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REKAP PEMBUKUAN PAJAK 2023\SPT PPN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kToko">Invoice!$E$1</definedName>
    <definedName name="newestIdRow">Invoice!$A$1</definedName>
    <definedName name="offset">Invoice!$C$1</definedName>
    <definedName name="_xlnm.Print_Area" localSheetId="0">Invoice!$A$2851:$L$2964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44" i="2" l="1"/>
  <c r="C744" i="2"/>
  <c r="B744" i="2"/>
  <c r="D738" i="2"/>
  <c r="C738" i="2"/>
  <c r="B738" i="2"/>
  <c r="B717" i="2"/>
  <c r="C717" i="2"/>
  <c r="D717" i="2"/>
  <c r="B723" i="2"/>
  <c r="C723" i="2"/>
  <c r="D723" i="2"/>
  <c r="B729" i="2"/>
  <c r="C729" i="2"/>
  <c r="D729" i="2"/>
  <c r="D711" i="2"/>
  <c r="C711" i="2"/>
  <c r="B711" i="2"/>
  <c r="D702" i="2"/>
  <c r="C702" i="2"/>
  <c r="B702" i="2"/>
  <c r="B669" i="2" l="1"/>
  <c r="C669" i="2"/>
  <c r="D669" i="2"/>
  <c r="B675" i="2"/>
  <c r="C675" i="2"/>
  <c r="D675" i="2"/>
  <c r="B681" i="2"/>
  <c r="C681" i="2"/>
  <c r="D681" i="2"/>
  <c r="B687" i="2"/>
  <c r="C687" i="2"/>
  <c r="D687" i="2"/>
  <c r="B693" i="2"/>
  <c r="C693" i="2"/>
  <c r="D693" i="2"/>
  <c r="D663" i="2"/>
  <c r="C663" i="2"/>
  <c r="B663" i="2"/>
  <c r="B570" i="2"/>
  <c r="C570" i="2"/>
  <c r="D570" i="2"/>
  <c r="B576" i="2"/>
  <c r="C576" i="2"/>
  <c r="D576" i="2"/>
  <c r="B582" i="2"/>
  <c r="C582" i="2"/>
  <c r="D582" i="2"/>
  <c r="B588" i="2"/>
  <c r="C588" i="2"/>
  <c r="D588" i="2"/>
  <c r="B594" i="2"/>
  <c r="C594" i="2"/>
  <c r="D594" i="2"/>
  <c r="B600" i="2"/>
  <c r="C600" i="2"/>
  <c r="D600" i="2"/>
  <c r="B606" i="2"/>
  <c r="C606" i="2"/>
  <c r="D606" i="2"/>
  <c r="B612" i="2"/>
  <c r="C612" i="2"/>
  <c r="D612" i="2"/>
  <c r="B618" i="2"/>
  <c r="C618" i="2"/>
  <c r="D618" i="2"/>
  <c r="B624" i="2"/>
  <c r="C624" i="2"/>
  <c r="D624" i="2"/>
  <c r="B630" i="2"/>
  <c r="C630" i="2"/>
  <c r="D630" i="2"/>
  <c r="B636" i="2"/>
  <c r="C636" i="2"/>
  <c r="D636" i="2"/>
  <c r="B642" i="2"/>
  <c r="C642" i="2"/>
  <c r="D642" i="2"/>
  <c r="B648" i="2"/>
  <c r="C648" i="2"/>
  <c r="D648" i="2"/>
  <c r="B654" i="2"/>
  <c r="C654" i="2"/>
  <c r="D654" i="2"/>
  <c r="D564" i="2"/>
  <c r="C564" i="2"/>
  <c r="B564" i="2"/>
  <c r="B555" i="2" l="1"/>
  <c r="C555" i="2"/>
  <c r="D555" i="2"/>
  <c r="D549" i="2"/>
  <c r="C549" i="2"/>
  <c r="B549" i="2"/>
  <c r="B540" i="2" l="1"/>
  <c r="C540" i="2"/>
  <c r="D540" i="2"/>
  <c r="D534" i="2"/>
  <c r="C534" i="2"/>
  <c r="B534" i="2"/>
  <c r="B519" i="2" l="1"/>
  <c r="C519" i="2"/>
  <c r="D519" i="2"/>
  <c r="B525" i="2"/>
  <c r="C525" i="2"/>
  <c r="D525" i="2"/>
  <c r="D513" i="2"/>
  <c r="C513" i="2"/>
  <c r="B513" i="2"/>
  <c r="B498" i="2"/>
  <c r="C498" i="2"/>
  <c r="D498" i="2"/>
  <c r="B504" i="2"/>
  <c r="C504" i="2"/>
  <c r="D504" i="2"/>
  <c r="D492" i="2"/>
  <c r="C492" i="2"/>
  <c r="B492" i="2"/>
  <c r="B411" i="2"/>
  <c r="C411" i="2"/>
  <c r="D411" i="2"/>
  <c r="B417" i="2"/>
  <c r="C417" i="2"/>
  <c r="D417" i="2"/>
  <c r="B423" i="2"/>
  <c r="C423" i="2"/>
  <c r="D423" i="2"/>
  <c r="B429" i="2"/>
  <c r="C429" i="2"/>
  <c r="D429" i="2"/>
  <c r="B435" i="2"/>
  <c r="C435" i="2"/>
  <c r="D435" i="2"/>
  <c r="B441" i="2"/>
  <c r="C441" i="2"/>
  <c r="D441" i="2"/>
  <c r="B447" i="2"/>
  <c r="C447" i="2"/>
  <c r="D447" i="2"/>
  <c r="B453" i="2"/>
  <c r="C453" i="2"/>
  <c r="D453" i="2"/>
  <c r="B459" i="2"/>
  <c r="C459" i="2"/>
  <c r="D459" i="2"/>
  <c r="B465" i="2"/>
  <c r="C465" i="2"/>
  <c r="D465" i="2"/>
  <c r="B471" i="2"/>
  <c r="C471" i="2"/>
  <c r="D471" i="2"/>
  <c r="B477" i="2"/>
  <c r="C477" i="2"/>
  <c r="D477" i="2"/>
  <c r="B483" i="2"/>
  <c r="C483" i="2"/>
  <c r="D483" i="2"/>
  <c r="D405" i="2"/>
  <c r="C405" i="2"/>
  <c r="B405" i="2"/>
  <c r="D396" i="2" l="1"/>
  <c r="C396" i="2"/>
  <c r="B396" i="2"/>
  <c r="D387" i="2"/>
  <c r="C387" i="2"/>
  <c r="B387" i="2"/>
  <c r="D378" i="2"/>
  <c r="C378" i="2"/>
  <c r="B378" i="2"/>
  <c r="B309" i="2"/>
  <c r="C309" i="2"/>
  <c r="D309" i="2"/>
  <c r="B315" i="2"/>
  <c r="C315" i="2"/>
  <c r="D315" i="2"/>
  <c r="B321" i="2"/>
  <c r="C321" i="2"/>
  <c r="D321" i="2"/>
  <c r="B327" i="2"/>
  <c r="C327" i="2"/>
  <c r="D327" i="2"/>
  <c r="B333" i="2"/>
  <c r="C333" i="2"/>
  <c r="D333" i="2"/>
  <c r="B339" i="2"/>
  <c r="C339" i="2"/>
  <c r="D339" i="2"/>
  <c r="B345" i="2"/>
  <c r="C345" i="2"/>
  <c r="D345" i="2"/>
  <c r="B351" i="2"/>
  <c r="C351" i="2"/>
  <c r="D351" i="2"/>
  <c r="B357" i="2"/>
  <c r="C357" i="2"/>
  <c r="D357" i="2"/>
  <c r="B363" i="2"/>
  <c r="C363" i="2"/>
  <c r="D363" i="2"/>
  <c r="B369" i="2"/>
  <c r="C369" i="2"/>
  <c r="D369" i="2"/>
  <c r="D303" i="2"/>
  <c r="C303" i="2"/>
  <c r="B303" i="2"/>
  <c r="D294" i="2"/>
  <c r="C294" i="2"/>
  <c r="B294" i="2"/>
  <c r="B285" i="2"/>
  <c r="C285" i="2"/>
  <c r="D285" i="2"/>
  <c r="D279" i="2"/>
  <c r="C279" i="2"/>
  <c r="B279" i="2"/>
  <c r="D270" i="2"/>
  <c r="C270" i="2"/>
  <c r="B270" i="2"/>
  <c r="B261" i="2" l="1"/>
  <c r="C261" i="2"/>
  <c r="D261" i="2"/>
  <c r="D255" i="2"/>
  <c r="C255" i="2"/>
  <c r="B255" i="2"/>
  <c r="B240" i="2"/>
  <c r="C240" i="2"/>
  <c r="D240" i="2"/>
  <c r="B246" i="2"/>
  <c r="C246" i="2"/>
  <c r="D246" i="2"/>
  <c r="D234" i="2"/>
  <c r="C234" i="2"/>
  <c r="B234" i="2"/>
  <c r="B219" i="2" l="1"/>
  <c r="C219" i="2"/>
  <c r="D219" i="2"/>
  <c r="B225" i="2"/>
  <c r="C225" i="2"/>
  <c r="D225" i="2"/>
  <c r="D213" i="2"/>
  <c r="C213" i="2"/>
  <c r="B213" i="2"/>
  <c r="D204" i="2" l="1"/>
  <c r="C204" i="2"/>
  <c r="B204" i="2"/>
  <c r="D195" i="2" l="1"/>
  <c r="C195" i="2"/>
  <c r="B195" i="2"/>
  <c r="D186" i="2"/>
  <c r="C186" i="2"/>
  <c r="B186" i="2"/>
  <c r="B147" i="2"/>
  <c r="C147" i="2"/>
  <c r="D147" i="2"/>
  <c r="B153" i="2"/>
  <c r="C153" i="2"/>
  <c r="D153" i="2"/>
  <c r="B159" i="2"/>
  <c r="C159" i="2"/>
  <c r="D159" i="2"/>
  <c r="B165" i="2"/>
  <c r="C165" i="2"/>
  <c r="D165" i="2"/>
  <c r="B171" i="2"/>
  <c r="C171" i="2"/>
  <c r="D171" i="2"/>
  <c r="B177" i="2"/>
  <c r="C177" i="2"/>
  <c r="D177" i="2"/>
  <c r="D141" i="2"/>
  <c r="C141" i="2"/>
  <c r="B141" i="2"/>
  <c r="B114" i="2"/>
  <c r="C114" i="2"/>
  <c r="D114" i="2"/>
  <c r="B120" i="2"/>
  <c r="C120" i="2"/>
  <c r="D120" i="2"/>
  <c r="B126" i="2"/>
  <c r="C126" i="2"/>
  <c r="D126" i="2"/>
  <c r="B132" i="2"/>
  <c r="C132" i="2"/>
  <c r="D132" i="2"/>
  <c r="D108" i="2"/>
  <c r="C108" i="2"/>
  <c r="B108" i="2"/>
  <c r="B99" i="2"/>
  <c r="C99" i="2"/>
  <c r="D99" i="2"/>
  <c r="D93" i="2"/>
  <c r="C93" i="2"/>
  <c r="B93" i="2"/>
  <c r="D84" i="2"/>
  <c r="C84" i="2"/>
  <c r="B84" i="2"/>
  <c r="D75" i="2" l="1"/>
  <c r="C75" i="2"/>
  <c r="B75" i="2"/>
  <c r="B48" i="2" l="1"/>
  <c r="C48" i="2"/>
  <c r="D48" i="2"/>
  <c r="B54" i="2"/>
  <c r="C54" i="2"/>
  <c r="D54" i="2"/>
  <c r="B60" i="2"/>
  <c r="C60" i="2"/>
  <c r="D60" i="2"/>
  <c r="B66" i="2"/>
  <c r="C66" i="2"/>
  <c r="D66" i="2"/>
  <c r="D42" i="2"/>
  <c r="C42" i="2"/>
  <c r="B42" i="2"/>
  <c r="B33" i="2"/>
  <c r="C33" i="2"/>
  <c r="D33" i="2"/>
  <c r="D27" i="2"/>
  <c r="C27" i="2"/>
  <c r="B27" i="2"/>
  <c r="D18" i="2" l="1"/>
  <c r="C18" i="2"/>
  <c r="B18" i="2"/>
  <c r="B9" i="2"/>
  <c r="C9" i="2"/>
  <c r="D9" i="2"/>
  <c r="D3" i="2"/>
  <c r="C3" i="2"/>
  <c r="B3" i="2"/>
  <c r="B1" i="2"/>
  <c r="E744" i="2"/>
  <c r="E745" i="2" s="1"/>
  <c r="E738" i="2"/>
  <c r="E739" i="2" s="1"/>
  <c r="E729" i="2"/>
  <c r="E730" i="2" s="1"/>
  <c r="E723" i="2"/>
  <c r="E724" i="2" s="1"/>
  <c r="E717" i="2"/>
  <c r="E718" i="2" s="1"/>
  <c r="E711" i="2"/>
  <c r="E712" i="2" s="1"/>
  <c r="E702" i="2"/>
  <c r="E693" i="2"/>
  <c r="E694" i="2" s="1"/>
  <c r="E687" i="2"/>
  <c r="E688" i="2" s="1"/>
  <c r="E681" i="2"/>
  <c r="E682" i="2" s="1"/>
  <c r="E675" i="2"/>
  <c r="E676" i="2" s="1"/>
  <c r="E669" i="2"/>
  <c r="E670" i="2" s="1"/>
  <c r="E663" i="2"/>
  <c r="E654" i="2"/>
  <c r="E655" i="2" s="1"/>
  <c r="E648" i="2"/>
  <c r="E649" i="2" s="1"/>
  <c r="E642" i="2"/>
  <c r="E643" i="2" s="1"/>
  <c r="E636" i="2"/>
  <c r="E637" i="2" s="1"/>
  <c r="E630" i="2"/>
  <c r="E631" i="2" s="1"/>
  <c r="E624" i="2"/>
  <c r="E625" i="2" s="1"/>
  <c r="E618" i="2"/>
  <c r="E619" i="2" s="1"/>
  <c r="E612" i="2"/>
  <c r="E613" i="2" s="1"/>
  <c r="E606" i="2"/>
  <c r="E607" i="2" s="1"/>
  <c r="E600" i="2"/>
  <c r="E601" i="2" s="1"/>
  <c r="E594" i="2"/>
  <c r="E595" i="2" s="1"/>
  <c r="E588" i="2"/>
  <c r="E589" i="2" s="1"/>
  <c r="E582" i="2"/>
  <c r="E583" i="2" s="1"/>
  <c r="E576" i="2"/>
  <c r="E577" i="2" s="1"/>
  <c r="E570" i="2"/>
  <c r="E571" i="2" s="1"/>
  <c r="E564" i="2"/>
  <c r="E555" i="2"/>
  <c r="E556" i="2" s="1"/>
  <c r="E549" i="2"/>
  <c r="E540" i="2"/>
  <c r="E541" i="2" s="1"/>
  <c r="E534" i="2"/>
  <c r="E525" i="2"/>
  <c r="E526" i="2" s="1"/>
  <c r="E519" i="2"/>
  <c r="E520" i="2" s="1"/>
  <c r="E513" i="2"/>
  <c r="E504" i="2"/>
  <c r="E505" i="2" s="1"/>
  <c r="E498" i="2"/>
  <c r="E499" i="2" s="1"/>
  <c r="E492" i="2"/>
  <c r="E483" i="2"/>
  <c r="E484" i="2" s="1"/>
  <c r="E477" i="2"/>
  <c r="E478" i="2" s="1"/>
  <c r="E471" i="2"/>
  <c r="E472" i="2" s="1"/>
  <c r="E465" i="2"/>
  <c r="E466" i="2" s="1"/>
  <c r="E459" i="2"/>
  <c r="E460" i="2" s="1"/>
  <c r="E453" i="2"/>
  <c r="E454" i="2" s="1"/>
  <c r="E447" i="2"/>
  <c r="E448" i="2" s="1"/>
  <c r="E441" i="2"/>
  <c r="E442" i="2" s="1"/>
  <c r="E435" i="2"/>
  <c r="E436" i="2" s="1"/>
  <c r="E429" i="2"/>
  <c r="E430" i="2" s="1"/>
  <c r="E423" i="2"/>
  <c r="E424" i="2" s="1"/>
  <c r="E417" i="2"/>
  <c r="E418" i="2" s="1"/>
  <c r="E411" i="2"/>
  <c r="E412" i="2" s="1"/>
  <c r="E405" i="2"/>
  <c r="E406" i="2" s="1"/>
  <c r="E396" i="2"/>
  <c r="E397" i="2" s="1"/>
  <c r="E387" i="2"/>
  <c r="E378" i="2"/>
  <c r="E369" i="2"/>
  <c r="E370" i="2" s="1"/>
  <c r="E363" i="2"/>
  <c r="E364" i="2" s="1"/>
  <c r="E357" i="2"/>
  <c r="E358" i="2" s="1"/>
  <c r="E351" i="2"/>
  <c r="E352" i="2" s="1"/>
  <c r="E345" i="2"/>
  <c r="E346" i="2" s="1"/>
  <c r="E339" i="2"/>
  <c r="E340" i="2" s="1"/>
  <c r="E333" i="2"/>
  <c r="E334" i="2" s="1"/>
  <c r="E327" i="2"/>
  <c r="E328" i="2" s="1"/>
  <c r="E321" i="2"/>
  <c r="E322" i="2" s="1"/>
  <c r="E315" i="2"/>
  <c r="E316" i="2" s="1"/>
  <c r="E309" i="2"/>
  <c r="E310" i="2" s="1"/>
  <c r="E303" i="2"/>
  <c r="E294" i="2"/>
  <c r="E285" i="2"/>
  <c r="E286" i="2" s="1"/>
  <c r="E279" i="2"/>
  <c r="E270" i="2"/>
  <c r="E261" i="2"/>
  <c r="E262" i="2" s="1"/>
  <c r="E255" i="2"/>
  <c r="E246" i="2"/>
  <c r="E247" i="2" s="1"/>
  <c r="E240" i="2"/>
  <c r="E241" i="2" s="1"/>
  <c r="E234" i="2"/>
  <c r="E225" i="2"/>
  <c r="E226" i="2" s="1"/>
  <c r="E219" i="2"/>
  <c r="E220" i="2" s="1"/>
  <c r="E213" i="2"/>
  <c r="E214" i="2" s="1"/>
  <c r="E204" i="2"/>
  <c r="E205" i="2" s="1"/>
  <c r="E195" i="2"/>
  <c r="E196" i="2" s="1"/>
  <c r="E186" i="2"/>
  <c r="E177" i="2"/>
  <c r="E178" i="2" s="1"/>
  <c r="E171" i="2"/>
  <c r="E172" i="2" s="1"/>
  <c r="E165" i="2"/>
  <c r="E166" i="2" s="1"/>
  <c r="E159" i="2"/>
  <c r="E160" i="2" s="1"/>
  <c r="E153" i="2"/>
  <c r="E154" i="2" s="1"/>
  <c r="E147" i="2"/>
  <c r="E148" i="2" s="1"/>
  <c r="E141" i="2"/>
  <c r="E132" i="2"/>
  <c r="E133" i="2" s="1"/>
  <c r="E126" i="2"/>
  <c r="E127" i="2" s="1"/>
  <c r="E120" i="2"/>
  <c r="E121" i="2" s="1"/>
  <c r="E114" i="2"/>
  <c r="E115" i="2" s="1"/>
  <c r="E108" i="2"/>
  <c r="E99" i="2"/>
  <c r="E100" i="2" s="1"/>
  <c r="E93" i="2"/>
  <c r="E84" i="2"/>
  <c r="E75" i="2"/>
  <c r="E66" i="2"/>
  <c r="E67" i="2" s="1"/>
  <c r="E60" i="2"/>
  <c r="E61" i="2" s="1"/>
  <c r="E54" i="2"/>
  <c r="E55" i="2" s="1"/>
  <c r="E48" i="2"/>
  <c r="E49" i="2" s="1"/>
  <c r="E42" i="2"/>
  <c r="E43" i="2" s="1"/>
  <c r="E33" i="2"/>
  <c r="E34" i="2" s="1"/>
  <c r="E27" i="2"/>
  <c r="G745" i="2" l="1"/>
  <c r="G744" i="2"/>
  <c r="G729" i="2"/>
  <c r="H729" i="2" s="1"/>
  <c r="G730" i="2"/>
  <c r="G723" i="2"/>
  <c r="I723" i="2" s="1"/>
  <c r="G724" i="2"/>
  <c r="G717" i="2"/>
  <c r="H717" i="2" s="1"/>
  <c r="G718" i="2"/>
  <c r="G702" i="2"/>
  <c r="I702" i="2" s="1"/>
  <c r="E703" i="2"/>
  <c r="G703" i="2" s="1"/>
  <c r="G693" i="2"/>
  <c r="I693" i="2" s="1"/>
  <c r="G694" i="2"/>
  <c r="G687" i="2"/>
  <c r="H687" i="2" s="1"/>
  <c r="G688" i="2"/>
  <c r="G681" i="2"/>
  <c r="I681" i="2" s="1"/>
  <c r="G682" i="2"/>
  <c r="G675" i="2"/>
  <c r="H675" i="2" s="1"/>
  <c r="G676" i="2"/>
  <c r="G669" i="2"/>
  <c r="I669" i="2" s="1"/>
  <c r="G670" i="2"/>
  <c r="G663" i="2"/>
  <c r="I663" i="2" s="1"/>
  <c r="E664" i="2"/>
  <c r="G664" i="2" s="1"/>
  <c r="G654" i="2"/>
  <c r="I654" i="2" s="1"/>
  <c r="G655" i="2"/>
  <c r="G648" i="2"/>
  <c r="I648" i="2" s="1"/>
  <c r="G649" i="2"/>
  <c r="G642" i="2"/>
  <c r="I642" i="2" s="1"/>
  <c r="G643" i="2"/>
  <c r="G636" i="2"/>
  <c r="I636" i="2" s="1"/>
  <c r="G637" i="2"/>
  <c r="G630" i="2"/>
  <c r="I630" i="2" s="1"/>
  <c r="G631" i="2"/>
  <c r="G624" i="2"/>
  <c r="H624" i="2" s="1"/>
  <c r="G625" i="2"/>
  <c r="G618" i="2"/>
  <c r="I618" i="2" s="1"/>
  <c r="G619" i="2"/>
  <c r="G612" i="2"/>
  <c r="H612" i="2" s="1"/>
  <c r="G613" i="2"/>
  <c r="G606" i="2"/>
  <c r="H606" i="2" s="1"/>
  <c r="G607" i="2"/>
  <c r="G600" i="2"/>
  <c r="I600" i="2" s="1"/>
  <c r="G601" i="2"/>
  <c r="G594" i="2"/>
  <c r="H594" i="2" s="1"/>
  <c r="G595" i="2"/>
  <c r="G588" i="2"/>
  <c r="I588" i="2" s="1"/>
  <c r="G589" i="2"/>
  <c r="G582" i="2"/>
  <c r="I582" i="2" s="1"/>
  <c r="G583" i="2"/>
  <c r="G576" i="2"/>
  <c r="I576" i="2" s="1"/>
  <c r="G577" i="2"/>
  <c r="G570" i="2"/>
  <c r="H570" i="2" s="1"/>
  <c r="G571" i="2"/>
  <c r="G564" i="2"/>
  <c r="I564" i="2" s="1"/>
  <c r="E565" i="2"/>
  <c r="G565" i="2" s="1"/>
  <c r="G555" i="2"/>
  <c r="H555" i="2" s="1"/>
  <c r="G556" i="2"/>
  <c r="G549" i="2"/>
  <c r="I549" i="2" s="1"/>
  <c r="E550" i="2"/>
  <c r="G550" i="2" s="1"/>
  <c r="G540" i="2"/>
  <c r="H540" i="2" s="1"/>
  <c r="G541" i="2"/>
  <c r="G534" i="2"/>
  <c r="H534" i="2" s="1"/>
  <c r="E535" i="2"/>
  <c r="G535" i="2" s="1"/>
  <c r="G525" i="2"/>
  <c r="I525" i="2" s="1"/>
  <c r="G526" i="2"/>
  <c r="G519" i="2"/>
  <c r="I519" i="2" s="1"/>
  <c r="G520" i="2"/>
  <c r="G513" i="2"/>
  <c r="I513" i="2" s="1"/>
  <c r="E514" i="2"/>
  <c r="E515" i="2" s="1"/>
  <c r="G504" i="2"/>
  <c r="I504" i="2" s="1"/>
  <c r="G505" i="2"/>
  <c r="G498" i="2"/>
  <c r="I498" i="2" s="1"/>
  <c r="G499" i="2"/>
  <c r="E493" i="2"/>
  <c r="G493" i="2" s="1"/>
  <c r="G483" i="2"/>
  <c r="I483" i="2" s="1"/>
  <c r="G484" i="2"/>
  <c r="G477" i="2"/>
  <c r="I477" i="2" s="1"/>
  <c r="G478" i="2"/>
  <c r="G471" i="2"/>
  <c r="I471" i="2" s="1"/>
  <c r="G472" i="2"/>
  <c r="G465" i="2"/>
  <c r="H465" i="2" s="1"/>
  <c r="G466" i="2"/>
  <c r="G459" i="2"/>
  <c r="I459" i="2" s="1"/>
  <c r="G460" i="2"/>
  <c r="G453" i="2"/>
  <c r="H453" i="2" s="1"/>
  <c r="G454" i="2"/>
  <c r="G447" i="2"/>
  <c r="I447" i="2" s="1"/>
  <c r="G448" i="2"/>
  <c r="G441" i="2"/>
  <c r="I441" i="2" s="1"/>
  <c r="G442" i="2"/>
  <c r="G435" i="2"/>
  <c r="I435" i="2" s="1"/>
  <c r="G436" i="2"/>
  <c r="G429" i="2"/>
  <c r="I429" i="2" s="1"/>
  <c r="G430" i="2"/>
  <c r="G423" i="2"/>
  <c r="I423" i="2" s="1"/>
  <c r="G424" i="2"/>
  <c r="G417" i="2"/>
  <c r="I417" i="2" s="1"/>
  <c r="G418" i="2"/>
  <c r="G411" i="2"/>
  <c r="I411" i="2" s="1"/>
  <c r="G412" i="2"/>
  <c r="G387" i="2"/>
  <c r="I387" i="2" s="1"/>
  <c r="E388" i="2"/>
  <c r="G388" i="2" s="1"/>
  <c r="G378" i="2"/>
  <c r="H378" i="2" s="1"/>
  <c r="J378" i="2" s="1"/>
  <c r="E379" i="2"/>
  <c r="G379" i="2" s="1"/>
  <c r="G369" i="2"/>
  <c r="I369" i="2" s="1"/>
  <c r="G370" i="2"/>
  <c r="G363" i="2"/>
  <c r="I363" i="2" s="1"/>
  <c r="G364" i="2"/>
  <c r="G357" i="2"/>
  <c r="I357" i="2" s="1"/>
  <c r="G358" i="2"/>
  <c r="G351" i="2"/>
  <c r="I351" i="2" s="1"/>
  <c r="G352" i="2"/>
  <c r="G345" i="2"/>
  <c r="H345" i="2" s="1"/>
  <c r="G346" i="2"/>
  <c r="G339" i="2"/>
  <c r="I339" i="2" s="1"/>
  <c r="G340" i="2"/>
  <c r="G333" i="2"/>
  <c r="I333" i="2" s="1"/>
  <c r="G334" i="2"/>
  <c r="G327" i="2"/>
  <c r="I327" i="2" s="1"/>
  <c r="G328" i="2"/>
  <c r="G321" i="2"/>
  <c r="I321" i="2" s="1"/>
  <c r="G322" i="2"/>
  <c r="G315" i="2"/>
  <c r="I315" i="2" s="1"/>
  <c r="G316" i="2"/>
  <c r="G309" i="2"/>
  <c r="H309" i="2" s="1"/>
  <c r="G310" i="2"/>
  <c r="G303" i="2"/>
  <c r="I303" i="2" s="1"/>
  <c r="E304" i="2"/>
  <c r="G304" i="2" s="1"/>
  <c r="G294" i="2"/>
  <c r="I294" i="2" s="1"/>
  <c r="E295" i="2"/>
  <c r="G295" i="2" s="1"/>
  <c r="G285" i="2"/>
  <c r="H285" i="2" s="1"/>
  <c r="G286" i="2"/>
  <c r="G279" i="2"/>
  <c r="I279" i="2" s="1"/>
  <c r="E280" i="2"/>
  <c r="G280" i="2" s="1"/>
  <c r="G270" i="2"/>
  <c r="H270" i="2" s="1"/>
  <c r="J270" i="2" s="1"/>
  <c r="E271" i="2"/>
  <c r="G271" i="2" s="1"/>
  <c r="G261" i="2"/>
  <c r="I261" i="2" s="1"/>
  <c r="G262" i="2"/>
  <c r="E256" i="2"/>
  <c r="G256" i="2" s="1"/>
  <c r="G246" i="2"/>
  <c r="I246" i="2" s="1"/>
  <c r="G247" i="2"/>
  <c r="G240" i="2"/>
  <c r="I240" i="2" s="1"/>
  <c r="G241" i="2"/>
  <c r="E235" i="2"/>
  <c r="G235" i="2" s="1"/>
  <c r="G226" i="2"/>
  <c r="G225" i="2"/>
  <c r="G220" i="2"/>
  <c r="G219" i="2"/>
  <c r="H219" i="2" s="1"/>
  <c r="G186" i="2"/>
  <c r="I186" i="2" s="1"/>
  <c r="E187" i="2"/>
  <c r="G187" i="2" s="1"/>
  <c r="G177" i="2"/>
  <c r="H177" i="2" s="1"/>
  <c r="G178" i="2"/>
  <c r="G171" i="2"/>
  <c r="H171" i="2" s="1"/>
  <c r="G172" i="2"/>
  <c r="G165" i="2"/>
  <c r="H165" i="2" s="1"/>
  <c r="G166" i="2"/>
  <c r="G159" i="2"/>
  <c r="H159" i="2" s="1"/>
  <c r="G160" i="2"/>
  <c r="G153" i="2"/>
  <c r="I153" i="2" s="1"/>
  <c r="G154" i="2"/>
  <c r="G147" i="2"/>
  <c r="I147" i="2" s="1"/>
  <c r="G148" i="2"/>
  <c r="G141" i="2"/>
  <c r="I141" i="2" s="1"/>
  <c r="E142" i="2"/>
  <c r="G142" i="2" s="1"/>
  <c r="G132" i="2"/>
  <c r="I132" i="2" s="1"/>
  <c r="G133" i="2"/>
  <c r="G126" i="2"/>
  <c r="H126" i="2" s="1"/>
  <c r="G127" i="2"/>
  <c r="G120" i="2"/>
  <c r="H120" i="2" s="1"/>
  <c r="G121" i="2"/>
  <c r="G114" i="2"/>
  <c r="H114" i="2" s="1"/>
  <c r="G115" i="2"/>
  <c r="G108" i="2"/>
  <c r="I108" i="2" s="1"/>
  <c r="E109" i="2"/>
  <c r="G109" i="2" s="1"/>
  <c r="E18" i="2"/>
  <c r="E19" i="2" s="1"/>
  <c r="G19" i="2" s="1"/>
  <c r="G99" i="2"/>
  <c r="H99" i="2" s="1"/>
  <c r="G100" i="2"/>
  <c r="G93" i="2"/>
  <c r="I93" i="2" s="1"/>
  <c r="E94" i="2"/>
  <c r="G94" i="2" s="1"/>
  <c r="G84" i="2"/>
  <c r="H84" i="2" s="1"/>
  <c r="J84" i="2" s="1"/>
  <c r="E85" i="2"/>
  <c r="G85" i="2" s="1"/>
  <c r="G75" i="2"/>
  <c r="I75" i="2" s="1"/>
  <c r="E76" i="2"/>
  <c r="G76" i="2" s="1"/>
  <c r="G66" i="2"/>
  <c r="H66" i="2" s="1"/>
  <c r="G67" i="2"/>
  <c r="G60" i="2"/>
  <c r="I60" i="2" s="1"/>
  <c r="G61" i="2"/>
  <c r="G54" i="2"/>
  <c r="H54" i="2" s="1"/>
  <c r="G55" i="2"/>
  <c r="G48" i="2"/>
  <c r="H48" i="2" s="1"/>
  <c r="G49" i="2"/>
  <c r="G33" i="2"/>
  <c r="I33" i="2" s="1"/>
  <c r="G34" i="2"/>
  <c r="G27" i="2"/>
  <c r="I27" i="2" s="1"/>
  <c r="E28" i="2"/>
  <c r="G28" i="2" s="1"/>
  <c r="G234" i="2"/>
  <c r="I234" i="2" s="1"/>
  <c r="E9" i="2"/>
  <c r="E10" i="2" s="1"/>
  <c r="G10" i="2" s="1"/>
  <c r="G255" i="2"/>
  <c r="I255" i="2" s="1"/>
  <c r="E44" i="2"/>
  <c r="G42" i="2"/>
  <c r="I42" i="2" s="1"/>
  <c r="G213" i="2"/>
  <c r="I213" i="2" s="1"/>
  <c r="G738" i="2"/>
  <c r="G739" i="2"/>
  <c r="G711" i="2"/>
  <c r="G712" i="2"/>
  <c r="G396" i="2"/>
  <c r="G397" i="2"/>
  <c r="G406" i="2"/>
  <c r="G405" i="2"/>
  <c r="G492" i="2"/>
  <c r="G196" i="2"/>
  <c r="G205" i="2"/>
  <c r="G195" i="2"/>
  <c r="G204" i="2"/>
  <c r="E3" i="2"/>
  <c r="E4" i="2" s="1"/>
  <c r="J3640" i="1"/>
  <c r="D3612" i="1"/>
  <c r="J3609" i="1"/>
  <c r="J3647" i="1" s="1"/>
  <c r="J3608" i="1"/>
  <c r="J3646" i="1" s="1"/>
  <c r="J3602" i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C3632" i="1" s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C3628" i="1" s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C3624" i="1" s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C3620" i="1" s="1"/>
  <c r="B3582" i="1"/>
  <c r="B3620" i="1" s="1"/>
  <c r="D3578" i="1"/>
  <c r="D3616" i="1" s="1"/>
  <c r="H3577" i="1"/>
  <c r="H3615" i="1" s="1"/>
  <c r="H3576" i="1"/>
  <c r="H3614" i="1" s="1"/>
  <c r="D3576" i="1"/>
  <c r="D3614" i="1" s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B3519" i="1"/>
  <c r="I3516" i="1"/>
  <c r="J3495" i="1"/>
  <c r="J3533" i="1" s="1"/>
  <c r="J3494" i="1"/>
  <c r="J3532" i="1" s="1"/>
  <c r="J3488" i="1"/>
  <c r="J3526" i="1" s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H3478" i="1"/>
  <c r="H3516" i="1" s="1"/>
  <c r="E3478" i="1"/>
  <c r="E3516" i="1" s="1"/>
  <c r="D3478" i="1"/>
  <c r="D3516" i="1" s="1"/>
  <c r="C3478" i="1"/>
  <c r="C3516" i="1" s="1"/>
  <c r="B3478" i="1"/>
  <c r="B3516" i="1" s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I3512" i="1" s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I3509" i="1" s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B3507" i="1" s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H3500" i="1" s="1"/>
  <c r="D3462" i="1"/>
  <c r="D3500" i="1" s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19" i="1"/>
  <c r="J3381" i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D3388" i="1" s="1"/>
  <c r="H3349" i="1"/>
  <c r="H3387" i="1" s="1"/>
  <c r="H3348" i="1"/>
  <c r="H3386" i="1" s="1"/>
  <c r="D3348" i="1"/>
  <c r="D3386" i="1" s="1"/>
  <c r="H3346" i="1"/>
  <c r="H3384" i="1" s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H3272" i="1" s="1"/>
  <c r="D3234" i="1"/>
  <c r="D3272" i="1" s="1"/>
  <c r="H3232" i="1"/>
  <c r="H3270" i="1" s="1"/>
  <c r="D3232" i="1"/>
  <c r="D3270" i="1" s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91" i="1"/>
  <c r="J3153" i="1"/>
  <c r="J3152" i="1"/>
  <c r="J3190" i="1" s="1"/>
  <c r="J3146" i="1"/>
  <c r="J3184" i="1" s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I3177" i="1" s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I3173" i="1" s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I3169" i="1" s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I3165" i="1" s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59" i="1" s="1"/>
  <c r="H3120" i="1"/>
  <c r="H3158" i="1" s="1"/>
  <c r="D3120" i="1"/>
  <c r="D3158" i="1" s="1"/>
  <c r="H3118" i="1"/>
  <c r="H3156" i="1" s="1"/>
  <c r="D3118" i="1"/>
  <c r="D3156" i="1" s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D3046" i="1" s="1"/>
  <c r="H3007" i="1"/>
  <c r="H3045" i="1" s="1"/>
  <c r="H3006" i="1"/>
  <c r="H3044" i="1" s="1"/>
  <c r="D3006" i="1"/>
  <c r="D3044" i="1" s="1"/>
  <c r="H3004" i="1"/>
  <c r="H3042" i="1" s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B2949" i="1"/>
  <c r="B2947" i="1"/>
  <c r="B2939" i="1"/>
  <c r="J2925" i="1"/>
  <c r="J2963" i="1" s="1"/>
  <c r="J2924" i="1"/>
  <c r="J2962" i="1" s="1"/>
  <c r="J2918" i="1"/>
  <c r="J2956" i="1" s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B2951" i="1" s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B2945" i="1" s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B2943" i="1" s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B2941" i="1" s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B2937" i="1" s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H2930" i="1" s="1"/>
  <c r="D2892" i="1"/>
  <c r="D2930" i="1" s="1"/>
  <c r="H2890" i="1"/>
  <c r="H2928" i="1" s="1"/>
  <c r="D2890" i="1"/>
  <c r="D2928" i="1" s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I2826" i="1"/>
  <c r="J2811" i="1"/>
  <c r="J2810" i="1"/>
  <c r="J2848" i="1" s="1"/>
  <c r="J2804" i="1"/>
  <c r="J2842" i="1" s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J2835" i="1" s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I2830" i="1" s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I2828" i="1" s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I2824" i="1" s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I2822" i="1" s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817" i="1" s="1"/>
  <c r="H2778" i="1"/>
  <c r="H2816" i="1" s="1"/>
  <c r="D2778" i="1"/>
  <c r="D2816" i="1" s="1"/>
  <c r="H2776" i="1"/>
  <c r="H2814" i="1" s="1"/>
  <c r="D2776" i="1"/>
  <c r="D2814" i="1" s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H2589" i="1"/>
  <c r="J2583" i="1"/>
  <c r="J2582" i="1"/>
  <c r="J2620" i="1" s="1"/>
  <c r="J2576" i="1"/>
  <c r="J2614" i="1" s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D2608" i="1" s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D2604" i="1" s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D2600" i="1" s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D2598" i="1" s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50" i="1"/>
  <c r="H2588" i="1" s="1"/>
  <c r="D2550" i="1"/>
  <c r="D2588" i="1" s="1"/>
  <c r="H2548" i="1"/>
  <c r="H2586" i="1" s="1"/>
  <c r="D2548" i="1"/>
  <c r="D2586" i="1" s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D2495" i="1"/>
  <c r="J2469" i="1"/>
  <c r="J2507" i="1" s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J2492" i="1" s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J2488" i="1" s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B2369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D2362" i="1" s="1"/>
  <c r="H2323" i="1"/>
  <c r="H2361" i="1" s="1"/>
  <c r="H2322" i="1"/>
  <c r="H2360" i="1" s="1"/>
  <c r="D2322" i="1"/>
  <c r="D2360" i="1" s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K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K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K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D2020" i="1" s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J1899" i="1"/>
  <c r="J1937" i="1" s="1"/>
  <c r="J1898" i="1"/>
  <c r="J1936" i="1" s="1"/>
  <c r="J1892" i="1"/>
  <c r="J1930" i="1" s="1"/>
  <c r="J1887" i="1"/>
  <c r="I1887" i="1"/>
  <c r="I1925" i="1" s="1"/>
  <c r="H1887" i="1"/>
  <c r="H1925" i="1" s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D1902" i="1" s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785" i="1"/>
  <c r="J1823" i="1" s="1"/>
  <c r="J1784" i="1"/>
  <c r="J1822" i="1" s="1"/>
  <c r="J1778" i="1"/>
  <c r="J1816" i="1" s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H1790" i="1" s="1"/>
  <c r="D1752" i="1"/>
  <c r="D1790" i="1" s="1"/>
  <c r="H1750" i="1"/>
  <c r="H1788" i="1" s="1"/>
  <c r="D1750" i="1"/>
  <c r="D1788" i="1" s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J1671" i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H1573" i="1" s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63" i="1" s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43" i="1"/>
  <c r="J1481" i="1" s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B1462" i="1" s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J1456" i="1" s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B1454" i="1" s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29" i="1"/>
  <c r="J1367" i="1" s="1"/>
  <c r="J1328" i="1"/>
  <c r="J1366" i="1" s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D1336" i="1" s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D1240" i="1"/>
  <c r="I1231" i="1"/>
  <c r="D1218" i="1"/>
  <c r="J1215" i="1"/>
  <c r="J1253" i="1" s="1"/>
  <c r="J1214" i="1"/>
  <c r="J1252" i="1" s="1"/>
  <c r="J1208" i="1"/>
  <c r="J1246" i="1" s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C1238" i="1" s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C1235" i="1" s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I1233" i="1" s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I1229" i="1" s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I1227" i="1" s="1"/>
  <c r="H1189" i="1"/>
  <c r="H1227" i="1" s="1"/>
  <c r="E1189" i="1"/>
  <c r="E1227" i="1" s="1"/>
  <c r="D1189" i="1"/>
  <c r="D1227" i="1" s="1"/>
  <c r="C1189" i="1"/>
  <c r="C1227" i="1" s="1"/>
  <c r="B1189" i="1"/>
  <c r="B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H1220" i="1" s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J2194" i="1" l="1"/>
  <c r="K1227" i="1"/>
  <c r="K1468" i="1"/>
  <c r="K2714" i="1"/>
  <c r="K2718" i="1"/>
  <c r="K2710" i="1"/>
  <c r="E746" i="2"/>
  <c r="I744" i="2"/>
  <c r="G746" i="2"/>
  <c r="I745" i="2"/>
  <c r="H745" i="2"/>
  <c r="J745" i="2" s="1"/>
  <c r="I612" i="2"/>
  <c r="H693" i="2"/>
  <c r="J693" i="2" s="1"/>
  <c r="H723" i="2"/>
  <c r="J723" i="2" s="1"/>
  <c r="H744" i="2"/>
  <c r="K3506" i="1"/>
  <c r="K3510" i="1"/>
  <c r="K3518" i="1"/>
  <c r="I675" i="2"/>
  <c r="H576" i="2"/>
  <c r="J576" i="2" s="1"/>
  <c r="I624" i="2"/>
  <c r="I717" i="2"/>
  <c r="J729" i="2"/>
  <c r="H730" i="2"/>
  <c r="J730" i="2" s="1"/>
  <c r="I730" i="2"/>
  <c r="E731" i="2"/>
  <c r="I729" i="2"/>
  <c r="G731" i="2"/>
  <c r="H724" i="2"/>
  <c r="J724" i="2" s="1"/>
  <c r="I724" i="2"/>
  <c r="I725" i="2" s="1"/>
  <c r="E725" i="2"/>
  <c r="G725" i="2"/>
  <c r="J717" i="2"/>
  <c r="H718" i="2"/>
  <c r="J718" i="2" s="1"/>
  <c r="I718" i="2"/>
  <c r="E719" i="2"/>
  <c r="G719" i="2"/>
  <c r="K3514" i="1"/>
  <c r="J3448" i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J3562" i="1"/>
  <c r="K3354" i="1"/>
  <c r="K3358" i="1"/>
  <c r="K3362" i="1"/>
  <c r="K3366" i="1"/>
  <c r="H702" i="2"/>
  <c r="J702" i="2" s="1"/>
  <c r="H648" i="2"/>
  <c r="J648" i="2" s="1"/>
  <c r="H600" i="2"/>
  <c r="J600" i="2" s="1"/>
  <c r="I687" i="2"/>
  <c r="H663" i="2"/>
  <c r="J663" i="2" s="1"/>
  <c r="K3240" i="1"/>
  <c r="I606" i="2"/>
  <c r="H681" i="2"/>
  <c r="J681" i="2" s="1"/>
  <c r="H694" i="2"/>
  <c r="J694" i="2" s="1"/>
  <c r="I694" i="2"/>
  <c r="I695" i="2" s="1"/>
  <c r="E695" i="2"/>
  <c r="G695" i="2"/>
  <c r="J687" i="2"/>
  <c r="H642" i="2"/>
  <c r="J642" i="2" s="1"/>
  <c r="H618" i="2"/>
  <c r="J618" i="2" s="1"/>
  <c r="H669" i="2"/>
  <c r="E689" i="2"/>
  <c r="H654" i="2"/>
  <c r="J654" i="2" s="1"/>
  <c r="I688" i="2"/>
  <c r="H688" i="2"/>
  <c r="J688" i="2" s="1"/>
  <c r="G689" i="2"/>
  <c r="E683" i="2"/>
  <c r="I682" i="2"/>
  <c r="I683" i="2" s="1"/>
  <c r="H682" i="2"/>
  <c r="J682" i="2" s="1"/>
  <c r="G683" i="2"/>
  <c r="H676" i="2"/>
  <c r="J676" i="2" s="1"/>
  <c r="I676" i="2"/>
  <c r="E677" i="2"/>
  <c r="J675" i="2"/>
  <c r="G677" i="2"/>
  <c r="H670" i="2"/>
  <c r="J670" i="2" s="1"/>
  <c r="I670" i="2"/>
  <c r="I671" i="2" s="1"/>
  <c r="E671" i="2"/>
  <c r="G671" i="2"/>
  <c r="H655" i="2"/>
  <c r="J655" i="2" s="1"/>
  <c r="I655" i="2"/>
  <c r="I656" i="2" s="1"/>
  <c r="E656" i="2"/>
  <c r="G656" i="2"/>
  <c r="H649" i="2"/>
  <c r="J649" i="2" s="1"/>
  <c r="I649" i="2"/>
  <c r="I650" i="2" s="1"/>
  <c r="E650" i="2"/>
  <c r="G650" i="2"/>
  <c r="E644" i="2"/>
  <c r="I643" i="2"/>
  <c r="I644" i="2" s="1"/>
  <c r="H643" i="2"/>
  <c r="J643" i="2" s="1"/>
  <c r="G644" i="2"/>
  <c r="H637" i="2"/>
  <c r="J637" i="2" s="1"/>
  <c r="I637" i="2"/>
  <c r="I638" i="2" s="1"/>
  <c r="H630" i="2"/>
  <c r="J630" i="2" s="1"/>
  <c r="I570" i="2"/>
  <c r="H582" i="2"/>
  <c r="J582" i="2" s="1"/>
  <c r="E638" i="2"/>
  <c r="H636" i="2"/>
  <c r="G638" i="2"/>
  <c r="H631" i="2"/>
  <c r="J631" i="2" s="1"/>
  <c r="I631" i="2"/>
  <c r="I632" i="2" s="1"/>
  <c r="E632" i="2"/>
  <c r="G632" i="2"/>
  <c r="H625" i="2"/>
  <c r="J625" i="2" s="1"/>
  <c r="I625" i="2"/>
  <c r="J624" i="2"/>
  <c r="G614" i="2"/>
  <c r="E626" i="2"/>
  <c r="G626" i="2"/>
  <c r="H619" i="2"/>
  <c r="J619" i="2" s="1"/>
  <c r="I619" i="2"/>
  <c r="I620" i="2" s="1"/>
  <c r="E620" i="2"/>
  <c r="E614" i="2"/>
  <c r="G620" i="2"/>
  <c r="J612" i="2"/>
  <c r="H613" i="2"/>
  <c r="J613" i="2" s="1"/>
  <c r="I613" i="2"/>
  <c r="H607" i="2"/>
  <c r="J607" i="2" s="1"/>
  <c r="I607" i="2"/>
  <c r="J606" i="2"/>
  <c r="E608" i="2"/>
  <c r="G608" i="2"/>
  <c r="H601" i="2"/>
  <c r="J601" i="2" s="1"/>
  <c r="I601" i="2"/>
  <c r="I602" i="2" s="1"/>
  <c r="E602" i="2"/>
  <c r="G602" i="2"/>
  <c r="H564" i="2"/>
  <c r="J564" i="2" s="1"/>
  <c r="J594" i="2"/>
  <c r="H595" i="2"/>
  <c r="J595" i="2" s="1"/>
  <c r="I595" i="2"/>
  <c r="E596" i="2"/>
  <c r="I594" i="2"/>
  <c r="G596" i="2"/>
  <c r="E590" i="2"/>
  <c r="I589" i="2"/>
  <c r="I590" i="2" s="1"/>
  <c r="H589" i="2"/>
  <c r="J589" i="2" s="1"/>
  <c r="H588" i="2"/>
  <c r="G590" i="2"/>
  <c r="E584" i="2"/>
  <c r="I583" i="2"/>
  <c r="I584" i="2" s="1"/>
  <c r="H583" i="2"/>
  <c r="J583" i="2" s="1"/>
  <c r="G584" i="2"/>
  <c r="E578" i="2"/>
  <c r="I577" i="2"/>
  <c r="I578" i="2" s="1"/>
  <c r="H577" i="2"/>
  <c r="J577" i="2" s="1"/>
  <c r="G578" i="2"/>
  <c r="H571" i="2"/>
  <c r="J571" i="2" s="1"/>
  <c r="I571" i="2"/>
  <c r="J570" i="2"/>
  <c r="E572" i="2"/>
  <c r="G572" i="2"/>
  <c r="I540" i="2"/>
  <c r="H549" i="2"/>
  <c r="J549" i="2" s="1"/>
  <c r="G551" i="2"/>
  <c r="E557" i="2"/>
  <c r="H556" i="2"/>
  <c r="J556" i="2" s="1"/>
  <c r="I556" i="2"/>
  <c r="J555" i="2"/>
  <c r="I555" i="2"/>
  <c r="G557" i="2"/>
  <c r="J2878" i="1"/>
  <c r="I534" i="2"/>
  <c r="E542" i="2"/>
  <c r="J540" i="2"/>
  <c r="I541" i="2"/>
  <c r="H541" i="2"/>
  <c r="J541" i="2" s="1"/>
  <c r="G542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H513" i="2"/>
  <c r="J513" i="2" s="1"/>
  <c r="E527" i="2"/>
  <c r="I526" i="2"/>
  <c r="I527" i="2" s="1"/>
  <c r="H526" i="2"/>
  <c r="J526" i="2" s="1"/>
  <c r="H525" i="2"/>
  <c r="G527" i="2"/>
  <c r="H520" i="2"/>
  <c r="J520" i="2" s="1"/>
  <c r="I520" i="2"/>
  <c r="I521" i="2" s="1"/>
  <c r="E521" i="2"/>
  <c r="H519" i="2"/>
  <c r="G521" i="2"/>
  <c r="H477" i="2"/>
  <c r="J477" i="2" s="1"/>
  <c r="I465" i="2"/>
  <c r="K2711" i="1"/>
  <c r="K2677" i="1"/>
  <c r="K2681" i="1"/>
  <c r="E494" i="2"/>
  <c r="E506" i="2"/>
  <c r="I505" i="2"/>
  <c r="I506" i="2" s="1"/>
  <c r="H505" i="2"/>
  <c r="J505" i="2" s="1"/>
  <c r="H504" i="2"/>
  <c r="G506" i="2"/>
  <c r="H499" i="2"/>
  <c r="J499" i="2" s="1"/>
  <c r="I499" i="2"/>
  <c r="I500" i="2" s="1"/>
  <c r="E500" i="2"/>
  <c r="H498" i="2"/>
  <c r="G500" i="2"/>
  <c r="H493" i="2"/>
  <c r="J493" i="2" s="1"/>
  <c r="I493" i="2"/>
  <c r="I453" i="2"/>
  <c r="H411" i="2"/>
  <c r="J411" i="2" s="1"/>
  <c r="H441" i="2"/>
  <c r="J441" i="2" s="1"/>
  <c r="H484" i="2"/>
  <c r="J484" i="2" s="1"/>
  <c r="I484" i="2"/>
  <c r="I485" i="2" s="1"/>
  <c r="E485" i="2"/>
  <c r="H483" i="2"/>
  <c r="G485" i="2"/>
  <c r="H447" i="2"/>
  <c r="J447" i="2" s="1"/>
  <c r="H423" i="2"/>
  <c r="J423" i="2" s="1"/>
  <c r="H471" i="2"/>
  <c r="J471" i="2" s="1"/>
  <c r="H478" i="2"/>
  <c r="J478" i="2" s="1"/>
  <c r="I478" i="2"/>
  <c r="I479" i="2" s="1"/>
  <c r="E479" i="2"/>
  <c r="G479" i="2"/>
  <c r="H472" i="2"/>
  <c r="J472" i="2" s="1"/>
  <c r="I472" i="2"/>
  <c r="I473" i="2" s="1"/>
  <c r="E473" i="2"/>
  <c r="G473" i="2"/>
  <c r="H466" i="2"/>
  <c r="J466" i="2" s="1"/>
  <c r="I466" i="2"/>
  <c r="E467" i="2"/>
  <c r="J465" i="2"/>
  <c r="G467" i="2"/>
  <c r="H460" i="2"/>
  <c r="J460" i="2" s="1"/>
  <c r="I460" i="2"/>
  <c r="I461" i="2" s="1"/>
  <c r="E461" i="2"/>
  <c r="H459" i="2"/>
  <c r="G461" i="2"/>
  <c r="H454" i="2"/>
  <c r="J454" i="2" s="1"/>
  <c r="I454" i="2"/>
  <c r="J453" i="2"/>
  <c r="E455" i="2"/>
  <c r="G455" i="2"/>
  <c r="E449" i="2"/>
  <c r="I448" i="2"/>
  <c r="I449" i="2" s="1"/>
  <c r="H448" i="2"/>
  <c r="J448" i="2" s="1"/>
  <c r="G449" i="2"/>
  <c r="H442" i="2"/>
  <c r="J442" i="2" s="1"/>
  <c r="I442" i="2"/>
  <c r="I443" i="2" s="1"/>
  <c r="E443" i="2"/>
  <c r="G443" i="2"/>
  <c r="H436" i="2"/>
  <c r="J436" i="2" s="1"/>
  <c r="I436" i="2"/>
  <c r="I437" i="2" s="1"/>
  <c r="H429" i="2"/>
  <c r="J429" i="2" s="1"/>
  <c r="E437" i="2"/>
  <c r="H435" i="2"/>
  <c r="G437" i="2"/>
  <c r="H430" i="2"/>
  <c r="J430" i="2" s="1"/>
  <c r="I430" i="2"/>
  <c r="I431" i="2" s="1"/>
  <c r="E431" i="2"/>
  <c r="G431" i="2"/>
  <c r="H424" i="2"/>
  <c r="J424" i="2" s="1"/>
  <c r="I424" i="2"/>
  <c r="I425" i="2" s="1"/>
  <c r="E425" i="2"/>
  <c r="G425" i="2"/>
  <c r="H418" i="2"/>
  <c r="J418" i="2" s="1"/>
  <c r="I418" i="2"/>
  <c r="I419" i="2" s="1"/>
  <c r="E419" i="2"/>
  <c r="H417" i="2"/>
  <c r="G419" i="2"/>
  <c r="H412" i="2"/>
  <c r="J412" i="2" s="1"/>
  <c r="I412" i="2"/>
  <c r="I413" i="2" s="1"/>
  <c r="E413" i="2"/>
  <c r="G413" i="2"/>
  <c r="H387" i="2"/>
  <c r="J387" i="2" s="1"/>
  <c r="G389" i="2"/>
  <c r="G392" i="2" s="1"/>
  <c r="H363" i="2"/>
  <c r="J363" i="2" s="1"/>
  <c r="J2422" i="1"/>
  <c r="K2424" i="1" s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80" i="1" s="1"/>
  <c r="K3242" i="1"/>
  <c r="I3284" i="1"/>
  <c r="K3246" i="1"/>
  <c r="I3288" i="1"/>
  <c r="K3288" i="1" s="1"/>
  <c r="K3250" i="1"/>
  <c r="I3292" i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83" i="1" s="1"/>
  <c r="K3245" i="1"/>
  <c r="I3287" i="1"/>
  <c r="K3249" i="1"/>
  <c r="I3291" i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77" i="1" s="1"/>
  <c r="K3139" i="1"/>
  <c r="I3282" i="1"/>
  <c r="K3244" i="1"/>
  <c r="I3286" i="1"/>
  <c r="K3286" i="1" s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26" i="1"/>
  <c r="J3168" i="1"/>
  <c r="K3168" i="1" s="1"/>
  <c r="K3130" i="1"/>
  <c r="J3172" i="1"/>
  <c r="K3134" i="1"/>
  <c r="J3176" i="1"/>
  <c r="K3138" i="1"/>
  <c r="I3281" i="1"/>
  <c r="K3281" i="1" s="1"/>
  <c r="K3243" i="1"/>
  <c r="I3285" i="1"/>
  <c r="K3247" i="1"/>
  <c r="I3289" i="1"/>
  <c r="K3289" i="1" s="1"/>
  <c r="K3251" i="1"/>
  <c r="I3278" i="1"/>
  <c r="K3278" i="1" s="1"/>
  <c r="K3140" i="1"/>
  <c r="K3141" i="1"/>
  <c r="J3220" i="1"/>
  <c r="J2992" i="1"/>
  <c r="K3164" i="1"/>
  <c r="K3166" i="1"/>
  <c r="K3170" i="1"/>
  <c r="K3172" i="1"/>
  <c r="K3174" i="1"/>
  <c r="K3255" i="1"/>
  <c r="J3334" i="1"/>
  <c r="K3285" i="1"/>
  <c r="K3287" i="1"/>
  <c r="K3291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10" i="1" s="1"/>
  <c r="K2314" i="1" s="1"/>
  <c r="K2369" i="1"/>
  <c r="K2330" i="1"/>
  <c r="K2367" i="1"/>
  <c r="H369" i="2"/>
  <c r="J369" i="2" s="1"/>
  <c r="I378" i="2"/>
  <c r="H357" i="2"/>
  <c r="J357" i="2" s="1"/>
  <c r="K2104" i="1"/>
  <c r="K2108" i="1"/>
  <c r="K2112" i="1"/>
  <c r="H370" i="2"/>
  <c r="J370" i="2" s="1"/>
  <c r="I370" i="2"/>
  <c r="I371" i="2" s="1"/>
  <c r="E371" i="2"/>
  <c r="E365" i="2"/>
  <c r="G371" i="2"/>
  <c r="H364" i="2"/>
  <c r="J364" i="2" s="1"/>
  <c r="I364" i="2"/>
  <c r="I365" i="2" s="1"/>
  <c r="I345" i="2"/>
  <c r="G365" i="2"/>
  <c r="H358" i="2"/>
  <c r="J358" i="2" s="1"/>
  <c r="I358" i="2"/>
  <c r="I359" i="2" s="1"/>
  <c r="E359" i="2"/>
  <c r="H339" i="2"/>
  <c r="J339" i="2" s="1"/>
  <c r="G359" i="2"/>
  <c r="H352" i="2"/>
  <c r="J352" i="2" s="1"/>
  <c r="I352" i="2"/>
  <c r="I353" i="2" s="1"/>
  <c r="E353" i="2"/>
  <c r="H351" i="2"/>
  <c r="G353" i="2"/>
  <c r="H346" i="2"/>
  <c r="J346" i="2" s="1"/>
  <c r="I346" i="2"/>
  <c r="E347" i="2"/>
  <c r="J345" i="2"/>
  <c r="H315" i="2"/>
  <c r="G347" i="2"/>
  <c r="H340" i="2"/>
  <c r="J340" i="2" s="1"/>
  <c r="I340" i="2"/>
  <c r="I341" i="2" s="1"/>
  <c r="H333" i="2"/>
  <c r="J333" i="2" s="1"/>
  <c r="E341" i="2"/>
  <c r="G341" i="2"/>
  <c r="H334" i="2"/>
  <c r="J334" i="2" s="1"/>
  <c r="I334" i="2"/>
  <c r="I335" i="2" s="1"/>
  <c r="E335" i="2"/>
  <c r="G335" i="2"/>
  <c r="I328" i="2"/>
  <c r="I329" i="2" s="1"/>
  <c r="H328" i="2"/>
  <c r="J328" i="2" s="1"/>
  <c r="H321" i="2"/>
  <c r="J321" i="2" s="1"/>
  <c r="E329" i="2"/>
  <c r="H327" i="2"/>
  <c r="G329" i="2"/>
  <c r="H322" i="2"/>
  <c r="J322" i="2" s="1"/>
  <c r="I322" i="2"/>
  <c r="I323" i="2" s="1"/>
  <c r="E323" i="2"/>
  <c r="E317" i="2"/>
  <c r="G323" i="2"/>
  <c r="H316" i="2"/>
  <c r="J316" i="2" s="1"/>
  <c r="I316" i="2"/>
  <c r="I317" i="2" s="1"/>
  <c r="J315" i="2"/>
  <c r="E311" i="2"/>
  <c r="G317" i="2"/>
  <c r="G305" i="2"/>
  <c r="H310" i="2"/>
  <c r="J310" i="2" s="1"/>
  <c r="I310" i="2"/>
  <c r="H303" i="2"/>
  <c r="J303" i="2" s="1"/>
  <c r="J309" i="2"/>
  <c r="I309" i="2"/>
  <c r="G311" i="2"/>
  <c r="K2026" i="1"/>
  <c r="K2034" i="1"/>
  <c r="H294" i="2"/>
  <c r="J294" i="2" s="1"/>
  <c r="H279" i="2"/>
  <c r="J279" i="2" s="1"/>
  <c r="J285" i="2"/>
  <c r="H286" i="2"/>
  <c r="J286" i="2" s="1"/>
  <c r="I286" i="2"/>
  <c r="E287" i="2"/>
  <c r="I285" i="2"/>
  <c r="G287" i="2"/>
  <c r="J1738" i="1"/>
  <c r="K1740" i="1" s="1"/>
  <c r="G272" i="2"/>
  <c r="G275" i="2" s="1"/>
  <c r="I270" i="2"/>
  <c r="J1624" i="1"/>
  <c r="K1626" i="1" s="1"/>
  <c r="K1630" i="1" s="1"/>
  <c r="H261" i="2"/>
  <c r="J261" i="2" s="1"/>
  <c r="E236" i="2"/>
  <c r="E257" i="2"/>
  <c r="H262" i="2"/>
  <c r="J262" i="2" s="1"/>
  <c r="I262" i="2"/>
  <c r="I263" i="2" s="1"/>
  <c r="E263" i="2"/>
  <c r="G263" i="2"/>
  <c r="H256" i="2"/>
  <c r="J256" i="2" s="1"/>
  <c r="I256" i="2"/>
  <c r="I257" i="2" s="1"/>
  <c r="H240" i="2"/>
  <c r="H247" i="2"/>
  <c r="J247" i="2" s="1"/>
  <c r="I247" i="2"/>
  <c r="I248" i="2" s="1"/>
  <c r="E248" i="2"/>
  <c r="H246" i="2"/>
  <c r="G248" i="2"/>
  <c r="H241" i="2"/>
  <c r="J241" i="2" s="1"/>
  <c r="I241" i="2"/>
  <c r="I242" i="2" s="1"/>
  <c r="E242" i="2"/>
  <c r="G242" i="2"/>
  <c r="H235" i="2"/>
  <c r="J235" i="2" s="1"/>
  <c r="I235" i="2"/>
  <c r="I236" i="2" s="1"/>
  <c r="K1417" i="1"/>
  <c r="K1421" i="1"/>
  <c r="K1458" i="1"/>
  <c r="I219" i="2"/>
  <c r="G227" i="2"/>
  <c r="H226" i="2"/>
  <c r="J226" i="2" s="1"/>
  <c r="I226" i="2"/>
  <c r="I225" i="2"/>
  <c r="E227" i="2"/>
  <c r="G221" i="2"/>
  <c r="H225" i="2"/>
  <c r="H220" i="2"/>
  <c r="J220" i="2" s="1"/>
  <c r="I220" i="2"/>
  <c r="E221" i="2"/>
  <c r="J219" i="2"/>
  <c r="J1282" i="1"/>
  <c r="K1284" i="1" s="1"/>
  <c r="J1286" i="1" s="1"/>
  <c r="B1235" i="1"/>
  <c r="K1343" i="1"/>
  <c r="K1347" i="1"/>
  <c r="K1351" i="1"/>
  <c r="K1355" i="1"/>
  <c r="K1454" i="1"/>
  <c r="K1304" i="1"/>
  <c r="K1308" i="1"/>
  <c r="K1312" i="1"/>
  <c r="K1316" i="1"/>
  <c r="J1396" i="1"/>
  <c r="K1398" i="1" s="1"/>
  <c r="J1400" i="1" s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H186" i="2"/>
  <c r="J186" i="2" s="1"/>
  <c r="I177" i="2"/>
  <c r="J177" i="2"/>
  <c r="H178" i="2"/>
  <c r="J178" i="2" s="1"/>
  <c r="I178" i="2"/>
  <c r="E179" i="2"/>
  <c r="I159" i="2"/>
  <c r="G179" i="2"/>
  <c r="J171" i="2"/>
  <c r="I172" i="2"/>
  <c r="H172" i="2"/>
  <c r="J172" i="2" s="1"/>
  <c r="I165" i="2"/>
  <c r="E173" i="2"/>
  <c r="I171" i="2"/>
  <c r="G173" i="2"/>
  <c r="J165" i="2"/>
  <c r="H166" i="2"/>
  <c r="J166" i="2" s="1"/>
  <c r="I166" i="2"/>
  <c r="E167" i="2"/>
  <c r="H147" i="2"/>
  <c r="J147" i="2" s="1"/>
  <c r="G167" i="2"/>
  <c r="H160" i="2"/>
  <c r="J160" i="2" s="1"/>
  <c r="I160" i="2"/>
  <c r="I161" i="2" s="1"/>
  <c r="H153" i="2"/>
  <c r="E161" i="2"/>
  <c r="J159" i="2"/>
  <c r="G161" i="2"/>
  <c r="H154" i="2"/>
  <c r="J154" i="2" s="1"/>
  <c r="I154" i="2"/>
  <c r="I155" i="2" s="1"/>
  <c r="H141" i="2"/>
  <c r="J141" i="2" s="1"/>
  <c r="E155" i="2"/>
  <c r="J153" i="2"/>
  <c r="G155" i="2"/>
  <c r="H148" i="2"/>
  <c r="J148" i="2" s="1"/>
  <c r="I148" i="2"/>
  <c r="I149" i="2" s="1"/>
  <c r="E149" i="2"/>
  <c r="G149" i="2"/>
  <c r="I126" i="2"/>
  <c r="I120" i="2"/>
  <c r="H133" i="2"/>
  <c r="J133" i="2" s="1"/>
  <c r="I133" i="2"/>
  <c r="I134" i="2" s="1"/>
  <c r="E134" i="2"/>
  <c r="H132" i="2"/>
  <c r="G134" i="2"/>
  <c r="J126" i="2"/>
  <c r="H127" i="2"/>
  <c r="J127" i="2" s="1"/>
  <c r="I127" i="2"/>
  <c r="E128" i="2"/>
  <c r="G128" i="2"/>
  <c r="H121" i="2"/>
  <c r="J121" i="2" s="1"/>
  <c r="I121" i="2"/>
  <c r="E122" i="2"/>
  <c r="J120" i="2"/>
  <c r="G122" i="2"/>
  <c r="G110" i="2"/>
  <c r="J114" i="2"/>
  <c r="H115" i="2"/>
  <c r="J115" i="2" s="1"/>
  <c r="I115" i="2"/>
  <c r="H108" i="2"/>
  <c r="J108" i="2" s="1"/>
  <c r="E116" i="2"/>
  <c r="I114" i="2"/>
  <c r="G116" i="2"/>
  <c r="G18" i="2"/>
  <c r="I18" i="2" s="1"/>
  <c r="H93" i="2"/>
  <c r="J93" i="2" s="1"/>
  <c r="J99" i="2"/>
  <c r="H100" i="2"/>
  <c r="J100" i="2" s="1"/>
  <c r="I100" i="2"/>
  <c r="E101" i="2"/>
  <c r="I99" i="2"/>
  <c r="G101" i="2"/>
  <c r="H234" i="2"/>
  <c r="G236" i="2"/>
  <c r="G86" i="2"/>
  <c r="G89" i="2" s="1"/>
  <c r="I84" i="2"/>
  <c r="H75" i="2"/>
  <c r="J75" i="2" s="1"/>
  <c r="I48" i="2"/>
  <c r="E68" i="2"/>
  <c r="H60" i="2"/>
  <c r="J60" i="2" s="1"/>
  <c r="E62" i="2"/>
  <c r="I67" i="2"/>
  <c r="H67" i="2"/>
  <c r="J67" i="2" s="1"/>
  <c r="J66" i="2"/>
  <c r="E56" i="2"/>
  <c r="I66" i="2"/>
  <c r="G68" i="2"/>
  <c r="I54" i="2"/>
  <c r="I61" i="2"/>
  <c r="I62" i="2" s="1"/>
  <c r="H61" i="2"/>
  <c r="J61" i="2" s="1"/>
  <c r="G62" i="2"/>
  <c r="I55" i="2"/>
  <c r="H55" i="2"/>
  <c r="J55" i="2" s="1"/>
  <c r="J54" i="2"/>
  <c r="G56" i="2"/>
  <c r="H49" i="2"/>
  <c r="J49" i="2" s="1"/>
  <c r="I49" i="2"/>
  <c r="E50" i="2"/>
  <c r="J48" i="2"/>
  <c r="G50" i="2"/>
  <c r="G514" i="2"/>
  <c r="G515" i="2" s="1"/>
  <c r="H33" i="2"/>
  <c r="J33" i="2" s="1"/>
  <c r="H27" i="2"/>
  <c r="J27" i="2" s="1"/>
  <c r="G29" i="2"/>
  <c r="H34" i="2"/>
  <c r="J34" i="2" s="1"/>
  <c r="I34" i="2"/>
  <c r="I35" i="2" s="1"/>
  <c r="E35" i="2"/>
  <c r="G35" i="2"/>
  <c r="G9" i="2"/>
  <c r="I9" i="2" s="1"/>
  <c r="E86" i="2"/>
  <c r="E380" i="2"/>
  <c r="H213" i="2"/>
  <c r="J213" i="2" s="1"/>
  <c r="H42" i="2"/>
  <c r="J42" i="2" s="1"/>
  <c r="H255" i="2"/>
  <c r="G257" i="2"/>
  <c r="H10" i="2"/>
  <c r="J10" i="2" s="1"/>
  <c r="I10" i="2"/>
  <c r="E11" i="2"/>
  <c r="E704" i="2"/>
  <c r="E215" i="2"/>
  <c r="G214" i="2"/>
  <c r="E143" i="2"/>
  <c r="E713" i="2"/>
  <c r="G43" i="2"/>
  <c r="G44" i="2" s="1"/>
  <c r="E110" i="2"/>
  <c r="E272" i="2"/>
  <c r="E389" i="2"/>
  <c r="E398" i="2"/>
  <c r="I739" i="2"/>
  <c r="H739" i="2"/>
  <c r="J739" i="2" s="1"/>
  <c r="E740" i="2"/>
  <c r="I711" i="2"/>
  <c r="G713" i="2"/>
  <c r="G734" i="2" s="1"/>
  <c r="H711" i="2"/>
  <c r="I712" i="2"/>
  <c r="H712" i="2"/>
  <c r="J712" i="2" s="1"/>
  <c r="I738" i="2"/>
  <c r="G740" i="2"/>
  <c r="G749" i="2" s="1"/>
  <c r="H738" i="2"/>
  <c r="H565" i="2"/>
  <c r="J565" i="2" s="1"/>
  <c r="I565" i="2"/>
  <c r="I566" i="2" s="1"/>
  <c r="G566" i="2"/>
  <c r="I492" i="2"/>
  <c r="G494" i="2"/>
  <c r="H492" i="2"/>
  <c r="J534" i="2"/>
  <c r="H703" i="2"/>
  <c r="J703" i="2" s="1"/>
  <c r="I703" i="2"/>
  <c r="I704" i="2" s="1"/>
  <c r="E551" i="2"/>
  <c r="H535" i="2"/>
  <c r="J535" i="2" s="1"/>
  <c r="I535" i="2"/>
  <c r="G407" i="2"/>
  <c r="H405" i="2"/>
  <c r="I405" i="2"/>
  <c r="I397" i="2"/>
  <c r="H397" i="2"/>
  <c r="J397" i="2" s="1"/>
  <c r="I396" i="2"/>
  <c r="G398" i="2"/>
  <c r="G401" i="2" s="1"/>
  <c r="H396" i="2"/>
  <c r="G536" i="2"/>
  <c r="E566" i="2"/>
  <c r="I406" i="2"/>
  <c r="H406" i="2"/>
  <c r="J406" i="2" s="1"/>
  <c r="H550" i="2"/>
  <c r="J550" i="2" s="1"/>
  <c r="I550" i="2"/>
  <c r="I551" i="2" s="1"/>
  <c r="H664" i="2"/>
  <c r="J664" i="2" s="1"/>
  <c r="I664" i="2"/>
  <c r="I665" i="2" s="1"/>
  <c r="G665" i="2"/>
  <c r="E665" i="2"/>
  <c r="E536" i="2"/>
  <c r="G704" i="2"/>
  <c r="G707" i="2" s="1"/>
  <c r="I388" i="2"/>
  <c r="I389" i="2" s="1"/>
  <c r="H388" i="2"/>
  <c r="J388" i="2" s="1"/>
  <c r="E407" i="2"/>
  <c r="H280" i="2"/>
  <c r="J280" i="2" s="1"/>
  <c r="I280" i="2"/>
  <c r="I281" i="2" s="1"/>
  <c r="H205" i="2"/>
  <c r="J205" i="2" s="1"/>
  <c r="I205" i="2"/>
  <c r="H379" i="2"/>
  <c r="I379" i="2"/>
  <c r="G380" i="2"/>
  <c r="G383" i="2" s="1"/>
  <c r="H271" i="2"/>
  <c r="I271" i="2"/>
  <c r="G281" i="2"/>
  <c r="E296" i="2"/>
  <c r="G197" i="2"/>
  <c r="G200" i="2" s="1"/>
  <c r="H195" i="2"/>
  <c r="I195" i="2"/>
  <c r="H196" i="2"/>
  <c r="J196" i="2" s="1"/>
  <c r="I196" i="2"/>
  <c r="E197" i="2"/>
  <c r="H295" i="2"/>
  <c r="J295" i="2" s="1"/>
  <c r="I295" i="2"/>
  <c r="I296" i="2" s="1"/>
  <c r="G206" i="2"/>
  <c r="G209" i="2" s="1"/>
  <c r="H204" i="2"/>
  <c r="I204" i="2"/>
  <c r="E206" i="2"/>
  <c r="H304" i="2"/>
  <c r="J304" i="2" s="1"/>
  <c r="I304" i="2"/>
  <c r="I305" i="2" s="1"/>
  <c r="E305" i="2"/>
  <c r="E281" i="2"/>
  <c r="G296" i="2"/>
  <c r="G299" i="2" s="1"/>
  <c r="H94" i="2"/>
  <c r="J94" i="2" s="1"/>
  <c r="I94" i="2"/>
  <c r="I95" i="2" s="1"/>
  <c r="G95" i="2"/>
  <c r="H142" i="2"/>
  <c r="J142" i="2" s="1"/>
  <c r="I142" i="2"/>
  <c r="I143" i="2" s="1"/>
  <c r="E95" i="2"/>
  <c r="H85" i="2"/>
  <c r="I85" i="2"/>
  <c r="G143" i="2"/>
  <c r="H187" i="2"/>
  <c r="J187" i="2" s="1"/>
  <c r="I187" i="2"/>
  <c r="I188" i="2" s="1"/>
  <c r="E188" i="2"/>
  <c r="G188" i="2"/>
  <c r="G191" i="2" s="1"/>
  <c r="H109" i="2"/>
  <c r="J109" i="2" s="1"/>
  <c r="I109" i="2"/>
  <c r="I110" i="2" s="1"/>
  <c r="H76" i="2"/>
  <c r="J76" i="2" s="1"/>
  <c r="I76" i="2"/>
  <c r="I77" i="2" s="1"/>
  <c r="G77" i="2"/>
  <c r="G80" i="2" s="1"/>
  <c r="E77" i="2"/>
  <c r="H28" i="2"/>
  <c r="J28" i="2" s="1"/>
  <c r="I28" i="2"/>
  <c r="I29" i="2" s="1"/>
  <c r="E29" i="2"/>
  <c r="E20" i="2"/>
  <c r="H19" i="2"/>
  <c r="J19" i="2" s="1"/>
  <c r="I19" i="2"/>
  <c r="K3450" i="1"/>
  <c r="K3454" i="1" s="1"/>
  <c r="K3507" i="1"/>
  <c r="K3509" i="1"/>
  <c r="K3511" i="1"/>
  <c r="K3513" i="1"/>
  <c r="K3515" i="1"/>
  <c r="K3517" i="1"/>
  <c r="K3519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521" i="1"/>
  <c r="K3564" i="1"/>
  <c r="J3566" i="1" s="1"/>
  <c r="K2994" i="1"/>
  <c r="K2998" i="1" s="1"/>
  <c r="K2370" i="1"/>
  <c r="K2445" i="1"/>
  <c r="B2483" i="1"/>
  <c r="K2483" i="1" s="1"/>
  <c r="K2449" i="1"/>
  <c r="B2487" i="1"/>
  <c r="K2487" i="1" s="1"/>
  <c r="K2457" i="1"/>
  <c r="B2495" i="1"/>
  <c r="K2495" i="1" s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3284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8" i="1"/>
  <c r="K3179" i="1"/>
  <c r="K3282" i="1"/>
  <c r="K3290" i="1"/>
  <c r="K3336" i="1"/>
  <c r="J3338" i="1" s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464" i="1"/>
  <c r="K1460" i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912" i="1" s="1"/>
  <c r="K1874" i="1"/>
  <c r="J1916" i="1"/>
  <c r="K1878" i="1"/>
  <c r="J1920" i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4" i="1"/>
  <c r="K1925" i="1"/>
  <c r="K1913" i="1"/>
  <c r="K1914" i="1"/>
  <c r="K1916" i="1"/>
  <c r="K1917" i="1"/>
  <c r="K1919" i="1"/>
  <c r="K1920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G698" i="2" l="1"/>
  <c r="G560" i="2"/>
  <c r="G545" i="2"/>
  <c r="G488" i="2"/>
  <c r="G509" i="2"/>
  <c r="G530" i="2"/>
  <c r="J2882" i="1"/>
  <c r="G266" i="2"/>
  <c r="G374" i="2"/>
  <c r="K2542" i="1"/>
  <c r="J2540" i="1"/>
  <c r="J2426" i="1"/>
  <c r="K2428" i="1"/>
  <c r="G251" i="2"/>
  <c r="H347" i="2"/>
  <c r="I173" i="2"/>
  <c r="I311" i="2"/>
  <c r="G182" i="2"/>
  <c r="G71" i="2"/>
  <c r="G137" i="2"/>
  <c r="G104" i="2"/>
  <c r="H311" i="2"/>
  <c r="H312" i="2" s="1"/>
  <c r="G38" i="2"/>
  <c r="I494" i="2"/>
  <c r="I614" i="2"/>
  <c r="H122" i="2"/>
  <c r="H123" i="2" s="1"/>
  <c r="H746" i="2"/>
  <c r="H747" i="2" s="1"/>
  <c r="I746" i="2"/>
  <c r="I122" i="2"/>
  <c r="I689" i="2"/>
  <c r="I572" i="2"/>
  <c r="I719" i="2"/>
  <c r="I608" i="2"/>
  <c r="J744" i="2"/>
  <c r="J746" i="2" s="1"/>
  <c r="I677" i="2"/>
  <c r="I626" i="2"/>
  <c r="J3524" i="1"/>
  <c r="H725" i="2"/>
  <c r="H726" i="2" s="1"/>
  <c r="I731" i="2"/>
  <c r="J725" i="2"/>
  <c r="J719" i="2"/>
  <c r="H731" i="2"/>
  <c r="H732" i="2" s="1"/>
  <c r="J731" i="2"/>
  <c r="H719" i="2"/>
  <c r="H720" i="2" s="1"/>
  <c r="H677" i="2"/>
  <c r="H678" i="2" s="1"/>
  <c r="J3452" i="1"/>
  <c r="J3600" i="1"/>
  <c r="G659" i="2"/>
  <c r="J3258" i="1"/>
  <c r="K3260" i="1" s="1"/>
  <c r="J3262" i="1" s="1"/>
  <c r="H671" i="2"/>
  <c r="H672" i="2" s="1"/>
  <c r="J669" i="2"/>
  <c r="J671" i="2" s="1"/>
  <c r="H695" i="2"/>
  <c r="H696" i="2" s="1"/>
  <c r="J695" i="2"/>
  <c r="H683" i="2"/>
  <c r="H684" i="2" s="1"/>
  <c r="J683" i="2"/>
  <c r="H689" i="2"/>
  <c r="H690" i="2" s="1"/>
  <c r="J689" i="2"/>
  <c r="J677" i="2"/>
  <c r="I596" i="2"/>
  <c r="H656" i="2"/>
  <c r="H657" i="2" s="1"/>
  <c r="J650" i="2"/>
  <c r="H650" i="2"/>
  <c r="H651" i="2" s="1"/>
  <c r="J656" i="2"/>
  <c r="H644" i="2"/>
  <c r="H645" i="2" s="1"/>
  <c r="J644" i="2"/>
  <c r="J636" i="2"/>
  <c r="J638" i="2" s="1"/>
  <c r="H638" i="2"/>
  <c r="H639" i="2" s="1"/>
  <c r="H632" i="2"/>
  <c r="H633" i="2" s="1"/>
  <c r="J632" i="2"/>
  <c r="H626" i="2"/>
  <c r="H627" i="2" s="1"/>
  <c r="J626" i="2"/>
  <c r="H620" i="2"/>
  <c r="H621" i="2" s="1"/>
  <c r="J620" i="2"/>
  <c r="H614" i="2"/>
  <c r="H615" i="2" s="1"/>
  <c r="H584" i="2"/>
  <c r="H585" i="2" s="1"/>
  <c r="J614" i="2"/>
  <c r="J584" i="2"/>
  <c r="H608" i="2"/>
  <c r="H609" i="2" s="1"/>
  <c r="J608" i="2"/>
  <c r="H602" i="2"/>
  <c r="H603" i="2" s="1"/>
  <c r="J602" i="2"/>
  <c r="I542" i="2"/>
  <c r="H596" i="2"/>
  <c r="H597" i="2" s="1"/>
  <c r="J596" i="2"/>
  <c r="J588" i="2"/>
  <c r="J590" i="2" s="1"/>
  <c r="H590" i="2"/>
  <c r="H591" i="2" s="1"/>
  <c r="J572" i="2"/>
  <c r="H578" i="2"/>
  <c r="H579" i="2" s="1"/>
  <c r="J578" i="2"/>
  <c r="H572" i="2"/>
  <c r="H573" i="2" s="1"/>
  <c r="I467" i="2"/>
  <c r="I557" i="2"/>
  <c r="H557" i="2"/>
  <c r="H558" i="2" s="1"/>
  <c r="J557" i="2"/>
  <c r="I536" i="2"/>
  <c r="H542" i="2"/>
  <c r="J542" i="2"/>
  <c r="I455" i="2"/>
  <c r="J2840" i="1"/>
  <c r="K2842" i="1" s="1"/>
  <c r="J2844" i="1" s="1"/>
  <c r="J525" i="2"/>
  <c r="J527" i="2" s="1"/>
  <c r="H527" i="2"/>
  <c r="H528" i="2" s="1"/>
  <c r="J519" i="2"/>
  <c r="J521" i="2" s="1"/>
  <c r="H521" i="2"/>
  <c r="J504" i="2"/>
  <c r="J506" i="2" s="1"/>
  <c r="H506" i="2"/>
  <c r="H507" i="2" s="1"/>
  <c r="H413" i="2"/>
  <c r="H414" i="2" s="1"/>
  <c r="J498" i="2"/>
  <c r="J500" i="2" s="1"/>
  <c r="H500" i="2"/>
  <c r="H467" i="2"/>
  <c r="H468" i="2" s="1"/>
  <c r="H473" i="2"/>
  <c r="H474" i="2" s="1"/>
  <c r="J483" i="2"/>
  <c r="J485" i="2" s="1"/>
  <c r="H485" i="2"/>
  <c r="H486" i="2" s="1"/>
  <c r="J479" i="2"/>
  <c r="H479" i="2"/>
  <c r="H480" i="2" s="1"/>
  <c r="J473" i="2"/>
  <c r="J455" i="2"/>
  <c r="H455" i="2"/>
  <c r="H456" i="2" s="1"/>
  <c r="J467" i="2"/>
  <c r="J449" i="2"/>
  <c r="J459" i="2"/>
  <c r="J461" i="2" s="1"/>
  <c r="H461" i="2"/>
  <c r="H462" i="2" s="1"/>
  <c r="H449" i="2"/>
  <c r="H450" i="2" s="1"/>
  <c r="H443" i="2"/>
  <c r="H444" i="2" s="1"/>
  <c r="J443" i="2"/>
  <c r="J435" i="2"/>
  <c r="J437" i="2" s="1"/>
  <c r="H437" i="2"/>
  <c r="H438" i="2" s="1"/>
  <c r="H431" i="2"/>
  <c r="H432" i="2" s="1"/>
  <c r="J413" i="2"/>
  <c r="J431" i="2"/>
  <c r="H425" i="2"/>
  <c r="H426" i="2" s="1"/>
  <c r="J425" i="2"/>
  <c r="J417" i="2"/>
  <c r="J419" i="2" s="1"/>
  <c r="H419" i="2"/>
  <c r="H420" i="2" s="1"/>
  <c r="I380" i="2"/>
  <c r="I272" i="2"/>
  <c r="J2954" i="1"/>
  <c r="K3340" i="1"/>
  <c r="J3182" i="1"/>
  <c r="J2916" i="1"/>
  <c r="K2918" i="1" s="1"/>
  <c r="K2922" i="1" s="1"/>
  <c r="J2726" i="1"/>
  <c r="J2612" i="1"/>
  <c r="J3372" i="1"/>
  <c r="K3374" i="1" s="1"/>
  <c r="K3378" i="1" s="1"/>
  <c r="J3144" i="1"/>
  <c r="J2802" i="1"/>
  <c r="J2384" i="1"/>
  <c r="K2386" i="1" s="1"/>
  <c r="K2390" i="1" s="1"/>
  <c r="J161" i="2"/>
  <c r="H335" i="2"/>
  <c r="H336" i="2" s="1"/>
  <c r="H371" i="2"/>
  <c r="H372" i="2" s="1"/>
  <c r="J371" i="2"/>
  <c r="J365" i="2"/>
  <c r="I347" i="2"/>
  <c r="H365" i="2"/>
  <c r="H366" i="2" s="1"/>
  <c r="H359" i="2"/>
  <c r="H360" i="2" s="1"/>
  <c r="J359" i="2"/>
  <c r="H348" i="2"/>
  <c r="J351" i="2"/>
  <c r="J353" i="2" s="1"/>
  <c r="H353" i="2"/>
  <c r="H354" i="2" s="1"/>
  <c r="J347" i="2"/>
  <c r="J335" i="2"/>
  <c r="H341" i="2"/>
  <c r="H342" i="2" s="1"/>
  <c r="J341" i="2"/>
  <c r="J327" i="2"/>
  <c r="J329" i="2" s="1"/>
  <c r="H329" i="2"/>
  <c r="H330" i="2" s="1"/>
  <c r="H323" i="2"/>
  <c r="H324" i="2" s="1"/>
  <c r="J323" i="2"/>
  <c r="J317" i="2"/>
  <c r="J311" i="2"/>
  <c r="H317" i="2"/>
  <c r="H318" i="2" s="1"/>
  <c r="H236" i="2"/>
  <c r="J155" i="2"/>
  <c r="H257" i="2"/>
  <c r="I287" i="2"/>
  <c r="H287" i="2"/>
  <c r="J287" i="2"/>
  <c r="J1628" i="1"/>
  <c r="H263" i="2"/>
  <c r="J263" i="2"/>
  <c r="H242" i="2"/>
  <c r="J240" i="2"/>
  <c r="J242" i="2" s="1"/>
  <c r="J246" i="2"/>
  <c r="J248" i="2" s="1"/>
  <c r="H248" i="2"/>
  <c r="H249" i="2" s="1"/>
  <c r="J255" i="2"/>
  <c r="J257" i="2" s="1"/>
  <c r="I221" i="2"/>
  <c r="I227" i="2"/>
  <c r="H227" i="2"/>
  <c r="H228" i="2" s="1"/>
  <c r="J225" i="2"/>
  <c r="J227" i="2" s="1"/>
  <c r="J221" i="2"/>
  <c r="H221" i="2"/>
  <c r="J234" i="2"/>
  <c r="J236" i="2" s="1"/>
  <c r="H18" i="2"/>
  <c r="J18" i="2" s="1"/>
  <c r="J20" i="2" s="1"/>
  <c r="K1402" i="1"/>
  <c r="J1472" i="1"/>
  <c r="J1320" i="1"/>
  <c r="K1288" i="1"/>
  <c r="J2042" i="1"/>
  <c r="K1972" i="1"/>
  <c r="J2198" i="1"/>
  <c r="J2118" i="1"/>
  <c r="J1586" i="1"/>
  <c r="J1244" i="1"/>
  <c r="K1246" i="1" s="1"/>
  <c r="J1248" i="1" s="1"/>
  <c r="J1206" i="1"/>
  <c r="K1208" i="1" s="1"/>
  <c r="J1210" i="1" s="1"/>
  <c r="K1174" i="1"/>
  <c r="J1172" i="1"/>
  <c r="G20" i="2"/>
  <c r="G23" i="2" s="1"/>
  <c r="I179" i="2"/>
  <c r="I167" i="2"/>
  <c r="H179" i="2"/>
  <c r="H180" i="2" s="1"/>
  <c r="J179" i="2"/>
  <c r="H173" i="2"/>
  <c r="H174" i="2" s="1"/>
  <c r="J167" i="2"/>
  <c r="J173" i="2"/>
  <c r="H161" i="2"/>
  <c r="H162" i="2" s="1"/>
  <c r="H167" i="2"/>
  <c r="H168" i="2" s="1"/>
  <c r="H155" i="2"/>
  <c r="H156" i="2" s="1"/>
  <c r="H149" i="2"/>
  <c r="J149" i="2"/>
  <c r="I128" i="2"/>
  <c r="I50" i="2"/>
  <c r="J122" i="2"/>
  <c r="J132" i="2"/>
  <c r="J134" i="2" s="1"/>
  <c r="H134" i="2"/>
  <c r="H135" i="2" s="1"/>
  <c r="I116" i="2"/>
  <c r="H128" i="2"/>
  <c r="H129" i="2" s="1"/>
  <c r="J128" i="2"/>
  <c r="H116" i="2"/>
  <c r="J116" i="2"/>
  <c r="I43" i="2"/>
  <c r="I44" i="2" s="1"/>
  <c r="J101" i="2"/>
  <c r="I101" i="2"/>
  <c r="H101" i="2"/>
  <c r="I86" i="2"/>
  <c r="H514" i="2"/>
  <c r="J514" i="2" s="1"/>
  <c r="J515" i="2" s="1"/>
  <c r="I514" i="2"/>
  <c r="I515" i="2" s="1"/>
  <c r="I68" i="2"/>
  <c r="H50" i="2"/>
  <c r="H51" i="2" s="1"/>
  <c r="J50" i="2"/>
  <c r="H62" i="2"/>
  <c r="H63" i="2" s="1"/>
  <c r="I56" i="2"/>
  <c r="H68" i="2"/>
  <c r="H69" i="2" s="1"/>
  <c r="J68" i="2"/>
  <c r="H56" i="2"/>
  <c r="H57" i="2" s="1"/>
  <c r="J62" i="2"/>
  <c r="J56" i="2"/>
  <c r="H35" i="2"/>
  <c r="J35" i="2"/>
  <c r="H43" i="2"/>
  <c r="J43" i="2" s="1"/>
  <c r="J44" i="2" s="1"/>
  <c r="H9" i="2"/>
  <c r="H11" i="2" s="1"/>
  <c r="G11" i="2"/>
  <c r="I11" i="2"/>
  <c r="H110" i="2"/>
  <c r="H281" i="2"/>
  <c r="H282" i="2" s="1"/>
  <c r="I197" i="2"/>
  <c r="J281" i="2"/>
  <c r="J110" i="2"/>
  <c r="H566" i="2"/>
  <c r="J566" i="2"/>
  <c r="I740" i="2"/>
  <c r="I214" i="2"/>
  <c r="I215" i="2" s="1"/>
  <c r="G215" i="2"/>
  <c r="G230" i="2" s="1"/>
  <c r="H214" i="2"/>
  <c r="H188" i="2"/>
  <c r="I20" i="2"/>
  <c r="J305" i="2"/>
  <c r="H665" i="2"/>
  <c r="I407" i="2"/>
  <c r="H704" i="2"/>
  <c r="H707" i="2" s="1"/>
  <c r="H305" i="2"/>
  <c r="J665" i="2"/>
  <c r="I398" i="2"/>
  <c r="J704" i="2"/>
  <c r="I713" i="2"/>
  <c r="H740" i="2"/>
  <c r="J738" i="2"/>
  <c r="J740" i="2" s="1"/>
  <c r="H713" i="2"/>
  <c r="J711" i="2"/>
  <c r="J713" i="2" s="1"/>
  <c r="H398" i="2"/>
  <c r="J396" i="2"/>
  <c r="J398" i="2" s="1"/>
  <c r="H389" i="2"/>
  <c r="J536" i="2"/>
  <c r="H536" i="2"/>
  <c r="H407" i="2"/>
  <c r="J405" i="2"/>
  <c r="J407" i="2" s="1"/>
  <c r="H551" i="2"/>
  <c r="H560" i="2" s="1"/>
  <c r="H494" i="2"/>
  <c r="J492" i="2"/>
  <c r="J494" i="2" s="1"/>
  <c r="J389" i="2"/>
  <c r="J551" i="2"/>
  <c r="J271" i="2"/>
  <c r="J272" i="2" s="1"/>
  <c r="H272" i="2"/>
  <c r="J195" i="2"/>
  <c r="J197" i="2" s="1"/>
  <c r="H197" i="2"/>
  <c r="J204" i="2"/>
  <c r="J206" i="2" s="1"/>
  <c r="H206" i="2"/>
  <c r="H296" i="2"/>
  <c r="H299" i="2" s="1"/>
  <c r="I206" i="2"/>
  <c r="J379" i="2"/>
  <c r="J380" i="2" s="1"/>
  <c r="H380" i="2"/>
  <c r="J296" i="2"/>
  <c r="J188" i="2"/>
  <c r="J85" i="2"/>
  <c r="J86" i="2" s="1"/>
  <c r="H86" i="2"/>
  <c r="H143" i="2"/>
  <c r="H95" i="2"/>
  <c r="J143" i="2"/>
  <c r="J95" i="2"/>
  <c r="H77" i="2"/>
  <c r="J77" i="2"/>
  <c r="J29" i="2"/>
  <c r="H29" i="2"/>
  <c r="K3568" i="1"/>
  <c r="K3526" i="1"/>
  <c r="K3530" i="1" s="1"/>
  <c r="J3638" i="1"/>
  <c r="J3486" i="1"/>
  <c r="K3184" i="1"/>
  <c r="K3188" i="1" s="1"/>
  <c r="K2728" i="1"/>
  <c r="K2732" i="1" s="1"/>
  <c r="J3068" i="1"/>
  <c r="K2766" i="1"/>
  <c r="K2770" i="1"/>
  <c r="J2768" i="1"/>
  <c r="J2346" i="1"/>
  <c r="K3108" i="1"/>
  <c r="K3112" i="1" s="1"/>
  <c r="J2312" i="1"/>
  <c r="J2574" i="1"/>
  <c r="J2498" i="1"/>
  <c r="J2996" i="1"/>
  <c r="J3410" i="1"/>
  <c r="K2652" i="1"/>
  <c r="K2656" i="1" s="1"/>
  <c r="J3296" i="1"/>
  <c r="K3226" i="1"/>
  <c r="J3030" i="1"/>
  <c r="J2460" i="1"/>
  <c r="J2688" i="1"/>
  <c r="J1358" i="1"/>
  <c r="K1588" i="1"/>
  <c r="K1592" i="1" s="1"/>
  <c r="J1928" i="1"/>
  <c r="K1474" i="1"/>
  <c r="K1478" i="1" s="1"/>
  <c r="K1322" i="1"/>
  <c r="J1324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H734" i="2" l="1"/>
  <c r="H749" i="2"/>
  <c r="H666" i="2"/>
  <c r="J698" i="2" s="1"/>
  <c r="H698" i="2"/>
  <c r="H537" i="2"/>
  <c r="H545" i="2"/>
  <c r="J2920" i="1"/>
  <c r="H495" i="2"/>
  <c r="H509" i="2"/>
  <c r="H408" i="2"/>
  <c r="J488" i="2" s="1"/>
  <c r="H488" i="2"/>
  <c r="H399" i="2"/>
  <c r="J401" i="2" s="1"/>
  <c r="H401" i="2"/>
  <c r="H390" i="2"/>
  <c r="J392" i="2" s="1"/>
  <c r="H392" i="2"/>
  <c r="H381" i="2"/>
  <c r="J383" i="2" s="1"/>
  <c r="H383" i="2"/>
  <c r="H306" i="2"/>
  <c r="J374" i="2" s="1"/>
  <c r="H374" i="2"/>
  <c r="H273" i="2"/>
  <c r="J275" i="2" s="1"/>
  <c r="H275" i="2"/>
  <c r="H258" i="2"/>
  <c r="H266" i="2"/>
  <c r="H237" i="2"/>
  <c r="H251" i="2"/>
  <c r="H207" i="2"/>
  <c r="J209" i="2" s="1"/>
  <c r="H209" i="2"/>
  <c r="H198" i="2"/>
  <c r="J200" i="2" s="1"/>
  <c r="H200" i="2"/>
  <c r="H189" i="2"/>
  <c r="J191" i="2" s="1"/>
  <c r="H191" i="2"/>
  <c r="H144" i="2"/>
  <c r="H182" i="2"/>
  <c r="H111" i="2"/>
  <c r="H137" i="2"/>
  <c r="H96" i="2"/>
  <c r="H104" i="2"/>
  <c r="H87" i="2"/>
  <c r="J89" i="2" s="1"/>
  <c r="H89" i="2"/>
  <c r="H78" i="2"/>
  <c r="J80" i="2" s="1"/>
  <c r="H80" i="2"/>
  <c r="H30" i="2"/>
  <c r="H38" i="2"/>
  <c r="H741" i="2"/>
  <c r="J749" i="2" s="1"/>
  <c r="J3528" i="1"/>
  <c r="H714" i="2"/>
  <c r="J734" i="2" s="1"/>
  <c r="K3602" i="1"/>
  <c r="K3606" i="1" s="1"/>
  <c r="H705" i="2"/>
  <c r="J707" i="2" s="1"/>
  <c r="J3110" i="1"/>
  <c r="H567" i="2"/>
  <c r="J659" i="2" s="1"/>
  <c r="H659" i="2"/>
  <c r="H552" i="2"/>
  <c r="J560" i="2" s="1"/>
  <c r="H543" i="2"/>
  <c r="H522" i="2"/>
  <c r="H501" i="2"/>
  <c r="J2730" i="1"/>
  <c r="K2846" i="1"/>
  <c r="K2614" i="1"/>
  <c r="J2616" i="1" s="1"/>
  <c r="J2654" i="1"/>
  <c r="K2804" i="1"/>
  <c r="J2806" i="1" s="1"/>
  <c r="K2956" i="1"/>
  <c r="J2958" i="1" s="1"/>
  <c r="K3146" i="1"/>
  <c r="J3148" i="1" s="1"/>
  <c r="K3264" i="1"/>
  <c r="H297" i="2"/>
  <c r="J299" i="2" s="1"/>
  <c r="H288" i="2"/>
  <c r="J290" i="2" s="1"/>
  <c r="H264" i="2"/>
  <c r="H243" i="2"/>
  <c r="H222" i="2"/>
  <c r="H20" i="2"/>
  <c r="K1326" i="1"/>
  <c r="J1590" i="1"/>
  <c r="K1858" i="1"/>
  <c r="J1476" i="1"/>
  <c r="K2044" i="1"/>
  <c r="J2046" i="1" s="1"/>
  <c r="K1250" i="1"/>
  <c r="H150" i="2"/>
  <c r="J9" i="2"/>
  <c r="J11" i="2" s="1"/>
  <c r="H515" i="2"/>
  <c r="H117" i="2"/>
  <c r="H44" i="2"/>
  <c r="H102" i="2"/>
  <c r="H36" i="2"/>
  <c r="H12" i="2"/>
  <c r="J214" i="2"/>
  <c r="J215" i="2" s="1"/>
  <c r="H215" i="2"/>
  <c r="K3488" i="1"/>
  <c r="K3492" i="1" s="1"/>
  <c r="K3640" i="1"/>
  <c r="J3642" i="1" s="1"/>
  <c r="K2690" i="1"/>
  <c r="J2692" i="1" s="1"/>
  <c r="K2462" i="1"/>
  <c r="J2464" i="1" s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K2504" i="1" l="1"/>
  <c r="K3644" i="1"/>
  <c r="J545" i="2"/>
  <c r="H516" i="2"/>
  <c r="J530" i="2" s="1"/>
  <c r="H530" i="2"/>
  <c r="K3150" i="1"/>
  <c r="K2960" i="1"/>
  <c r="J509" i="2"/>
  <c r="K2618" i="1"/>
  <c r="J266" i="2"/>
  <c r="J251" i="2"/>
  <c r="H216" i="2"/>
  <c r="J230" i="2" s="1"/>
  <c r="H230" i="2"/>
  <c r="K2048" i="1"/>
  <c r="J137" i="2"/>
  <c r="J182" i="2"/>
  <c r="J104" i="2"/>
  <c r="H45" i="2"/>
  <c r="J71" i="2" s="1"/>
  <c r="H71" i="2"/>
  <c r="J38" i="2"/>
  <c r="H21" i="2"/>
  <c r="J23" i="2" s="1"/>
  <c r="H23" i="2"/>
  <c r="K1554" i="1"/>
  <c r="J3490" i="1"/>
  <c r="J3604" i="1"/>
  <c r="K2580" i="1"/>
  <c r="K2808" i="1"/>
  <c r="K3302" i="1"/>
  <c r="K2466" i="1"/>
  <c r="K3036" i="1"/>
  <c r="K2352" i="1"/>
  <c r="J2274" i="1"/>
  <c r="K1782" i="1"/>
  <c r="J1362" i="1"/>
  <c r="J1438" i="1"/>
  <c r="J1666" i="1"/>
  <c r="K1934" i="1"/>
  <c r="J2236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65" i="1" s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6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278" i="1" l="1"/>
  <c r="K282" i="1"/>
  <c r="K286" i="1"/>
  <c r="E230" i="1"/>
  <c r="B25" i="2" s="1"/>
  <c r="K886" i="1"/>
  <c r="K890" i="1"/>
  <c r="K894" i="1"/>
  <c r="K898" i="1"/>
  <c r="K656" i="1"/>
  <c r="K660" i="1"/>
  <c r="K664" i="1"/>
  <c r="K668" i="1"/>
  <c r="J256" i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E344" i="1" l="1"/>
  <c r="B40" i="2" s="1"/>
  <c r="K946" i="1"/>
  <c r="J902" i="1"/>
  <c r="J1058" i="1"/>
  <c r="J750" i="1"/>
  <c r="K752" i="1" s="1"/>
  <c r="J754" i="1" s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73" i="2" s="1"/>
  <c r="E382" i="1"/>
  <c r="E420" i="1" s="1"/>
  <c r="K904" i="1"/>
  <c r="K908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82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91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106" i="2" s="1"/>
  <c r="E724" i="1"/>
  <c r="E762" i="1" s="1"/>
  <c r="J108" i="1"/>
  <c r="E914" i="1" l="1"/>
  <c r="B139" i="2" s="1"/>
  <c r="E838" i="1"/>
  <c r="E876" i="1" s="1"/>
  <c r="E952" i="1" l="1"/>
  <c r="E990" i="1" s="1"/>
  <c r="E1028" i="1"/>
  <c r="B184" i="2" l="1"/>
  <c r="E1142" i="1"/>
  <c r="E1066" i="1"/>
  <c r="E1104" i="1" s="1"/>
  <c r="B193" i="2" l="1"/>
  <c r="E1256" i="1"/>
  <c r="E1180" i="1"/>
  <c r="E1218" i="1" s="1"/>
  <c r="G3" i="2"/>
  <c r="H3" i="2" s="1"/>
  <c r="G4" i="2"/>
  <c r="H4" i="2" s="1"/>
  <c r="E1370" i="1" l="1"/>
  <c r="B202" i="2"/>
  <c r="E1294" i="1"/>
  <c r="E1332" i="1" s="1"/>
  <c r="I3" i="2"/>
  <c r="J4" i="2"/>
  <c r="I4" i="2"/>
  <c r="J3" i="2"/>
  <c r="E5" i="2"/>
  <c r="G5" i="2"/>
  <c r="G14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211" i="2" l="1"/>
  <c r="E1484" i="1"/>
  <c r="E1408" i="1"/>
  <c r="E1446" i="1" s="1"/>
  <c r="I5" i="2"/>
  <c r="J28" i="1"/>
  <c r="K30" i="1" s="1"/>
  <c r="J5" i="2"/>
  <c r="H5" i="2"/>
  <c r="H14" i="2" s="1"/>
  <c r="B232" i="2" l="1"/>
  <c r="E1522" i="1"/>
  <c r="E1560" i="1" s="1"/>
  <c r="E1598" i="1"/>
  <c r="H6" i="2"/>
  <c r="J14" i="2" s="1"/>
  <c r="J32" i="1"/>
  <c r="K34" i="1"/>
  <c r="B253" i="2" l="1"/>
  <c r="E1636" i="1"/>
  <c r="E1674" i="1" s="1"/>
  <c r="E1712" i="1"/>
  <c r="B268" i="2" l="1"/>
  <c r="E1826" i="1"/>
  <c r="E1750" i="1"/>
  <c r="E1788" i="1" s="1"/>
  <c r="B277" i="2" l="1"/>
  <c r="E1864" i="1"/>
  <c r="E1902" i="1" s="1"/>
  <c r="E1940" i="1"/>
  <c r="B292" i="2" l="1"/>
  <c r="E1978" i="1"/>
  <c r="E2016" i="1" s="1"/>
  <c r="E2054" i="1"/>
  <c r="B301" i="2" l="1"/>
  <c r="E2092" i="1"/>
  <c r="E2130" i="1" s="1"/>
  <c r="E2168" i="1"/>
  <c r="E2206" i="1" l="1"/>
  <c r="E2244" i="1" s="1"/>
  <c r="B376" i="2"/>
  <c r="E2282" i="1"/>
  <c r="B385" i="2" l="1"/>
  <c r="E2396" i="1"/>
  <c r="E2320" i="1"/>
  <c r="E2358" i="1" s="1"/>
  <c r="E2434" i="1" l="1"/>
  <c r="E2472" i="1" s="1"/>
  <c r="B394" i="2"/>
  <c r="E2510" i="1"/>
  <c r="B403" i="2" l="1"/>
  <c r="E2548" i="1"/>
  <c r="E2586" i="1" s="1"/>
  <c r="E2624" i="1"/>
  <c r="B490" i="2" l="1"/>
  <c r="E2738" i="1"/>
  <c r="E2662" i="1"/>
  <c r="E2700" i="1" s="1"/>
  <c r="B511" i="2" l="1"/>
  <c r="E2776" i="1"/>
  <c r="E2814" i="1" s="1"/>
  <c r="E2852" i="1"/>
  <c r="B532" i="2" l="1"/>
  <c r="E2966" i="1"/>
  <c r="E2890" i="1"/>
  <c r="E2928" i="1" s="1"/>
  <c r="B547" i="2" l="1"/>
  <c r="E3004" i="1"/>
  <c r="E3042" i="1" s="1"/>
  <c r="E3080" i="1"/>
  <c r="B562" i="2" l="1"/>
  <c r="E3194" i="1"/>
  <c r="E3118" i="1"/>
  <c r="E3156" i="1" s="1"/>
  <c r="B661" i="2" l="1"/>
  <c r="E3308" i="1"/>
  <c r="E3232" i="1"/>
  <c r="E3270" i="1" s="1"/>
  <c r="E3346" i="1" l="1"/>
  <c r="E3384" i="1" s="1"/>
  <c r="B700" i="2"/>
  <c r="E3422" i="1"/>
  <c r="E3536" i="1" l="1"/>
  <c r="B709" i="2"/>
  <c r="E3460" i="1"/>
  <c r="E3498" i="1" s="1"/>
  <c r="B736" i="2" l="1"/>
  <c r="E3574" i="1"/>
  <c r="E3612" i="1" s="1"/>
</calcChain>
</file>

<file path=xl/sharedStrings.xml><?xml version="1.0" encoding="utf-8"?>
<sst xmlns="http://schemas.openxmlformats.org/spreadsheetml/2006/main" count="3450" uniqueCount="183">
  <si>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</si>
  <si>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</si>
  <si>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</si>
  <si>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</si>
  <si>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</si>
  <si>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</si>
  <si>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</si>
  <si>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</si>
  <si>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</si>
  <si>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</si>
  <si>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</si>
  <si>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</si>
  <si>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</si>
  <si>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</si>
  <si>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</si>
  <si>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</si>
  <si>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</si>
  <si>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</si>
  <si>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</si>
  <si>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</si>
  <si>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</si>
  <si>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</si>
  <si>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</si>
  <si>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</si>
  <si>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</si>
  <si>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</si>
  <si>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</si>
  <si>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</si>
  <si>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pembuat nota :</t>
  </si>
  <si>
    <t>revisi :</t>
  </si>
  <si>
    <t>HARNOYO</t>
  </si>
  <si>
    <t>(BENDAN)</t>
  </si>
  <si>
    <t>PEKALONGAN</t>
  </si>
  <si>
    <t>KO 3977</t>
  </si>
  <si>
    <t>GRS</t>
  </si>
  <si>
    <t>BINDER CLIP KENKO NO. 107</t>
  </si>
  <si>
    <t>LSN</t>
  </si>
  <si>
    <t/>
  </si>
  <si>
    <t>GARISAN BESI (STAINLESS STEEL) KENKO 60 CM</t>
  </si>
  <si>
    <t>NOVI / CONDRO</t>
  </si>
  <si>
    <t>KO 3844</t>
  </si>
  <si>
    <t>SANTOSO BUDIONO</t>
  </si>
  <si>
    <t>(  ARMADA  )</t>
  </si>
  <si>
    <t>PURWOKERTO</t>
  </si>
  <si>
    <t>PAK</t>
  </si>
  <si>
    <t>KARTU STOCK KWARTO</t>
  </si>
  <si>
    <t>RISMA / YO</t>
  </si>
  <si>
    <t>KO 3845</t>
  </si>
  <si>
    <t>CV  WISUDA</t>
  </si>
  <si>
    <t>LS</t>
  </si>
  <si>
    <t>GEL PEN KENKO K-1</t>
  </si>
  <si>
    <t>GEL PEN KENKO HI-TECH-H 0.28 MM</t>
  </si>
  <si>
    <t>CV PELITA JAYA</t>
  </si>
  <si>
    <t>(ANUGERAH SEJAHTERA)</t>
  </si>
  <si>
    <t>KO 3982</t>
  </si>
  <si>
    <t>BOX</t>
  </si>
  <si>
    <t>STAPLER KENKO HD-10</t>
  </si>
  <si>
    <t>GEL PEN KENKO HI-TECH-H 0.28 MM BIRU</t>
  </si>
  <si>
    <t>LEM STICK KENKO 8 GR (KECIL) isi 30 pc</t>
  </si>
  <si>
    <t>LEM STICK KENKO 15 GR (TANGGUNG) isi 20 pc</t>
  </si>
  <si>
    <t>BENSIA SF-9939 A ISI 32 PC (LOVE DADU)</t>
  </si>
  <si>
    <t>NOVI / YO</t>
  </si>
  <si>
    <t>G 3850</t>
  </si>
  <si>
    <t>LILY JULIAWATI</t>
  </si>
  <si>
    <t>(REJO AGUNG)</t>
  </si>
  <si>
    <t>JOMBANG</t>
  </si>
  <si>
    <t>PC</t>
  </si>
  <si>
    <t>BINDER NOTE JOYKO A5 (CAMPUS/CLASSIC)</t>
  </si>
  <si>
    <t>CV GANESHA</t>
  </si>
  <si>
    <t>WONOSOBO</t>
  </si>
  <si>
    <t>KO 3990</t>
  </si>
  <si>
    <t>CORRECTION TAPE KENKO CT-902 (12M x 5MM)</t>
  </si>
  <si>
    <t>KO 3920</t>
  </si>
  <si>
    <t>BINDER CLIP KENKO NO. 155</t>
  </si>
  <si>
    <t>GARISAN BESI (STAINLESS STEEL) KENKO 50 CM</t>
  </si>
  <si>
    <t>GEL PEN KENKO EASY GEL HITAM</t>
  </si>
  <si>
    <t>ISI CUTTER 9 MM KENKO A-100 (KECIL)</t>
  </si>
  <si>
    <t>ISI CUTTER 18 MM KENKO L-150 (BESAR)</t>
  </si>
  <si>
    <t>G 4000</t>
  </si>
  <si>
    <t>PCS</t>
  </si>
  <si>
    <t>PENCIL CASE JOYKO PC-0719AC-36A/F (Animal Calender)</t>
  </si>
  <si>
    <t>PENCIL CASE JOYKO PC-0719TV-33A/F (TRAVEL)</t>
  </si>
  <si>
    <t>PAPER CLIP WARNA JOYKO C-3100</t>
  </si>
  <si>
    <t>BINDER NOTE JOYKO A5-TSCL-M-401 (COLLEGE) - U</t>
  </si>
  <si>
    <t>BINDER NOTE JOYKO A5-TSIM-M416 (IMAGE) - U</t>
  </si>
  <si>
    <t>LEM STICK JOYKO 15 GR GS-104 TG (ANIMAL KINGDOM) isi 24 pc</t>
  </si>
  <si>
    <t>KO 3921</t>
  </si>
  <si>
    <t>KO 4612</t>
  </si>
  <si>
    <t>PUNCH KENKO NO. 85XL</t>
  </si>
  <si>
    <t>CUTTER 18 MM KENKO L-500 (BESAR)</t>
  </si>
  <si>
    <t>G 4615</t>
  </si>
  <si>
    <t>KO 4616</t>
  </si>
  <si>
    <t>GEL PEN JOYKO GP-265 Q-GEL HITAM</t>
  </si>
  <si>
    <t>CRAYON / OIL PASTEL JOYKO OP-24S PP CASE SEA WORLD</t>
  </si>
  <si>
    <t>CRAYON / OIL PASTEL JOYKO OP-36S PP CASE SEA WORLD</t>
  </si>
  <si>
    <t>CORRECTION FLUID JOYKO CF-S225</t>
  </si>
  <si>
    <t>G 4620</t>
  </si>
  <si>
    <t>KO 4626</t>
  </si>
  <si>
    <t>CORRECTION FLUID KENKO KE-107M</t>
  </si>
  <si>
    <t>CORRECTION FLUID KENKO KE-823M</t>
  </si>
  <si>
    <t>GEL PEN KENKO KE-303 T-GEL TRIANGULAR HITAM</t>
  </si>
  <si>
    <t>G 4630</t>
  </si>
  <si>
    <t>SET</t>
  </si>
  <si>
    <t>PENSIL WARNA JOYKO CP-24PB (PANJANG)</t>
  </si>
  <si>
    <t>CRAYON / OIL PASTEL JOYKO OP-12S PP CASE SEA WORLD</t>
  </si>
  <si>
    <t>KO 4638</t>
  </si>
  <si>
    <t>CV LANCAR JAYA SENTOSA</t>
  </si>
  <si>
    <t>MALANG</t>
  </si>
  <si>
    <t>KO 4511</t>
  </si>
  <si>
    <t>PENSIL WARNA JOYKO CP-12PB (PANJANG)</t>
  </si>
  <si>
    <t>PENSIL WARNA JOYKO CP-S12 MINI (PENDEK)</t>
  </si>
  <si>
    <t>G 4659</t>
  </si>
  <si>
    <t>CUTTER 9 MM KENKO A-300 (KECIL)</t>
  </si>
  <si>
    <t>KO 3273</t>
  </si>
  <si>
    <t>CORRECTION FLUID JOYKO CF-S209</t>
  </si>
  <si>
    <t>STAPLER JOYKO HD-10CL</t>
  </si>
  <si>
    <t>CRAYON / OIL PASTEL JOYKO OP-48S PP CASE SEA WORLD</t>
  </si>
  <si>
    <t>CRAYON / OIL PASTEL JOYKO OP-55S PP CASE SEA WORLD</t>
  </si>
  <si>
    <t>CRAYON / OIL PASTEL JOYKO OP-72S PP CASE SEA WORLD</t>
  </si>
  <si>
    <t>CORRECTION TAPE JOYKO CT-522</t>
  </si>
  <si>
    <t>ISI CUTTER 18 MM JOYKO L-150 AM (BESAR)</t>
  </si>
  <si>
    <t>GUNTING JOYKO SC-828</t>
  </si>
  <si>
    <t>GUNTING JOYKO SC-838</t>
  </si>
  <si>
    <t>KO 3930</t>
  </si>
  <si>
    <t>G 4589</t>
  </si>
  <si>
    <t>GEL PEN TRIFELLO HI-TECH TF-1191 HITAM</t>
  </si>
  <si>
    <t>ROBIN SUSANTO</t>
  </si>
  <si>
    <t>( HIDUP BARU )</t>
  </si>
  <si>
    <t>G 4592</t>
  </si>
  <si>
    <t>CRAYON / OIL PASTEL PUTAR JOYKO TWCR-12MINI (PENDEK)</t>
  </si>
  <si>
    <t>CV SINAR CAHAYA NIRMALA</t>
  </si>
  <si>
    <t>BREBES</t>
  </si>
  <si>
    <t>KO 4664</t>
  </si>
  <si>
    <t>GEL PEN KENKO MICROTECH 0.28 MM</t>
  </si>
  <si>
    <t>GEL PEN KENKO HI-TECH-H 0.28 MM FUN COLOR</t>
  </si>
  <si>
    <t>GEL PEN KENKO K-1 MINI</t>
  </si>
  <si>
    <t>BALLPEN JOYKO BP-363 VOCUS TRANS PTL HITAM</t>
  </si>
  <si>
    <t>PENSIL KENKO 2B-0810 FLOURESCENT</t>
  </si>
  <si>
    <t>PENSIL KENKO 2B-6393 FLUORESCENT</t>
  </si>
  <si>
    <t>PENSIL ZHONG HUA 6925-2B/B OVAL</t>
  </si>
  <si>
    <t>BUKU KAS (FOLIO)</t>
  </si>
  <si>
    <t>LOOSE LEAF JOYART B5-2670 (50S)</t>
  </si>
  <si>
    <t>PENSIL WARNA KENKO CP-12F CLASSIC (PANJANG)</t>
  </si>
  <si>
    <t>GUNTING KENKO SC-838N</t>
  </si>
  <si>
    <t>KO 4665</t>
  </si>
  <si>
    <t>CORRECTION TAPE JOYKO CT-520</t>
  </si>
  <si>
    <t>CORRECTION TAPE KENKO CT-906 (12M x 5MM)</t>
  </si>
  <si>
    <t>LOOSE LEAF KENKO A5-LL 50-2070</t>
  </si>
  <si>
    <t>G 3931</t>
  </si>
  <si>
    <t>CORRECTION FLUID JOYKO JK-01</t>
  </si>
  <si>
    <t>GEL PEN KENKO HI-TECH-H 0.28 MM HITAM</t>
  </si>
  <si>
    <t>KO 3928</t>
  </si>
  <si>
    <t>CV UTAMA PUTRA</t>
  </si>
  <si>
    <t>TULUNG AGUNG</t>
  </si>
  <si>
    <t>BALLPEN KENKO BP-39 N</t>
  </si>
  <si>
    <t>CORRECTION FLUID KENKO KE-01</t>
  </si>
  <si>
    <t>LENA / YO</t>
  </si>
  <si>
    <t>KO 4595</t>
  </si>
  <si>
    <t>GEL PEN KENKO KE-200</t>
  </si>
  <si>
    <t>BINDER NOTE JOYKO B5-TSCS-M79 JK-U</t>
  </si>
  <si>
    <t>BINDER NOTE JOYKO B5-TSKD-142 (KINDNESS) JK - U</t>
  </si>
  <si>
    <t>BINDER NOTE JOYKO A5-MHAC-M479 JK - U</t>
  </si>
  <si>
    <t>BINDER NOTE JOYKO A5-TSPL-M507 JK-U</t>
  </si>
  <si>
    <t>BINDER NOTE JOYKO A5-MHPT-M516 JK - U</t>
  </si>
  <si>
    <t>BINDER NOTE JOYKO B5-MHAC-M138 JK - U</t>
  </si>
  <si>
    <t>BINDER NOTE JOYKO B5-MHIM-M140 JK - U</t>
  </si>
  <si>
    <t>BINDER NOTE JOYKO B5-MHPT-143 JK - U</t>
  </si>
  <si>
    <t>KUAS SET JOYKO BR-1</t>
  </si>
  <si>
    <t>BINDER NOTE JOYKO A5-TSAF-F512 (ANIMAL FACE) JK-F</t>
  </si>
  <si>
    <t>BINDER NOTE JOYKO A5-TSFS-514 (FRIENDSHIP) JK - U</t>
  </si>
  <si>
    <t>CRAYON / OIL PASTEL PUTAR JOYKO TWCR-24S (PANJANG)</t>
  </si>
  <si>
    <t>CRAYON / OIL PASTEL PUTAR JOYKO TWCR-12S (PANJANG)</t>
  </si>
  <si>
    <t>G 3939</t>
  </si>
  <si>
    <t>G 3940</t>
  </si>
  <si>
    <t>CRAYON / OIL PASTEL JOYKO OP-18S PP CASE SEA WORLD</t>
  </si>
  <si>
    <t>KO 3944</t>
  </si>
  <si>
    <t>KO 3945</t>
  </si>
  <si>
    <t>TAPE DISPENSER KENKO TD-323 (1" &amp; 3" CORE)</t>
  </si>
  <si>
    <t>TAPE DISPENSER KENKO TD-321 (1" &amp; 3" CORE)</t>
  </si>
  <si>
    <t>TAPE DISPENSER KENKO TD-503 (3" CORE)</t>
  </si>
  <si>
    <t>RISMA / CONDRO</t>
  </si>
  <si>
    <t>G 3948</t>
  </si>
  <si>
    <t>STAPLER HEAVY DUTY JOYKO HD-12N/13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</si>
</sst>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64" formatCode="dd/mm/yyyy;@"/>
    <numFmt numFmtId="165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41" fontId="16" fillId="0" borderId="0" applyFont="0" applyFill="0" applyBorder="0" applyAlignment="0" applyProtection="0"/>
    <xf numFmtId="0" fontId="19" fillId="0" borderId="0"/>
  </cellStyleXfs>
  <cellXfs count="369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43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43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43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43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43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43" fontId="15" fillId="0" borderId="1" xfId="0" applyNumberFormat="1" applyFont="1" applyFill="1" applyBorder="1" applyAlignment="1"/>
    <xf numFmtId="43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1" fontId="6" fillId="0" borderId="0" xfId="1" applyFont="1" applyBorder="1" applyAlignment="1">
      <alignment vertical="center"/>
    </xf>
    <xf numFmtId="41" fontId="6" fillId="0" borderId="0" xfId="1" applyNumberFormat="1" applyFont="1" applyBorder="1" applyAlignment="1">
      <alignment vertical="center"/>
    </xf>
    <xf numFmtId="41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1" fontId="3" fillId="0" borderId="0" xfId="1" applyFont="1" applyBorder="1" applyAlignment="1">
      <alignment vertical="center"/>
    </xf>
    <xf numFmtId="41" fontId="3" fillId="0" borderId="0" xfId="1" applyNumberFormat="1" applyFont="1" applyBorder="1" applyAlignment="1">
      <alignment vertical="center"/>
    </xf>
    <xf numFmtId="41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1" fontId="17" fillId="0" borderId="0" xfId="1" applyNumberFormat="1" applyFont="1" applyBorder="1" applyAlignment="1">
      <alignment vertical="center"/>
    </xf>
    <xf numFmtId="41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41" fontId="6" fillId="0" borderId="5" xfId="1" applyFont="1" applyBorder="1" applyAlignment="1">
      <alignment vertical="center"/>
    </xf>
    <xf numFmtId="41" fontId="6" fillId="0" borderId="5" xfId="1" applyNumberFormat="1" applyFont="1" applyBorder="1" applyAlignment="1">
      <alignment vertical="center"/>
    </xf>
    <xf numFmtId="41" fontId="6" fillId="0" borderId="5" xfId="0" applyNumberFormat="1" applyFont="1" applyBorder="1" applyAlignment="1">
      <alignment vertical="center"/>
    </xf>
    <xf numFmtId="41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41" fontId="3" fillId="0" borderId="8" xfId="0" applyNumberFormat="1" applyFont="1" applyBorder="1" applyAlignment="1">
      <alignment vertical="center"/>
    </xf>
    <xf numFmtId="41" fontId="6" fillId="0" borderId="8" xfId="0" applyNumberFormat="1" applyFont="1" applyBorder="1" applyAlignment="1">
      <alignment vertical="center"/>
    </xf>
    <xf numFmtId="41" fontId="17" fillId="0" borderId="8" xfId="0" applyNumberFormat="1" applyFont="1" applyBorder="1" applyAlignment="1">
      <alignment vertical="center"/>
    </xf>
    <xf numFmtId="41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41" fontId="6" fillId="0" borderId="10" xfId="0" applyNumberFormat="1" applyFont="1" applyBorder="1" applyAlignment="1">
      <alignment vertical="center"/>
    </xf>
    <xf numFmtId="41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43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43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43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43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43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43" fontId="15" fillId="2" borderId="1" xfId="0" applyNumberFormat="1" applyFont="1" applyFill="1" applyBorder="1" applyAlignment="1"/>
    <xf numFmtId="43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43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43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43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43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43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43" fontId="15" fillId="3" borderId="1" xfId="0" applyNumberFormat="1" applyFont="1" applyFill="1" applyBorder="1" applyAlignment="1"/>
    <xf numFmtId="43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2" borderId="2" xfId="0" applyNumberFormat="1" applyFont="1" applyFill="1" applyBorder="1" applyAlignment="1"/>
    <xf numFmtId="165" fontId="6" fillId="2" borderId="20" xfId="0" applyNumberFormat="1" applyFont="1" applyFill="1" applyBorder="1" applyAlignment="1"/>
    <xf numFmtId="165" fontId="6" fillId="2" borderId="8" xfId="0" applyNumberFormat="1" applyFont="1" applyFill="1" applyBorder="1" applyAlignment="1">
      <alignment horizontal="center"/>
    </xf>
    <xf numFmtId="165" fontId="18" fillId="2" borderId="0" xfId="0" applyNumberFormat="1" applyFont="1" applyFill="1" applyBorder="1"/>
    <xf numFmtId="165" fontId="18" fillId="2" borderId="7" xfId="2" applyNumberFormat="1" applyFont="1" applyFill="1" applyBorder="1"/>
    <xf numFmtId="165" fontId="5" fillId="3" borderId="2" xfId="0" applyNumberFormat="1" applyFont="1" applyFill="1" applyBorder="1" applyAlignment="1"/>
    <xf numFmtId="165" fontId="6" fillId="3" borderId="20" xfId="0" applyNumberFormat="1" applyFont="1" applyFill="1" applyBorder="1" applyAlignment="1"/>
    <xf numFmtId="165" fontId="6" fillId="3" borderId="8" xfId="0" applyNumberFormat="1" applyFont="1" applyFill="1" applyBorder="1" applyAlignment="1">
      <alignment horizontal="center"/>
    </xf>
    <xf numFmtId="165" fontId="18" fillId="3" borderId="0" xfId="0" applyNumberFormat="1" applyFont="1" applyFill="1" applyBorder="1"/>
    <xf numFmtId="165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41" fontId="6" fillId="2" borderId="20" xfId="0" applyNumberFormat="1" applyFont="1" applyFill="1" applyBorder="1" applyAlignment="1"/>
    <xf numFmtId="41" fontId="6" fillId="3" borderId="20" xfId="0" applyNumberFormat="1" applyFont="1" applyFill="1" applyBorder="1" applyAlignment="1"/>
    <xf numFmtId="0" fontId="18" fillId="0" borderId="0" xfId="0" applyFont="1" applyBorder="1"/>
    <xf numFmtId="0" fontId="6" fillId="0" borderId="0" xfId="2" applyFont="1" applyFill="1" applyBorder="1"/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left"/>
    </xf>
    <xf numFmtId="164" fontId="5" fillId="3" borderId="3" xfId="0" applyNumberFormat="1" applyFont="1" applyFill="1" applyBorder="1" applyAlignment="1">
      <alignment horizontal="left"/>
    </xf>
    <xf numFmtId="165" fontId="6" fillId="3" borderId="0" xfId="0" applyNumberFormat="1" applyFont="1" applyFill="1" applyBorder="1" applyAlignment="1">
      <alignment horizontal="center" vertical="center"/>
    </xf>
    <xf numFmtId="165" fontId="6" fillId="3" borderId="8" xfId="0" applyNumberFormat="1" applyFont="1" applyFill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center" vertical="center"/>
    </xf>
    <xf numFmtId="165" fontId="5" fillId="3" borderId="8" xfId="0" applyNumberFormat="1" applyFont="1" applyFill="1" applyBorder="1" applyAlignment="1">
      <alignment horizontal="center" vertical="center"/>
    </xf>
    <xf numFmtId="165" fontId="5" fillId="3" borderId="10" xfId="0" applyNumberFormat="1" applyFont="1" applyFill="1" applyBorder="1" applyAlignment="1">
      <alignment horizontal="center" vertical="center"/>
    </xf>
    <xf numFmtId="165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43" fontId="5" fillId="3" borderId="1" xfId="0" applyNumberFormat="1" applyFont="1" applyFill="1" applyBorder="1" applyAlignment="1">
      <alignment horizontal="right"/>
    </xf>
    <xf numFmtId="43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43" fontId="14" fillId="3" borderId="1" xfId="0" applyNumberFormat="1" applyFont="1" applyFill="1" applyBorder="1" applyAlignment="1">
      <alignment horizontal="right"/>
    </xf>
    <xf numFmtId="43" fontId="14" fillId="3" borderId="2" xfId="0" applyNumberFormat="1" applyFont="1" applyFill="1" applyBorder="1" applyAlignment="1">
      <alignment horizontal="right"/>
    </xf>
    <xf numFmtId="165" fontId="22" fillId="3" borderId="22" xfId="0" applyNumberFormat="1" applyFont="1" applyFill="1" applyBorder="1" applyAlignment="1">
      <alignment horizontal="center"/>
    </xf>
    <xf numFmtId="165" fontId="22" fillId="3" borderId="23" xfId="0" applyNumberFormat="1" applyFont="1" applyFill="1" applyBorder="1" applyAlignment="1">
      <alignment horizontal="center"/>
    </xf>
    <xf numFmtId="43" fontId="5" fillId="0" borderId="1" xfId="0" applyNumberFormat="1" applyFont="1" applyFill="1" applyBorder="1" applyAlignment="1">
      <alignment horizontal="right"/>
    </xf>
    <xf numFmtId="43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43" fontId="14" fillId="0" borderId="1" xfId="0" applyNumberFormat="1" applyFont="1" applyFill="1" applyBorder="1" applyAlignment="1">
      <alignment horizontal="right"/>
    </xf>
    <xf numFmtId="43" fontId="14" fillId="0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165" fontId="22" fillId="2" borderId="22" xfId="0" applyNumberFormat="1" applyFont="1" applyFill="1" applyBorder="1" applyAlignment="1">
      <alignment horizontal="center"/>
    </xf>
    <xf numFmtId="165" fontId="22" fillId="2" borderId="23" xfId="0" applyNumberFormat="1" applyFont="1" applyFill="1" applyBorder="1" applyAlignment="1">
      <alignment horizontal="center"/>
    </xf>
    <xf numFmtId="165" fontId="7" fillId="3" borderId="5" xfId="0" applyNumberFormat="1" applyFont="1" applyFill="1" applyBorder="1" applyAlignment="1">
      <alignment horizontal="center" vertical="center"/>
    </xf>
    <xf numFmtId="165" fontId="7" fillId="3" borderId="6" xfId="0" applyNumberFormat="1" applyFont="1" applyFill="1" applyBorder="1" applyAlignment="1">
      <alignment horizontal="center" vertical="center"/>
    </xf>
    <xf numFmtId="165" fontId="7" fillId="3" borderId="0" xfId="0" applyNumberFormat="1" applyFont="1" applyFill="1" applyBorder="1" applyAlignment="1">
      <alignment horizontal="center" vertical="center"/>
    </xf>
    <xf numFmtId="165" fontId="7" fillId="3" borderId="8" xfId="0" applyNumberFormat="1" applyFont="1" applyFill="1" applyBorder="1" applyAlignment="1">
      <alignment horizontal="center" vertical="center"/>
    </xf>
    <xf numFmtId="165" fontId="5" fillId="2" borderId="0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left"/>
    </xf>
    <xf numFmtId="164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5" fontId="7" fillId="2" borderId="5" xfId="0" applyNumberFormat="1" applyFont="1" applyFill="1" applyBorder="1" applyAlignment="1">
      <alignment horizontal="center" vertical="center"/>
    </xf>
    <xf numFmtId="165" fontId="7" fillId="2" borderId="6" xfId="0" applyNumberFormat="1" applyFont="1" applyFill="1" applyBorder="1" applyAlignment="1">
      <alignment horizontal="center" vertical="center"/>
    </xf>
    <xf numFmtId="165" fontId="7" fillId="2" borderId="0" xfId="0" applyNumberFormat="1" applyFont="1" applyFill="1" applyBorder="1" applyAlignment="1">
      <alignment horizontal="center" vertical="center"/>
    </xf>
    <xf numFmtId="165" fontId="7" fillId="2" borderId="8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left"/>
    </xf>
    <xf numFmtId="164" fontId="5" fillId="2" borderId="3" xfId="0" applyNumberFormat="1" applyFont="1" applyFill="1" applyBorder="1" applyAlignment="1">
      <alignment horizontal="left"/>
    </xf>
    <xf numFmtId="165" fontId="6" fillId="2" borderId="0" xfId="0" applyNumberFormat="1" applyFont="1" applyFill="1" applyBorder="1" applyAlignment="1">
      <alignment horizontal="center" vertical="center"/>
    </xf>
    <xf numFmtId="165" fontId="6" fillId="2" borderId="8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4" fontId="6" fillId="2" borderId="0" xfId="0" applyNumberFormat="1" applyFont="1" applyFill="1" applyBorder="1" applyAlignment="1">
      <alignment horizontal="center"/>
    </xf>
    <xf numFmtId="43" fontId="14" fillId="2" borderId="1" xfId="0" applyNumberFormat="1" applyFont="1" applyFill="1" applyBorder="1" applyAlignment="1">
      <alignment horizontal="right"/>
    </xf>
    <xf numFmtId="43" fontId="14" fillId="2" borderId="2" xfId="0" applyNumberFormat="1" applyFont="1" applyFill="1" applyBorder="1" applyAlignment="1">
      <alignment horizontal="right"/>
    </xf>
    <xf numFmtId="0" fontId="6" fillId="2" borderId="5" xfId="0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right"/>
    </xf>
    <xf numFmtId="43" fontId="5" fillId="2" borderId="2" xfId="0" applyNumberFormat="1" applyFont="1" applyFill="1" applyBorder="1" applyAlignment="1">
      <alignment horizontal="right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3648"/>
  <sheetViews>
    <sheetView tabSelected="1" topLeftCell="A3612" zoomScaleNormal="100" workbookViewId="0">
      <selection activeCell="E3612" sqref="E3612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23100001</v>
      </c>
      <c r="G2" s="11" t="s">
        <v>2</v>
      </c>
      <c r="H2" s="303" t="s">
        <v>30</v>
      </c>
      <c r="I2" s="303"/>
      <c r="J2" s="303"/>
      <c r="K2" s="304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07" t="s">
        <v>3</v>
      </c>
      <c r="G3" s="17"/>
      <c r="H3" s="305"/>
      <c r="I3" s="305"/>
      <c r="J3" s="305"/>
      <c r="K3" s="306"/>
      <c r="L3" s="12"/>
    </row>
    <row r="4" spans="1:12" s="10" customFormat="1" ht="16.5" customHeight="1" x14ac:dyDescent="0.3">
      <c r="A4" s="5"/>
      <c r="B4" s="6" t="s">
        <v>4</v>
      </c>
      <c r="C4" s="7"/>
      <c r="D4" s="345">
        <v>45204</v>
      </c>
      <c r="E4" s="346"/>
      <c r="F4" s="307"/>
      <c r="G4" s="18"/>
      <c r="H4" s="347" t="s">
        <v>31</v>
      </c>
      <c r="I4" s="347"/>
      <c r="J4" s="347"/>
      <c r="K4" s="348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07"/>
      <c r="G5" s="18"/>
      <c r="H5" s="349" t="s">
        <v>32</v>
      </c>
      <c r="I5" s="349"/>
      <c r="J5" s="349"/>
      <c r="K5" s="350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33</v>
      </c>
      <c r="E6" s="9"/>
      <c r="F6" s="21"/>
      <c r="G6" s="22"/>
      <c r="H6" s="351"/>
      <c r="I6" s="351"/>
      <c r="J6" s="351"/>
      <c r="K6" s="352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50</v>
      </c>
      <c r="C10" s="46" t="s">
        <v>34</v>
      </c>
      <c r="D10" s="47">
        <v>1</v>
      </c>
      <c r="E10" s="110" t="s">
        <v>35</v>
      </c>
      <c r="F10" s="48"/>
      <c r="G10" s="49"/>
      <c r="H10" s="50">
        <v>31800</v>
      </c>
      <c r="I10" s="51">
        <v>0.14000000000000001</v>
      </c>
      <c r="J10" s="51"/>
      <c r="K10" s="52">
        <f t="shared" ref="K10:K25" si="0">(B10*H10-((B10*H10)*I10))-((B10*H10-((B10*H10)*I10))*J10)</f>
        <v>1367400</v>
      </c>
      <c r="L10" s="36"/>
    </row>
    <row r="11" spans="1:12" s="10" customFormat="1" ht="14.1" customHeight="1" x14ac:dyDescent="0.25">
      <c r="A11" s="45">
        <v>2</v>
      </c>
      <c r="B11" s="46">
        <v>2</v>
      </c>
      <c r="C11" s="46" t="s">
        <v>36</v>
      </c>
      <c r="D11" s="93" t="s">
        <v>37</v>
      </c>
      <c r="E11" s="110" t="s">
        <v>38</v>
      </c>
      <c r="F11" s="48"/>
      <c r="G11" s="49"/>
      <c r="H11" s="50">
        <v>252000</v>
      </c>
      <c r="I11" s="51">
        <v>0.125</v>
      </c>
      <c r="J11" s="51"/>
      <c r="K11" s="52">
        <f t="shared" si="0"/>
        <v>441000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34"/>
      <c r="K27" s="308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29">
        <f>SUM(K10:K25)</f>
        <v>1808400</v>
      </c>
      <c r="K28" s="330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31"/>
      <c r="K29" s="331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08"/>
      <c r="K31" s="308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32">
        <f>((J28/1.11)+(K30/1.11))*11%</f>
        <v>179210.8108108108</v>
      </c>
      <c r="K32" s="333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08"/>
      <c r="K33" s="308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1808400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28</v>
      </c>
      <c r="J36" s="309" t="s">
        <v>39</v>
      </c>
      <c r="K36" s="310"/>
    </row>
    <row r="37" spans="1:12" s="10" customFormat="1" ht="13.5" customHeight="1" x14ac:dyDescent="0.25">
      <c r="A37" s="78"/>
      <c r="B37" s="268"/>
      <c r="D37" s="48"/>
      <c r="H37" s="269"/>
      <c r="I37" s="271" t="s">
        <v>29</v>
      </c>
      <c r="J37" s="309"/>
      <c r="K37" s="310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23100001</v>
      </c>
      <c r="F40" s="123"/>
      <c r="G40" s="124" t="s">
        <v>2</v>
      </c>
      <c r="H40" s="353" t="str">
        <f>H2</f>
        <v>HARNOYO</v>
      </c>
      <c r="I40" s="353"/>
      <c r="J40" s="353"/>
      <c r="K40" s="354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57" t="s">
        <v>3</v>
      </c>
      <c r="G41" s="130"/>
      <c r="H41" s="355"/>
      <c r="I41" s="355"/>
      <c r="J41" s="355"/>
      <c r="K41" s="356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58">
        <f>D4</f>
        <v>45204</v>
      </c>
      <c r="E42" s="359"/>
      <c r="F42" s="357"/>
      <c r="G42" s="131"/>
      <c r="H42" s="360" t="str">
        <f>H4</f>
        <v>(BENDAN)</v>
      </c>
      <c r="I42" s="360"/>
      <c r="J42" s="360"/>
      <c r="K42" s="361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57"/>
      <c r="G43" s="131"/>
      <c r="H43" s="341" t="str">
        <f>H5</f>
        <v>PEKALONGAN</v>
      </c>
      <c r="I43" s="341"/>
      <c r="J43" s="341"/>
      <c r="K43" s="342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KO 3977</v>
      </c>
      <c r="E44" s="122"/>
      <c r="F44" s="133"/>
      <c r="G44" s="134"/>
      <c r="H44" s="343"/>
      <c r="I44" s="343"/>
      <c r="J44" s="343"/>
      <c r="K44" s="344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50</v>
      </c>
      <c r="C48" s="287" t="str">
        <f t="shared" si="1"/>
        <v>GRS</v>
      </c>
      <c r="D48" s="288">
        <f t="shared" si="1"/>
        <v>1</v>
      </c>
      <c r="E48" s="289" t="str">
        <f t="shared" si="1"/>
        <v>BINDER CLIP KENKO NO. 107</v>
      </c>
      <c r="F48" s="158"/>
      <c r="G48" s="159"/>
      <c r="H48" s="160">
        <f t="shared" ref="H48:J63" si="2">H10</f>
        <v>31800</v>
      </c>
      <c r="I48" s="161">
        <f t="shared" si="2"/>
        <v>0.14000000000000001</v>
      </c>
      <c r="J48" s="161">
        <f t="shared" si="2"/>
        <v>0</v>
      </c>
      <c r="K48" s="162">
        <f t="shared" ref="K48:K63" si="3">(B48*H48-((B48*H48)*I48))-((B48*H48-((B48*H48)*I48))*J48)</f>
        <v>1367400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2</v>
      </c>
      <c r="C49" s="287" t="str">
        <f t="shared" si="1"/>
        <v>LSN</v>
      </c>
      <c r="D49" s="288" t="str">
        <f t="shared" si="1"/>
        <v/>
      </c>
      <c r="E49" s="289" t="str">
        <f t="shared" si="1"/>
        <v>GARISAN BESI (STAINLESS STEEL) KENKO 60 CM</v>
      </c>
      <c r="F49" s="158"/>
      <c r="G49" s="159"/>
      <c r="H49" s="160">
        <f t="shared" si="2"/>
        <v>252000</v>
      </c>
      <c r="I49" s="161">
        <f t="shared" si="2"/>
        <v>0.125</v>
      </c>
      <c r="J49" s="161">
        <f t="shared" si="2"/>
        <v>0</v>
      </c>
      <c r="K49" s="162">
        <f t="shared" si="3"/>
        <v>441000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66"/>
      <c r="K65" s="362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67">
        <f>SUM(K48:K63)</f>
        <v>1808400</v>
      </c>
      <c r="K66" s="368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63"/>
      <c r="K67" s="363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62"/>
      <c r="K69" s="362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64">
        <f>((J66/1.11)+(K68/1.11))*11%</f>
        <v>179210.8108108108</v>
      </c>
      <c r="K70" s="365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62"/>
      <c r="K71" s="362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1808400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28</v>
      </c>
      <c r="J74" s="335" t="str">
        <f>J36</f>
        <v>NOVI / CONDRO</v>
      </c>
      <c r="K74" s="336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29</v>
      </c>
      <c r="J75" s="335">
        <f>J37</f>
        <v>0</v>
      </c>
      <c r="K75" s="336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23100001</v>
      </c>
      <c r="F78" s="200"/>
      <c r="G78" s="201" t="s">
        <v>2</v>
      </c>
      <c r="H78" s="337" t="str">
        <f>H40</f>
        <v>HARNOYO</v>
      </c>
      <c r="I78" s="337"/>
      <c r="J78" s="337"/>
      <c r="K78" s="338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11" t="s">
        <v>3</v>
      </c>
      <c r="G79" s="207"/>
      <c r="H79" s="339"/>
      <c r="I79" s="339"/>
      <c r="J79" s="339"/>
      <c r="K79" s="340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12">
        <f>D42</f>
        <v>45204</v>
      </c>
      <c r="E80" s="313"/>
      <c r="F80" s="311"/>
      <c r="G80" s="208"/>
      <c r="H80" s="314" t="str">
        <f>H42</f>
        <v>(BENDAN)</v>
      </c>
      <c r="I80" s="314"/>
      <c r="J80" s="314"/>
      <c r="K80" s="315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11"/>
      <c r="G81" s="208"/>
      <c r="H81" s="316" t="str">
        <f>H43</f>
        <v>PEKALONGAN</v>
      </c>
      <c r="I81" s="316"/>
      <c r="J81" s="316"/>
      <c r="K81" s="317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KO 3977</v>
      </c>
      <c r="E82" s="199"/>
      <c r="F82" s="210"/>
      <c r="G82" s="211"/>
      <c r="H82" s="318"/>
      <c r="I82" s="318"/>
      <c r="J82" s="318"/>
      <c r="K82" s="319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50</v>
      </c>
      <c r="C86" s="292" t="str">
        <f t="shared" si="4"/>
        <v>GRS</v>
      </c>
      <c r="D86" s="293">
        <f t="shared" si="4"/>
        <v>1</v>
      </c>
      <c r="E86" s="294" t="str">
        <f t="shared" si="4"/>
        <v>BINDER CLIP KENKO NO. 107</v>
      </c>
      <c r="F86" s="235"/>
      <c r="G86" s="236"/>
      <c r="H86" s="237">
        <f t="shared" ref="H86:J101" si="5">H48</f>
        <v>31800</v>
      </c>
      <c r="I86" s="238">
        <f t="shared" si="5"/>
        <v>0.14000000000000001</v>
      </c>
      <c r="J86" s="238">
        <f t="shared" si="5"/>
        <v>0</v>
      </c>
      <c r="K86" s="239">
        <f t="shared" ref="K86:K101" si="6">(B86*H86-((B86*H86)*I86))-((B86*H86-((B86*H86)*I86))*J86)</f>
        <v>1367400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2</v>
      </c>
      <c r="C87" s="292" t="str">
        <f t="shared" si="4"/>
        <v>LSN</v>
      </c>
      <c r="D87" s="293" t="str">
        <f t="shared" si="4"/>
        <v/>
      </c>
      <c r="E87" s="294" t="str">
        <f t="shared" si="4"/>
        <v>GARISAN BESI (STAINLESS STEEL) KENKO 60 CM</v>
      </c>
      <c r="F87" s="235"/>
      <c r="G87" s="236"/>
      <c r="H87" s="237">
        <f t="shared" si="5"/>
        <v>252000</v>
      </c>
      <c r="I87" s="238">
        <f t="shared" si="5"/>
        <v>0.125</v>
      </c>
      <c r="J87" s="238">
        <f t="shared" si="5"/>
        <v>0</v>
      </c>
      <c r="K87" s="239">
        <f t="shared" si="6"/>
        <v>441000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20"/>
      <c r="K103" s="321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22">
        <f>SUM(K86:K101)</f>
        <v>1808400</v>
      </c>
      <c r="K104" s="323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24"/>
      <c r="K105" s="324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21"/>
      <c r="K107" s="321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25">
        <f>((J104/1.11)+(K106/1.11))*11%</f>
        <v>179210.8108108108</v>
      </c>
      <c r="K108" s="326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21"/>
      <c r="K109" s="321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1808400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28</v>
      </c>
      <c r="J112" s="327" t="str">
        <f>J74</f>
        <v>NOVI / CONDRO</v>
      </c>
      <c r="K112" s="328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29</v>
      </c>
      <c r="J113" s="327">
        <f>J75</f>
        <v>0</v>
      </c>
      <c r="K113" s="328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23100002</v>
      </c>
      <c r="G116" s="11" t="s">
        <v>2</v>
      </c>
      <c r="H116" s="303" t="s">
        <v>41</v>
      </c>
      <c r="I116" s="303"/>
      <c r="J116" s="303"/>
      <c r="K116" s="304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07" t="s">
        <v>3</v>
      </c>
      <c r="G117" s="17"/>
      <c r="H117" s="305"/>
      <c r="I117" s="305"/>
      <c r="J117" s="305"/>
      <c r="K117" s="306"/>
      <c r="L117" s="12"/>
    </row>
    <row r="118" spans="1:12" s="10" customFormat="1" ht="16.5" customHeight="1" x14ac:dyDescent="0.3">
      <c r="A118" s="5"/>
      <c r="B118" s="6" t="s">
        <v>4</v>
      </c>
      <c r="C118" s="7"/>
      <c r="D118" s="345">
        <v>45205</v>
      </c>
      <c r="E118" s="346"/>
      <c r="F118" s="307"/>
      <c r="G118" s="18"/>
      <c r="H118" s="347" t="s">
        <v>42</v>
      </c>
      <c r="I118" s="347"/>
      <c r="J118" s="347"/>
      <c r="K118" s="348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07"/>
      <c r="G119" s="18"/>
      <c r="H119" s="349" t="s">
        <v>43</v>
      </c>
      <c r="I119" s="349"/>
      <c r="J119" s="349"/>
      <c r="K119" s="350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40</v>
      </c>
      <c r="E120" s="9"/>
      <c r="F120" s="21"/>
      <c r="G120" s="22"/>
      <c r="H120" s="351"/>
      <c r="I120" s="351"/>
      <c r="J120" s="351"/>
      <c r="K120" s="352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25</v>
      </c>
      <c r="C124" s="46" t="s">
        <v>44</v>
      </c>
      <c r="D124" s="93"/>
      <c r="E124" s="110" t="s">
        <v>45</v>
      </c>
      <c r="F124" s="48"/>
      <c r="G124" s="49"/>
      <c r="H124" s="50">
        <v>19000</v>
      </c>
      <c r="I124" s="51"/>
      <c r="J124" s="51"/>
      <c r="K124" s="52">
        <f t="shared" ref="K124:K139" si="7">(B124*H124-((B124*H124)*I124))-((B124*H124-((B124*H124)*I124))*J124)</f>
        <v>475000</v>
      </c>
      <c r="L124" s="36"/>
    </row>
    <row r="125" spans="1:12" s="10" customFormat="1" ht="14.1" customHeight="1" x14ac:dyDescent="0.25">
      <c r="A125" s="45">
        <v>2</v>
      </c>
      <c r="B125" s="46"/>
      <c r="C125" s="46"/>
      <c r="D125" s="93"/>
      <c r="E125" s="110"/>
      <c r="F125" s="48"/>
      <c r="G125" s="49"/>
      <c r="H125" s="50"/>
      <c r="I125" s="51"/>
      <c r="J125" s="51"/>
      <c r="K125" s="52">
        <f t="shared" si="7"/>
        <v>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3"/>
      <c r="E126" s="110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3"/>
      <c r="E127" s="110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3"/>
      <c r="E128" s="110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3"/>
      <c r="E129" s="110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34"/>
      <c r="K141" s="308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29">
        <f>SUM(K124:K139)</f>
        <v>475000</v>
      </c>
      <c r="K142" s="330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31"/>
      <c r="K143" s="331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08"/>
      <c r="K145" s="308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32">
        <f>((J142/1.11)+(K144/1.11))*11%</f>
        <v>47072.072072072064</v>
      </c>
      <c r="K146" s="333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08"/>
      <c r="K147" s="308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475000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28</v>
      </c>
      <c r="J150" s="309" t="s">
        <v>46</v>
      </c>
      <c r="K150" s="310"/>
    </row>
    <row r="151" spans="1:12" s="10" customFormat="1" ht="13.5" customHeight="1" x14ac:dyDescent="0.25">
      <c r="A151" s="78"/>
      <c r="B151" s="268"/>
      <c r="D151" s="48"/>
      <c r="H151" s="269"/>
      <c r="I151" s="271" t="s">
        <v>29</v>
      </c>
      <c r="J151" s="309"/>
      <c r="K151" s="310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23100002</v>
      </c>
      <c r="F154" s="123"/>
      <c r="G154" s="124" t="s">
        <v>2</v>
      </c>
      <c r="H154" s="353" t="str">
        <f>H116</f>
        <v>SANTOSO BUDIONO</v>
      </c>
      <c r="I154" s="353"/>
      <c r="J154" s="353"/>
      <c r="K154" s="354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57" t="s">
        <v>3</v>
      </c>
      <c r="G155" s="130"/>
      <c r="H155" s="355"/>
      <c r="I155" s="355"/>
      <c r="J155" s="355"/>
      <c r="K155" s="356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58">
        <f>D118</f>
        <v>45205</v>
      </c>
      <c r="E156" s="359"/>
      <c r="F156" s="357"/>
      <c r="G156" s="131"/>
      <c r="H156" s="360" t="str">
        <f>H118</f>
        <v>(  ARMADA  )</v>
      </c>
      <c r="I156" s="360"/>
      <c r="J156" s="360"/>
      <c r="K156" s="361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57"/>
      <c r="G157" s="131"/>
      <c r="H157" s="341" t="str">
        <f>H119</f>
        <v>PURWOKERTO</v>
      </c>
      <c r="I157" s="341"/>
      <c r="J157" s="341"/>
      <c r="K157" s="342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KO 3844</v>
      </c>
      <c r="E158" s="122"/>
      <c r="F158" s="133"/>
      <c r="G158" s="134"/>
      <c r="H158" s="343"/>
      <c r="I158" s="343"/>
      <c r="J158" s="343"/>
      <c r="K158" s="344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25</v>
      </c>
      <c r="C162" s="287" t="str">
        <f t="shared" si="8"/>
        <v>PAK</v>
      </c>
      <c r="D162" s="288">
        <f t="shared" si="8"/>
        <v>0</v>
      </c>
      <c r="E162" s="289" t="str">
        <f t="shared" si="8"/>
        <v>KARTU STOCK KWARTO</v>
      </c>
      <c r="F162" s="158"/>
      <c r="G162" s="159"/>
      <c r="H162" s="160">
        <f t="shared" ref="H162:J162" si="9">H124</f>
        <v>19000</v>
      </c>
      <c r="I162" s="161">
        <f t="shared" si="9"/>
        <v>0</v>
      </c>
      <c r="J162" s="161">
        <f t="shared" si="9"/>
        <v>0</v>
      </c>
      <c r="K162" s="162">
        <f t="shared" ref="K162:K177" si="10">(B162*H162-((B162*H162)*I162))-((B162*H162-((B162*H162)*I162))*J162)</f>
        <v>475000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0</v>
      </c>
      <c r="C163" s="287">
        <f t="shared" si="11"/>
        <v>0</v>
      </c>
      <c r="D163" s="288">
        <f t="shared" si="11"/>
        <v>0</v>
      </c>
      <c r="E163" s="289">
        <f t="shared" si="11"/>
        <v>0</v>
      </c>
      <c r="F163" s="158"/>
      <c r="G163" s="159"/>
      <c r="H163" s="160">
        <f t="shared" ref="H163:J163" si="12">H125</f>
        <v>0</v>
      </c>
      <c r="I163" s="161">
        <f t="shared" si="12"/>
        <v>0</v>
      </c>
      <c r="J163" s="161">
        <f t="shared" si="12"/>
        <v>0</v>
      </c>
      <c r="K163" s="162">
        <f t="shared" si="10"/>
        <v>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0</v>
      </c>
      <c r="C164" s="287">
        <f t="shared" si="13"/>
        <v>0</v>
      </c>
      <c r="D164" s="288">
        <f t="shared" si="13"/>
        <v>0</v>
      </c>
      <c r="E164" s="289">
        <f t="shared" si="13"/>
        <v>0</v>
      </c>
      <c r="F164" s="158"/>
      <c r="G164" s="159"/>
      <c r="H164" s="160">
        <f t="shared" ref="H164:J164" si="14">H126</f>
        <v>0</v>
      </c>
      <c r="I164" s="161">
        <f t="shared" si="14"/>
        <v>0</v>
      </c>
      <c r="J164" s="161">
        <f t="shared" si="14"/>
        <v>0</v>
      </c>
      <c r="K164" s="162">
        <f t="shared" si="10"/>
        <v>0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0</v>
      </c>
      <c r="C165" s="287">
        <f t="shared" si="15"/>
        <v>0</v>
      </c>
      <c r="D165" s="288">
        <f t="shared" si="15"/>
        <v>0</v>
      </c>
      <c r="E165" s="289">
        <f t="shared" si="15"/>
        <v>0</v>
      </c>
      <c r="F165" s="158"/>
      <c r="G165" s="159"/>
      <c r="H165" s="160">
        <f t="shared" ref="H165:J165" si="16">H127</f>
        <v>0</v>
      </c>
      <c r="I165" s="161">
        <f t="shared" si="16"/>
        <v>0</v>
      </c>
      <c r="J165" s="161">
        <f t="shared" si="16"/>
        <v>0</v>
      </c>
      <c r="K165" s="162">
        <f t="shared" si="10"/>
        <v>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</v>
      </c>
      <c r="C166" s="287">
        <f t="shared" si="17"/>
        <v>0</v>
      </c>
      <c r="D166" s="288">
        <f t="shared" si="17"/>
        <v>0</v>
      </c>
      <c r="E166" s="289">
        <f t="shared" si="17"/>
        <v>0</v>
      </c>
      <c r="F166" s="158"/>
      <c r="G166" s="159"/>
      <c r="H166" s="160">
        <f t="shared" ref="H166:J166" si="18">H128</f>
        <v>0</v>
      </c>
      <c r="I166" s="161">
        <f t="shared" si="18"/>
        <v>0</v>
      </c>
      <c r="J166" s="161">
        <f t="shared" si="18"/>
        <v>0</v>
      </c>
      <c r="K166" s="162">
        <f t="shared" si="10"/>
        <v>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0</v>
      </c>
      <c r="C167" s="287">
        <f t="shared" si="19"/>
        <v>0</v>
      </c>
      <c r="D167" s="288">
        <f t="shared" si="19"/>
        <v>0</v>
      </c>
      <c r="E167" s="289">
        <f t="shared" si="19"/>
        <v>0</v>
      </c>
      <c r="F167" s="158"/>
      <c r="G167" s="159"/>
      <c r="H167" s="160">
        <f t="shared" ref="H167:J167" si="20">H129</f>
        <v>0</v>
      </c>
      <c r="I167" s="161">
        <f t="shared" si="20"/>
        <v>0</v>
      </c>
      <c r="J167" s="161">
        <f t="shared" si="20"/>
        <v>0</v>
      </c>
      <c r="K167" s="162">
        <f t="shared" si="10"/>
        <v>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66"/>
      <c r="K179" s="362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67">
        <f>SUM(K162:K177)</f>
        <v>475000</v>
      </c>
      <c r="K180" s="368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63"/>
      <c r="K181" s="363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62"/>
      <c r="K183" s="362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64">
        <f>((J180/1.11)+(K182/1.11))*11%</f>
        <v>47072.072072072064</v>
      </c>
      <c r="K184" s="365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62"/>
      <c r="K185" s="362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475000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28</v>
      </c>
      <c r="J188" s="335" t="str">
        <f>J150</f>
        <v>RISMA / YO</v>
      </c>
      <c r="K188" s="336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29</v>
      </c>
      <c r="J189" s="335">
        <f>J151</f>
        <v>0</v>
      </c>
      <c r="K189" s="336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23100002</v>
      </c>
      <c r="F192" s="200"/>
      <c r="G192" s="201" t="s">
        <v>2</v>
      </c>
      <c r="H192" s="337" t="str">
        <f>H154</f>
        <v>SANTOSO BUDIONO</v>
      </c>
      <c r="I192" s="337"/>
      <c r="J192" s="337"/>
      <c r="K192" s="338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11" t="s">
        <v>3</v>
      </c>
      <c r="G193" s="207"/>
      <c r="H193" s="339"/>
      <c r="I193" s="339"/>
      <c r="J193" s="339"/>
      <c r="K193" s="340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12">
        <f>D156</f>
        <v>45205</v>
      </c>
      <c r="E194" s="313"/>
      <c r="F194" s="311"/>
      <c r="G194" s="208"/>
      <c r="H194" s="314" t="str">
        <f>H156</f>
        <v>(  ARMADA  )</v>
      </c>
      <c r="I194" s="314"/>
      <c r="J194" s="314"/>
      <c r="K194" s="315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11"/>
      <c r="G195" s="208"/>
      <c r="H195" s="316" t="str">
        <f>H157</f>
        <v>PURWOKERTO</v>
      </c>
      <c r="I195" s="316"/>
      <c r="J195" s="316"/>
      <c r="K195" s="317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KO 3844</v>
      </c>
      <c r="E196" s="199"/>
      <c r="F196" s="210"/>
      <c r="G196" s="211"/>
      <c r="H196" s="318"/>
      <c r="I196" s="318"/>
      <c r="J196" s="318"/>
      <c r="K196" s="319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25</v>
      </c>
      <c r="C200" s="292" t="str">
        <f t="shared" si="41"/>
        <v>PAK</v>
      </c>
      <c r="D200" s="293">
        <f t="shared" si="41"/>
        <v>0</v>
      </c>
      <c r="E200" s="294" t="str">
        <f t="shared" si="41"/>
        <v>KARTU STOCK KWARTO</v>
      </c>
      <c r="F200" s="235"/>
      <c r="G200" s="236"/>
      <c r="H200" s="237">
        <f t="shared" ref="H200:J200" si="42">H162</f>
        <v>19000</v>
      </c>
      <c r="I200" s="238">
        <f t="shared" si="42"/>
        <v>0</v>
      </c>
      <c r="J200" s="238">
        <f t="shared" si="42"/>
        <v>0</v>
      </c>
      <c r="K200" s="239">
        <f t="shared" ref="K200:K215" si="43">(B200*H200-((B200*H200)*I200))-((B200*H200-((B200*H200)*I200))*J200)</f>
        <v>475000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0</v>
      </c>
      <c r="C201" s="292">
        <f t="shared" si="44"/>
        <v>0</v>
      </c>
      <c r="D201" s="293">
        <f t="shared" si="44"/>
        <v>0</v>
      </c>
      <c r="E201" s="294">
        <f t="shared" si="44"/>
        <v>0</v>
      </c>
      <c r="F201" s="235"/>
      <c r="G201" s="236"/>
      <c r="H201" s="237">
        <f t="shared" ref="H201:J201" si="45">H163</f>
        <v>0</v>
      </c>
      <c r="I201" s="238">
        <f t="shared" si="45"/>
        <v>0</v>
      </c>
      <c r="J201" s="238">
        <f t="shared" si="45"/>
        <v>0</v>
      </c>
      <c r="K201" s="239">
        <f t="shared" si="43"/>
        <v>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0</v>
      </c>
      <c r="C202" s="292">
        <f t="shared" si="46"/>
        <v>0</v>
      </c>
      <c r="D202" s="293">
        <f t="shared" si="46"/>
        <v>0</v>
      </c>
      <c r="E202" s="294">
        <f t="shared" si="46"/>
        <v>0</v>
      </c>
      <c r="F202" s="235"/>
      <c r="G202" s="236"/>
      <c r="H202" s="237">
        <f t="shared" ref="H202:J202" si="47">H164</f>
        <v>0</v>
      </c>
      <c r="I202" s="238">
        <f t="shared" si="47"/>
        <v>0</v>
      </c>
      <c r="J202" s="238">
        <f t="shared" si="47"/>
        <v>0</v>
      </c>
      <c r="K202" s="239">
        <f t="shared" si="43"/>
        <v>0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0</v>
      </c>
      <c r="C203" s="292">
        <f t="shared" si="48"/>
        <v>0</v>
      </c>
      <c r="D203" s="293">
        <f t="shared" si="48"/>
        <v>0</v>
      </c>
      <c r="E203" s="294">
        <f t="shared" si="48"/>
        <v>0</v>
      </c>
      <c r="F203" s="235"/>
      <c r="G203" s="236"/>
      <c r="H203" s="237">
        <f t="shared" ref="H203:J203" si="49">H165</f>
        <v>0</v>
      </c>
      <c r="I203" s="238">
        <f t="shared" si="49"/>
        <v>0</v>
      </c>
      <c r="J203" s="238">
        <f t="shared" si="49"/>
        <v>0</v>
      </c>
      <c r="K203" s="239">
        <f t="shared" si="43"/>
        <v>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</v>
      </c>
      <c r="C204" s="292">
        <f t="shared" si="50"/>
        <v>0</v>
      </c>
      <c r="D204" s="293">
        <f t="shared" si="50"/>
        <v>0</v>
      </c>
      <c r="E204" s="294">
        <f t="shared" si="50"/>
        <v>0</v>
      </c>
      <c r="F204" s="235"/>
      <c r="G204" s="236"/>
      <c r="H204" s="237">
        <f t="shared" ref="H204:J204" si="51">H166</f>
        <v>0</v>
      </c>
      <c r="I204" s="238">
        <f t="shared" si="51"/>
        <v>0</v>
      </c>
      <c r="J204" s="238">
        <f t="shared" si="51"/>
        <v>0</v>
      </c>
      <c r="K204" s="239">
        <f t="shared" si="43"/>
        <v>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0</v>
      </c>
      <c r="C205" s="292">
        <f t="shared" si="52"/>
        <v>0</v>
      </c>
      <c r="D205" s="293">
        <f t="shared" si="52"/>
        <v>0</v>
      </c>
      <c r="E205" s="294">
        <f t="shared" si="52"/>
        <v>0</v>
      </c>
      <c r="F205" s="235"/>
      <c r="G205" s="236"/>
      <c r="H205" s="237">
        <f t="shared" ref="H205:J205" si="53">H167</f>
        <v>0</v>
      </c>
      <c r="I205" s="238">
        <f t="shared" si="53"/>
        <v>0</v>
      </c>
      <c r="J205" s="238">
        <f t="shared" si="53"/>
        <v>0</v>
      </c>
      <c r="K205" s="239">
        <f t="shared" si="43"/>
        <v>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20"/>
      <c r="K217" s="321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22">
        <f>SUM(K200:K215)</f>
        <v>475000</v>
      </c>
      <c r="K218" s="323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24"/>
      <c r="K219" s="324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21"/>
      <c r="K221" s="321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25">
        <f>((J218/1.11)+(K220/1.11))*11%</f>
        <v>47072.072072072064</v>
      </c>
      <c r="K222" s="326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21"/>
      <c r="K223" s="321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475000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28</v>
      </c>
      <c r="J226" s="327" t="str">
        <f>J188</f>
        <v>RISMA / YO</v>
      </c>
      <c r="K226" s="328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29</v>
      </c>
      <c r="J227" s="327">
        <f>J189</f>
        <v>0</v>
      </c>
      <c r="K227" s="328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23100003</v>
      </c>
      <c r="G230" s="11" t="s">
        <v>2</v>
      </c>
      <c r="H230" s="303" t="s">
        <v>48</v>
      </c>
      <c r="I230" s="303"/>
      <c r="J230" s="303"/>
      <c r="K230" s="304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07" t="s">
        <v>3</v>
      </c>
      <c r="G231" s="17"/>
      <c r="H231" s="305"/>
      <c r="I231" s="305"/>
      <c r="J231" s="305"/>
      <c r="K231" s="306"/>
      <c r="L231" s="12"/>
    </row>
    <row r="232" spans="1:12" s="10" customFormat="1" ht="16.5" customHeight="1" x14ac:dyDescent="0.3">
      <c r="A232" s="5"/>
      <c r="B232" s="6" t="s">
        <v>4</v>
      </c>
      <c r="C232" s="7"/>
      <c r="D232" s="345">
        <v>45205</v>
      </c>
      <c r="E232" s="346"/>
      <c r="F232" s="307"/>
      <c r="G232" s="18"/>
      <c r="H232" s="347" t="s">
        <v>37</v>
      </c>
      <c r="I232" s="347"/>
      <c r="J232" s="347"/>
      <c r="K232" s="348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07"/>
      <c r="G233" s="18"/>
      <c r="H233" s="349" t="s">
        <v>43</v>
      </c>
      <c r="I233" s="349"/>
      <c r="J233" s="349"/>
      <c r="K233" s="350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47</v>
      </c>
      <c r="E234" s="9"/>
      <c r="F234" s="21"/>
      <c r="G234" s="22"/>
      <c r="H234" s="351"/>
      <c r="I234" s="351"/>
      <c r="J234" s="351"/>
      <c r="K234" s="352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12</v>
      </c>
      <c r="C238" s="46" t="s">
        <v>49</v>
      </c>
      <c r="D238" s="93"/>
      <c r="E238" s="63" t="s">
        <v>50</v>
      </c>
      <c r="F238" s="48"/>
      <c r="G238" s="49"/>
      <c r="H238" s="50">
        <v>39600</v>
      </c>
      <c r="I238" s="51">
        <v>0.1</v>
      </c>
      <c r="J238" s="51"/>
      <c r="K238" s="52">
        <f t="shared" ref="K238:K253" si="74">(B238*H238-((B238*H238)*I238))-((B238*H238-((B238*H238)*I238))*J238)</f>
        <v>427680</v>
      </c>
      <c r="L238" s="36"/>
    </row>
    <row r="239" spans="1:12" s="10" customFormat="1" ht="14.1" customHeight="1" x14ac:dyDescent="0.25">
      <c r="A239" s="45">
        <v>2</v>
      </c>
      <c r="B239" s="46">
        <v>12</v>
      </c>
      <c r="C239" s="46" t="s">
        <v>49</v>
      </c>
      <c r="D239" s="93"/>
      <c r="E239" s="63" t="s">
        <v>51</v>
      </c>
      <c r="F239" s="48"/>
      <c r="G239" s="49"/>
      <c r="H239" s="50">
        <v>39000</v>
      </c>
      <c r="I239" s="51">
        <v>0.1</v>
      </c>
      <c r="J239" s="51"/>
      <c r="K239" s="52">
        <f t="shared" si="74"/>
        <v>421200</v>
      </c>
      <c r="L239" s="36"/>
    </row>
    <row r="240" spans="1:12" s="10" customFormat="1" ht="14.1" customHeight="1" x14ac:dyDescent="0.25">
      <c r="A240" s="45">
        <v>3</v>
      </c>
      <c r="B240" s="46"/>
      <c r="C240" s="46"/>
      <c r="D240" s="93"/>
      <c r="E240" s="110"/>
      <c r="F240" s="48"/>
      <c r="G240" s="49"/>
      <c r="H240" s="50"/>
      <c r="I240" s="51"/>
      <c r="J240" s="51"/>
      <c r="K240" s="52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3"/>
      <c r="E241" s="110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3"/>
      <c r="E242" s="110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34"/>
      <c r="K255" s="308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29">
        <f>SUM(K238:K253)</f>
        <v>848880</v>
      </c>
      <c r="K256" s="330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31"/>
      <c r="K257" s="331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08"/>
      <c r="K259" s="308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32">
        <f>((J256/1.11)+(K258/1.11))*11%</f>
        <v>84123.24324324324</v>
      </c>
      <c r="K260" s="333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08"/>
      <c r="K261" s="308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848880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28</v>
      </c>
      <c r="J264" s="309" t="s">
        <v>46</v>
      </c>
      <c r="K264" s="310"/>
    </row>
    <row r="265" spans="1:12" s="10" customFormat="1" ht="13.5" customHeight="1" x14ac:dyDescent="0.25">
      <c r="A265" s="78"/>
      <c r="B265" s="268"/>
      <c r="D265" s="48"/>
      <c r="H265" s="269"/>
      <c r="I265" s="271" t="s">
        <v>29</v>
      </c>
      <c r="J265" s="309"/>
      <c r="K265" s="310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23100003</v>
      </c>
      <c r="F268" s="123"/>
      <c r="G268" s="124" t="s">
        <v>2</v>
      </c>
      <c r="H268" s="353" t="str">
        <f>H230</f>
        <v>CV  WISUDA</v>
      </c>
      <c r="I268" s="353"/>
      <c r="J268" s="353"/>
      <c r="K268" s="354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57" t="s">
        <v>3</v>
      </c>
      <c r="G269" s="130"/>
      <c r="H269" s="355"/>
      <c r="I269" s="355"/>
      <c r="J269" s="355"/>
      <c r="K269" s="356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58">
        <f>D232</f>
        <v>45205</v>
      </c>
      <c r="E270" s="359"/>
      <c r="F270" s="357"/>
      <c r="G270" s="131"/>
      <c r="H270" s="360" t="str">
        <f>H232</f>
        <v/>
      </c>
      <c r="I270" s="360"/>
      <c r="J270" s="360"/>
      <c r="K270" s="361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57"/>
      <c r="G271" s="131"/>
      <c r="H271" s="341" t="str">
        <f>H233</f>
        <v>PURWOKERTO</v>
      </c>
      <c r="I271" s="341"/>
      <c r="J271" s="341"/>
      <c r="K271" s="342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 t="str">
        <f>D234</f>
        <v>KO 3845</v>
      </c>
      <c r="E272" s="122"/>
      <c r="F272" s="133"/>
      <c r="G272" s="134"/>
      <c r="H272" s="343"/>
      <c r="I272" s="343"/>
      <c r="J272" s="343"/>
      <c r="K272" s="344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12</v>
      </c>
      <c r="C276" s="287" t="str">
        <f t="shared" si="75"/>
        <v>LS</v>
      </c>
      <c r="D276" s="288">
        <f t="shared" si="75"/>
        <v>0</v>
      </c>
      <c r="E276" s="289" t="str">
        <f t="shared" si="75"/>
        <v>GEL PEN KENKO K-1</v>
      </c>
      <c r="F276" s="158"/>
      <c r="G276" s="159"/>
      <c r="H276" s="160">
        <f t="shared" ref="H276:J276" si="76">H238</f>
        <v>39600</v>
      </c>
      <c r="I276" s="161">
        <f t="shared" si="76"/>
        <v>0.1</v>
      </c>
      <c r="J276" s="161">
        <f t="shared" si="76"/>
        <v>0</v>
      </c>
      <c r="K276" s="162">
        <f t="shared" ref="K276:K291" si="77">(B276*H276-((B276*H276)*I276))-((B276*H276-((B276*H276)*I276))*J276)</f>
        <v>427680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12</v>
      </c>
      <c r="C277" s="287" t="str">
        <f t="shared" si="78"/>
        <v>LS</v>
      </c>
      <c r="D277" s="288">
        <f t="shared" si="78"/>
        <v>0</v>
      </c>
      <c r="E277" s="289" t="str">
        <f t="shared" si="78"/>
        <v>GEL PEN KENKO HI-TECH-H 0.28 MM</v>
      </c>
      <c r="F277" s="158"/>
      <c r="G277" s="159"/>
      <c r="H277" s="160">
        <f t="shared" ref="H277:J277" si="79">H239</f>
        <v>39000</v>
      </c>
      <c r="I277" s="161">
        <f t="shared" si="79"/>
        <v>0.1</v>
      </c>
      <c r="J277" s="161">
        <f t="shared" si="79"/>
        <v>0</v>
      </c>
      <c r="K277" s="162">
        <f t="shared" si="77"/>
        <v>421200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0</v>
      </c>
      <c r="C278" s="287">
        <f t="shared" si="80"/>
        <v>0</v>
      </c>
      <c r="D278" s="288">
        <f t="shared" si="80"/>
        <v>0</v>
      </c>
      <c r="E278" s="289">
        <f t="shared" si="80"/>
        <v>0</v>
      </c>
      <c r="F278" s="158"/>
      <c r="G278" s="159"/>
      <c r="H278" s="160">
        <f t="shared" ref="H278:J278" si="81">H240</f>
        <v>0</v>
      </c>
      <c r="I278" s="161">
        <f t="shared" si="81"/>
        <v>0</v>
      </c>
      <c r="J278" s="161">
        <f t="shared" si="81"/>
        <v>0</v>
      </c>
      <c r="K278" s="162">
        <f t="shared" si="77"/>
        <v>0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0</v>
      </c>
      <c r="C279" s="287">
        <f t="shared" si="82"/>
        <v>0</v>
      </c>
      <c r="D279" s="288">
        <f t="shared" si="82"/>
        <v>0</v>
      </c>
      <c r="E279" s="289">
        <f t="shared" si="82"/>
        <v>0</v>
      </c>
      <c r="F279" s="158"/>
      <c r="G279" s="159"/>
      <c r="H279" s="160">
        <f t="shared" ref="H279:J279" si="83">H241</f>
        <v>0</v>
      </c>
      <c r="I279" s="161">
        <f t="shared" si="83"/>
        <v>0</v>
      </c>
      <c r="J279" s="161">
        <f t="shared" si="83"/>
        <v>0</v>
      </c>
      <c r="K279" s="162">
        <f t="shared" si="77"/>
        <v>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0</v>
      </c>
      <c r="C280" s="287">
        <f t="shared" si="84"/>
        <v>0</v>
      </c>
      <c r="D280" s="288">
        <f t="shared" si="84"/>
        <v>0</v>
      </c>
      <c r="E280" s="289">
        <f t="shared" si="84"/>
        <v>0</v>
      </c>
      <c r="F280" s="158"/>
      <c r="G280" s="159"/>
      <c r="H280" s="160">
        <f t="shared" ref="H280:J280" si="85">H242</f>
        <v>0</v>
      </c>
      <c r="I280" s="161">
        <f t="shared" si="85"/>
        <v>0</v>
      </c>
      <c r="J280" s="161">
        <f t="shared" si="85"/>
        <v>0</v>
      </c>
      <c r="K280" s="162">
        <f t="shared" si="77"/>
        <v>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66"/>
      <c r="K293" s="362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67">
        <f>SUM(K276:K291)</f>
        <v>848880</v>
      </c>
      <c r="K294" s="368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63"/>
      <c r="K295" s="363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62"/>
      <c r="K297" s="362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64">
        <f>((J294/1.11)+(K296/1.11))*11%</f>
        <v>84123.24324324324</v>
      </c>
      <c r="K298" s="365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62"/>
      <c r="K299" s="362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848880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28</v>
      </c>
      <c r="J302" s="335" t="str">
        <f>J264</f>
        <v>RISMA / YO</v>
      </c>
      <c r="K302" s="336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29</v>
      </c>
      <c r="J303" s="335">
        <f>J265</f>
        <v>0</v>
      </c>
      <c r="K303" s="336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23100003</v>
      </c>
      <c r="F306" s="200"/>
      <c r="G306" s="201" t="s">
        <v>2</v>
      </c>
      <c r="H306" s="337" t="str">
        <f>H268</f>
        <v>CV  WISUDA</v>
      </c>
      <c r="I306" s="337"/>
      <c r="J306" s="337"/>
      <c r="K306" s="338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11" t="s">
        <v>3</v>
      </c>
      <c r="G307" s="207"/>
      <c r="H307" s="339"/>
      <c r="I307" s="339"/>
      <c r="J307" s="339"/>
      <c r="K307" s="340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12">
        <f>D270</f>
        <v>45205</v>
      </c>
      <c r="E308" s="313"/>
      <c r="F308" s="311"/>
      <c r="G308" s="208"/>
      <c r="H308" s="314" t="str">
        <f>H270</f>
        <v/>
      </c>
      <c r="I308" s="314"/>
      <c r="J308" s="314"/>
      <c r="K308" s="315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11"/>
      <c r="G309" s="208"/>
      <c r="H309" s="316" t="str">
        <f>H271</f>
        <v>PURWOKERTO</v>
      </c>
      <c r="I309" s="316"/>
      <c r="J309" s="316"/>
      <c r="K309" s="317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 t="str">
        <f>D272</f>
        <v>KO 3845</v>
      </c>
      <c r="E310" s="199"/>
      <c r="F310" s="210"/>
      <c r="G310" s="211"/>
      <c r="H310" s="318"/>
      <c r="I310" s="318"/>
      <c r="J310" s="318"/>
      <c r="K310" s="319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12</v>
      </c>
      <c r="C314" s="292" t="str">
        <f t="shared" si="108"/>
        <v>LS</v>
      </c>
      <c r="D314" s="293">
        <f t="shared" si="108"/>
        <v>0</v>
      </c>
      <c r="E314" s="294" t="str">
        <f t="shared" si="108"/>
        <v>GEL PEN KENKO K-1</v>
      </c>
      <c r="F314" s="235"/>
      <c r="G314" s="236"/>
      <c r="H314" s="237">
        <f t="shared" ref="H314:J314" si="109">H276</f>
        <v>39600</v>
      </c>
      <c r="I314" s="238">
        <f t="shared" si="109"/>
        <v>0.1</v>
      </c>
      <c r="J314" s="238">
        <f t="shared" si="109"/>
        <v>0</v>
      </c>
      <c r="K314" s="239">
        <f t="shared" ref="K314:K329" si="110">(B314*H314-((B314*H314)*I314))-((B314*H314-((B314*H314)*I314))*J314)</f>
        <v>427680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12</v>
      </c>
      <c r="C315" s="292" t="str">
        <f t="shared" si="111"/>
        <v>LS</v>
      </c>
      <c r="D315" s="293">
        <f t="shared" si="111"/>
        <v>0</v>
      </c>
      <c r="E315" s="294" t="str">
        <f t="shared" si="111"/>
        <v>GEL PEN KENKO HI-TECH-H 0.28 MM</v>
      </c>
      <c r="F315" s="235"/>
      <c r="G315" s="236"/>
      <c r="H315" s="237">
        <f t="shared" ref="H315:J315" si="112">H277</f>
        <v>39000</v>
      </c>
      <c r="I315" s="238">
        <f t="shared" si="112"/>
        <v>0.1</v>
      </c>
      <c r="J315" s="238">
        <f t="shared" si="112"/>
        <v>0</v>
      </c>
      <c r="K315" s="239">
        <f t="shared" si="110"/>
        <v>421200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0</v>
      </c>
      <c r="C316" s="292">
        <f t="shared" si="113"/>
        <v>0</v>
      </c>
      <c r="D316" s="293">
        <f t="shared" si="113"/>
        <v>0</v>
      </c>
      <c r="E316" s="294">
        <f t="shared" si="113"/>
        <v>0</v>
      </c>
      <c r="F316" s="235"/>
      <c r="G316" s="236"/>
      <c r="H316" s="237">
        <f t="shared" ref="H316:J316" si="114">H278</f>
        <v>0</v>
      </c>
      <c r="I316" s="238">
        <f t="shared" si="114"/>
        <v>0</v>
      </c>
      <c r="J316" s="238">
        <f t="shared" si="114"/>
        <v>0</v>
      </c>
      <c r="K316" s="239">
        <f t="shared" si="110"/>
        <v>0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0</v>
      </c>
      <c r="C317" s="292">
        <f t="shared" si="115"/>
        <v>0</v>
      </c>
      <c r="D317" s="293">
        <f t="shared" si="115"/>
        <v>0</v>
      </c>
      <c r="E317" s="294">
        <f t="shared" si="115"/>
        <v>0</v>
      </c>
      <c r="F317" s="235"/>
      <c r="G317" s="236"/>
      <c r="H317" s="237">
        <f t="shared" ref="H317:J317" si="116">H279</f>
        <v>0</v>
      </c>
      <c r="I317" s="238">
        <f t="shared" si="116"/>
        <v>0</v>
      </c>
      <c r="J317" s="238">
        <f t="shared" si="116"/>
        <v>0</v>
      </c>
      <c r="K317" s="239">
        <f t="shared" si="110"/>
        <v>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0</v>
      </c>
      <c r="C318" s="292">
        <f t="shared" si="117"/>
        <v>0</v>
      </c>
      <c r="D318" s="293">
        <f t="shared" si="117"/>
        <v>0</v>
      </c>
      <c r="E318" s="294">
        <f t="shared" si="117"/>
        <v>0</v>
      </c>
      <c r="F318" s="235"/>
      <c r="G318" s="236"/>
      <c r="H318" s="237">
        <f t="shared" ref="H318:J318" si="118">H280</f>
        <v>0</v>
      </c>
      <c r="I318" s="238">
        <f t="shared" si="118"/>
        <v>0</v>
      </c>
      <c r="J318" s="238">
        <f t="shared" si="118"/>
        <v>0</v>
      </c>
      <c r="K318" s="239">
        <f t="shared" si="110"/>
        <v>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20"/>
      <c r="K331" s="321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22">
        <f>SUM(K314:K329)</f>
        <v>848880</v>
      </c>
      <c r="K332" s="323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24"/>
      <c r="K333" s="324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21"/>
      <c r="K335" s="321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25">
        <f>((J332/1.11)+(K334/1.11))*11%</f>
        <v>84123.24324324324</v>
      </c>
      <c r="K336" s="326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21"/>
      <c r="K337" s="321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848880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28</v>
      </c>
      <c r="J340" s="327" t="str">
        <f>J302</f>
        <v>RISMA / YO</v>
      </c>
      <c r="K340" s="328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29</v>
      </c>
      <c r="J341" s="327">
        <f>J303</f>
        <v>0</v>
      </c>
      <c r="K341" s="328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23100004</v>
      </c>
      <c r="G344" s="11" t="s">
        <v>2</v>
      </c>
      <c r="H344" s="303" t="s">
        <v>52</v>
      </c>
      <c r="I344" s="303"/>
      <c r="J344" s="303"/>
      <c r="K344" s="304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07" t="s">
        <v>3</v>
      </c>
      <c r="G345" s="17"/>
      <c r="H345" s="305"/>
      <c r="I345" s="305"/>
      <c r="J345" s="305"/>
      <c r="K345" s="306"/>
      <c r="L345" s="12"/>
    </row>
    <row r="346" spans="1:12" s="10" customFormat="1" ht="16.5" customHeight="1" x14ac:dyDescent="0.3">
      <c r="A346" s="5"/>
      <c r="B346" s="6" t="s">
        <v>4</v>
      </c>
      <c r="C346" s="7"/>
      <c r="D346" s="345">
        <v>45205</v>
      </c>
      <c r="E346" s="346"/>
      <c r="F346" s="307"/>
      <c r="G346" s="18"/>
      <c r="H346" s="347" t="s">
        <v>53</v>
      </c>
      <c r="I346" s="347"/>
      <c r="J346" s="347"/>
      <c r="K346" s="348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07"/>
      <c r="G347" s="18"/>
      <c r="H347" s="349" t="s">
        <v>43</v>
      </c>
      <c r="I347" s="349"/>
      <c r="J347" s="349"/>
      <c r="K347" s="350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54</v>
      </c>
      <c r="E348" s="9"/>
      <c r="F348" s="21"/>
      <c r="G348" s="22"/>
      <c r="H348" s="351"/>
      <c r="I348" s="351"/>
      <c r="J348" s="351"/>
      <c r="K348" s="352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100</v>
      </c>
      <c r="C352" s="46" t="s">
        <v>49</v>
      </c>
      <c r="D352" s="93">
        <v>5</v>
      </c>
      <c r="E352" s="63" t="s">
        <v>56</v>
      </c>
      <c r="F352" s="48"/>
      <c r="G352" s="49"/>
      <c r="H352" s="50">
        <v>93000</v>
      </c>
      <c r="I352" s="51">
        <v>0.13500000000000001</v>
      </c>
      <c r="J352" s="51"/>
      <c r="K352" s="52">
        <f t="shared" ref="K352:K367" si="141">(B352*H352-((B352*H352)*I352))-((B352*H352-((B352*H352)*I352))*J352)</f>
        <v>8044500</v>
      </c>
      <c r="L352" s="36"/>
    </row>
    <row r="353" spans="1:12" s="10" customFormat="1" ht="14.1" customHeight="1" x14ac:dyDescent="0.25">
      <c r="A353" s="45">
        <v>2</v>
      </c>
      <c r="B353" s="46">
        <v>144</v>
      </c>
      <c r="C353" s="46" t="s">
        <v>49</v>
      </c>
      <c r="D353" s="93">
        <v>1</v>
      </c>
      <c r="E353" s="63" t="s">
        <v>57</v>
      </c>
      <c r="F353" s="48"/>
      <c r="G353" s="49"/>
      <c r="H353" s="50">
        <v>39000</v>
      </c>
      <c r="I353" s="51">
        <v>0.13500000000000001</v>
      </c>
      <c r="J353" s="51"/>
      <c r="K353" s="52">
        <f t="shared" si="141"/>
        <v>4857840</v>
      </c>
      <c r="L353" s="36"/>
    </row>
    <row r="354" spans="1:12" s="10" customFormat="1" ht="14.1" customHeight="1" x14ac:dyDescent="0.25">
      <c r="A354" s="45">
        <v>3</v>
      </c>
      <c r="B354" s="46">
        <v>36</v>
      </c>
      <c r="C354" s="46" t="s">
        <v>55</v>
      </c>
      <c r="D354" s="93">
        <v>1</v>
      </c>
      <c r="E354" s="63" t="s">
        <v>58</v>
      </c>
      <c r="F354" s="48"/>
      <c r="G354" s="49"/>
      <c r="H354" s="50">
        <v>66000</v>
      </c>
      <c r="I354" s="51">
        <v>0.13500000000000001</v>
      </c>
      <c r="J354" s="51"/>
      <c r="K354" s="52">
        <f t="shared" si="141"/>
        <v>2055240</v>
      </c>
      <c r="L354" s="36"/>
    </row>
    <row r="355" spans="1:12" s="10" customFormat="1" ht="14.1" customHeight="1" x14ac:dyDescent="0.25">
      <c r="A355" s="45">
        <v>4</v>
      </c>
      <c r="B355" s="46">
        <v>36</v>
      </c>
      <c r="C355" s="46" t="s">
        <v>55</v>
      </c>
      <c r="D355" s="93">
        <v>1</v>
      </c>
      <c r="E355" s="63" t="s">
        <v>59</v>
      </c>
      <c r="F355" s="48"/>
      <c r="G355" s="49"/>
      <c r="H355" s="50">
        <v>72000</v>
      </c>
      <c r="I355" s="51">
        <v>0.13500000000000001</v>
      </c>
      <c r="J355" s="51"/>
      <c r="K355" s="52">
        <f t="shared" si="141"/>
        <v>2242080</v>
      </c>
      <c r="L355" s="36"/>
    </row>
    <row r="356" spans="1:12" s="10" customFormat="1" ht="14.1" customHeight="1" x14ac:dyDescent="0.25">
      <c r="A356" s="45">
        <v>5</v>
      </c>
      <c r="B356" s="46">
        <v>48</v>
      </c>
      <c r="C356" s="46" t="s">
        <v>55</v>
      </c>
      <c r="D356" s="93">
        <v>1</v>
      </c>
      <c r="E356" s="301" t="s">
        <v>60</v>
      </c>
      <c r="F356" s="48"/>
      <c r="G356" s="49"/>
      <c r="H356" s="50">
        <v>56000</v>
      </c>
      <c r="I356" s="51">
        <v>0.1</v>
      </c>
      <c r="J356" s="51"/>
      <c r="K356" s="52">
        <f t="shared" si="141"/>
        <v>2419200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3"/>
      <c r="E357" s="110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34"/>
      <c r="K369" s="308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29">
        <f>SUM(K352:K367)</f>
        <v>19618860</v>
      </c>
      <c r="K370" s="330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31"/>
      <c r="K371" s="331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08"/>
      <c r="K373" s="308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32">
        <f>((J370/1.11)+(K372/1.11))*11%</f>
        <v>1944211.351351351</v>
      </c>
      <c r="K374" s="333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08"/>
      <c r="K375" s="308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19618860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28</v>
      </c>
      <c r="J378" s="309" t="s">
        <v>61</v>
      </c>
      <c r="K378" s="310"/>
    </row>
    <row r="379" spans="1:12" s="10" customFormat="1" ht="13.5" customHeight="1" x14ac:dyDescent="0.25">
      <c r="A379" s="78"/>
      <c r="B379" s="268"/>
      <c r="D379" s="48"/>
      <c r="H379" s="269"/>
      <c r="I379" s="271" t="s">
        <v>29</v>
      </c>
      <c r="J379" s="309"/>
      <c r="K379" s="310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23100004</v>
      </c>
      <c r="F382" s="123"/>
      <c r="G382" s="124" t="s">
        <v>2</v>
      </c>
      <c r="H382" s="353" t="str">
        <f>H344</f>
        <v>CV PELITA JAYA</v>
      </c>
      <c r="I382" s="353"/>
      <c r="J382" s="353"/>
      <c r="K382" s="354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57" t="s">
        <v>3</v>
      </c>
      <c r="G383" s="130"/>
      <c r="H383" s="355"/>
      <c r="I383" s="355"/>
      <c r="J383" s="355"/>
      <c r="K383" s="356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58">
        <f>D346</f>
        <v>45205</v>
      </c>
      <c r="E384" s="359"/>
      <c r="F384" s="357"/>
      <c r="G384" s="131"/>
      <c r="H384" s="360" t="str">
        <f>H346</f>
        <v>(ANUGERAH SEJAHTERA)</v>
      </c>
      <c r="I384" s="360"/>
      <c r="J384" s="360"/>
      <c r="K384" s="361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57"/>
      <c r="G385" s="131"/>
      <c r="H385" s="341" t="str">
        <f>H347</f>
        <v>PURWOKERTO</v>
      </c>
      <c r="I385" s="341"/>
      <c r="J385" s="341"/>
      <c r="K385" s="342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KO 3982</v>
      </c>
      <c r="E386" s="122"/>
      <c r="F386" s="133"/>
      <c r="G386" s="134"/>
      <c r="H386" s="343"/>
      <c r="I386" s="343"/>
      <c r="J386" s="343"/>
      <c r="K386" s="344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100</v>
      </c>
      <c r="C390" s="287" t="str">
        <f t="shared" si="142"/>
        <v>LS</v>
      </c>
      <c r="D390" s="288">
        <f t="shared" si="142"/>
        <v>5</v>
      </c>
      <c r="E390" s="289" t="str">
        <f t="shared" si="142"/>
        <v>STAPLER KENKO HD-10</v>
      </c>
      <c r="F390" s="158"/>
      <c r="G390" s="159"/>
      <c r="H390" s="160">
        <f t="shared" ref="H390:J390" si="143">H352</f>
        <v>93000</v>
      </c>
      <c r="I390" s="161">
        <f t="shared" si="143"/>
        <v>0.13500000000000001</v>
      </c>
      <c r="J390" s="161">
        <f t="shared" si="143"/>
        <v>0</v>
      </c>
      <c r="K390" s="162">
        <f t="shared" ref="K390:K405" si="144">(B390*H390-((B390*H390)*I390))-((B390*H390-((B390*H390)*I390))*J390)</f>
        <v>8044500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144</v>
      </c>
      <c r="C391" s="287" t="str">
        <f t="shared" si="145"/>
        <v>LS</v>
      </c>
      <c r="D391" s="288">
        <f t="shared" si="145"/>
        <v>1</v>
      </c>
      <c r="E391" s="289" t="str">
        <f t="shared" si="145"/>
        <v>GEL PEN KENKO HI-TECH-H 0.28 MM BIRU</v>
      </c>
      <c r="F391" s="158"/>
      <c r="G391" s="159"/>
      <c r="H391" s="160">
        <f t="shared" ref="H391:J391" si="146">H353</f>
        <v>39000</v>
      </c>
      <c r="I391" s="161">
        <f t="shared" si="146"/>
        <v>0.13500000000000001</v>
      </c>
      <c r="J391" s="161">
        <f t="shared" si="146"/>
        <v>0</v>
      </c>
      <c r="K391" s="162">
        <f t="shared" si="144"/>
        <v>4857840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36</v>
      </c>
      <c r="C392" s="287" t="str">
        <f t="shared" si="147"/>
        <v>BOX</v>
      </c>
      <c r="D392" s="288">
        <f t="shared" si="147"/>
        <v>1</v>
      </c>
      <c r="E392" s="289" t="str">
        <f t="shared" si="147"/>
        <v>LEM STICK KENKO 8 GR (KECIL) isi 30 pc</v>
      </c>
      <c r="F392" s="158"/>
      <c r="G392" s="159"/>
      <c r="H392" s="160">
        <f t="shared" ref="H392:J392" si="148">H354</f>
        <v>66000</v>
      </c>
      <c r="I392" s="161">
        <f t="shared" si="148"/>
        <v>0.13500000000000001</v>
      </c>
      <c r="J392" s="161">
        <f t="shared" si="148"/>
        <v>0</v>
      </c>
      <c r="K392" s="162">
        <f t="shared" si="144"/>
        <v>2055240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36</v>
      </c>
      <c r="C393" s="287" t="str">
        <f t="shared" si="149"/>
        <v>BOX</v>
      </c>
      <c r="D393" s="288">
        <f t="shared" si="149"/>
        <v>1</v>
      </c>
      <c r="E393" s="289" t="str">
        <f t="shared" si="149"/>
        <v>LEM STICK KENKO 15 GR (TANGGUNG) isi 20 pc</v>
      </c>
      <c r="F393" s="158"/>
      <c r="G393" s="159"/>
      <c r="H393" s="160">
        <f t="shared" ref="H393:J393" si="150">H355</f>
        <v>72000</v>
      </c>
      <c r="I393" s="161">
        <f t="shared" si="150"/>
        <v>0.13500000000000001</v>
      </c>
      <c r="J393" s="161">
        <f t="shared" si="150"/>
        <v>0</v>
      </c>
      <c r="K393" s="162">
        <f t="shared" si="144"/>
        <v>2242080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48</v>
      </c>
      <c r="C394" s="287" t="str">
        <f t="shared" si="151"/>
        <v>BOX</v>
      </c>
      <c r="D394" s="288">
        <f t="shared" si="151"/>
        <v>1</v>
      </c>
      <c r="E394" s="289" t="str">
        <f t="shared" si="151"/>
        <v>BENSIA SF-9939 A ISI 32 PC (LOVE DADU)</v>
      </c>
      <c r="F394" s="158"/>
      <c r="G394" s="159"/>
      <c r="H394" s="160">
        <f t="shared" ref="H394:J394" si="152">H356</f>
        <v>56000</v>
      </c>
      <c r="I394" s="161">
        <f t="shared" si="152"/>
        <v>0.1</v>
      </c>
      <c r="J394" s="161">
        <f t="shared" si="152"/>
        <v>0</v>
      </c>
      <c r="K394" s="162">
        <f t="shared" si="144"/>
        <v>2419200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0</v>
      </c>
      <c r="C395" s="287">
        <f t="shared" si="153"/>
        <v>0</v>
      </c>
      <c r="D395" s="288">
        <f t="shared" si="153"/>
        <v>0</v>
      </c>
      <c r="E395" s="289">
        <f t="shared" si="153"/>
        <v>0</v>
      </c>
      <c r="F395" s="158"/>
      <c r="G395" s="159"/>
      <c r="H395" s="160">
        <f t="shared" ref="H395:J395" si="154">H357</f>
        <v>0</v>
      </c>
      <c r="I395" s="161">
        <f t="shared" si="154"/>
        <v>0</v>
      </c>
      <c r="J395" s="161">
        <f t="shared" si="154"/>
        <v>0</v>
      </c>
      <c r="K395" s="162">
        <f t="shared" si="144"/>
        <v>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66"/>
      <c r="K407" s="362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67">
        <f>SUM(K390:K405)</f>
        <v>19618860</v>
      </c>
      <c r="K408" s="368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63"/>
      <c r="K409" s="363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62"/>
      <c r="K411" s="362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64">
        <f>((J408/1.11)+(K410/1.11))*11%</f>
        <v>1944211.351351351</v>
      </c>
      <c r="K412" s="365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62"/>
      <c r="K413" s="362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19618860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28</v>
      </c>
      <c r="J416" s="335" t="str">
        <f>J378</f>
        <v>NOVI / YO</v>
      </c>
      <c r="K416" s="336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29</v>
      </c>
      <c r="J417" s="335">
        <f>J379</f>
        <v>0</v>
      </c>
      <c r="K417" s="336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23100004</v>
      </c>
      <c r="F420" s="200"/>
      <c r="G420" s="201" t="s">
        <v>2</v>
      </c>
      <c r="H420" s="337" t="str">
        <f>H382</f>
        <v>CV PELITA JAYA</v>
      </c>
      <c r="I420" s="337"/>
      <c r="J420" s="337"/>
      <c r="K420" s="338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11" t="s">
        <v>3</v>
      </c>
      <c r="G421" s="207"/>
      <c r="H421" s="339"/>
      <c r="I421" s="339"/>
      <c r="J421" s="339"/>
      <c r="K421" s="340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12">
        <f>D384</f>
        <v>45205</v>
      </c>
      <c r="E422" s="313"/>
      <c r="F422" s="311"/>
      <c r="G422" s="208"/>
      <c r="H422" s="314" t="str">
        <f>H384</f>
        <v>(ANUGERAH SEJAHTERA)</v>
      </c>
      <c r="I422" s="314"/>
      <c r="J422" s="314"/>
      <c r="K422" s="315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11"/>
      <c r="G423" s="208"/>
      <c r="H423" s="316" t="str">
        <f>H385</f>
        <v>PURWOKERTO</v>
      </c>
      <c r="I423" s="316"/>
      <c r="J423" s="316"/>
      <c r="K423" s="317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KO 3982</v>
      </c>
      <c r="E424" s="199"/>
      <c r="F424" s="210"/>
      <c r="G424" s="211"/>
      <c r="H424" s="318"/>
      <c r="I424" s="318"/>
      <c r="J424" s="318"/>
      <c r="K424" s="319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100</v>
      </c>
      <c r="C428" s="292" t="str">
        <f t="shared" si="175"/>
        <v>LS</v>
      </c>
      <c r="D428" s="293">
        <f t="shared" si="175"/>
        <v>5</v>
      </c>
      <c r="E428" s="294" t="str">
        <f t="shared" si="175"/>
        <v>STAPLER KENKO HD-10</v>
      </c>
      <c r="F428" s="235"/>
      <c r="G428" s="236"/>
      <c r="H428" s="237">
        <f t="shared" ref="H428:J428" si="176">H390</f>
        <v>93000</v>
      </c>
      <c r="I428" s="238">
        <f t="shared" si="176"/>
        <v>0.13500000000000001</v>
      </c>
      <c r="J428" s="238">
        <f t="shared" si="176"/>
        <v>0</v>
      </c>
      <c r="K428" s="239">
        <f t="shared" ref="K428:K443" si="177">(B428*H428-((B428*H428)*I428))-((B428*H428-((B428*H428)*I428))*J428)</f>
        <v>8044500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144</v>
      </c>
      <c r="C429" s="292" t="str">
        <f t="shared" si="178"/>
        <v>LS</v>
      </c>
      <c r="D429" s="293">
        <f t="shared" si="178"/>
        <v>1</v>
      </c>
      <c r="E429" s="294" t="str">
        <f t="shared" si="178"/>
        <v>GEL PEN KENKO HI-TECH-H 0.28 MM BIRU</v>
      </c>
      <c r="F429" s="235"/>
      <c r="G429" s="236"/>
      <c r="H429" s="237">
        <f t="shared" ref="H429:J429" si="179">H391</f>
        <v>39000</v>
      </c>
      <c r="I429" s="238">
        <f t="shared" si="179"/>
        <v>0.13500000000000001</v>
      </c>
      <c r="J429" s="238">
        <f t="shared" si="179"/>
        <v>0</v>
      </c>
      <c r="K429" s="239">
        <f t="shared" si="177"/>
        <v>4857840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36</v>
      </c>
      <c r="C430" s="292" t="str">
        <f t="shared" si="180"/>
        <v>BOX</v>
      </c>
      <c r="D430" s="293">
        <f t="shared" si="180"/>
        <v>1</v>
      </c>
      <c r="E430" s="294" t="str">
        <f t="shared" si="180"/>
        <v>LEM STICK KENKO 8 GR (KECIL) isi 30 pc</v>
      </c>
      <c r="F430" s="235"/>
      <c r="G430" s="236"/>
      <c r="H430" s="237">
        <f t="shared" ref="H430:J430" si="181">H392</f>
        <v>66000</v>
      </c>
      <c r="I430" s="238">
        <f t="shared" si="181"/>
        <v>0.13500000000000001</v>
      </c>
      <c r="J430" s="238">
        <f t="shared" si="181"/>
        <v>0</v>
      </c>
      <c r="K430" s="239">
        <f t="shared" si="177"/>
        <v>2055240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36</v>
      </c>
      <c r="C431" s="292" t="str">
        <f t="shared" si="182"/>
        <v>BOX</v>
      </c>
      <c r="D431" s="293">
        <f t="shared" si="182"/>
        <v>1</v>
      </c>
      <c r="E431" s="294" t="str">
        <f t="shared" si="182"/>
        <v>LEM STICK KENKO 15 GR (TANGGUNG) isi 20 pc</v>
      </c>
      <c r="F431" s="235"/>
      <c r="G431" s="236"/>
      <c r="H431" s="237">
        <f t="shared" ref="H431:J431" si="183">H393</f>
        <v>72000</v>
      </c>
      <c r="I431" s="238">
        <f t="shared" si="183"/>
        <v>0.13500000000000001</v>
      </c>
      <c r="J431" s="238">
        <f t="shared" si="183"/>
        <v>0</v>
      </c>
      <c r="K431" s="239">
        <f t="shared" si="177"/>
        <v>2242080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48</v>
      </c>
      <c r="C432" s="292" t="str">
        <f t="shared" si="184"/>
        <v>BOX</v>
      </c>
      <c r="D432" s="293">
        <f t="shared" si="184"/>
        <v>1</v>
      </c>
      <c r="E432" s="294" t="str">
        <f t="shared" si="184"/>
        <v>BENSIA SF-9939 A ISI 32 PC (LOVE DADU)</v>
      </c>
      <c r="F432" s="235"/>
      <c r="G432" s="236"/>
      <c r="H432" s="237">
        <f t="shared" ref="H432:J432" si="185">H394</f>
        <v>56000</v>
      </c>
      <c r="I432" s="238">
        <f t="shared" si="185"/>
        <v>0.1</v>
      </c>
      <c r="J432" s="238">
        <f t="shared" si="185"/>
        <v>0</v>
      </c>
      <c r="K432" s="239">
        <f t="shared" si="177"/>
        <v>2419200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0</v>
      </c>
      <c r="C433" s="292">
        <f t="shared" si="186"/>
        <v>0</v>
      </c>
      <c r="D433" s="293">
        <f t="shared" si="186"/>
        <v>0</v>
      </c>
      <c r="E433" s="294">
        <f t="shared" si="186"/>
        <v>0</v>
      </c>
      <c r="F433" s="235"/>
      <c r="G433" s="236"/>
      <c r="H433" s="237">
        <f t="shared" ref="H433:J433" si="187">H395</f>
        <v>0</v>
      </c>
      <c r="I433" s="238">
        <f t="shared" si="187"/>
        <v>0</v>
      </c>
      <c r="J433" s="238">
        <f t="shared" si="187"/>
        <v>0</v>
      </c>
      <c r="K433" s="239">
        <f t="shared" si="177"/>
        <v>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20"/>
      <c r="K445" s="321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22">
        <f>SUM(K428:K443)</f>
        <v>19618860</v>
      </c>
      <c r="K446" s="323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24"/>
      <c r="K447" s="324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21"/>
      <c r="K449" s="321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25">
        <f>((J446/1.11)+(K448/1.11))*11%</f>
        <v>1944211.351351351</v>
      </c>
      <c r="K450" s="326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21"/>
      <c r="K451" s="321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19618860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28</v>
      </c>
      <c r="J454" s="327" t="str">
        <f>J416</f>
        <v>NOVI / YO</v>
      </c>
      <c r="K454" s="328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29</v>
      </c>
      <c r="J455" s="327">
        <f>J417</f>
        <v>0</v>
      </c>
      <c r="K455" s="328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23100005</v>
      </c>
      <c r="G458" s="11" t="s">
        <v>2</v>
      </c>
      <c r="H458" s="303" t="s">
        <v>63</v>
      </c>
      <c r="I458" s="303"/>
      <c r="J458" s="303"/>
      <c r="K458" s="304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07" t="s">
        <v>3</v>
      </c>
      <c r="G459" s="17"/>
      <c r="H459" s="305"/>
      <c r="I459" s="305"/>
      <c r="J459" s="305"/>
      <c r="K459" s="306"/>
      <c r="L459" s="12"/>
    </row>
    <row r="460" spans="1:12" s="10" customFormat="1" ht="16.5" customHeight="1" x14ac:dyDescent="0.3">
      <c r="A460" s="5"/>
      <c r="B460" s="6" t="s">
        <v>4</v>
      </c>
      <c r="C460" s="7"/>
      <c r="D460" s="345">
        <v>45206</v>
      </c>
      <c r="E460" s="346"/>
      <c r="F460" s="307"/>
      <c r="G460" s="18"/>
      <c r="H460" s="347" t="s">
        <v>64</v>
      </c>
      <c r="I460" s="347"/>
      <c r="J460" s="347"/>
      <c r="K460" s="348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07"/>
      <c r="G461" s="18"/>
      <c r="H461" s="349" t="s">
        <v>65</v>
      </c>
      <c r="I461" s="349"/>
      <c r="J461" s="349"/>
      <c r="K461" s="350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62</v>
      </c>
      <c r="E462" s="9"/>
      <c r="F462" s="21"/>
      <c r="G462" s="22"/>
      <c r="H462" s="351"/>
      <c r="I462" s="351"/>
      <c r="J462" s="351"/>
      <c r="K462" s="352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216</v>
      </c>
      <c r="C466" s="46" t="s">
        <v>66</v>
      </c>
      <c r="D466" s="93">
        <v>3</v>
      </c>
      <c r="E466" s="63" t="s">
        <v>67</v>
      </c>
      <c r="F466" s="48"/>
      <c r="G466" s="49"/>
      <c r="H466" s="50">
        <v>15800</v>
      </c>
      <c r="I466" s="51">
        <v>0.125</v>
      </c>
      <c r="J466" s="51"/>
      <c r="K466" s="52">
        <f t="shared" ref="K466:K481" si="208">(B466*H466-((B466*H466)*I466))-((B466*H466-((B466*H466)*I466))*J466)</f>
        <v>2986200</v>
      </c>
      <c r="L466" s="36"/>
    </row>
    <row r="467" spans="1:12" s="10" customFormat="1" ht="14.1" customHeight="1" x14ac:dyDescent="0.25">
      <c r="A467" s="45">
        <v>2</v>
      </c>
      <c r="B467" s="46"/>
      <c r="C467" s="46"/>
      <c r="D467" s="93"/>
      <c r="E467" s="110"/>
      <c r="F467" s="48"/>
      <c r="G467" s="49"/>
      <c r="H467" s="50"/>
      <c r="I467" s="51"/>
      <c r="J467" s="51"/>
      <c r="K467" s="52">
        <f t="shared" si="208"/>
        <v>0</v>
      </c>
      <c r="L467" s="36"/>
    </row>
    <row r="468" spans="1:12" s="10" customFormat="1" ht="14.1" customHeight="1" x14ac:dyDescent="0.25">
      <c r="A468" s="45">
        <v>3</v>
      </c>
      <c r="B468" s="46"/>
      <c r="C468" s="46"/>
      <c r="D468" s="93"/>
      <c r="E468" s="110"/>
      <c r="F468" s="48"/>
      <c r="G468" s="49"/>
      <c r="H468" s="50"/>
      <c r="I468" s="51"/>
      <c r="J468" s="51"/>
      <c r="K468" s="52">
        <f t="shared" si="208"/>
        <v>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3"/>
      <c r="E469" s="110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34"/>
      <c r="K483" s="308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29">
        <f>SUM(K466:K481)</f>
        <v>2986200</v>
      </c>
      <c r="K484" s="330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31"/>
      <c r="K485" s="331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08"/>
      <c r="K487" s="308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32">
        <f>((J484/1.11)+(K486/1.11))*11%</f>
        <v>295929.7297297297</v>
      </c>
      <c r="K488" s="333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08"/>
      <c r="K489" s="308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2986200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28</v>
      </c>
      <c r="J492" s="309" t="s">
        <v>61</v>
      </c>
      <c r="K492" s="310"/>
    </row>
    <row r="493" spans="1:12" s="10" customFormat="1" ht="13.5" customHeight="1" x14ac:dyDescent="0.25">
      <c r="A493" s="78"/>
      <c r="B493" s="268"/>
      <c r="D493" s="48"/>
      <c r="H493" s="269"/>
      <c r="I493" s="271" t="s">
        <v>29</v>
      </c>
      <c r="J493" s="309"/>
      <c r="K493" s="310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23100005</v>
      </c>
      <c r="F496" s="123"/>
      <c r="G496" s="124" t="s">
        <v>2</v>
      </c>
      <c r="H496" s="353" t="str">
        <f>H458</f>
        <v>LILY JULIAWATI</v>
      </c>
      <c r="I496" s="353"/>
      <c r="J496" s="353"/>
      <c r="K496" s="354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57" t="s">
        <v>3</v>
      </c>
      <c r="G497" s="130"/>
      <c r="H497" s="355"/>
      <c r="I497" s="355"/>
      <c r="J497" s="355"/>
      <c r="K497" s="356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58">
        <f>D460</f>
        <v>45206</v>
      </c>
      <c r="E498" s="359"/>
      <c r="F498" s="357"/>
      <c r="G498" s="131"/>
      <c r="H498" s="360" t="str">
        <f>H460</f>
        <v>(REJO AGUNG)</v>
      </c>
      <c r="I498" s="360"/>
      <c r="J498" s="360"/>
      <c r="K498" s="361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57"/>
      <c r="G499" s="131"/>
      <c r="H499" s="341" t="str">
        <f>H461</f>
        <v>JOMBANG</v>
      </c>
      <c r="I499" s="341"/>
      <c r="J499" s="341"/>
      <c r="K499" s="342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 t="str">
        <f>D462</f>
        <v>G 3850</v>
      </c>
      <c r="E500" s="122"/>
      <c r="F500" s="133"/>
      <c r="G500" s="134"/>
      <c r="H500" s="343"/>
      <c r="I500" s="343"/>
      <c r="J500" s="343"/>
      <c r="K500" s="344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216</v>
      </c>
      <c r="C504" s="287" t="str">
        <f t="shared" si="209"/>
        <v>PC</v>
      </c>
      <c r="D504" s="288">
        <f t="shared" si="209"/>
        <v>3</v>
      </c>
      <c r="E504" s="289" t="str">
        <f t="shared" si="209"/>
        <v>BINDER NOTE JOYKO A5 (CAMPUS/CLASSIC)</v>
      </c>
      <c r="F504" s="158"/>
      <c r="G504" s="159"/>
      <c r="H504" s="160">
        <f t="shared" ref="H504:J504" si="210">H466</f>
        <v>15800</v>
      </c>
      <c r="I504" s="161">
        <f t="shared" si="210"/>
        <v>0.125</v>
      </c>
      <c r="J504" s="161">
        <f t="shared" si="210"/>
        <v>0</v>
      </c>
      <c r="K504" s="162">
        <f t="shared" ref="K504:K519" si="211">(B504*H504-((B504*H504)*I504))-((B504*H504-((B504*H504)*I504))*J504)</f>
        <v>2986200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0</v>
      </c>
      <c r="C505" s="287">
        <f t="shared" si="212"/>
        <v>0</v>
      </c>
      <c r="D505" s="288">
        <f t="shared" si="212"/>
        <v>0</v>
      </c>
      <c r="E505" s="289">
        <f t="shared" si="212"/>
        <v>0</v>
      </c>
      <c r="F505" s="158"/>
      <c r="G505" s="159"/>
      <c r="H505" s="160">
        <f t="shared" ref="H505:J505" si="213">H467</f>
        <v>0</v>
      </c>
      <c r="I505" s="161">
        <f t="shared" si="213"/>
        <v>0</v>
      </c>
      <c r="J505" s="161">
        <f t="shared" si="213"/>
        <v>0</v>
      </c>
      <c r="K505" s="162">
        <f t="shared" si="211"/>
        <v>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0</v>
      </c>
      <c r="C506" s="287">
        <f t="shared" si="214"/>
        <v>0</v>
      </c>
      <c r="D506" s="288">
        <f t="shared" si="214"/>
        <v>0</v>
      </c>
      <c r="E506" s="289">
        <f t="shared" si="214"/>
        <v>0</v>
      </c>
      <c r="F506" s="158"/>
      <c r="G506" s="159"/>
      <c r="H506" s="160">
        <f t="shared" ref="H506:J506" si="215">H468</f>
        <v>0</v>
      </c>
      <c r="I506" s="161">
        <f t="shared" si="215"/>
        <v>0</v>
      </c>
      <c r="J506" s="161">
        <f t="shared" si="215"/>
        <v>0</v>
      </c>
      <c r="K506" s="162">
        <f t="shared" si="211"/>
        <v>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0</v>
      </c>
      <c r="C507" s="287">
        <f t="shared" si="216"/>
        <v>0</v>
      </c>
      <c r="D507" s="288">
        <f t="shared" si="216"/>
        <v>0</v>
      </c>
      <c r="E507" s="289">
        <f t="shared" si="216"/>
        <v>0</v>
      </c>
      <c r="F507" s="158"/>
      <c r="G507" s="159"/>
      <c r="H507" s="160">
        <f t="shared" ref="H507:J507" si="217">H469</f>
        <v>0</v>
      </c>
      <c r="I507" s="161">
        <f t="shared" si="217"/>
        <v>0</v>
      </c>
      <c r="J507" s="161">
        <f t="shared" si="217"/>
        <v>0</v>
      </c>
      <c r="K507" s="162">
        <f t="shared" si="211"/>
        <v>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66"/>
      <c r="K521" s="362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67">
        <f>SUM(K504:K519)</f>
        <v>2986200</v>
      </c>
      <c r="K522" s="368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63"/>
      <c r="K523" s="363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62"/>
      <c r="K525" s="362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64">
        <f>((J522/1.11)+(K524/1.11))*11%</f>
        <v>295929.7297297297</v>
      </c>
      <c r="K526" s="365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62"/>
      <c r="K527" s="362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2986200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28</v>
      </c>
      <c r="J530" s="335" t="str">
        <f>J492</f>
        <v>NOVI / YO</v>
      </c>
      <c r="K530" s="336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29</v>
      </c>
      <c r="J531" s="335">
        <f>J493</f>
        <v>0</v>
      </c>
      <c r="K531" s="336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23100005</v>
      </c>
      <c r="F534" s="200"/>
      <c r="G534" s="201" t="s">
        <v>2</v>
      </c>
      <c r="H534" s="337" t="str">
        <f>H496</f>
        <v>LILY JULIAWATI</v>
      </c>
      <c r="I534" s="337"/>
      <c r="J534" s="337"/>
      <c r="K534" s="338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11" t="s">
        <v>3</v>
      </c>
      <c r="G535" s="207"/>
      <c r="H535" s="339"/>
      <c r="I535" s="339"/>
      <c r="J535" s="339"/>
      <c r="K535" s="340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12">
        <f>D498</f>
        <v>45206</v>
      </c>
      <c r="E536" s="313"/>
      <c r="F536" s="311"/>
      <c r="G536" s="208"/>
      <c r="H536" s="314" t="str">
        <f>H498</f>
        <v>(REJO AGUNG)</v>
      </c>
      <c r="I536" s="314"/>
      <c r="J536" s="314"/>
      <c r="K536" s="315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11"/>
      <c r="G537" s="208"/>
      <c r="H537" s="316" t="str">
        <f>H499</f>
        <v>JOMBANG</v>
      </c>
      <c r="I537" s="316"/>
      <c r="J537" s="316"/>
      <c r="K537" s="317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 t="str">
        <f>D500</f>
        <v>G 3850</v>
      </c>
      <c r="E538" s="199"/>
      <c r="F538" s="210"/>
      <c r="G538" s="211"/>
      <c r="H538" s="318"/>
      <c r="I538" s="318"/>
      <c r="J538" s="318"/>
      <c r="K538" s="319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216</v>
      </c>
      <c r="C542" s="292" t="str">
        <f t="shared" si="242"/>
        <v>PC</v>
      </c>
      <c r="D542" s="293">
        <f t="shared" si="242"/>
        <v>3</v>
      </c>
      <c r="E542" s="294" t="str">
        <f t="shared" si="242"/>
        <v>BINDER NOTE JOYKO A5 (CAMPUS/CLASSIC)</v>
      </c>
      <c r="F542" s="235"/>
      <c r="G542" s="236"/>
      <c r="H542" s="237">
        <f t="shared" ref="H542:J542" si="243">H504</f>
        <v>15800</v>
      </c>
      <c r="I542" s="238">
        <f t="shared" si="243"/>
        <v>0.125</v>
      </c>
      <c r="J542" s="238">
        <f t="shared" si="243"/>
        <v>0</v>
      </c>
      <c r="K542" s="239">
        <f t="shared" ref="K542:K557" si="244">(B542*H542-((B542*H542)*I542))-((B542*H542-((B542*H542)*I542))*J542)</f>
        <v>2986200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0</v>
      </c>
      <c r="C543" s="292">
        <f t="shared" si="245"/>
        <v>0</v>
      </c>
      <c r="D543" s="293">
        <f t="shared" si="245"/>
        <v>0</v>
      </c>
      <c r="E543" s="294">
        <f t="shared" si="245"/>
        <v>0</v>
      </c>
      <c r="F543" s="235"/>
      <c r="G543" s="236"/>
      <c r="H543" s="237">
        <f t="shared" ref="H543:J543" si="246">H505</f>
        <v>0</v>
      </c>
      <c r="I543" s="238">
        <f t="shared" si="246"/>
        <v>0</v>
      </c>
      <c r="J543" s="238">
        <f t="shared" si="246"/>
        <v>0</v>
      </c>
      <c r="K543" s="239">
        <f t="shared" si="244"/>
        <v>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0</v>
      </c>
      <c r="C544" s="292">
        <f t="shared" si="247"/>
        <v>0</v>
      </c>
      <c r="D544" s="293">
        <f t="shared" si="247"/>
        <v>0</v>
      </c>
      <c r="E544" s="294">
        <f t="shared" si="247"/>
        <v>0</v>
      </c>
      <c r="F544" s="235"/>
      <c r="G544" s="236"/>
      <c r="H544" s="237">
        <f t="shared" ref="H544:J544" si="248">H506</f>
        <v>0</v>
      </c>
      <c r="I544" s="238">
        <f t="shared" si="248"/>
        <v>0</v>
      </c>
      <c r="J544" s="238">
        <f t="shared" si="248"/>
        <v>0</v>
      </c>
      <c r="K544" s="239">
        <f t="shared" si="244"/>
        <v>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0</v>
      </c>
      <c r="C545" s="292">
        <f t="shared" si="249"/>
        <v>0</v>
      </c>
      <c r="D545" s="293">
        <f t="shared" si="249"/>
        <v>0</v>
      </c>
      <c r="E545" s="294">
        <f t="shared" si="249"/>
        <v>0</v>
      </c>
      <c r="F545" s="235"/>
      <c r="G545" s="236"/>
      <c r="H545" s="237">
        <f t="shared" ref="H545:J545" si="250">H507</f>
        <v>0</v>
      </c>
      <c r="I545" s="238">
        <f t="shared" si="250"/>
        <v>0</v>
      </c>
      <c r="J545" s="238">
        <f t="shared" si="250"/>
        <v>0</v>
      </c>
      <c r="K545" s="239">
        <f t="shared" si="244"/>
        <v>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20"/>
      <c r="K559" s="321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22">
        <f>SUM(K542:K557)</f>
        <v>2986200</v>
      </c>
      <c r="K560" s="323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24"/>
      <c r="K561" s="324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21"/>
      <c r="K563" s="321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25">
        <f>((J560/1.11)+(K562/1.11))*11%</f>
        <v>295929.7297297297</v>
      </c>
      <c r="K564" s="326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21"/>
      <c r="K565" s="321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2986200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28</v>
      </c>
      <c r="J568" s="327" t="str">
        <f>J530</f>
        <v>NOVI / YO</v>
      </c>
      <c r="K568" s="328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29</v>
      </c>
      <c r="J569" s="327">
        <f>J531</f>
        <v>0</v>
      </c>
      <c r="K569" s="328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23100006</v>
      </c>
      <c r="G572" s="11" t="s">
        <v>2</v>
      </c>
      <c r="H572" s="303" t="s">
        <v>68</v>
      </c>
      <c r="I572" s="303"/>
      <c r="J572" s="303"/>
      <c r="K572" s="304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07" t="s">
        <v>3</v>
      </c>
      <c r="G573" s="17"/>
      <c r="H573" s="305"/>
      <c r="I573" s="305"/>
      <c r="J573" s="305"/>
      <c r="K573" s="306"/>
      <c r="L573" s="12"/>
    </row>
    <row r="574" spans="1:12" s="10" customFormat="1" ht="16.5" customHeight="1" x14ac:dyDescent="0.3">
      <c r="A574" s="5"/>
      <c r="B574" s="6" t="s">
        <v>4</v>
      </c>
      <c r="C574" s="7"/>
      <c r="D574" s="345">
        <v>45208</v>
      </c>
      <c r="E574" s="346"/>
      <c r="F574" s="307"/>
      <c r="G574" s="18"/>
      <c r="H574" s="347" t="s">
        <v>37</v>
      </c>
      <c r="I574" s="347"/>
      <c r="J574" s="347"/>
      <c r="K574" s="348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07"/>
      <c r="G575" s="18"/>
      <c r="H575" s="349" t="s">
        <v>69</v>
      </c>
      <c r="I575" s="349"/>
      <c r="J575" s="349"/>
      <c r="K575" s="350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70</v>
      </c>
      <c r="E576" s="9"/>
      <c r="F576" s="21"/>
      <c r="G576" s="22"/>
      <c r="H576" s="351"/>
      <c r="I576" s="351"/>
      <c r="J576" s="351"/>
      <c r="K576" s="352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2</v>
      </c>
      <c r="C580" s="46" t="s">
        <v>36</v>
      </c>
      <c r="D580" s="93" t="s">
        <v>37</v>
      </c>
      <c r="E580" s="110" t="s">
        <v>71</v>
      </c>
      <c r="F580" s="48"/>
      <c r="G580" s="49"/>
      <c r="H580" s="50">
        <v>60000</v>
      </c>
      <c r="I580" s="51">
        <v>0.1</v>
      </c>
      <c r="J580" s="51"/>
      <c r="K580" s="52">
        <f t="shared" ref="K580:K595" si="275">(B580*H580-((B580*H580)*I580))-((B580*H580-((B580*H580)*I580))*J580)</f>
        <v>108000</v>
      </c>
      <c r="L580" s="36"/>
    </row>
    <row r="581" spans="1:12" s="10" customFormat="1" ht="14.1" customHeight="1" x14ac:dyDescent="0.25">
      <c r="A581" s="45">
        <v>2</v>
      </c>
      <c r="B581" s="46"/>
      <c r="C581" s="46"/>
      <c r="D581" s="93"/>
      <c r="E581" s="110"/>
      <c r="F581" s="48"/>
      <c r="G581" s="49"/>
      <c r="H581" s="50"/>
      <c r="I581" s="51"/>
      <c r="J581" s="51"/>
      <c r="K581" s="52">
        <f t="shared" si="275"/>
        <v>0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3"/>
      <c r="E582" s="110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34"/>
      <c r="K597" s="308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29">
        <f>SUM(K580:K595)</f>
        <v>108000</v>
      </c>
      <c r="K598" s="330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31"/>
      <c r="K599" s="331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08"/>
      <c r="K601" s="308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32">
        <f>((J598/1.11)+(K600/1.11))*11%</f>
        <v>10702.702702702702</v>
      </c>
      <c r="K602" s="333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08"/>
      <c r="K603" s="308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108000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28</v>
      </c>
      <c r="J606" s="309" t="s">
        <v>39</v>
      </c>
      <c r="K606" s="310"/>
    </row>
    <row r="607" spans="1:12" s="10" customFormat="1" ht="13.5" customHeight="1" x14ac:dyDescent="0.25">
      <c r="A607" s="78"/>
      <c r="B607" s="268"/>
      <c r="D607" s="48"/>
      <c r="H607" s="269"/>
      <c r="I607" s="271" t="s">
        <v>29</v>
      </c>
      <c r="J607" s="309"/>
      <c r="K607" s="310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23100006</v>
      </c>
      <c r="F610" s="123"/>
      <c r="G610" s="124" t="s">
        <v>2</v>
      </c>
      <c r="H610" s="353" t="str">
        <f>H572</f>
        <v>CV GANESHA</v>
      </c>
      <c r="I610" s="353"/>
      <c r="J610" s="353"/>
      <c r="K610" s="354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57" t="s">
        <v>3</v>
      </c>
      <c r="G611" s="130"/>
      <c r="H611" s="355"/>
      <c r="I611" s="355"/>
      <c r="J611" s="355"/>
      <c r="K611" s="356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58">
        <f>D574</f>
        <v>45208</v>
      </c>
      <c r="E612" s="359"/>
      <c r="F612" s="357"/>
      <c r="G612" s="131"/>
      <c r="H612" s="360" t="str">
        <f>H574</f>
        <v/>
      </c>
      <c r="I612" s="360"/>
      <c r="J612" s="360"/>
      <c r="K612" s="361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57"/>
      <c r="G613" s="131"/>
      <c r="H613" s="341" t="str">
        <f>H575</f>
        <v>WONOSOBO</v>
      </c>
      <c r="I613" s="341"/>
      <c r="J613" s="341"/>
      <c r="K613" s="342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 t="str">
        <f>D576</f>
        <v>KO 3990</v>
      </c>
      <c r="E614" s="122"/>
      <c r="F614" s="133"/>
      <c r="G614" s="134"/>
      <c r="H614" s="343"/>
      <c r="I614" s="343"/>
      <c r="J614" s="343"/>
      <c r="K614" s="344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2</v>
      </c>
      <c r="C618" s="287" t="str">
        <f t="shared" si="276"/>
        <v>LSN</v>
      </c>
      <c r="D618" s="288" t="str">
        <f t="shared" si="276"/>
        <v/>
      </c>
      <c r="E618" s="289" t="str">
        <f t="shared" si="276"/>
        <v>CORRECTION TAPE KENKO CT-902 (12M x 5MM)</v>
      </c>
      <c r="F618" s="158"/>
      <c r="G618" s="159"/>
      <c r="H618" s="160">
        <f t="shared" ref="H618:J618" si="277">H580</f>
        <v>60000</v>
      </c>
      <c r="I618" s="161">
        <f t="shared" si="277"/>
        <v>0.1</v>
      </c>
      <c r="J618" s="161">
        <f t="shared" si="277"/>
        <v>0</v>
      </c>
      <c r="K618" s="162">
        <f t="shared" ref="K618:K633" si="278">(B618*H618-((B618*H618)*I618))-((B618*H618-((B618*H618)*I618))*J618)</f>
        <v>108000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0</v>
      </c>
      <c r="C619" s="287">
        <f t="shared" si="279"/>
        <v>0</v>
      </c>
      <c r="D619" s="288">
        <f t="shared" si="279"/>
        <v>0</v>
      </c>
      <c r="E619" s="289">
        <f t="shared" si="279"/>
        <v>0</v>
      </c>
      <c r="F619" s="158"/>
      <c r="G619" s="159"/>
      <c r="H619" s="160">
        <f t="shared" ref="H619:J619" si="280">H581</f>
        <v>0</v>
      </c>
      <c r="I619" s="161">
        <f t="shared" si="280"/>
        <v>0</v>
      </c>
      <c r="J619" s="161">
        <f t="shared" si="280"/>
        <v>0</v>
      </c>
      <c r="K619" s="162">
        <f t="shared" si="278"/>
        <v>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0</v>
      </c>
      <c r="C620" s="287">
        <f t="shared" si="281"/>
        <v>0</v>
      </c>
      <c r="D620" s="288">
        <f t="shared" si="281"/>
        <v>0</v>
      </c>
      <c r="E620" s="289">
        <f t="shared" si="281"/>
        <v>0</v>
      </c>
      <c r="F620" s="158"/>
      <c r="G620" s="159"/>
      <c r="H620" s="160">
        <f t="shared" ref="H620:J620" si="282">H582</f>
        <v>0</v>
      </c>
      <c r="I620" s="161">
        <f t="shared" si="282"/>
        <v>0</v>
      </c>
      <c r="J620" s="161">
        <f t="shared" si="282"/>
        <v>0</v>
      </c>
      <c r="K620" s="162">
        <f t="shared" si="278"/>
        <v>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66"/>
      <c r="K635" s="362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67">
        <f>SUM(K618:K633)</f>
        <v>108000</v>
      </c>
      <c r="K636" s="368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63"/>
      <c r="K637" s="363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62"/>
      <c r="K639" s="362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64">
        <f>((J636/1.11)+(K638/1.11))*11%</f>
        <v>10702.702702702702</v>
      </c>
      <c r="K640" s="365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62"/>
      <c r="K641" s="362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108000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28</v>
      </c>
      <c r="J644" s="335" t="str">
        <f>J606</f>
        <v>NOVI / CONDRO</v>
      </c>
      <c r="K644" s="336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29</v>
      </c>
      <c r="J645" s="335">
        <f>J607</f>
        <v>0</v>
      </c>
      <c r="K645" s="336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23100006</v>
      </c>
      <c r="F648" s="200"/>
      <c r="G648" s="201" t="s">
        <v>2</v>
      </c>
      <c r="H648" s="337" t="str">
        <f>H610</f>
        <v>CV GANESHA</v>
      </c>
      <c r="I648" s="337"/>
      <c r="J648" s="337"/>
      <c r="K648" s="338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11" t="s">
        <v>3</v>
      </c>
      <c r="G649" s="207"/>
      <c r="H649" s="339"/>
      <c r="I649" s="339"/>
      <c r="J649" s="339"/>
      <c r="K649" s="340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12">
        <f>D612</f>
        <v>45208</v>
      </c>
      <c r="E650" s="313"/>
      <c r="F650" s="311"/>
      <c r="G650" s="208"/>
      <c r="H650" s="314" t="str">
        <f>H612</f>
        <v/>
      </c>
      <c r="I650" s="314"/>
      <c r="J650" s="314"/>
      <c r="K650" s="315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11"/>
      <c r="G651" s="208"/>
      <c r="H651" s="316" t="str">
        <f>H613</f>
        <v>WONOSOBO</v>
      </c>
      <c r="I651" s="316"/>
      <c r="J651" s="316"/>
      <c r="K651" s="317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 t="str">
        <f>D614</f>
        <v>KO 3990</v>
      </c>
      <c r="E652" s="199"/>
      <c r="F652" s="210"/>
      <c r="G652" s="211"/>
      <c r="H652" s="318"/>
      <c r="I652" s="318"/>
      <c r="J652" s="318"/>
      <c r="K652" s="319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2</v>
      </c>
      <c r="C656" s="292" t="str">
        <f t="shared" si="309"/>
        <v>LSN</v>
      </c>
      <c r="D656" s="293" t="str">
        <f t="shared" si="309"/>
        <v/>
      </c>
      <c r="E656" s="294" t="str">
        <f t="shared" si="309"/>
        <v>CORRECTION TAPE KENKO CT-902 (12M x 5MM)</v>
      </c>
      <c r="F656" s="235"/>
      <c r="G656" s="236"/>
      <c r="H656" s="237">
        <f t="shared" ref="H656:J656" si="310">H618</f>
        <v>60000</v>
      </c>
      <c r="I656" s="238">
        <f t="shared" si="310"/>
        <v>0.1</v>
      </c>
      <c r="J656" s="238">
        <f t="shared" si="310"/>
        <v>0</v>
      </c>
      <c r="K656" s="239">
        <f t="shared" ref="K656:K671" si="311">(B656*H656-((B656*H656)*I656))-((B656*H656-((B656*H656)*I656))*J656)</f>
        <v>108000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0</v>
      </c>
      <c r="C657" s="292">
        <f t="shared" si="312"/>
        <v>0</v>
      </c>
      <c r="D657" s="293">
        <f t="shared" si="312"/>
        <v>0</v>
      </c>
      <c r="E657" s="294">
        <f t="shared" si="312"/>
        <v>0</v>
      </c>
      <c r="F657" s="235"/>
      <c r="G657" s="236"/>
      <c r="H657" s="237">
        <f t="shared" ref="H657:J657" si="313">H619</f>
        <v>0</v>
      </c>
      <c r="I657" s="238">
        <f t="shared" si="313"/>
        <v>0</v>
      </c>
      <c r="J657" s="238">
        <f t="shared" si="313"/>
        <v>0</v>
      </c>
      <c r="K657" s="239">
        <f t="shared" si="311"/>
        <v>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0</v>
      </c>
      <c r="C658" s="292">
        <f t="shared" si="314"/>
        <v>0</v>
      </c>
      <c r="D658" s="293">
        <f t="shared" si="314"/>
        <v>0</v>
      </c>
      <c r="E658" s="294">
        <f t="shared" si="314"/>
        <v>0</v>
      </c>
      <c r="F658" s="235"/>
      <c r="G658" s="236"/>
      <c r="H658" s="237">
        <f t="shared" ref="H658:J658" si="315">H620</f>
        <v>0</v>
      </c>
      <c r="I658" s="238">
        <f t="shared" si="315"/>
        <v>0</v>
      </c>
      <c r="J658" s="238">
        <f t="shared" si="315"/>
        <v>0</v>
      </c>
      <c r="K658" s="239">
        <f t="shared" si="311"/>
        <v>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20"/>
      <c r="K673" s="321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22">
        <f>SUM(K656:K671)</f>
        <v>108000</v>
      </c>
      <c r="K674" s="323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24"/>
      <c r="K675" s="324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21"/>
      <c r="K677" s="321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25">
        <f>((J674/1.11)+(K676/1.11))*11%</f>
        <v>10702.702702702702</v>
      </c>
      <c r="K678" s="326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21"/>
      <c r="K679" s="321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108000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28</v>
      </c>
      <c r="J682" s="327" t="str">
        <f>J644</f>
        <v>NOVI / CONDRO</v>
      </c>
      <c r="K682" s="328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29</v>
      </c>
      <c r="J683" s="327">
        <f>J645</f>
        <v>0</v>
      </c>
      <c r="K683" s="328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23100007</v>
      </c>
      <c r="G686" s="11" t="s">
        <v>2</v>
      </c>
      <c r="H686" s="303" t="s">
        <v>30</v>
      </c>
      <c r="I686" s="303"/>
      <c r="J686" s="303"/>
      <c r="K686" s="304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07" t="s">
        <v>3</v>
      </c>
      <c r="G687" s="17"/>
      <c r="H687" s="305"/>
      <c r="I687" s="305"/>
      <c r="J687" s="305"/>
      <c r="K687" s="306"/>
      <c r="L687" s="12"/>
    </row>
    <row r="688" spans="1:12" s="10" customFormat="1" ht="16.5" customHeight="1" x14ac:dyDescent="0.3">
      <c r="A688" s="5"/>
      <c r="B688" s="6" t="s">
        <v>4</v>
      </c>
      <c r="C688" s="7"/>
      <c r="D688" s="345">
        <v>45208</v>
      </c>
      <c r="E688" s="346"/>
      <c r="F688" s="307"/>
      <c r="G688" s="18"/>
      <c r="H688" s="347" t="s">
        <v>31</v>
      </c>
      <c r="I688" s="347"/>
      <c r="J688" s="347"/>
      <c r="K688" s="348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07"/>
      <c r="G689" s="18"/>
      <c r="H689" s="349" t="s">
        <v>32</v>
      </c>
      <c r="I689" s="349"/>
      <c r="J689" s="349"/>
      <c r="K689" s="350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72</v>
      </c>
      <c r="E690" s="9"/>
      <c r="F690" s="21"/>
      <c r="G690" s="22"/>
      <c r="H690" s="351"/>
      <c r="I690" s="351"/>
      <c r="J690" s="351"/>
      <c r="K690" s="352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20</v>
      </c>
      <c r="C694" s="46" t="s">
        <v>34</v>
      </c>
      <c r="D694" s="93" t="s">
        <v>37</v>
      </c>
      <c r="E694" s="110" t="s">
        <v>73</v>
      </c>
      <c r="F694" s="48"/>
      <c r="G694" s="49"/>
      <c r="H694" s="50">
        <v>69000</v>
      </c>
      <c r="I694" s="51">
        <v>0.14000000000000001</v>
      </c>
      <c r="J694" s="51"/>
      <c r="K694" s="52">
        <f t="shared" ref="K694:K709" si="342">(B694*H694-((B694*H694)*I694))-((B694*H694-((B694*H694)*I694))*J694)</f>
        <v>1186800</v>
      </c>
      <c r="L694" s="36"/>
    </row>
    <row r="695" spans="1:12" s="10" customFormat="1" ht="14.1" customHeight="1" x14ac:dyDescent="0.25">
      <c r="A695" s="45">
        <v>2</v>
      </c>
      <c r="B695" s="46">
        <v>2</v>
      </c>
      <c r="C695" s="46" t="s">
        <v>36</v>
      </c>
      <c r="D695" s="93" t="s">
        <v>37</v>
      </c>
      <c r="E695" s="110" t="s">
        <v>74</v>
      </c>
      <c r="F695" s="48"/>
      <c r="G695" s="49"/>
      <c r="H695" s="50">
        <v>215400</v>
      </c>
      <c r="I695" s="51">
        <v>0.125</v>
      </c>
      <c r="J695" s="51"/>
      <c r="K695" s="52">
        <f t="shared" si="342"/>
        <v>376950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3"/>
      <c r="E696" s="110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3"/>
      <c r="E697" s="110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3"/>
      <c r="E698" s="110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3"/>
      <c r="E699" s="110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3"/>
      <c r="E700" s="110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3"/>
      <c r="E701" s="111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3"/>
      <c r="E702" s="110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3"/>
      <c r="E703" s="110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3"/>
      <c r="E704" s="110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3"/>
      <c r="E705" s="110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3"/>
      <c r="E706" s="110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3"/>
      <c r="E707" s="110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3"/>
      <c r="E708" s="110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34"/>
      <c r="K711" s="308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29">
        <f>SUM(K694:K709)</f>
        <v>1563750</v>
      </c>
      <c r="K712" s="330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31"/>
      <c r="K713" s="331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08"/>
      <c r="K715" s="308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32">
        <f>((J712/1.11)+(K714/1.11))*11%</f>
        <v>154966.21621621621</v>
      </c>
      <c r="K716" s="333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08"/>
      <c r="K717" s="308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1563750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28</v>
      </c>
      <c r="J720" s="309" t="s">
        <v>39</v>
      </c>
      <c r="K720" s="310"/>
    </row>
    <row r="721" spans="1:12" s="10" customFormat="1" ht="13.5" customHeight="1" x14ac:dyDescent="0.25">
      <c r="A721" s="78"/>
      <c r="B721" s="268"/>
      <c r="D721" s="48"/>
      <c r="H721" s="269"/>
      <c r="I721" s="271" t="s">
        <v>29</v>
      </c>
      <c r="J721" s="309"/>
      <c r="K721" s="310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23100007</v>
      </c>
      <c r="F724" s="123"/>
      <c r="G724" s="124" t="s">
        <v>2</v>
      </c>
      <c r="H724" s="353" t="str">
        <f>H686</f>
        <v>HARNOYO</v>
      </c>
      <c r="I724" s="353"/>
      <c r="J724" s="353"/>
      <c r="K724" s="354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57" t="s">
        <v>3</v>
      </c>
      <c r="G725" s="130"/>
      <c r="H725" s="355"/>
      <c r="I725" s="355"/>
      <c r="J725" s="355"/>
      <c r="K725" s="356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58">
        <f>D688</f>
        <v>45208</v>
      </c>
      <c r="E726" s="359"/>
      <c r="F726" s="357"/>
      <c r="G726" s="131"/>
      <c r="H726" s="360" t="str">
        <f>H688</f>
        <v>(BENDAN)</v>
      </c>
      <c r="I726" s="360"/>
      <c r="J726" s="360"/>
      <c r="K726" s="361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57"/>
      <c r="G727" s="131"/>
      <c r="H727" s="341" t="str">
        <f>H689</f>
        <v>PEKALONGAN</v>
      </c>
      <c r="I727" s="341"/>
      <c r="J727" s="341"/>
      <c r="K727" s="342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 t="str">
        <f>D690</f>
        <v>KO 3920</v>
      </c>
      <c r="E728" s="122"/>
      <c r="F728" s="133"/>
      <c r="G728" s="134"/>
      <c r="H728" s="343"/>
      <c r="I728" s="343"/>
      <c r="J728" s="343"/>
      <c r="K728" s="344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20</v>
      </c>
      <c r="C732" s="287" t="str">
        <f t="shared" si="343"/>
        <v>GRS</v>
      </c>
      <c r="D732" s="288" t="str">
        <f t="shared" si="343"/>
        <v/>
      </c>
      <c r="E732" s="289" t="str">
        <f t="shared" si="343"/>
        <v>BINDER CLIP KENKO NO. 155</v>
      </c>
      <c r="F732" s="158"/>
      <c r="G732" s="159"/>
      <c r="H732" s="160">
        <f t="shared" ref="H732:J732" si="344">H694</f>
        <v>69000</v>
      </c>
      <c r="I732" s="161">
        <f t="shared" si="344"/>
        <v>0.14000000000000001</v>
      </c>
      <c r="J732" s="161">
        <f t="shared" si="344"/>
        <v>0</v>
      </c>
      <c r="K732" s="162">
        <f t="shared" ref="K732:K747" si="345">(B732*H732-((B732*H732)*I732))-((B732*H732-((B732*H732)*I732))*J732)</f>
        <v>1186800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2</v>
      </c>
      <c r="C733" s="287" t="str">
        <f t="shared" si="346"/>
        <v>LSN</v>
      </c>
      <c r="D733" s="288" t="str">
        <f t="shared" si="346"/>
        <v/>
      </c>
      <c r="E733" s="289" t="str">
        <f t="shared" si="346"/>
        <v>GARISAN BESI (STAINLESS STEEL) KENKO 50 CM</v>
      </c>
      <c r="F733" s="158"/>
      <c r="G733" s="159"/>
      <c r="H733" s="160">
        <f t="shared" ref="H733:J733" si="347">H695</f>
        <v>215400</v>
      </c>
      <c r="I733" s="161">
        <f t="shared" si="347"/>
        <v>0.125</v>
      </c>
      <c r="J733" s="161">
        <f t="shared" si="347"/>
        <v>0</v>
      </c>
      <c r="K733" s="162">
        <f t="shared" si="345"/>
        <v>376950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0</v>
      </c>
      <c r="C734" s="287">
        <f t="shared" si="348"/>
        <v>0</v>
      </c>
      <c r="D734" s="288">
        <f t="shared" si="348"/>
        <v>0</v>
      </c>
      <c r="E734" s="289">
        <f t="shared" si="348"/>
        <v>0</v>
      </c>
      <c r="F734" s="158"/>
      <c r="G734" s="159"/>
      <c r="H734" s="160">
        <f t="shared" ref="H734:J734" si="349">H696</f>
        <v>0</v>
      </c>
      <c r="I734" s="161">
        <f t="shared" si="349"/>
        <v>0</v>
      </c>
      <c r="J734" s="161">
        <f t="shared" si="349"/>
        <v>0</v>
      </c>
      <c r="K734" s="162">
        <f t="shared" si="345"/>
        <v>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0</v>
      </c>
      <c r="C735" s="287">
        <f t="shared" si="350"/>
        <v>0</v>
      </c>
      <c r="D735" s="288">
        <f t="shared" si="350"/>
        <v>0</v>
      </c>
      <c r="E735" s="289">
        <f t="shared" si="350"/>
        <v>0</v>
      </c>
      <c r="F735" s="158"/>
      <c r="G735" s="159"/>
      <c r="H735" s="160">
        <f t="shared" ref="H735:J735" si="351">H697</f>
        <v>0</v>
      </c>
      <c r="I735" s="161">
        <f t="shared" si="351"/>
        <v>0</v>
      </c>
      <c r="J735" s="161">
        <f t="shared" si="351"/>
        <v>0</v>
      </c>
      <c r="K735" s="162">
        <f t="shared" si="345"/>
        <v>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0</v>
      </c>
      <c r="C736" s="287">
        <f t="shared" si="352"/>
        <v>0</v>
      </c>
      <c r="D736" s="288">
        <f t="shared" si="352"/>
        <v>0</v>
      </c>
      <c r="E736" s="289">
        <f t="shared" si="352"/>
        <v>0</v>
      </c>
      <c r="F736" s="158"/>
      <c r="G736" s="159"/>
      <c r="H736" s="160">
        <f t="shared" ref="H736:J736" si="353">H698</f>
        <v>0</v>
      </c>
      <c r="I736" s="161">
        <f t="shared" si="353"/>
        <v>0</v>
      </c>
      <c r="J736" s="161">
        <f t="shared" si="353"/>
        <v>0</v>
      </c>
      <c r="K736" s="162">
        <f t="shared" si="345"/>
        <v>0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0</v>
      </c>
      <c r="C737" s="287">
        <f t="shared" si="354"/>
        <v>0</v>
      </c>
      <c r="D737" s="288">
        <f t="shared" si="354"/>
        <v>0</v>
      </c>
      <c r="E737" s="289">
        <f t="shared" si="354"/>
        <v>0</v>
      </c>
      <c r="F737" s="158"/>
      <c r="G737" s="159"/>
      <c r="H737" s="160">
        <f t="shared" ref="H737:J737" si="355">H699</f>
        <v>0</v>
      </c>
      <c r="I737" s="161">
        <f t="shared" si="355"/>
        <v>0</v>
      </c>
      <c r="J737" s="161">
        <f t="shared" si="355"/>
        <v>0</v>
      </c>
      <c r="K737" s="162">
        <f t="shared" si="345"/>
        <v>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0</v>
      </c>
      <c r="C738" s="287">
        <f t="shared" si="356"/>
        <v>0</v>
      </c>
      <c r="D738" s="288">
        <f t="shared" si="356"/>
        <v>0</v>
      </c>
      <c r="E738" s="289">
        <f t="shared" si="356"/>
        <v>0</v>
      </c>
      <c r="F738" s="158"/>
      <c r="G738" s="159"/>
      <c r="H738" s="160">
        <f t="shared" ref="H738:J738" si="357">H700</f>
        <v>0</v>
      </c>
      <c r="I738" s="161">
        <f t="shared" si="357"/>
        <v>0</v>
      </c>
      <c r="J738" s="161">
        <f t="shared" si="357"/>
        <v>0</v>
      </c>
      <c r="K738" s="162">
        <f t="shared" si="345"/>
        <v>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0</v>
      </c>
      <c r="C739" s="287">
        <f t="shared" si="358"/>
        <v>0</v>
      </c>
      <c r="D739" s="288">
        <f t="shared" si="358"/>
        <v>0</v>
      </c>
      <c r="E739" s="290">
        <f t="shared" si="358"/>
        <v>0</v>
      </c>
      <c r="F739" s="158"/>
      <c r="G739" s="159"/>
      <c r="H739" s="160">
        <f t="shared" ref="H739:J739" si="359">H701</f>
        <v>0</v>
      </c>
      <c r="I739" s="161">
        <f t="shared" si="359"/>
        <v>0</v>
      </c>
      <c r="J739" s="161">
        <f t="shared" si="359"/>
        <v>0</v>
      </c>
      <c r="K739" s="162">
        <f t="shared" si="345"/>
        <v>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0</v>
      </c>
      <c r="C740" s="287">
        <f t="shared" si="360"/>
        <v>0</v>
      </c>
      <c r="D740" s="288">
        <f t="shared" si="360"/>
        <v>0</v>
      </c>
      <c r="E740" s="289">
        <f t="shared" si="360"/>
        <v>0</v>
      </c>
      <c r="F740" s="158"/>
      <c r="G740" s="159"/>
      <c r="H740" s="160">
        <f t="shared" ref="H740:J740" si="361">H702</f>
        <v>0</v>
      </c>
      <c r="I740" s="161">
        <f t="shared" si="361"/>
        <v>0</v>
      </c>
      <c r="J740" s="161">
        <f t="shared" si="361"/>
        <v>0</v>
      </c>
      <c r="K740" s="162">
        <f t="shared" si="345"/>
        <v>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0</v>
      </c>
      <c r="C741" s="287">
        <f t="shared" si="362"/>
        <v>0</v>
      </c>
      <c r="D741" s="288">
        <f t="shared" si="362"/>
        <v>0</v>
      </c>
      <c r="E741" s="289">
        <f t="shared" si="362"/>
        <v>0</v>
      </c>
      <c r="F741" s="158"/>
      <c r="G741" s="159"/>
      <c r="H741" s="160">
        <f t="shared" ref="H741:J741" si="363">H703</f>
        <v>0</v>
      </c>
      <c r="I741" s="161">
        <f t="shared" si="363"/>
        <v>0</v>
      </c>
      <c r="J741" s="161">
        <f t="shared" si="363"/>
        <v>0</v>
      </c>
      <c r="K741" s="162">
        <f t="shared" si="345"/>
        <v>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0</v>
      </c>
      <c r="C742" s="287">
        <f t="shared" si="364"/>
        <v>0</v>
      </c>
      <c r="D742" s="288">
        <f t="shared" si="364"/>
        <v>0</v>
      </c>
      <c r="E742" s="289">
        <f t="shared" si="364"/>
        <v>0</v>
      </c>
      <c r="F742" s="158"/>
      <c r="G742" s="159"/>
      <c r="H742" s="160">
        <f t="shared" ref="H742:J742" si="365">H704</f>
        <v>0</v>
      </c>
      <c r="I742" s="161">
        <f t="shared" si="365"/>
        <v>0</v>
      </c>
      <c r="J742" s="161">
        <f t="shared" si="365"/>
        <v>0</v>
      </c>
      <c r="K742" s="162">
        <f t="shared" si="345"/>
        <v>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0</v>
      </c>
      <c r="C743" s="287">
        <f t="shared" si="366"/>
        <v>0</v>
      </c>
      <c r="D743" s="288">
        <f t="shared" si="366"/>
        <v>0</v>
      </c>
      <c r="E743" s="289">
        <f t="shared" si="366"/>
        <v>0</v>
      </c>
      <c r="F743" s="158"/>
      <c r="G743" s="159"/>
      <c r="H743" s="160">
        <f t="shared" ref="H743:J743" si="367">H705</f>
        <v>0</v>
      </c>
      <c r="I743" s="161">
        <f t="shared" si="367"/>
        <v>0</v>
      </c>
      <c r="J743" s="161">
        <f t="shared" si="367"/>
        <v>0</v>
      </c>
      <c r="K743" s="162">
        <f t="shared" si="345"/>
        <v>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0</v>
      </c>
      <c r="C744" s="287">
        <f t="shared" si="368"/>
        <v>0</v>
      </c>
      <c r="D744" s="288">
        <f t="shared" si="368"/>
        <v>0</v>
      </c>
      <c r="E744" s="289">
        <f t="shared" si="368"/>
        <v>0</v>
      </c>
      <c r="F744" s="158"/>
      <c r="G744" s="159"/>
      <c r="H744" s="160">
        <f t="shared" ref="H744:J744" si="369">H706</f>
        <v>0</v>
      </c>
      <c r="I744" s="161">
        <f t="shared" si="369"/>
        <v>0</v>
      </c>
      <c r="J744" s="161">
        <f t="shared" si="369"/>
        <v>0</v>
      </c>
      <c r="K744" s="162">
        <f t="shared" si="345"/>
        <v>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0</v>
      </c>
      <c r="C745" s="287">
        <f t="shared" si="370"/>
        <v>0</v>
      </c>
      <c r="D745" s="288">
        <f t="shared" si="370"/>
        <v>0</v>
      </c>
      <c r="E745" s="289">
        <f t="shared" si="370"/>
        <v>0</v>
      </c>
      <c r="F745" s="158"/>
      <c r="G745" s="159"/>
      <c r="H745" s="160">
        <f t="shared" ref="H745:J745" si="371">H707</f>
        <v>0</v>
      </c>
      <c r="I745" s="161">
        <f t="shared" si="371"/>
        <v>0</v>
      </c>
      <c r="J745" s="161">
        <f t="shared" si="371"/>
        <v>0</v>
      </c>
      <c r="K745" s="162">
        <f t="shared" si="345"/>
        <v>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0</v>
      </c>
      <c r="C746" s="287">
        <f t="shared" si="372"/>
        <v>0</v>
      </c>
      <c r="D746" s="288">
        <f t="shared" si="372"/>
        <v>0</v>
      </c>
      <c r="E746" s="289">
        <f t="shared" si="372"/>
        <v>0</v>
      </c>
      <c r="F746" s="158"/>
      <c r="G746" s="159"/>
      <c r="H746" s="160">
        <f t="shared" ref="H746:J746" si="373">H708</f>
        <v>0</v>
      </c>
      <c r="I746" s="161">
        <f t="shared" si="373"/>
        <v>0</v>
      </c>
      <c r="J746" s="161">
        <f t="shared" si="373"/>
        <v>0</v>
      </c>
      <c r="K746" s="162">
        <f t="shared" si="345"/>
        <v>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66"/>
      <c r="K749" s="362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67">
        <f>SUM(K732:K747)</f>
        <v>1563750</v>
      </c>
      <c r="K750" s="368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63"/>
      <c r="K751" s="363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62"/>
      <c r="K753" s="362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64">
        <f>((J750/1.11)+(K752/1.11))*11%</f>
        <v>154966.21621621621</v>
      </c>
      <c r="K754" s="365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62"/>
      <c r="K755" s="362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1563750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28</v>
      </c>
      <c r="J758" s="335" t="str">
        <f>J720</f>
        <v>NOVI / CONDRO</v>
      </c>
      <c r="K758" s="336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29</v>
      </c>
      <c r="J759" s="335">
        <f>J721</f>
        <v>0</v>
      </c>
      <c r="K759" s="336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23100007</v>
      </c>
      <c r="F762" s="200"/>
      <c r="G762" s="201" t="s">
        <v>2</v>
      </c>
      <c r="H762" s="337" t="str">
        <f>H724</f>
        <v>HARNOYO</v>
      </c>
      <c r="I762" s="337"/>
      <c r="J762" s="337"/>
      <c r="K762" s="338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11" t="s">
        <v>3</v>
      </c>
      <c r="G763" s="207"/>
      <c r="H763" s="339"/>
      <c r="I763" s="339"/>
      <c r="J763" s="339"/>
      <c r="K763" s="340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12">
        <f>D726</f>
        <v>45208</v>
      </c>
      <c r="E764" s="313"/>
      <c r="F764" s="311"/>
      <c r="G764" s="208"/>
      <c r="H764" s="314" t="str">
        <f>H726</f>
        <v>(BENDAN)</v>
      </c>
      <c r="I764" s="314"/>
      <c r="J764" s="314"/>
      <c r="K764" s="315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11"/>
      <c r="G765" s="208"/>
      <c r="H765" s="316" t="str">
        <f>H727</f>
        <v>PEKALONGAN</v>
      </c>
      <c r="I765" s="316"/>
      <c r="J765" s="316"/>
      <c r="K765" s="317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 t="str">
        <f>D728</f>
        <v>KO 3920</v>
      </c>
      <c r="E766" s="199"/>
      <c r="F766" s="210"/>
      <c r="G766" s="211"/>
      <c r="H766" s="318"/>
      <c r="I766" s="318"/>
      <c r="J766" s="318"/>
      <c r="K766" s="319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20</v>
      </c>
      <c r="C770" s="292" t="str">
        <f t="shared" si="376"/>
        <v>GRS</v>
      </c>
      <c r="D770" s="293" t="str">
        <f t="shared" si="376"/>
        <v/>
      </c>
      <c r="E770" s="294" t="str">
        <f t="shared" si="376"/>
        <v>BINDER CLIP KENKO NO. 155</v>
      </c>
      <c r="F770" s="235"/>
      <c r="G770" s="236"/>
      <c r="H770" s="237">
        <f t="shared" ref="H770:J770" si="377">H732</f>
        <v>69000</v>
      </c>
      <c r="I770" s="238">
        <f t="shared" si="377"/>
        <v>0.14000000000000001</v>
      </c>
      <c r="J770" s="238">
        <f t="shared" si="377"/>
        <v>0</v>
      </c>
      <c r="K770" s="239">
        <f t="shared" ref="K770:K785" si="378">(B770*H770-((B770*H770)*I770))-((B770*H770-((B770*H770)*I770))*J770)</f>
        <v>1186800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2</v>
      </c>
      <c r="C771" s="292" t="str">
        <f t="shared" si="379"/>
        <v>LSN</v>
      </c>
      <c r="D771" s="293" t="str">
        <f t="shared" si="379"/>
        <v/>
      </c>
      <c r="E771" s="294" t="str">
        <f t="shared" si="379"/>
        <v>GARISAN BESI (STAINLESS STEEL) KENKO 50 CM</v>
      </c>
      <c r="F771" s="235"/>
      <c r="G771" s="236"/>
      <c r="H771" s="237">
        <f t="shared" ref="H771:J771" si="380">H733</f>
        <v>215400</v>
      </c>
      <c r="I771" s="238">
        <f t="shared" si="380"/>
        <v>0.125</v>
      </c>
      <c r="J771" s="238">
        <f t="shared" si="380"/>
        <v>0</v>
      </c>
      <c r="K771" s="239">
        <f t="shared" si="378"/>
        <v>376950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0</v>
      </c>
      <c r="C772" s="292">
        <f t="shared" si="381"/>
        <v>0</v>
      </c>
      <c r="D772" s="293">
        <f t="shared" si="381"/>
        <v>0</v>
      </c>
      <c r="E772" s="294">
        <f t="shared" si="381"/>
        <v>0</v>
      </c>
      <c r="F772" s="235"/>
      <c r="G772" s="236"/>
      <c r="H772" s="237">
        <f t="shared" ref="H772:J772" si="382">H734</f>
        <v>0</v>
      </c>
      <c r="I772" s="238">
        <f t="shared" si="382"/>
        <v>0</v>
      </c>
      <c r="J772" s="238">
        <f t="shared" si="382"/>
        <v>0</v>
      </c>
      <c r="K772" s="239">
        <f t="shared" si="378"/>
        <v>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0</v>
      </c>
      <c r="C773" s="292">
        <f t="shared" si="383"/>
        <v>0</v>
      </c>
      <c r="D773" s="293">
        <f t="shared" si="383"/>
        <v>0</v>
      </c>
      <c r="E773" s="294">
        <f t="shared" si="383"/>
        <v>0</v>
      </c>
      <c r="F773" s="235"/>
      <c r="G773" s="236"/>
      <c r="H773" s="237">
        <f t="shared" ref="H773:J773" si="384">H735</f>
        <v>0</v>
      </c>
      <c r="I773" s="238">
        <f t="shared" si="384"/>
        <v>0</v>
      </c>
      <c r="J773" s="238">
        <f t="shared" si="384"/>
        <v>0</v>
      </c>
      <c r="K773" s="239">
        <f t="shared" si="378"/>
        <v>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0</v>
      </c>
      <c r="C774" s="292">
        <f t="shared" si="385"/>
        <v>0</v>
      </c>
      <c r="D774" s="293">
        <f t="shared" si="385"/>
        <v>0</v>
      </c>
      <c r="E774" s="294">
        <f t="shared" si="385"/>
        <v>0</v>
      </c>
      <c r="F774" s="235"/>
      <c r="G774" s="236"/>
      <c r="H774" s="237">
        <f t="shared" ref="H774:J774" si="386">H736</f>
        <v>0</v>
      </c>
      <c r="I774" s="238">
        <f t="shared" si="386"/>
        <v>0</v>
      </c>
      <c r="J774" s="238">
        <f t="shared" si="386"/>
        <v>0</v>
      </c>
      <c r="K774" s="239">
        <f t="shared" si="378"/>
        <v>0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0</v>
      </c>
      <c r="C775" s="292">
        <f t="shared" si="387"/>
        <v>0</v>
      </c>
      <c r="D775" s="293">
        <f t="shared" si="387"/>
        <v>0</v>
      </c>
      <c r="E775" s="294">
        <f t="shared" si="387"/>
        <v>0</v>
      </c>
      <c r="F775" s="235"/>
      <c r="G775" s="236"/>
      <c r="H775" s="237">
        <f t="shared" ref="H775:J775" si="388">H737</f>
        <v>0</v>
      </c>
      <c r="I775" s="238">
        <f t="shared" si="388"/>
        <v>0</v>
      </c>
      <c r="J775" s="238">
        <f t="shared" si="388"/>
        <v>0</v>
      </c>
      <c r="K775" s="239">
        <f t="shared" si="378"/>
        <v>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0</v>
      </c>
      <c r="C776" s="292">
        <f t="shared" si="389"/>
        <v>0</v>
      </c>
      <c r="D776" s="293">
        <f t="shared" si="389"/>
        <v>0</v>
      </c>
      <c r="E776" s="294">
        <f t="shared" si="389"/>
        <v>0</v>
      </c>
      <c r="F776" s="235"/>
      <c r="G776" s="236"/>
      <c r="H776" s="237">
        <f t="shared" ref="H776:J776" si="390">H738</f>
        <v>0</v>
      </c>
      <c r="I776" s="238">
        <f t="shared" si="390"/>
        <v>0</v>
      </c>
      <c r="J776" s="238">
        <f t="shared" si="390"/>
        <v>0</v>
      </c>
      <c r="K776" s="239">
        <f t="shared" si="378"/>
        <v>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0</v>
      </c>
      <c r="C777" s="292">
        <f t="shared" si="391"/>
        <v>0</v>
      </c>
      <c r="D777" s="293">
        <f t="shared" si="391"/>
        <v>0</v>
      </c>
      <c r="E777" s="295">
        <f t="shared" si="391"/>
        <v>0</v>
      </c>
      <c r="F777" s="235"/>
      <c r="G777" s="236"/>
      <c r="H777" s="237">
        <f t="shared" ref="H777:J777" si="392">H739</f>
        <v>0</v>
      </c>
      <c r="I777" s="238">
        <f t="shared" si="392"/>
        <v>0</v>
      </c>
      <c r="J777" s="238">
        <f t="shared" si="392"/>
        <v>0</v>
      </c>
      <c r="K777" s="239">
        <f t="shared" si="378"/>
        <v>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0</v>
      </c>
      <c r="C778" s="292">
        <f t="shared" si="393"/>
        <v>0</v>
      </c>
      <c r="D778" s="293">
        <f t="shared" si="393"/>
        <v>0</v>
      </c>
      <c r="E778" s="294">
        <f t="shared" si="393"/>
        <v>0</v>
      </c>
      <c r="F778" s="235"/>
      <c r="G778" s="236"/>
      <c r="H778" s="237">
        <f t="shared" ref="H778:J778" si="394">H740</f>
        <v>0</v>
      </c>
      <c r="I778" s="238">
        <f t="shared" si="394"/>
        <v>0</v>
      </c>
      <c r="J778" s="238">
        <f t="shared" si="394"/>
        <v>0</v>
      </c>
      <c r="K778" s="239">
        <f t="shared" si="378"/>
        <v>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0</v>
      </c>
      <c r="C779" s="292">
        <f t="shared" si="395"/>
        <v>0</v>
      </c>
      <c r="D779" s="293">
        <f t="shared" si="395"/>
        <v>0</v>
      </c>
      <c r="E779" s="294">
        <f t="shared" si="395"/>
        <v>0</v>
      </c>
      <c r="F779" s="235"/>
      <c r="G779" s="236"/>
      <c r="H779" s="237">
        <f t="shared" ref="H779:J779" si="396">H741</f>
        <v>0</v>
      </c>
      <c r="I779" s="238">
        <f t="shared" si="396"/>
        <v>0</v>
      </c>
      <c r="J779" s="238">
        <f t="shared" si="396"/>
        <v>0</v>
      </c>
      <c r="K779" s="239">
        <f t="shared" si="378"/>
        <v>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0</v>
      </c>
      <c r="C780" s="292">
        <f t="shared" si="397"/>
        <v>0</v>
      </c>
      <c r="D780" s="293">
        <f t="shared" si="397"/>
        <v>0</v>
      </c>
      <c r="E780" s="294">
        <f t="shared" si="397"/>
        <v>0</v>
      </c>
      <c r="F780" s="235"/>
      <c r="G780" s="236"/>
      <c r="H780" s="237">
        <f t="shared" ref="H780:J780" si="398">H742</f>
        <v>0</v>
      </c>
      <c r="I780" s="238">
        <f t="shared" si="398"/>
        <v>0</v>
      </c>
      <c r="J780" s="238">
        <f t="shared" si="398"/>
        <v>0</v>
      </c>
      <c r="K780" s="239">
        <f t="shared" si="378"/>
        <v>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0</v>
      </c>
      <c r="C781" s="292">
        <f t="shared" si="399"/>
        <v>0</v>
      </c>
      <c r="D781" s="293">
        <f t="shared" si="399"/>
        <v>0</v>
      </c>
      <c r="E781" s="294">
        <f t="shared" si="399"/>
        <v>0</v>
      </c>
      <c r="F781" s="235"/>
      <c r="G781" s="236"/>
      <c r="H781" s="237">
        <f t="shared" ref="H781:J781" si="400">H743</f>
        <v>0</v>
      </c>
      <c r="I781" s="238">
        <f t="shared" si="400"/>
        <v>0</v>
      </c>
      <c r="J781" s="238">
        <f t="shared" si="400"/>
        <v>0</v>
      </c>
      <c r="K781" s="239">
        <f t="shared" si="378"/>
        <v>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0</v>
      </c>
      <c r="C782" s="292">
        <f t="shared" si="401"/>
        <v>0</v>
      </c>
      <c r="D782" s="293">
        <f t="shared" si="401"/>
        <v>0</v>
      </c>
      <c r="E782" s="294">
        <f t="shared" si="401"/>
        <v>0</v>
      </c>
      <c r="F782" s="235"/>
      <c r="G782" s="236"/>
      <c r="H782" s="237">
        <f t="shared" ref="H782:J782" si="402">H744</f>
        <v>0</v>
      </c>
      <c r="I782" s="238">
        <f t="shared" si="402"/>
        <v>0</v>
      </c>
      <c r="J782" s="238">
        <f t="shared" si="402"/>
        <v>0</v>
      </c>
      <c r="K782" s="239">
        <f t="shared" si="378"/>
        <v>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0</v>
      </c>
      <c r="C783" s="292">
        <f t="shared" si="403"/>
        <v>0</v>
      </c>
      <c r="D783" s="293">
        <f t="shared" si="403"/>
        <v>0</v>
      </c>
      <c r="E783" s="294">
        <f t="shared" si="403"/>
        <v>0</v>
      </c>
      <c r="F783" s="235"/>
      <c r="G783" s="236"/>
      <c r="H783" s="237">
        <f t="shared" ref="H783:J783" si="404">H745</f>
        <v>0</v>
      </c>
      <c r="I783" s="238">
        <f t="shared" si="404"/>
        <v>0</v>
      </c>
      <c r="J783" s="238">
        <f t="shared" si="404"/>
        <v>0</v>
      </c>
      <c r="K783" s="239">
        <f t="shared" si="378"/>
        <v>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0</v>
      </c>
      <c r="C784" s="292">
        <f t="shared" si="405"/>
        <v>0</v>
      </c>
      <c r="D784" s="293">
        <f t="shared" si="405"/>
        <v>0</v>
      </c>
      <c r="E784" s="294">
        <f t="shared" si="405"/>
        <v>0</v>
      </c>
      <c r="F784" s="235"/>
      <c r="G784" s="236"/>
      <c r="H784" s="237">
        <f t="shared" ref="H784:J784" si="406">H746</f>
        <v>0</v>
      </c>
      <c r="I784" s="238">
        <f t="shared" si="406"/>
        <v>0</v>
      </c>
      <c r="J784" s="238">
        <f t="shared" si="406"/>
        <v>0</v>
      </c>
      <c r="K784" s="239">
        <f t="shared" si="378"/>
        <v>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20"/>
      <c r="K787" s="321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22">
        <f>SUM(K770:K785)</f>
        <v>1563750</v>
      </c>
      <c r="K788" s="323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24"/>
      <c r="K789" s="324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21"/>
      <c r="K791" s="321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25">
        <f>((J788/1.11)+(K790/1.11))*11%</f>
        <v>154966.21621621621</v>
      </c>
      <c r="K792" s="326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21"/>
      <c r="K793" s="321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1563750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28</v>
      </c>
      <c r="J796" s="327" t="str">
        <f>J758</f>
        <v>NOVI / CONDRO</v>
      </c>
      <c r="K796" s="328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29</v>
      </c>
      <c r="J797" s="327">
        <f>J759</f>
        <v>0</v>
      </c>
      <c r="K797" s="328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23100008</v>
      </c>
      <c r="G800" s="11" t="s">
        <v>2</v>
      </c>
      <c r="H800" s="303" t="s">
        <v>52</v>
      </c>
      <c r="I800" s="303"/>
      <c r="J800" s="303"/>
      <c r="K800" s="304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07" t="s">
        <v>3</v>
      </c>
      <c r="G801" s="17"/>
      <c r="H801" s="305"/>
      <c r="I801" s="305"/>
      <c r="J801" s="305"/>
      <c r="K801" s="306"/>
      <c r="L801" s="12"/>
    </row>
    <row r="802" spans="1:12" s="10" customFormat="1" ht="16.5" customHeight="1" x14ac:dyDescent="0.3">
      <c r="A802" s="5"/>
      <c r="B802" s="6" t="s">
        <v>4</v>
      </c>
      <c r="C802" s="7"/>
      <c r="D802" s="345">
        <v>45208</v>
      </c>
      <c r="E802" s="346"/>
      <c r="F802" s="307"/>
      <c r="G802" s="18"/>
      <c r="H802" s="347" t="s">
        <v>53</v>
      </c>
      <c r="I802" s="347"/>
      <c r="J802" s="347"/>
      <c r="K802" s="348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07"/>
      <c r="G803" s="18"/>
      <c r="H803" s="349" t="s">
        <v>43</v>
      </c>
      <c r="I803" s="349"/>
      <c r="J803" s="349"/>
      <c r="K803" s="350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86</v>
      </c>
      <c r="E804" s="9"/>
      <c r="F804" s="21"/>
      <c r="G804" s="22"/>
      <c r="H804" s="351"/>
      <c r="I804" s="351"/>
      <c r="J804" s="351"/>
      <c r="K804" s="352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36</v>
      </c>
      <c r="C808" s="46" t="s">
        <v>55</v>
      </c>
      <c r="D808" s="93">
        <v>1</v>
      </c>
      <c r="E808" s="110" t="s">
        <v>59</v>
      </c>
      <c r="F808" s="48"/>
      <c r="G808" s="49"/>
      <c r="H808" s="50">
        <v>72000</v>
      </c>
      <c r="I808" s="51">
        <v>0.13500000000000001</v>
      </c>
      <c r="J808" s="51"/>
      <c r="K808" s="52">
        <f t="shared" ref="K808:K823" si="409">(B808*H808-((B808*H808)*I808))-((B808*H808-((B808*H808)*I808))*J808)</f>
        <v>2242080</v>
      </c>
      <c r="L808" s="36"/>
    </row>
    <row r="809" spans="1:12" s="10" customFormat="1" ht="14.1" customHeight="1" x14ac:dyDescent="0.25">
      <c r="A809" s="45">
        <v>2</v>
      </c>
      <c r="B809" s="46">
        <v>36</v>
      </c>
      <c r="C809" s="46" t="s">
        <v>55</v>
      </c>
      <c r="D809" s="93">
        <v>1</v>
      </c>
      <c r="E809" s="110" t="s">
        <v>58</v>
      </c>
      <c r="F809" s="48"/>
      <c r="G809" s="49"/>
      <c r="H809" s="50">
        <v>66000</v>
      </c>
      <c r="I809" s="51">
        <v>0.13500000000000001</v>
      </c>
      <c r="J809" s="51"/>
      <c r="K809" s="52">
        <f t="shared" si="409"/>
        <v>2055240</v>
      </c>
      <c r="L809" s="36"/>
    </row>
    <row r="810" spans="1:12" s="10" customFormat="1" ht="14.1" customHeight="1" x14ac:dyDescent="0.25">
      <c r="A810" s="45">
        <v>3</v>
      </c>
      <c r="B810" s="46">
        <v>288</v>
      </c>
      <c r="C810" s="46" t="s">
        <v>36</v>
      </c>
      <c r="D810" s="93">
        <v>2</v>
      </c>
      <c r="E810" s="110" t="s">
        <v>75</v>
      </c>
      <c r="F810" s="48"/>
      <c r="G810" s="49"/>
      <c r="H810" s="50">
        <v>26100</v>
      </c>
      <c r="I810" s="51">
        <v>0.13500000000000001</v>
      </c>
      <c r="J810" s="51"/>
      <c r="K810" s="52">
        <f t="shared" si="409"/>
        <v>6502032</v>
      </c>
      <c r="L810" s="36"/>
    </row>
    <row r="811" spans="1:12" s="10" customFormat="1" ht="14.1" customHeight="1" x14ac:dyDescent="0.25">
      <c r="A811" s="45">
        <v>4</v>
      </c>
      <c r="B811" s="46">
        <v>120</v>
      </c>
      <c r="C811" s="46" t="s">
        <v>36</v>
      </c>
      <c r="D811" s="93">
        <v>1</v>
      </c>
      <c r="E811" s="110" t="s">
        <v>76</v>
      </c>
      <c r="F811" s="48"/>
      <c r="G811" s="49"/>
      <c r="H811" s="50">
        <v>32400</v>
      </c>
      <c r="I811" s="51">
        <v>0.13500000000000001</v>
      </c>
      <c r="J811" s="51"/>
      <c r="K811" s="52">
        <f t="shared" si="409"/>
        <v>3363120</v>
      </c>
      <c r="L811" s="36"/>
    </row>
    <row r="812" spans="1:12" s="10" customFormat="1" ht="14.1" customHeight="1" x14ac:dyDescent="0.25">
      <c r="A812" s="45">
        <v>5</v>
      </c>
      <c r="B812" s="46">
        <v>180</v>
      </c>
      <c r="C812" s="46" t="s">
        <v>36</v>
      </c>
      <c r="D812" s="93">
        <v>3</v>
      </c>
      <c r="E812" s="110" t="s">
        <v>77</v>
      </c>
      <c r="F812" s="48"/>
      <c r="G812" s="49"/>
      <c r="H812" s="50">
        <v>64800</v>
      </c>
      <c r="I812" s="51">
        <v>0.13500000000000001</v>
      </c>
      <c r="J812" s="51"/>
      <c r="K812" s="52">
        <f t="shared" si="409"/>
        <v>10089360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34"/>
      <c r="K825" s="308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29">
        <f>SUM(K808:K823)</f>
        <v>24251832</v>
      </c>
      <c r="K826" s="330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31"/>
      <c r="K827" s="331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08"/>
      <c r="K829" s="308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32">
        <f>((J826/1.11)+(K828/1.11))*11%</f>
        <v>2403334.7027027025</v>
      </c>
      <c r="K830" s="333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08"/>
      <c r="K831" s="308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24251832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28</v>
      </c>
      <c r="J834" s="309" t="s">
        <v>39</v>
      </c>
      <c r="K834" s="310"/>
    </row>
    <row r="835" spans="1:12" s="10" customFormat="1" ht="13.5" customHeight="1" x14ac:dyDescent="0.25">
      <c r="A835" s="78"/>
      <c r="B835" s="268"/>
      <c r="D835" s="48"/>
      <c r="H835" s="269"/>
      <c r="I835" s="271" t="s">
        <v>29</v>
      </c>
      <c r="J835" s="309"/>
      <c r="K835" s="310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23100008</v>
      </c>
      <c r="F838" s="123"/>
      <c r="G838" s="124" t="s">
        <v>2</v>
      </c>
      <c r="H838" s="353" t="str">
        <f>H800</f>
        <v>CV PELITA JAYA</v>
      </c>
      <c r="I838" s="353"/>
      <c r="J838" s="353"/>
      <c r="K838" s="354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57" t="s">
        <v>3</v>
      </c>
      <c r="G839" s="130"/>
      <c r="H839" s="355"/>
      <c r="I839" s="355"/>
      <c r="J839" s="355"/>
      <c r="K839" s="356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58">
        <f>D802</f>
        <v>45208</v>
      </c>
      <c r="E840" s="359"/>
      <c r="F840" s="357"/>
      <c r="G840" s="131"/>
      <c r="H840" s="360" t="str">
        <f>H802</f>
        <v>(ANUGERAH SEJAHTERA)</v>
      </c>
      <c r="I840" s="360"/>
      <c r="J840" s="360"/>
      <c r="K840" s="361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57"/>
      <c r="G841" s="131"/>
      <c r="H841" s="341" t="str">
        <f>H803</f>
        <v>PURWOKERTO</v>
      </c>
      <c r="I841" s="341"/>
      <c r="J841" s="341"/>
      <c r="K841" s="342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 t="str">
        <f>D804</f>
        <v>KO 3921</v>
      </c>
      <c r="E842" s="122"/>
      <c r="F842" s="133"/>
      <c r="G842" s="134"/>
      <c r="H842" s="343"/>
      <c r="I842" s="343"/>
      <c r="J842" s="343"/>
      <c r="K842" s="344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36</v>
      </c>
      <c r="C846" s="287" t="str">
        <f t="shared" si="410"/>
        <v>BOX</v>
      </c>
      <c r="D846" s="288">
        <f t="shared" si="410"/>
        <v>1</v>
      </c>
      <c r="E846" s="289" t="str">
        <f t="shared" si="410"/>
        <v>LEM STICK KENKO 15 GR (TANGGUNG) isi 20 pc</v>
      </c>
      <c r="F846" s="158"/>
      <c r="G846" s="159"/>
      <c r="H846" s="160">
        <f t="shared" ref="H846:J846" si="411">H808</f>
        <v>72000</v>
      </c>
      <c r="I846" s="161">
        <f t="shared" si="411"/>
        <v>0.13500000000000001</v>
      </c>
      <c r="J846" s="161">
        <f t="shared" si="411"/>
        <v>0</v>
      </c>
      <c r="K846" s="162">
        <f t="shared" ref="K846:K861" si="412">(B846*H846-((B846*H846)*I846))-((B846*H846-((B846*H846)*I846))*J846)</f>
        <v>2242080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36</v>
      </c>
      <c r="C847" s="287" t="str">
        <f t="shared" si="413"/>
        <v>BOX</v>
      </c>
      <c r="D847" s="288">
        <f t="shared" si="413"/>
        <v>1</v>
      </c>
      <c r="E847" s="289" t="str">
        <f t="shared" si="413"/>
        <v>LEM STICK KENKO 8 GR (KECIL) isi 30 pc</v>
      </c>
      <c r="F847" s="158"/>
      <c r="G847" s="159"/>
      <c r="H847" s="160">
        <f t="shared" ref="H847:J847" si="414">H809</f>
        <v>66000</v>
      </c>
      <c r="I847" s="161">
        <f t="shared" si="414"/>
        <v>0.13500000000000001</v>
      </c>
      <c r="J847" s="161">
        <f t="shared" si="414"/>
        <v>0</v>
      </c>
      <c r="K847" s="162">
        <f t="shared" si="412"/>
        <v>2055240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288</v>
      </c>
      <c r="C848" s="287" t="str">
        <f t="shared" si="415"/>
        <v>LSN</v>
      </c>
      <c r="D848" s="288">
        <f t="shared" si="415"/>
        <v>2</v>
      </c>
      <c r="E848" s="289" t="str">
        <f t="shared" si="415"/>
        <v>GEL PEN KENKO EASY GEL HITAM</v>
      </c>
      <c r="F848" s="158"/>
      <c r="G848" s="159"/>
      <c r="H848" s="160">
        <f t="shared" ref="H848:J848" si="416">H810</f>
        <v>26100</v>
      </c>
      <c r="I848" s="161">
        <f t="shared" si="416"/>
        <v>0.13500000000000001</v>
      </c>
      <c r="J848" s="161">
        <f t="shared" si="416"/>
        <v>0</v>
      </c>
      <c r="K848" s="162">
        <f t="shared" si="412"/>
        <v>6502032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120</v>
      </c>
      <c r="C849" s="287" t="str">
        <f t="shared" si="417"/>
        <v>LSN</v>
      </c>
      <c r="D849" s="288">
        <f t="shared" si="417"/>
        <v>1</v>
      </c>
      <c r="E849" s="289" t="str">
        <f t="shared" si="417"/>
        <v>ISI CUTTER 9 MM KENKO A-100 (KECIL)</v>
      </c>
      <c r="F849" s="158"/>
      <c r="G849" s="159"/>
      <c r="H849" s="160">
        <f t="shared" ref="H849:J849" si="418">H811</f>
        <v>32400</v>
      </c>
      <c r="I849" s="161">
        <f t="shared" si="418"/>
        <v>0.13500000000000001</v>
      </c>
      <c r="J849" s="161">
        <f t="shared" si="418"/>
        <v>0</v>
      </c>
      <c r="K849" s="162">
        <f t="shared" si="412"/>
        <v>3363120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180</v>
      </c>
      <c r="C850" s="287" t="str">
        <f t="shared" si="419"/>
        <v>LSN</v>
      </c>
      <c r="D850" s="288">
        <f t="shared" si="419"/>
        <v>3</v>
      </c>
      <c r="E850" s="289" t="str">
        <f t="shared" si="419"/>
        <v>ISI CUTTER 18 MM KENKO L-150 (BESAR)</v>
      </c>
      <c r="F850" s="158"/>
      <c r="G850" s="159"/>
      <c r="H850" s="160">
        <f t="shared" ref="H850:J850" si="420">H812</f>
        <v>64800</v>
      </c>
      <c r="I850" s="161">
        <f t="shared" si="420"/>
        <v>0.13500000000000001</v>
      </c>
      <c r="J850" s="161">
        <f t="shared" si="420"/>
        <v>0</v>
      </c>
      <c r="K850" s="162">
        <f t="shared" si="412"/>
        <v>10089360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66"/>
      <c r="K863" s="362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67">
        <f>SUM(K846:K861)</f>
        <v>24251832</v>
      </c>
      <c r="K864" s="368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63"/>
      <c r="K865" s="363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62"/>
      <c r="K867" s="362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64">
        <f>((J864/1.11)+(K866/1.11))*11%</f>
        <v>2403334.7027027025</v>
      </c>
      <c r="K868" s="365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62"/>
      <c r="K869" s="362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24251832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28</v>
      </c>
      <c r="J872" s="335" t="str">
        <f>J834</f>
        <v>NOVI / CONDRO</v>
      </c>
      <c r="K872" s="336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29</v>
      </c>
      <c r="J873" s="335">
        <f>J835</f>
        <v>0</v>
      </c>
      <c r="K873" s="336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23100008</v>
      </c>
      <c r="F876" s="200"/>
      <c r="G876" s="201" t="s">
        <v>2</v>
      </c>
      <c r="H876" s="337" t="str">
        <f>H838</f>
        <v>CV PELITA JAYA</v>
      </c>
      <c r="I876" s="337"/>
      <c r="J876" s="337"/>
      <c r="K876" s="338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11" t="s">
        <v>3</v>
      </c>
      <c r="G877" s="207"/>
      <c r="H877" s="339"/>
      <c r="I877" s="339"/>
      <c r="J877" s="339"/>
      <c r="K877" s="340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12">
        <f>D840</f>
        <v>45208</v>
      </c>
      <c r="E878" s="313"/>
      <c r="F878" s="311"/>
      <c r="G878" s="208"/>
      <c r="H878" s="314" t="str">
        <f>H840</f>
        <v>(ANUGERAH SEJAHTERA)</v>
      </c>
      <c r="I878" s="314"/>
      <c r="J878" s="314"/>
      <c r="K878" s="315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11"/>
      <c r="G879" s="208"/>
      <c r="H879" s="316" t="str">
        <f>H841</f>
        <v>PURWOKERTO</v>
      </c>
      <c r="I879" s="316"/>
      <c r="J879" s="316"/>
      <c r="K879" s="317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 t="str">
        <f>D842</f>
        <v>KO 3921</v>
      </c>
      <c r="E880" s="199"/>
      <c r="F880" s="210"/>
      <c r="G880" s="211"/>
      <c r="H880" s="318"/>
      <c r="I880" s="318"/>
      <c r="J880" s="318"/>
      <c r="K880" s="319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36</v>
      </c>
      <c r="C884" s="292" t="str">
        <f t="shared" si="443"/>
        <v>BOX</v>
      </c>
      <c r="D884" s="293">
        <f t="shared" si="443"/>
        <v>1</v>
      </c>
      <c r="E884" s="294" t="str">
        <f t="shared" si="443"/>
        <v>LEM STICK KENKO 15 GR (TANGGUNG) isi 20 pc</v>
      </c>
      <c r="F884" s="235"/>
      <c r="G884" s="236"/>
      <c r="H884" s="237">
        <f t="shared" ref="H884:J884" si="444">H846</f>
        <v>72000</v>
      </c>
      <c r="I884" s="238">
        <f t="shared" si="444"/>
        <v>0.13500000000000001</v>
      </c>
      <c r="J884" s="238">
        <f t="shared" si="444"/>
        <v>0</v>
      </c>
      <c r="K884" s="239">
        <f t="shared" ref="K884:K899" si="445">(B884*H884-((B884*H884)*I884))-((B884*H884-((B884*H884)*I884))*J884)</f>
        <v>2242080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36</v>
      </c>
      <c r="C885" s="292" t="str">
        <f t="shared" si="446"/>
        <v>BOX</v>
      </c>
      <c r="D885" s="293">
        <f t="shared" si="446"/>
        <v>1</v>
      </c>
      <c r="E885" s="294" t="str">
        <f t="shared" si="446"/>
        <v>LEM STICK KENKO 8 GR (KECIL) isi 30 pc</v>
      </c>
      <c r="F885" s="235"/>
      <c r="G885" s="236"/>
      <c r="H885" s="237">
        <f t="shared" ref="H885:J885" si="447">H847</f>
        <v>66000</v>
      </c>
      <c r="I885" s="238">
        <f t="shared" si="447"/>
        <v>0.13500000000000001</v>
      </c>
      <c r="J885" s="238">
        <f t="shared" si="447"/>
        <v>0</v>
      </c>
      <c r="K885" s="239">
        <f t="shared" si="445"/>
        <v>2055240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288</v>
      </c>
      <c r="C886" s="292" t="str">
        <f t="shared" si="448"/>
        <v>LSN</v>
      </c>
      <c r="D886" s="293">
        <f t="shared" si="448"/>
        <v>2</v>
      </c>
      <c r="E886" s="294" t="str">
        <f t="shared" si="448"/>
        <v>GEL PEN KENKO EASY GEL HITAM</v>
      </c>
      <c r="F886" s="235"/>
      <c r="G886" s="236"/>
      <c r="H886" s="237">
        <f t="shared" ref="H886:J886" si="449">H848</f>
        <v>26100</v>
      </c>
      <c r="I886" s="238">
        <f t="shared" si="449"/>
        <v>0.13500000000000001</v>
      </c>
      <c r="J886" s="238">
        <f t="shared" si="449"/>
        <v>0</v>
      </c>
      <c r="K886" s="239">
        <f t="shared" si="445"/>
        <v>6502032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120</v>
      </c>
      <c r="C887" s="292" t="str">
        <f t="shared" si="450"/>
        <v>LSN</v>
      </c>
      <c r="D887" s="293">
        <f t="shared" si="450"/>
        <v>1</v>
      </c>
      <c r="E887" s="294" t="str">
        <f t="shared" si="450"/>
        <v>ISI CUTTER 9 MM KENKO A-100 (KECIL)</v>
      </c>
      <c r="F887" s="235"/>
      <c r="G887" s="236"/>
      <c r="H887" s="237">
        <f t="shared" ref="H887:J887" si="451">H849</f>
        <v>32400</v>
      </c>
      <c r="I887" s="238">
        <f t="shared" si="451"/>
        <v>0.13500000000000001</v>
      </c>
      <c r="J887" s="238">
        <f t="shared" si="451"/>
        <v>0</v>
      </c>
      <c r="K887" s="239">
        <f t="shared" si="445"/>
        <v>3363120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180</v>
      </c>
      <c r="C888" s="292" t="str">
        <f t="shared" si="452"/>
        <v>LSN</v>
      </c>
      <c r="D888" s="293">
        <f t="shared" si="452"/>
        <v>3</v>
      </c>
      <c r="E888" s="294" t="str">
        <f t="shared" si="452"/>
        <v>ISI CUTTER 18 MM KENKO L-150 (BESAR)</v>
      </c>
      <c r="F888" s="235"/>
      <c r="G888" s="236"/>
      <c r="H888" s="237">
        <f t="shared" ref="H888:J888" si="453">H850</f>
        <v>64800</v>
      </c>
      <c r="I888" s="238">
        <f t="shared" si="453"/>
        <v>0.13500000000000001</v>
      </c>
      <c r="J888" s="238">
        <f t="shared" si="453"/>
        <v>0</v>
      </c>
      <c r="K888" s="239">
        <f t="shared" si="445"/>
        <v>10089360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20"/>
      <c r="K901" s="321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22">
        <f>SUM(K884:K899)</f>
        <v>24251832</v>
      </c>
      <c r="K902" s="323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24"/>
      <c r="K903" s="324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21"/>
      <c r="K905" s="321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25">
        <f>((J902/1.11)+(K904/1.11))*11%</f>
        <v>2403334.7027027025</v>
      </c>
      <c r="K906" s="326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21"/>
      <c r="K907" s="321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24251832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28</v>
      </c>
      <c r="J910" s="327" t="str">
        <f>J872</f>
        <v>NOVI / CONDRO</v>
      </c>
      <c r="K910" s="328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29</v>
      </c>
      <c r="J911" s="327">
        <f>J873</f>
        <v>0</v>
      </c>
      <c r="K911" s="328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23100009</v>
      </c>
      <c r="G914" s="11" t="s">
        <v>2</v>
      </c>
      <c r="H914" s="303" t="s">
        <v>63</v>
      </c>
      <c r="I914" s="303"/>
      <c r="J914" s="303"/>
      <c r="K914" s="304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07" t="s">
        <v>3</v>
      </c>
      <c r="G915" s="17"/>
      <c r="H915" s="305"/>
      <c r="I915" s="305"/>
      <c r="J915" s="305"/>
      <c r="K915" s="306"/>
      <c r="L915" s="12"/>
    </row>
    <row r="916" spans="1:12" s="10" customFormat="1" ht="16.5" customHeight="1" x14ac:dyDescent="0.3">
      <c r="A916" s="5"/>
      <c r="B916" s="6" t="s">
        <v>4</v>
      </c>
      <c r="C916" s="7"/>
      <c r="D916" s="345">
        <v>45210</v>
      </c>
      <c r="E916" s="346"/>
      <c r="F916" s="307"/>
      <c r="G916" s="18"/>
      <c r="H916" s="347" t="s">
        <v>64</v>
      </c>
      <c r="I916" s="347"/>
      <c r="J916" s="347"/>
      <c r="K916" s="348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07"/>
      <c r="G917" s="18"/>
      <c r="H917" s="349" t="s">
        <v>65</v>
      </c>
      <c r="I917" s="349"/>
      <c r="J917" s="349"/>
      <c r="K917" s="350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78</v>
      </c>
      <c r="E918" s="9"/>
      <c r="F918" s="21"/>
      <c r="G918" s="22"/>
      <c r="H918" s="351"/>
      <c r="I918" s="351"/>
      <c r="J918" s="351"/>
      <c r="K918" s="352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288</v>
      </c>
      <c r="C922" s="46" t="s">
        <v>79</v>
      </c>
      <c r="D922" s="93">
        <v>1</v>
      </c>
      <c r="E922" s="110" t="s">
        <v>80</v>
      </c>
      <c r="F922" s="48"/>
      <c r="G922" s="49"/>
      <c r="H922" s="50">
        <v>4800</v>
      </c>
      <c r="I922" s="51">
        <v>0.125</v>
      </c>
      <c r="J922" s="51"/>
      <c r="K922" s="52">
        <f t="shared" ref="K922:K937" si="476">(B922*H922-((B922*H922)*I922))-((B922*H922-((B922*H922)*I922))*J922)</f>
        <v>1209600</v>
      </c>
      <c r="L922" s="36"/>
    </row>
    <row r="923" spans="1:12" s="10" customFormat="1" ht="14.1" customHeight="1" x14ac:dyDescent="0.25">
      <c r="A923" s="45">
        <v>2</v>
      </c>
      <c r="B923" s="46">
        <v>288</v>
      </c>
      <c r="C923" s="46" t="s">
        <v>79</v>
      </c>
      <c r="D923" s="93">
        <v>1</v>
      </c>
      <c r="E923" s="110" t="s">
        <v>81</v>
      </c>
      <c r="F923" s="48"/>
      <c r="G923" s="49"/>
      <c r="H923" s="50">
        <v>4800</v>
      </c>
      <c r="I923" s="51">
        <v>0.125</v>
      </c>
      <c r="J923" s="51"/>
      <c r="K923" s="52">
        <f t="shared" si="476"/>
        <v>1209600</v>
      </c>
      <c r="L923" s="36"/>
    </row>
    <row r="924" spans="1:12" s="10" customFormat="1" ht="14.1" customHeight="1" x14ac:dyDescent="0.25">
      <c r="A924" s="45">
        <v>3</v>
      </c>
      <c r="B924" s="46">
        <v>576</v>
      </c>
      <c r="C924" s="46" t="s">
        <v>79</v>
      </c>
      <c r="D924" s="93">
        <v>2</v>
      </c>
      <c r="E924" s="110" t="s">
        <v>82</v>
      </c>
      <c r="F924" s="48"/>
      <c r="G924" s="49"/>
      <c r="H924" s="50">
        <v>3100</v>
      </c>
      <c r="I924" s="51">
        <v>0.125</v>
      </c>
      <c r="J924" s="51"/>
      <c r="K924" s="52">
        <f t="shared" si="476"/>
        <v>1562400</v>
      </c>
      <c r="L924" s="36"/>
    </row>
    <row r="925" spans="1:12" s="10" customFormat="1" ht="14.1" customHeight="1" x14ac:dyDescent="0.25">
      <c r="A925" s="45">
        <v>4</v>
      </c>
      <c r="B925" s="46">
        <v>72</v>
      </c>
      <c r="C925" s="46" t="s">
        <v>79</v>
      </c>
      <c r="D925" s="93">
        <v>1</v>
      </c>
      <c r="E925" s="110" t="s">
        <v>83</v>
      </c>
      <c r="F925" s="48"/>
      <c r="G925" s="49"/>
      <c r="H925" s="50">
        <v>15800</v>
      </c>
      <c r="I925" s="51">
        <v>0.125</v>
      </c>
      <c r="J925" s="51"/>
      <c r="K925" s="52">
        <f t="shared" si="476"/>
        <v>995400</v>
      </c>
      <c r="L925" s="36"/>
    </row>
    <row r="926" spans="1:12" s="10" customFormat="1" ht="14.1" customHeight="1" x14ac:dyDescent="0.25">
      <c r="A926" s="45">
        <v>5</v>
      </c>
      <c r="B926" s="46">
        <v>72</v>
      </c>
      <c r="C926" s="46" t="s">
        <v>79</v>
      </c>
      <c r="D926" s="93">
        <v>1</v>
      </c>
      <c r="E926" s="110" t="s">
        <v>84</v>
      </c>
      <c r="F926" s="48"/>
      <c r="G926" s="49"/>
      <c r="H926" s="50">
        <v>15800</v>
      </c>
      <c r="I926" s="51">
        <v>0.125</v>
      </c>
      <c r="J926" s="51"/>
      <c r="K926" s="52">
        <f t="shared" si="476"/>
        <v>995400</v>
      </c>
      <c r="L926" s="36"/>
    </row>
    <row r="927" spans="1:12" s="10" customFormat="1" ht="14.1" customHeight="1" x14ac:dyDescent="0.25">
      <c r="A927" s="45">
        <v>6</v>
      </c>
      <c r="B927" s="46">
        <v>360</v>
      </c>
      <c r="C927" s="46" t="s">
        <v>55</v>
      </c>
      <c r="D927" s="93">
        <v>10</v>
      </c>
      <c r="E927" s="110" t="s">
        <v>85</v>
      </c>
      <c r="F927" s="48"/>
      <c r="G927" s="49"/>
      <c r="H927" s="50">
        <v>58800</v>
      </c>
      <c r="I927" s="51">
        <v>0.125</v>
      </c>
      <c r="J927" s="51"/>
      <c r="K927" s="52">
        <f t="shared" si="476"/>
        <v>18522000</v>
      </c>
      <c r="L927" s="36"/>
    </row>
    <row r="928" spans="1:12" s="10" customFormat="1" ht="14.1" customHeight="1" x14ac:dyDescent="0.25">
      <c r="A928" s="45">
        <v>7</v>
      </c>
      <c r="B928" s="46">
        <v>120</v>
      </c>
      <c r="C928" s="46" t="s">
        <v>36</v>
      </c>
      <c r="D928" s="93">
        <v>1</v>
      </c>
      <c r="E928" s="110" t="s">
        <v>76</v>
      </c>
      <c r="F928" s="48"/>
      <c r="G928" s="49"/>
      <c r="H928" s="50">
        <v>32400</v>
      </c>
      <c r="I928" s="51">
        <v>0.125</v>
      </c>
      <c r="J928" s="51"/>
      <c r="K928" s="52">
        <f t="shared" si="476"/>
        <v>3402000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34"/>
      <c r="K939" s="308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29">
        <f>SUM(K922:K937)</f>
        <v>27896400</v>
      </c>
      <c r="K940" s="330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31"/>
      <c r="K941" s="331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08"/>
      <c r="K943" s="308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32">
        <f>((J940/1.11)+(K942/1.11))*11%</f>
        <v>2764508.1081081079</v>
      </c>
      <c r="K944" s="333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08"/>
      <c r="K945" s="308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27896400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28</v>
      </c>
      <c r="J948" s="309" t="s">
        <v>39</v>
      </c>
      <c r="K948" s="310"/>
    </row>
    <row r="949" spans="1:12" s="10" customFormat="1" ht="13.5" customHeight="1" x14ac:dyDescent="0.25">
      <c r="A949" s="78"/>
      <c r="B949" s="268"/>
      <c r="D949" s="48"/>
      <c r="H949" s="269"/>
      <c r="I949" s="271" t="s">
        <v>29</v>
      </c>
      <c r="J949" s="309"/>
      <c r="K949" s="310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23100009</v>
      </c>
      <c r="F952" s="123"/>
      <c r="G952" s="124" t="s">
        <v>2</v>
      </c>
      <c r="H952" s="353" t="str">
        <f>H914</f>
        <v>LILY JULIAWATI</v>
      </c>
      <c r="I952" s="353"/>
      <c r="J952" s="353"/>
      <c r="K952" s="354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57" t="s">
        <v>3</v>
      </c>
      <c r="G953" s="130"/>
      <c r="H953" s="355"/>
      <c r="I953" s="355"/>
      <c r="J953" s="355"/>
      <c r="K953" s="356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58">
        <f>D916</f>
        <v>45210</v>
      </c>
      <c r="E954" s="359"/>
      <c r="F954" s="357"/>
      <c r="G954" s="131"/>
      <c r="H954" s="360" t="str">
        <f>H916</f>
        <v>(REJO AGUNG)</v>
      </c>
      <c r="I954" s="360"/>
      <c r="J954" s="360"/>
      <c r="K954" s="361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57"/>
      <c r="G955" s="131"/>
      <c r="H955" s="341" t="str">
        <f>H917</f>
        <v>JOMBANG</v>
      </c>
      <c r="I955" s="341"/>
      <c r="J955" s="341"/>
      <c r="K955" s="342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 t="str">
        <f>D918</f>
        <v>G 4000</v>
      </c>
      <c r="E956" s="122"/>
      <c r="F956" s="133"/>
      <c r="G956" s="134"/>
      <c r="H956" s="343"/>
      <c r="I956" s="343"/>
      <c r="J956" s="343"/>
      <c r="K956" s="344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288</v>
      </c>
      <c r="C960" s="287" t="str">
        <f t="shared" si="477"/>
        <v>PCS</v>
      </c>
      <c r="D960" s="288">
        <f t="shared" si="477"/>
        <v>1</v>
      </c>
      <c r="E960" s="289" t="str">
        <f t="shared" si="477"/>
        <v>PENCIL CASE JOYKO PC-0719AC-36A/F (Animal Calender)</v>
      </c>
      <c r="F960" s="158"/>
      <c r="G960" s="159"/>
      <c r="H960" s="160">
        <f t="shared" ref="H960:J960" si="478">H922</f>
        <v>4800</v>
      </c>
      <c r="I960" s="161">
        <f t="shared" si="478"/>
        <v>0.125</v>
      </c>
      <c r="J960" s="161">
        <f t="shared" si="478"/>
        <v>0</v>
      </c>
      <c r="K960" s="162">
        <f t="shared" ref="K960:K975" si="479">(B960*H960-((B960*H960)*I960))-((B960*H960-((B960*H960)*I960))*J960)</f>
        <v>1209600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288</v>
      </c>
      <c r="C961" s="287" t="str">
        <f t="shared" si="480"/>
        <v>PCS</v>
      </c>
      <c r="D961" s="288">
        <f t="shared" si="480"/>
        <v>1</v>
      </c>
      <c r="E961" s="289" t="str">
        <f t="shared" si="480"/>
        <v>PENCIL CASE JOYKO PC-0719TV-33A/F (TRAVEL)</v>
      </c>
      <c r="F961" s="158"/>
      <c r="G961" s="159"/>
      <c r="H961" s="160">
        <f t="shared" ref="H961:J961" si="481">H923</f>
        <v>4800</v>
      </c>
      <c r="I961" s="161">
        <f t="shared" si="481"/>
        <v>0.125</v>
      </c>
      <c r="J961" s="161">
        <f t="shared" si="481"/>
        <v>0</v>
      </c>
      <c r="K961" s="162">
        <f t="shared" si="479"/>
        <v>1209600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576</v>
      </c>
      <c r="C962" s="287" t="str">
        <f t="shared" si="482"/>
        <v>PCS</v>
      </c>
      <c r="D962" s="288">
        <f t="shared" si="482"/>
        <v>2</v>
      </c>
      <c r="E962" s="289" t="str">
        <f t="shared" si="482"/>
        <v>PAPER CLIP WARNA JOYKO C-3100</v>
      </c>
      <c r="F962" s="158"/>
      <c r="G962" s="159"/>
      <c r="H962" s="160">
        <f t="shared" ref="H962:J962" si="483">H924</f>
        <v>3100</v>
      </c>
      <c r="I962" s="161">
        <f t="shared" si="483"/>
        <v>0.125</v>
      </c>
      <c r="J962" s="161">
        <f t="shared" si="483"/>
        <v>0</v>
      </c>
      <c r="K962" s="162">
        <f t="shared" si="479"/>
        <v>1562400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72</v>
      </c>
      <c r="C963" s="287" t="str">
        <f t="shared" si="484"/>
        <v>PCS</v>
      </c>
      <c r="D963" s="288">
        <f t="shared" si="484"/>
        <v>1</v>
      </c>
      <c r="E963" s="289" t="str">
        <f t="shared" si="484"/>
        <v>BINDER NOTE JOYKO A5-TSCL-M-401 (COLLEGE) - U</v>
      </c>
      <c r="F963" s="158"/>
      <c r="G963" s="159"/>
      <c r="H963" s="160">
        <f t="shared" ref="H963:J963" si="485">H925</f>
        <v>15800</v>
      </c>
      <c r="I963" s="161">
        <f t="shared" si="485"/>
        <v>0.125</v>
      </c>
      <c r="J963" s="161">
        <f t="shared" si="485"/>
        <v>0</v>
      </c>
      <c r="K963" s="162">
        <f t="shared" si="479"/>
        <v>995400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72</v>
      </c>
      <c r="C964" s="287" t="str">
        <f t="shared" si="486"/>
        <v>PCS</v>
      </c>
      <c r="D964" s="288">
        <f t="shared" si="486"/>
        <v>1</v>
      </c>
      <c r="E964" s="289" t="str">
        <f t="shared" si="486"/>
        <v>BINDER NOTE JOYKO A5-TSIM-M416 (IMAGE) - U</v>
      </c>
      <c r="F964" s="158"/>
      <c r="G964" s="159"/>
      <c r="H964" s="160">
        <f t="shared" ref="H964:J964" si="487">H926</f>
        <v>15800</v>
      </c>
      <c r="I964" s="161">
        <f t="shared" si="487"/>
        <v>0.125</v>
      </c>
      <c r="J964" s="161">
        <f t="shared" si="487"/>
        <v>0</v>
      </c>
      <c r="K964" s="162">
        <f t="shared" si="479"/>
        <v>995400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360</v>
      </c>
      <c r="C965" s="287" t="str">
        <f t="shared" si="488"/>
        <v>BOX</v>
      </c>
      <c r="D965" s="288">
        <f t="shared" si="488"/>
        <v>10</v>
      </c>
      <c r="E965" s="289" t="str">
        <f t="shared" si="488"/>
        <v>LEM STICK JOYKO 15 GR GS-104 TG (ANIMAL KINGDOM) isi 24 pc</v>
      </c>
      <c r="F965" s="158"/>
      <c r="G965" s="159"/>
      <c r="H965" s="160">
        <f t="shared" ref="H965:J965" si="489">H927</f>
        <v>58800</v>
      </c>
      <c r="I965" s="161">
        <f t="shared" si="489"/>
        <v>0.125</v>
      </c>
      <c r="J965" s="161">
        <f t="shared" si="489"/>
        <v>0</v>
      </c>
      <c r="K965" s="162">
        <f t="shared" si="479"/>
        <v>18522000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120</v>
      </c>
      <c r="C966" s="287" t="str">
        <f t="shared" si="490"/>
        <v>LSN</v>
      </c>
      <c r="D966" s="288">
        <f t="shared" si="490"/>
        <v>1</v>
      </c>
      <c r="E966" s="289" t="str">
        <f t="shared" si="490"/>
        <v>ISI CUTTER 9 MM KENKO A-100 (KECIL)</v>
      </c>
      <c r="F966" s="158"/>
      <c r="G966" s="159"/>
      <c r="H966" s="160">
        <f t="shared" ref="H966:J966" si="491">H928</f>
        <v>32400</v>
      </c>
      <c r="I966" s="161">
        <f t="shared" si="491"/>
        <v>0.125</v>
      </c>
      <c r="J966" s="161">
        <f t="shared" si="491"/>
        <v>0</v>
      </c>
      <c r="K966" s="162">
        <f t="shared" si="479"/>
        <v>3402000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66"/>
      <c r="K977" s="362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67">
        <f>SUM(K960:K975)</f>
        <v>27896400</v>
      </c>
      <c r="K978" s="368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63"/>
      <c r="K979" s="363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62"/>
      <c r="K981" s="362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64">
        <f>((J978/1.11)+(K980/1.11))*11%</f>
        <v>2764508.1081081079</v>
      </c>
      <c r="K982" s="365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62"/>
      <c r="K983" s="362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27896400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28</v>
      </c>
      <c r="J986" s="335" t="str">
        <f>J948</f>
        <v>NOVI / CONDRO</v>
      </c>
      <c r="K986" s="336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29</v>
      </c>
      <c r="J987" s="335">
        <f>J949</f>
        <v>0</v>
      </c>
      <c r="K987" s="336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23100009</v>
      </c>
      <c r="F990" s="200"/>
      <c r="G990" s="201" t="s">
        <v>2</v>
      </c>
      <c r="H990" s="337" t="str">
        <f>H952</f>
        <v>LILY JULIAWATI</v>
      </c>
      <c r="I990" s="337"/>
      <c r="J990" s="337"/>
      <c r="K990" s="338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11" t="s">
        <v>3</v>
      </c>
      <c r="G991" s="207"/>
      <c r="H991" s="339"/>
      <c r="I991" s="339"/>
      <c r="J991" s="339"/>
      <c r="K991" s="340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12">
        <f>D954</f>
        <v>45210</v>
      </c>
      <c r="E992" s="313"/>
      <c r="F992" s="311"/>
      <c r="G992" s="208"/>
      <c r="H992" s="314" t="str">
        <f>H954</f>
        <v>(REJO AGUNG)</v>
      </c>
      <c r="I992" s="314"/>
      <c r="J992" s="314"/>
      <c r="K992" s="315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11"/>
      <c r="G993" s="208"/>
      <c r="H993" s="316" t="str">
        <f>H955</f>
        <v>JOMBANG</v>
      </c>
      <c r="I993" s="316"/>
      <c r="J993" s="316"/>
      <c r="K993" s="317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 t="str">
        <f>D956</f>
        <v>G 4000</v>
      </c>
      <c r="E994" s="199"/>
      <c r="F994" s="210"/>
      <c r="G994" s="211"/>
      <c r="H994" s="318"/>
      <c r="I994" s="318"/>
      <c r="J994" s="318"/>
      <c r="K994" s="319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288</v>
      </c>
      <c r="C998" s="292" t="str">
        <f t="shared" si="510"/>
        <v>PCS</v>
      </c>
      <c r="D998" s="293">
        <f t="shared" si="510"/>
        <v>1</v>
      </c>
      <c r="E998" s="294" t="str">
        <f t="shared" si="510"/>
        <v>PENCIL CASE JOYKO PC-0719AC-36A/F (Animal Calender)</v>
      </c>
      <c r="F998" s="235"/>
      <c r="G998" s="236"/>
      <c r="H998" s="237">
        <f t="shared" ref="H998:J998" si="511">H960</f>
        <v>4800</v>
      </c>
      <c r="I998" s="238">
        <f t="shared" si="511"/>
        <v>0.125</v>
      </c>
      <c r="J998" s="238">
        <f t="shared" si="511"/>
        <v>0</v>
      </c>
      <c r="K998" s="239">
        <f t="shared" ref="K998:K1013" si="512">(B998*H998-((B998*H998)*I998))-((B998*H998-((B998*H998)*I998))*J998)</f>
        <v>1209600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288</v>
      </c>
      <c r="C999" s="292" t="str">
        <f t="shared" si="513"/>
        <v>PCS</v>
      </c>
      <c r="D999" s="293">
        <f t="shared" si="513"/>
        <v>1</v>
      </c>
      <c r="E999" s="294" t="str">
        <f t="shared" si="513"/>
        <v>PENCIL CASE JOYKO PC-0719TV-33A/F (TRAVEL)</v>
      </c>
      <c r="F999" s="235"/>
      <c r="G999" s="236"/>
      <c r="H999" s="237">
        <f t="shared" ref="H999:J999" si="514">H961</f>
        <v>4800</v>
      </c>
      <c r="I999" s="238">
        <f t="shared" si="514"/>
        <v>0.125</v>
      </c>
      <c r="J999" s="238">
        <f t="shared" si="514"/>
        <v>0</v>
      </c>
      <c r="K999" s="239">
        <f t="shared" si="512"/>
        <v>1209600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576</v>
      </c>
      <c r="C1000" s="292" t="str">
        <f t="shared" si="515"/>
        <v>PCS</v>
      </c>
      <c r="D1000" s="293">
        <f t="shared" si="515"/>
        <v>2</v>
      </c>
      <c r="E1000" s="294" t="str">
        <f t="shared" si="515"/>
        <v>PAPER CLIP WARNA JOYKO C-3100</v>
      </c>
      <c r="F1000" s="235"/>
      <c r="G1000" s="236"/>
      <c r="H1000" s="237">
        <f t="shared" ref="H1000:J1000" si="516">H962</f>
        <v>3100</v>
      </c>
      <c r="I1000" s="238">
        <f t="shared" si="516"/>
        <v>0.125</v>
      </c>
      <c r="J1000" s="238">
        <f t="shared" si="516"/>
        <v>0</v>
      </c>
      <c r="K1000" s="239">
        <f t="shared" si="512"/>
        <v>1562400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72</v>
      </c>
      <c r="C1001" s="292" t="str">
        <f t="shared" si="517"/>
        <v>PCS</v>
      </c>
      <c r="D1001" s="293">
        <f t="shared" si="517"/>
        <v>1</v>
      </c>
      <c r="E1001" s="294" t="str">
        <f t="shared" si="517"/>
        <v>BINDER NOTE JOYKO A5-TSCL-M-401 (COLLEGE) - U</v>
      </c>
      <c r="F1001" s="235"/>
      <c r="G1001" s="236"/>
      <c r="H1001" s="237">
        <f t="shared" ref="H1001:J1001" si="518">H963</f>
        <v>15800</v>
      </c>
      <c r="I1001" s="238">
        <f t="shared" si="518"/>
        <v>0.125</v>
      </c>
      <c r="J1001" s="238">
        <f t="shared" si="518"/>
        <v>0</v>
      </c>
      <c r="K1001" s="239">
        <f t="shared" si="512"/>
        <v>995400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72</v>
      </c>
      <c r="C1002" s="292" t="str">
        <f t="shared" si="519"/>
        <v>PCS</v>
      </c>
      <c r="D1002" s="293">
        <f t="shared" si="519"/>
        <v>1</v>
      </c>
      <c r="E1002" s="294" t="str">
        <f t="shared" si="519"/>
        <v>BINDER NOTE JOYKO A5-TSIM-M416 (IMAGE) - U</v>
      </c>
      <c r="F1002" s="235"/>
      <c r="G1002" s="236"/>
      <c r="H1002" s="237">
        <f t="shared" ref="H1002:J1002" si="520">H964</f>
        <v>15800</v>
      </c>
      <c r="I1002" s="238">
        <f t="shared" si="520"/>
        <v>0.125</v>
      </c>
      <c r="J1002" s="238">
        <f t="shared" si="520"/>
        <v>0</v>
      </c>
      <c r="K1002" s="239">
        <f t="shared" si="512"/>
        <v>995400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360</v>
      </c>
      <c r="C1003" s="292" t="str">
        <f t="shared" si="521"/>
        <v>BOX</v>
      </c>
      <c r="D1003" s="293">
        <f t="shared" si="521"/>
        <v>10</v>
      </c>
      <c r="E1003" s="294" t="str">
        <f t="shared" si="521"/>
        <v>LEM STICK JOYKO 15 GR GS-104 TG (ANIMAL KINGDOM) isi 24 pc</v>
      </c>
      <c r="F1003" s="235"/>
      <c r="G1003" s="236"/>
      <c r="H1003" s="237">
        <f t="shared" ref="H1003:J1003" si="522">H965</f>
        <v>58800</v>
      </c>
      <c r="I1003" s="238">
        <f t="shared" si="522"/>
        <v>0.125</v>
      </c>
      <c r="J1003" s="238">
        <f t="shared" si="522"/>
        <v>0</v>
      </c>
      <c r="K1003" s="239">
        <f t="shared" si="512"/>
        <v>18522000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120</v>
      </c>
      <c r="C1004" s="292" t="str">
        <f t="shared" si="523"/>
        <v>LSN</v>
      </c>
      <c r="D1004" s="293">
        <f t="shared" si="523"/>
        <v>1</v>
      </c>
      <c r="E1004" s="294" t="str">
        <f t="shared" si="523"/>
        <v>ISI CUTTER 9 MM KENKO A-100 (KECIL)</v>
      </c>
      <c r="F1004" s="235"/>
      <c r="G1004" s="236"/>
      <c r="H1004" s="237">
        <f t="shared" ref="H1004:J1004" si="524">H966</f>
        <v>32400</v>
      </c>
      <c r="I1004" s="238">
        <f t="shared" si="524"/>
        <v>0.125</v>
      </c>
      <c r="J1004" s="238">
        <f t="shared" si="524"/>
        <v>0</v>
      </c>
      <c r="K1004" s="239">
        <f t="shared" si="512"/>
        <v>3402000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20"/>
      <c r="K1015" s="321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22">
        <f>SUM(K998:K1013)</f>
        <v>27896400</v>
      </c>
      <c r="K1016" s="323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24"/>
      <c r="K1017" s="324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21"/>
      <c r="K1019" s="321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25">
        <f>((J1016/1.11)+(K1018/1.11))*11%</f>
        <v>2764508.1081081079</v>
      </c>
      <c r="K1020" s="326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21"/>
      <c r="K1021" s="321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27896400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28</v>
      </c>
      <c r="J1024" s="327" t="str">
        <f>J986</f>
        <v>NOVI / CONDRO</v>
      </c>
      <c r="K1024" s="328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29</v>
      </c>
      <c r="J1025" s="327">
        <f>J987</f>
        <v>0</v>
      </c>
      <c r="K1025" s="328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23100010</v>
      </c>
      <c r="G1028" s="11" t="s">
        <v>2</v>
      </c>
      <c r="H1028" s="303" t="s">
        <v>30</v>
      </c>
      <c r="I1028" s="303"/>
      <c r="J1028" s="303"/>
      <c r="K1028" s="304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07" t="s">
        <v>3</v>
      </c>
      <c r="G1029" s="17"/>
      <c r="H1029" s="305"/>
      <c r="I1029" s="305"/>
      <c r="J1029" s="305"/>
      <c r="K1029" s="306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45">
        <v>45213</v>
      </c>
      <c r="E1030" s="346"/>
      <c r="F1030" s="307"/>
      <c r="G1030" s="18"/>
      <c r="H1030" s="347" t="s">
        <v>31</v>
      </c>
      <c r="I1030" s="347"/>
      <c r="J1030" s="347"/>
      <c r="K1030" s="348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07"/>
      <c r="G1031" s="18"/>
      <c r="H1031" s="349" t="s">
        <v>32</v>
      </c>
      <c r="I1031" s="349"/>
      <c r="J1031" s="349"/>
      <c r="K1031" s="350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87</v>
      </c>
      <c r="E1032" s="9"/>
      <c r="F1032" s="21"/>
      <c r="G1032" s="22"/>
      <c r="H1032" s="351"/>
      <c r="I1032" s="351"/>
      <c r="J1032" s="351"/>
      <c r="K1032" s="352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24</v>
      </c>
      <c r="C1036" s="46" t="s">
        <v>79</v>
      </c>
      <c r="D1036" s="93">
        <v>1</v>
      </c>
      <c r="E1036" s="110" t="s">
        <v>88</v>
      </c>
      <c r="F1036" s="48"/>
      <c r="G1036" s="49"/>
      <c r="H1036" s="50">
        <v>59000</v>
      </c>
      <c r="I1036" s="51">
        <v>0.14000000000000001</v>
      </c>
      <c r="J1036" s="51"/>
      <c r="K1036" s="52">
        <f t="shared" ref="K1036:K1051" si="543">(B1036*H1036-((B1036*H1036)*I1036))-((B1036*H1036-((B1036*H1036)*I1036))*J1036)</f>
        <v>1217760</v>
      </c>
      <c r="L1036" s="36"/>
    </row>
    <row r="1037" spans="1:12" s="10" customFormat="1" ht="14.1" customHeight="1" x14ac:dyDescent="0.25">
      <c r="A1037" s="45">
        <v>2</v>
      </c>
      <c r="B1037" s="46"/>
      <c r="C1037" s="46"/>
      <c r="D1037" s="93"/>
      <c r="E1037" s="110"/>
      <c r="F1037" s="48"/>
      <c r="G1037" s="49"/>
      <c r="H1037" s="50"/>
      <c r="I1037" s="51"/>
      <c r="J1037" s="51"/>
      <c r="K1037" s="52">
        <f t="shared" si="543"/>
        <v>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3"/>
      <c r="E1038" s="110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3"/>
      <c r="E1039" s="110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3"/>
      <c r="E1040" s="110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3"/>
      <c r="E1041" s="110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3"/>
      <c r="E1042" s="110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1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34"/>
      <c r="K1053" s="308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29">
        <f>SUM(K1036:K1051)</f>
        <v>1217760</v>
      </c>
      <c r="K1054" s="330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31"/>
      <c r="K1055" s="331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08"/>
      <c r="K1057" s="308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32">
        <f>((J1054/1.11)+(K1056/1.11))*11%</f>
        <v>120678.91891891891</v>
      </c>
      <c r="K1058" s="333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08"/>
      <c r="K1059" s="308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1217760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28</v>
      </c>
      <c r="J1062" s="309" t="s">
        <v>39</v>
      </c>
      <c r="K1062" s="310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29</v>
      </c>
      <c r="J1063" s="309"/>
      <c r="K1063" s="310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23100010</v>
      </c>
      <c r="F1066" s="123"/>
      <c r="G1066" s="124" t="s">
        <v>2</v>
      </c>
      <c r="H1066" s="353" t="str">
        <f>H1028</f>
        <v>HARNOYO</v>
      </c>
      <c r="I1066" s="353"/>
      <c r="J1066" s="353"/>
      <c r="K1066" s="354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57" t="s">
        <v>3</v>
      </c>
      <c r="G1067" s="130"/>
      <c r="H1067" s="355"/>
      <c r="I1067" s="355"/>
      <c r="J1067" s="355"/>
      <c r="K1067" s="356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58">
        <f>D1030</f>
        <v>45213</v>
      </c>
      <c r="E1068" s="359"/>
      <c r="F1068" s="357"/>
      <c r="G1068" s="131"/>
      <c r="H1068" s="360" t="str">
        <f>H1030</f>
        <v>(BENDAN)</v>
      </c>
      <c r="I1068" s="360"/>
      <c r="J1068" s="360"/>
      <c r="K1068" s="361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57"/>
      <c r="G1069" s="131"/>
      <c r="H1069" s="341" t="str">
        <f>H1031</f>
        <v>PEKALONGAN</v>
      </c>
      <c r="I1069" s="341"/>
      <c r="J1069" s="341"/>
      <c r="K1069" s="342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 t="str">
        <f>D1032</f>
        <v>KO 4612</v>
      </c>
      <c r="E1070" s="122"/>
      <c r="F1070" s="133"/>
      <c r="G1070" s="134"/>
      <c r="H1070" s="343"/>
      <c r="I1070" s="343"/>
      <c r="J1070" s="343"/>
      <c r="K1070" s="344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24</v>
      </c>
      <c r="C1074" s="287" t="str">
        <f t="shared" si="544"/>
        <v>PCS</v>
      </c>
      <c r="D1074" s="288">
        <f t="shared" si="544"/>
        <v>1</v>
      </c>
      <c r="E1074" s="289" t="str">
        <f t="shared" si="544"/>
        <v>PUNCH KENKO NO. 85XL</v>
      </c>
      <c r="F1074" s="158"/>
      <c r="G1074" s="159"/>
      <c r="H1074" s="160">
        <f t="shared" ref="H1074:J1074" si="545">H1036</f>
        <v>59000</v>
      </c>
      <c r="I1074" s="161">
        <f t="shared" si="545"/>
        <v>0.14000000000000001</v>
      </c>
      <c r="J1074" s="161">
        <f t="shared" si="545"/>
        <v>0</v>
      </c>
      <c r="K1074" s="162">
        <f t="shared" ref="K1074:K1089" si="546">(B1074*H1074-((B1074*H1074)*I1074))-((B1074*H1074-((B1074*H1074)*I1074))*J1074)</f>
        <v>1217760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0</v>
      </c>
      <c r="C1075" s="287">
        <f t="shared" si="547"/>
        <v>0</v>
      </c>
      <c r="D1075" s="288">
        <f t="shared" si="547"/>
        <v>0</v>
      </c>
      <c r="E1075" s="289">
        <f t="shared" si="547"/>
        <v>0</v>
      </c>
      <c r="F1075" s="158"/>
      <c r="G1075" s="159"/>
      <c r="H1075" s="160">
        <f t="shared" ref="H1075:J1075" si="548">H1037</f>
        <v>0</v>
      </c>
      <c r="I1075" s="161">
        <f t="shared" si="548"/>
        <v>0</v>
      </c>
      <c r="J1075" s="161">
        <f t="shared" si="548"/>
        <v>0</v>
      </c>
      <c r="K1075" s="162">
        <f t="shared" si="546"/>
        <v>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0</v>
      </c>
      <c r="C1076" s="287">
        <f t="shared" si="549"/>
        <v>0</v>
      </c>
      <c r="D1076" s="288">
        <f t="shared" si="549"/>
        <v>0</v>
      </c>
      <c r="E1076" s="289">
        <f t="shared" si="549"/>
        <v>0</v>
      </c>
      <c r="F1076" s="158"/>
      <c r="G1076" s="159"/>
      <c r="H1076" s="160">
        <f t="shared" ref="H1076:J1076" si="550">H1038</f>
        <v>0</v>
      </c>
      <c r="I1076" s="161">
        <f t="shared" si="550"/>
        <v>0</v>
      </c>
      <c r="J1076" s="161">
        <f t="shared" si="550"/>
        <v>0</v>
      </c>
      <c r="K1076" s="162">
        <f t="shared" si="546"/>
        <v>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0</v>
      </c>
      <c r="C1077" s="287">
        <f t="shared" si="551"/>
        <v>0</v>
      </c>
      <c r="D1077" s="288">
        <f t="shared" si="551"/>
        <v>0</v>
      </c>
      <c r="E1077" s="289">
        <f t="shared" si="551"/>
        <v>0</v>
      </c>
      <c r="F1077" s="158"/>
      <c r="G1077" s="159"/>
      <c r="H1077" s="160">
        <f t="shared" ref="H1077:J1077" si="552">H1039</f>
        <v>0</v>
      </c>
      <c r="I1077" s="161">
        <f t="shared" si="552"/>
        <v>0</v>
      </c>
      <c r="J1077" s="161">
        <f t="shared" si="552"/>
        <v>0</v>
      </c>
      <c r="K1077" s="162">
        <f t="shared" si="546"/>
        <v>0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0</v>
      </c>
      <c r="C1078" s="287">
        <f t="shared" si="553"/>
        <v>0</v>
      </c>
      <c r="D1078" s="288">
        <f t="shared" si="553"/>
        <v>0</v>
      </c>
      <c r="E1078" s="289">
        <f t="shared" si="553"/>
        <v>0</v>
      </c>
      <c r="F1078" s="158"/>
      <c r="G1078" s="159"/>
      <c r="H1078" s="160">
        <f t="shared" ref="H1078:J1078" si="554">H1040</f>
        <v>0</v>
      </c>
      <c r="I1078" s="161">
        <f t="shared" si="554"/>
        <v>0</v>
      </c>
      <c r="J1078" s="161">
        <f t="shared" si="554"/>
        <v>0</v>
      </c>
      <c r="K1078" s="162">
        <f t="shared" si="546"/>
        <v>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0</v>
      </c>
      <c r="C1079" s="287">
        <f t="shared" si="555"/>
        <v>0</v>
      </c>
      <c r="D1079" s="288">
        <f t="shared" si="555"/>
        <v>0</v>
      </c>
      <c r="E1079" s="289">
        <f t="shared" si="555"/>
        <v>0</v>
      </c>
      <c r="F1079" s="158"/>
      <c r="G1079" s="159"/>
      <c r="H1079" s="160">
        <f t="shared" ref="H1079:J1079" si="556">H1041</f>
        <v>0</v>
      </c>
      <c r="I1079" s="161">
        <f t="shared" si="556"/>
        <v>0</v>
      </c>
      <c r="J1079" s="161">
        <f t="shared" si="556"/>
        <v>0</v>
      </c>
      <c r="K1079" s="162">
        <f t="shared" si="546"/>
        <v>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0</v>
      </c>
      <c r="C1080" s="287">
        <f t="shared" si="557"/>
        <v>0</v>
      </c>
      <c r="D1080" s="288">
        <f t="shared" si="557"/>
        <v>0</v>
      </c>
      <c r="E1080" s="289">
        <f t="shared" si="557"/>
        <v>0</v>
      </c>
      <c r="F1080" s="158"/>
      <c r="G1080" s="159"/>
      <c r="H1080" s="160">
        <f t="shared" ref="H1080:J1080" si="558">H1042</f>
        <v>0</v>
      </c>
      <c r="I1080" s="161">
        <f t="shared" si="558"/>
        <v>0</v>
      </c>
      <c r="J1080" s="161">
        <f t="shared" si="558"/>
        <v>0</v>
      </c>
      <c r="K1080" s="162">
        <f t="shared" si="546"/>
        <v>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0</v>
      </c>
      <c r="C1081" s="287">
        <f t="shared" si="559"/>
        <v>0</v>
      </c>
      <c r="D1081" s="288">
        <f t="shared" si="559"/>
        <v>0</v>
      </c>
      <c r="E1081" s="290">
        <f t="shared" si="559"/>
        <v>0</v>
      </c>
      <c r="F1081" s="158"/>
      <c r="G1081" s="159"/>
      <c r="H1081" s="160">
        <f t="shared" ref="H1081:J1081" si="560">H1043</f>
        <v>0</v>
      </c>
      <c r="I1081" s="161">
        <f t="shared" si="560"/>
        <v>0</v>
      </c>
      <c r="J1081" s="161">
        <f t="shared" si="560"/>
        <v>0</v>
      </c>
      <c r="K1081" s="162">
        <f t="shared" si="546"/>
        <v>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66"/>
      <c r="K1091" s="362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67">
        <f>SUM(K1074:K1089)</f>
        <v>1217760</v>
      </c>
      <c r="K1092" s="368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63"/>
      <c r="K1093" s="363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62"/>
      <c r="K1095" s="362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64">
        <f>((J1092/1.11)+(K1094/1.11))*11%</f>
        <v>120678.91891891891</v>
      </c>
      <c r="K1096" s="365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62"/>
      <c r="K1097" s="362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1217760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28</v>
      </c>
      <c r="J1100" s="335" t="str">
        <f>J1062</f>
        <v>NOVI / CONDRO</v>
      </c>
      <c r="K1100" s="336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29</v>
      </c>
      <c r="J1101" s="335">
        <f>J1063</f>
        <v>0</v>
      </c>
      <c r="K1101" s="336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23100010</v>
      </c>
      <c r="F1104" s="200"/>
      <c r="G1104" s="201" t="s">
        <v>2</v>
      </c>
      <c r="H1104" s="337" t="str">
        <f>H1066</f>
        <v>HARNOYO</v>
      </c>
      <c r="I1104" s="337"/>
      <c r="J1104" s="337"/>
      <c r="K1104" s="338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11" t="s">
        <v>3</v>
      </c>
      <c r="G1105" s="207"/>
      <c r="H1105" s="339"/>
      <c r="I1105" s="339"/>
      <c r="J1105" s="339"/>
      <c r="K1105" s="340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12">
        <f>D1068</f>
        <v>45213</v>
      </c>
      <c r="E1106" s="313"/>
      <c r="F1106" s="311"/>
      <c r="G1106" s="208"/>
      <c r="H1106" s="314" t="str">
        <f>H1068</f>
        <v>(BENDAN)</v>
      </c>
      <c r="I1106" s="314"/>
      <c r="J1106" s="314"/>
      <c r="K1106" s="315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11"/>
      <c r="G1107" s="208"/>
      <c r="H1107" s="316" t="str">
        <f>H1069</f>
        <v>PEKALONGAN</v>
      </c>
      <c r="I1107" s="316"/>
      <c r="J1107" s="316"/>
      <c r="K1107" s="317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 t="str">
        <f>D1070</f>
        <v>KO 4612</v>
      </c>
      <c r="E1108" s="199"/>
      <c r="F1108" s="210"/>
      <c r="G1108" s="211"/>
      <c r="H1108" s="318"/>
      <c r="I1108" s="318"/>
      <c r="J1108" s="318"/>
      <c r="K1108" s="319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24</v>
      </c>
      <c r="C1112" s="292" t="str">
        <f t="shared" si="577"/>
        <v>PCS</v>
      </c>
      <c r="D1112" s="293">
        <f t="shared" si="577"/>
        <v>1</v>
      </c>
      <c r="E1112" s="294" t="str">
        <f t="shared" si="577"/>
        <v>PUNCH KENKO NO. 85XL</v>
      </c>
      <c r="F1112" s="235"/>
      <c r="G1112" s="236"/>
      <c r="H1112" s="237">
        <f t="shared" ref="H1112:J1112" si="578">H1074</f>
        <v>59000</v>
      </c>
      <c r="I1112" s="238">
        <f t="shared" si="578"/>
        <v>0.14000000000000001</v>
      </c>
      <c r="J1112" s="238">
        <f t="shared" si="578"/>
        <v>0</v>
      </c>
      <c r="K1112" s="239">
        <f t="shared" ref="K1112:K1127" si="579">(B1112*H1112-((B1112*H1112)*I1112))-((B1112*H1112-((B1112*H1112)*I1112))*J1112)</f>
        <v>1217760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0</v>
      </c>
      <c r="C1113" s="292">
        <f t="shared" si="580"/>
        <v>0</v>
      </c>
      <c r="D1113" s="293">
        <f t="shared" si="580"/>
        <v>0</v>
      </c>
      <c r="E1113" s="294">
        <f t="shared" si="580"/>
        <v>0</v>
      </c>
      <c r="F1113" s="235"/>
      <c r="G1113" s="236"/>
      <c r="H1113" s="237">
        <f t="shared" ref="H1113:J1113" si="581">H1075</f>
        <v>0</v>
      </c>
      <c r="I1113" s="238">
        <f t="shared" si="581"/>
        <v>0</v>
      </c>
      <c r="J1113" s="238">
        <f t="shared" si="581"/>
        <v>0</v>
      </c>
      <c r="K1113" s="239">
        <f t="shared" si="579"/>
        <v>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0</v>
      </c>
      <c r="C1114" s="292">
        <f t="shared" si="582"/>
        <v>0</v>
      </c>
      <c r="D1114" s="293">
        <f t="shared" si="582"/>
        <v>0</v>
      </c>
      <c r="E1114" s="294">
        <f t="shared" si="582"/>
        <v>0</v>
      </c>
      <c r="F1114" s="235"/>
      <c r="G1114" s="236"/>
      <c r="H1114" s="237">
        <f t="shared" ref="H1114:J1114" si="583">H1076</f>
        <v>0</v>
      </c>
      <c r="I1114" s="238">
        <f t="shared" si="583"/>
        <v>0</v>
      </c>
      <c r="J1114" s="238">
        <f t="shared" si="583"/>
        <v>0</v>
      </c>
      <c r="K1114" s="239">
        <f t="shared" si="579"/>
        <v>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0</v>
      </c>
      <c r="C1115" s="292">
        <f t="shared" si="584"/>
        <v>0</v>
      </c>
      <c r="D1115" s="293">
        <f t="shared" si="584"/>
        <v>0</v>
      </c>
      <c r="E1115" s="294">
        <f t="shared" si="584"/>
        <v>0</v>
      </c>
      <c r="F1115" s="235"/>
      <c r="G1115" s="236"/>
      <c r="H1115" s="237">
        <f t="shared" ref="H1115:J1115" si="585">H1077</f>
        <v>0</v>
      </c>
      <c r="I1115" s="238">
        <f t="shared" si="585"/>
        <v>0</v>
      </c>
      <c r="J1115" s="238">
        <f t="shared" si="585"/>
        <v>0</v>
      </c>
      <c r="K1115" s="239">
        <f t="shared" si="579"/>
        <v>0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0</v>
      </c>
      <c r="C1116" s="292">
        <f t="shared" si="586"/>
        <v>0</v>
      </c>
      <c r="D1116" s="293">
        <f t="shared" si="586"/>
        <v>0</v>
      </c>
      <c r="E1116" s="294">
        <f t="shared" si="586"/>
        <v>0</v>
      </c>
      <c r="F1116" s="235"/>
      <c r="G1116" s="236"/>
      <c r="H1116" s="237">
        <f t="shared" ref="H1116:J1116" si="587">H1078</f>
        <v>0</v>
      </c>
      <c r="I1116" s="238">
        <f t="shared" si="587"/>
        <v>0</v>
      </c>
      <c r="J1116" s="238">
        <f t="shared" si="587"/>
        <v>0</v>
      </c>
      <c r="K1116" s="239">
        <f t="shared" si="579"/>
        <v>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0</v>
      </c>
      <c r="C1117" s="292">
        <f t="shared" si="588"/>
        <v>0</v>
      </c>
      <c r="D1117" s="293">
        <f t="shared" si="588"/>
        <v>0</v>
      </c>
      <c r="E1117" s="294">
        <f t="shared" si="588"/>
        <v>0</v>
      </c>
      <c r="F1117" s="235"/>
      <c r="G1117" s="236"/>
      <c r="H1117" s="237">
        <f t="shared" ref="H1117:J1117" si="589">H1079</f>
        <v>0</v>
      </c>
      <c r="I1117" s="238">
        <f t="shared" si="589"/>
        <v>0</v>
      </c>
      <c r="J1117" s="238">
        <f t="shared" si="589"/>
        <v>0</v>
      </c>
      <c r="K1117" s="239">
        <f t="shared" si="579"/>
        <v>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0</v>
      </c>
      <c r="C1118" s="292">
        <f t="shared" si="590"/>
        <v>0</v>
      </c>
      <c r="D1118" s="293">
        <f t="shared" si="590"/>
        <v>0</v>
      </c>
      <c r="E1118" s="294">
        <f t="shared" si="590"/>
        <v>0</v>
      </c>
      <c r="F1118" s="235"/>
      <c r="G1118" s="236"/>
      <c r="H1118" s="237">
        <f t="shared" ref="H1118:J1118" si="591">H1080</f>
        <v>0</v>
      </c>
      <c r="I1118" s="238">
        <f t="shared" si="591"/>
        <v>0</v>
      </c>
      <c r="J1118" s="238">
        <f t="shared" si="591"/>
        <v>0</v>
      </c>
      <c r="K1118" s="239">
        <f t="shared" si="579"/>
        <v>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0</v>
      </c>
      <c r="C1119" s="292">
        <f t="shared" si="592"/>
        <v>0</v>
      </c>
      <c r="D1119" s="293">
        <f t="shared" si="592"/>
        <v>0</v>
      </c>
      <c r="E1119" s="295">
        <f t="shared" si="592"/>
        <v>0</v>
      </c>
      <c r="F1119" s="235"/>
      <c r="G1119" s="236"/>
      <c r="H1119" s="237">
        <f t="shared" ref="H1119:J1119" si="593">H1081</f>
        <v>0</v>
      </c>
      <c r="I1119" s="238">
        <f t="shared" si="593"/>
        <v>0</v>
      </c>
      <c r="J1119" s="238">
        <f t="shared" si="593"/>
        <v>0</v>
      </c>
      <c r="K1119" s="239">
        <f t="shared" si="579"/>
        <v>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20"/>
      <c r="K1129" s="321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22">
        <f>SUM(K1112:K1127)</f>
        <v>1217760</v>
      </c>
      <c r="K1130" s="323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24"/>
      <c r="K1131" s="324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21"/>
      <c r="K1133" s="321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25">
        <f>((J1130/1.11)+(K1132/1.11))*11%</f>
        <v>120678.91891891891</v>
      </c>
      <c r="K1134" s="326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21"/>
      <c r="K1135" s="321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1217760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28</v>
      </c>
      <c r="J1138" s="327" t="str">
        <f>J1100</f>
        <v>NOVI / CONDRO</v>
      </c>
      <c r="K1138" s="328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29</v>
      </c>
      <c r="J1139" s="327">
        <f>J1101</f>
        <v>0</v>
      </c>
      <c r="K1139" s="328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23100011</v>
      </c>
      <c r="G1142" s="11" t="s">
        <v>2</v>
      </c>
      <c r="H1142" s="303" t="s">
        <v>63</v>
      </c>
      <c r="I1142" s="303"/>
      <c r="J1142" s="303"/>
      <c r="K1142" s="304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07" t="s">
        <v>3</v>
      </c>
      <c r="G1143" s="17"/>
      <c r="H1143" s="305"/>
      <c r="I1143" s="305"/>
      <c r="J1143" s="305"/>
      <c r="K1143" s="306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45">
        <v>45213</v>
      </c>
      <c r="E1144" s="346"/>
      <c r="F1144" s="307"/>
      <c r="G1144" s="18"/>
      <c r="H1144" s="347" t="s">
        <v>64</v>
      </c>
      <c r="I1144" s="347"/>
      <c r="J1144" s="347"/>
      <c r="K1144" s="348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07"/>
      <c r="G1145" s="18"/>
      <c r="H1145" s="349" t="s">
        <v>65</v>
      </c>
      <c r="I1145" s="349"/>
      <c r="J1145" s="349"/>
      <c r="K1145" s="350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90</v>
      </c>
      <c r="E1146" s="9"/>
      <c r="F1146" s="21"/>
      <c r="G1146" s="22"/>
      <c r="H1146" s="351"/>
      <c r="I1146" s="351"/>
      <c r="J1146" s="351"/>
      <c r="K1146" s="352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60</v>
      </c>
      <c r="C1150" s="46" t="s">
        <v>36</v>
      </c>
      <c r="D1150" s="93">
        <v>3</v>
      </c>
      <c r="E1150" s="110" t="s">
        <v>89</v>
      </c>
      <c r="F1150" s="48"/>
      <c r="G1150" s="49"/>
      <c r="H1150" s="50">
        <v>147600</v>
      </c>
      <c r="I1150" s="51">
        <v>0.125</v>
      </c>
      <c r="J1150" s="51"/>
      <c r="K1150" s="52">
        <f t="shared" ref="K1150:K1165" si="610">(B1150*H1150-((B1150*H1150)*I1150))-((B1150*H1150-((B1150*H1150)*I1150))*J1150)</f>
        <v>7749000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3"/>
      <c r="E1151" s="110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3"/>
      <c r="E1152" s="110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34"/>
      <c r="K1167" s="308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29">
        <f>SUM(K1150:K1165)</f>
        <v>7749000</v>
      </c>
      <c r="K1168" s="330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31"/>
      <c r="K1169" s="331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08"/>
      <c r="K1171" s="308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32">
        <f>((J1168/1.11)+(K1170/1.11))*11%</f>
        <v>767918.91891891882</v>
      </c>
      <c r="K1172" s="333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08"/>
      <c r="K1173" s="308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7749000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28</v>
      </c>
      <c r="J1176" s="309" t="s">
        <v>39</v>
      </c>
      <c r="K1176" s="310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29</v>
      </c>
      <c r="J1177" s="309"/>
      <c r="K1177" s="310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23100011</v>
      </c>
      <c r="F1180" s="123"/>
      <c r="G1180" s="124" t="s">
        <v>2</v>
      </c>
      <c r="H1180" s="353" t="str">
        <f>H1142</f>
        <v>LILY JULIAWATI</v>
      </c>
      <c r="I1180" s="353"/>
      <c r="J1180" s="353"/>
      <c r="K1180" s="354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57" t="s">
        <v>3</v>
      </c>
      <c r="G1181" s="130"/>
      <c r="H1181" s="355"/>
      <c r="I1181" s="355"/>
      <c r="J1181" s="355"/>
      <c r="K1181" s="356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58">
        <f>D1144</f>
        <v>45213</v>
      </c>
      <c r="E1182" s="359"/>
      <c r="F1182" s="357"/>
      <c r="G1182" s="131"/>
      <c r="H1182" s="360" t="str">
        <f>H1144</f>
        <v>(REJO AGUNG)</v>
      </c>
      <c r="I1182" s="360"/>
      <c r="J1182" s="360"/>
      <c r="K1182" s="361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57"/>
      <c r="G1183" s="131"/>
      <c r="H1183" s="341" t="str">
        <f>H1145</f>
        <v>JOMBANG</v>
      </c>
      <c r="I1183" s="341"/>
      <c r="J1183" s="341"/>
      <c r="K1183" s="342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 t="str">
        <f>D1146</f>
        <v>G 4615</v>
      </c>
      <c r="E1184" s="122"/>
      <c r="F1184" s="133"/>
      <c r="G1184" s="134"/>
      <c r="H1184" s="343"/>
      <c r="I1184" s="343"/>
      <c r="J1184" s="343"/>
      <c r="K1184" s="344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60</v>
      </c>
      <c r="C1188" s="287" t="str">
        <f t="shared" si="611"/>
        <v>LSN</v>
      </c>
      <c r="D1188" s="288">
        <f t="shared" si="611"/>
        <v>3</v>
      </c>
      <c r="E1188" s="289" t="str">
        <f t="shared" si="611"/>
        <v>CUTTER 18 MM KENKO L-500 (BESAR)</v>
      </c>
      <c r="F1188" s="158"/>
      <c r="G1188" s="159"/>
      <c r="H1188" s="160">
        <f t="shared" ref="H1188:J1188" si="612">H1150</f>
        <v>147600</v>
      </c>
      <c r="I1188" s="161">
        <f t="shared" si="612"/>
        <v>0.125</v>
      </c>
      <c r="J1188" s="161">
        <f t="shared" si="612"/>
        <v>0</v>
      </c>
      <c r="K1188" s="162">
        <f t="shared" ref="K1188:K1203" si="613">(B1188*H1188-((B1188*H1188)*I1188))-((B1188*H1188-((B1188*H1188)*I1188))*J1188)</f>
        <v>7749000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0</v>
      </c>
      <c r="C1189" s="287">
        <f t="shared" si="614"/>
        <v>0</v>
      </c>
      <c r="D1189" s="288">
        <f t="shared" si="614"/>
        <v>0</v>
      </c>
      <c r="E1189" s="289">
        <f t="shared" si="614"/>
        <v>0</v>
      </c>
      <c r="F1189" s="158"/>
      <c r="G1189" s="159"/>
      <c r="H1189" s="160">
        <f t="shared" ref="H1189:J1189" si="615">H1151</f>
        <v>0</v>
      </c>
      <c r="I1189" s="161">
        <f t="shared" si="615"/>
        <v>0</v>
      </c>
      <c r="J1189" s="161">
        <f t="shared" si="615"/>
        <v>0</v>
      </c>
      <c r="K1189" s="162">
        <f t="shared" si="613"/>
        <v>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0</v>
      </c>
      <c r="C1190" s="287">
        <f t="shared" si="616"/>
        <v>0</v>
      </c>
      <c r="D1190" s="288">
        <f t="shared" si="616"/>
        <v>0</v>
      </c>
      <c r="E1190" s="289">
        <f t="shared" si="616"/>
        <v>0</v>
      </c>
      <c r="F1190" s="158"/>
      <c r="G1190" s="159"/>
      <c r="H1190" s="160">
        <f t="shared" ref="H1190:J1190" si="617">H1152</f>
        <v>0</v>
      </c>
      <c r="I1190" s="161">
        <f t="shared" si="617"/>
        <v>0</v>
      </c>
      <c r="J1190" s="161">
        <f t="shared" si="617"/>
        <v>0</v>
      </c>
      <c r="K1190" s="162">
        <f t="shared" si="613"/>
        <v>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66"/>
      <c r="K1205" s="362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67">
        <f>SUM(K1188:K1203)</f>
        <v>7749000</v>
      </c>
      <c r="K1206" s="368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63"/>
      <c r="K1207" s="363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62"/>
      <c r="K1209" s="362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64">
        <f>((J1206/1.11)+(K1208/1.11))*11%</f>
        <v>767918.91891891882</v>
      </c>
      <c r="K1210" s="365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62"/>
      <c r="K1211" s="362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7749000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28</v>
      </c>
      <c r="J1214" s="335" t="str">
        <f>J1176</f>
        <v>NOVI / CONDRO</v>
      </c>
      <c r="K1214" s="336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29</v>
      </c>
      <c r="J1215" s="335">
        <f>J1177</f>
        <v>0</v>
      </c>
      <c r="K1215" s="336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23100011</v>
      </c>
      <c r="F1218" s="200"/>
      <c r="G1218" s="201" t="s">
        <v>2</v>
      </c>
      <c r="H1218" s="337" t="str">
        <f>H1180</f>
        <v>LILY JULIAWATI</v>
      </c>
      <c r="I1218" s="337"/>
      <c r="J1218" s="337"/>
      <c r="K1218" s="338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11" t="s">
        <v>3</v>
      </c>
      <c r="G1219" s="207"/>
      <c r="H1219" s="339"/>
      <c r="I1219" s="339"/>
      <c r="J1219" s="339"/>
      <c r="K1219" s="340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12">
        <f>D1182</f>
        <v>45213</v>
      </c>
      <c r="E1220" s="313"/>
      <c r="F1220" s="311"/>
      <c r="G1220" s="208"/>
      <c r="H1220" s="314" t="str">
        <f>H1182</f>
        <v>(REJO AGUNG)</v>
      </c>
      <c r="I1220" s="314"/>
      <c r="J1220" s="314"/>
      <c r="K1220" s="315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11"/>
      <c r="G1221" s="208"/>
      <c r="H1221" s="316" t="str">
        <f>H1183</f>
        <v>JOMBANG</v>
      </c>
      <c r="I1221" s="316"/>
      <c r="J1221" s="316"/>
      <c r="K1221" s="317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 t="str">
        <f>D1184</f>
        <v>G 4615</v>
      </c>
      <c r="E1222" s="199"/>
      <c r="F1222" s="210"/>
      <c r="G1222" s="211"/>
      <c r="H1222" s="318"/>
      <c r="I1222" s="318"/>
      <c r="J1222" s="318"/>
      <c r="K1222" s="319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60</v>
      </c>
      <c r="C1226" s="292" t="str">
        <f t="shared" si="644"/>
        <v>LSN</v>
      </c>
      <c r="D1226" s="293">
        <f t="shared" si="644"/>
        <v>3</v>
      </c>
      <c r="E1226" s="294" t="str">
        <f t="shared" si="644"/>
        <v>CUTTER 18 MM KENKO L-500 (BESAR)</v>
      </c>
      <c r="F1226" s="235"/>
      <c r="G1226" s="236"/>
      <c r="H1226" s="237">
        <f t="shared" ref="H1226:J1226" si="645">H1188</f>
        <v>147600</v>
      </c>
      <c r="I1226" s="238">
        <f t="shared" si="645"/>
        <v>0.125</v>
      </c>
      <c r="J1226" s="238">
        <f t="shared" si="645"/>
        <v>0</v>
      </c>
      <c r="K1226" s="239">
        <f t="shared" ref="K1226:K1241" si="646">(B1226*H1226-((B1226*H1226)*I1226))-((B1226*H1226-((B1226*H1226)*I1226))*J1226)</f>
        <v>7749000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0</v>
      </c>
      <c r="C1227" s="292">
        <f t="shared" si="647"/>
        <v>0</v>
      </c>
      <c r="D1227" s="293">
        <f t="shared" si="647"/>
        <v>0</v>
      </c>
      <c r="E1227" s="294">
        <f t="shared" si="647"/>
        <v>0</v>
      </c>
      <c r="F1227" s="235"/>
      <c r="G1227" s="236"/>
      <c r="H1227" s="237">
        <f t="shared" ref="H1227:J1227" si="648">H1189</f>
        <v>0</v>
      </c>
      <c r="I1227" s="238">
        <f t="shared" si="648"/>
        <v>0</v>
      </c>
      <c r="J1227" s="238">
        <f t="shared" si="648"/>
        <v>0</v>
      </c>
      <c r="K1227" s="239">
        <f t="shared" si="646"/>
        <v>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0</v>
      </c>
      <c r="C1228" s="292">
        <f t="shared" si="649"/>
        <v>0</v>
      </c>
      <c r="D1228" s="293">
        <f t="shared" si="649"/>
        <v>0</v>
      </c>
      <c r="E1228" s="294">
        <f t="shared" si="649"/>
        <v>0</v>
      </c>
      <c r="F1228" s="235"/>
      <c r="G1228" s="236"/>
      <c r="H1228" s="237">
        <f t="shared" ref="H1228:J1228" si="650">H1190</f>
        <v>0</v>
      </c>
      <c r="I1228" s="238">
        <f t="shared" si="650"/>
        <v>0</v>
      </c>
      <c r="J1228" s="238">
        <f t="shared" si="650"/>
        <v>0</v>
      </c>
      <c r="K1228" s="239">
        <f t="shared" si="646"/>
        <v>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20"/>
      <c r="K1243" s="321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22">
        <f>SUM(K1226:K1241)</f>
        <v>7749000</v>
      </c>
      <c r="K1244" s="323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24"/>
      <c r="K1245" s="324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21"/>
      <c r="K1247" s="321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25">
        <f>((J1244/1.11)+(K1246/1.11))*11%</f>
        <v>767918.91891891882</v>
      </c>
      <c r="K1248" s="326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21"/>
      <c r="K1249" s="321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7749000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28</v>
      </c>
      <c r="J1252" s="327" t="str">
        <f>J1214</f>
        <v>NOVI / CONDRO</v>
      </c>
      <c r="K1252" s="328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29</v>
      </c>
      <c r="J1253" s="327">
        <f>J1215</f>
        <v>0</v>
      </c>
      <c r="K1253" s="328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23100012</v>
      </c>
      <c r="G1256" s="11" t="s">
        <v>2</v>
      </c>
      <c r="H1256" s="303" t="s">
        <v>52</v>
      </c>
      <c r="I1256" s="303"/>
      <c r="J1256" s="303"/>
      <c r="K1256" s="304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07" t="s">
        <v>3</v>
      </c>
      <c r="G1257" s="17"/>
      <c r="H1257" s="305"/>
      <c r="I1257" s="305"/>
      <c r="J1257" s="305"/>
      <c r="K1257" s="306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45">
        <v>45213</v>
      </c>
      <c r="E1258" s="346"/>
      <c r="F1258" s="307"/>
      <c r="G1258" s="18"/>
      <c r="H1258" s="347" t="s">
        <v>53</v>
      </c>
      <c r="I1258" s="347"/>
      <c r="J1258" s="347"/>
      <c r="K1258" s="348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07"/>
      <c r="G1259" s="18"/>
      <c r="H1259" s="349" t="s">
        <v>43</v>
      </c>
      <c r="I1259" s="349"/>
      <c r="J1259" s="349"/>
      <c r="K1259" s="350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91</v>
      </c>
      <c r="E1260" s="9"/>
      <c r="F1260" s="21"/>
      <c r="G1260" s="22"/>
      <c r="H1260" s="351"/>
      <c r="I1260" s="351"/>
      <c r="J1260" s="351"/>
      <c r="K1260" s="352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144</v>
      </c>
      <c r="C1264" s="46" t="s">
        <v>36</v>
      </c>
      <c r="D1264" s="93">
        <v>1</v>
      </c>
      <c r="E1264" s="110" t="s">
        <v>92</v>
      </c>
      <c r="F1264" s="48"/>
      <c r="G1264" s="49"/>
      <c r="H1264" s="50">
        <v>28200</v>
      </c>
      <c r="I1264" s="51">
        <v>0.13500000000000001</v>
      </c>
      <c r="J1264" s="51"/>
      <c r="K1264" s="52">
        <f t="shared" ref="K1264:K1279" si="677">(B1264*H1264-((B1264*H1264)*I1264))-((B1264*H1264-((B1264*H1264)*I1264))*J1264)</f>
        <v>3512592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3"/>
      <c r="E1265" s="110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3"/>
      <c r="E1266" s="110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3"/>
      <c r="E1267" s="110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3"/>
      <c r="E1268" s="110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3"/>
      <c r="E1269" s="110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34"/>
      <c r="K1281" s="308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29">
        <f>SUM(K1264:K1279)</f>
        <v>3512592</v>
      </c>
      <c r="K1282" s="330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31"/>
      <c r="K1283" s="331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08"/>
      <c r="K1285" s="308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32">
        <f>((J1282/1.11)+(K1284/1.11))*11%</f>
        <v>348094.70270270266</v>
      </c>
      <c r="K1286" s="333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08"/>
      <c r="K1287" s="308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3512592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28</v>
      </c>
      <c r="J1290" s="309" t="s">
        <v>39</v>
      </c>
      <c r="K1290" s="310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29</v>
      </c>
      <c r="J1291" s="309"/>
      <c r="K1291" s="310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23100012</v>
      </c>
      <c r="F1294" s="123"/>
      <c r="G1294" s="124" t="s">
        <v>2</v>
      </c>
      <c r="H1294" s="353" t="str">
        <f>H1256</f>
        <v>CV PELITA JAYA</v>
      </c>
      <c r="I1294" s="353"/>
      <c r="J1294" s="353"/>
      <c r="K1294" s="354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57" t="s">
        <v>3</v>
      </c>
      <c r="G1295" s="130"/>
      <c r="H1295" s="355"/>
      <c r="I1295" s="355"/>
      <c r="J1295" s="355"/>
      <c r="K1295" s="356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58">
        <f>D1258</f>
        <v>45213</v>
      </c>
      <c r="E1296" s="359"/>
      <c r="F1296" s="357"/>
      <c r="G1296" s="131"/>
      <c r="H1296" s="360" t="str">
        <f>H1258</f>
        <v>(ANUGERAH SEJAHTERA)</v>
      </c>
      <c r="I1296" s="360"/>
      <c r="J1296" s="360"/>
      <c r="K1296" s="361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57"/>
      <c r="G1297" s="131"/>
      <c r="H1297" s="341" t="str">
        <f>H1259</f>
        <v>PURWOKERTO</v>
      </c>
      <c r="I1297" s="341"/>
      <c r="J1297" s="341"/>
      <c r="K1297" s="342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 t="str">
        <f>D1260</f>
        <v>KO 4616</v>
      </c>
      <c r="E1298" s="122"/>
      <c r="F1298" s="133"/>
      <c r="G1298" s="134"/>
      <c r="H1298" s="343"/>
      <c r="I1298" s="343"/>
      <c r="J1298" s="343"/>
      <c r="K1298" s="344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144</v>
      </c>
      <c r="C1302" s="287" t="str">
        <f t="shared" si="678"/>
        <v>LSN</v>
      </c>
      <c r="D1302" s="288">
        <f t="shared" si="678"/>
        <v>1</v>
      </c>
      <c r="E1302" s="289" t="str">
        <f t="shared" si="678"/>
        <v>GEL PEN JOYKO GP-265 Q-GEL HITAM</v>
      </c>
      <c r="F1302" s="158"/>
      <c r="G1302" s="159"/>
      <c r="H1302" s="160">
        <f t="shared" ref="H1302:J1302" si="679">H1264</f>
        <v>28200</v>
      </c>
      <c r="I1302" s="161">
        <f t="shared" si="679"/>
        <v>0.13500000000000001</v>
      </c>
      <c r="J1302" s="161">
        <f t="shared" si="679"/>
        <v>0</v>
      </c>
      <c r="K1302" s="162">
        <f t="shared" ref="K1302:K1317" si="680">(B1302*H1302-((B1302*H1302)*I1302))-((B1302*H1302-((B1302*H1302)*I1302))*J1302)</f>
        <v>3512592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0</v>
      </c>
      <c r="C1303" s="287">
        <f t="shared" si="681"/>
        <v>0</v>
      </c>
      <c r="D1303" s="288">
        <f t="shared" si="681"/>
        <v>0</v>
      </c>
      <c r="E1303" s="289">
        <f t="shared" si="681"/>
        <v>0</v>
      </c>
      <c r="F1303" s="158"/>
      <c r="G1303" s="159"/>
      <c r="H1303" s="160">
        <f t="shared" ref="H1303:J1303" si="682">H1265</f>
        <v>0</v>
      </c>
      <c r="I1303" s="161">
        <f t="shared" si="682"/>
        <v>0</v>
      </c>
      <c r="J1303" s="161">
        <f t="shared" si="682"/>
        <v>0</v>
      </c>
      <c r="K1303" s="162">
        <f t="shared" si="680"/>
        <v>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0</v>
      </c>
      <c r="C1304" s="287">
        <f t="shared" si="683"/>
        <v>0</v>
      </c>
      <c r="D1304" s="288">
        <f t="shared" si="683"/>
        <v>0</v>
      </c>
      <c r="E1304" s="289">
        <f t="shared" si="683"/>
        <v>0</v>
      </c>
      <c r="F1304" s="158"/>
      <c r="G1304" s="159"/>
      <c r="H1304" s="160">
        <f t="shared" ref="H1304:J1304" si="684">H1266</f>
        <v>0</v>
      </c>
      <c r="I1304" s="161">
        <f t="shared" si="684"/>
        <v>0</v>
      </c>
      <c r="J1304" s="161">
        <f t="shared" si="684"/>
        <v>0</v>
      </c>
      <c r="K1304" s="162">
        <f t="shared" si="680"/>
        <v>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0</v>
      </c>
      <c r="C1305" s="287">
        <f t="shared" si="685"/>
        <v>0</v>
      </c>
      <c r="D1305" s="288">
        <f t="shared" si="685"/>
        <v>0</v>
      </c>
      <c r="E1305" s="289">
        <f t="shared" si="685"/>
        <v>0</v>
      </c>
      <c r="F1305" s="158"/>
      <c r="G1305" s="159"/>
      <c r="H1305" s="160">
        <f t="shared" ref="H1305:J1305" si="686">H1267</f>
        <v>0</v>
      </c>
      <c r="I1305" s="161">
        <f t="shared" si="686"/>
        <v>0</v>
      </c>
      <c r="J1305" s="161">
        <f t="shared" si="686"/>
        <v>0</v>
      </c>
      <c r="K1305" s="162">
        <f t="shared" si="680"/>
        <v>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0</v>
      </c>
      <c r="C1306" s="287">
        <f t="shared" si="687"/>
        <v>0</v>
      </c>
      <c r="D1306" s="288">
        <f t="shared" si="687"/>
        <v>0</v>
      </c>
      <c r="E1306" s="289">
        <f t="shared" si="687"/>
        <v>0</v>
      </c>
      <c r="F1306" s="158"/>
      <c r="G1306" s="159"/>
      <c r="H1306" s="160">
        <f t="shared" ref="H1306:J1306" si="688">H1268</f>
        <v>0</v>
      </c>
      <c r="I1306" s="161">
        <f t="shared" si="688"/>
        <v>0</v>
      </c>
      <c r="J1306" s="161">
        <f t="shared" si="688"/>
        <v>0</v>
      </c>
      <c r="K1306" s="162">
        <f t="shared" si="680"/>
        <v>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0</v>
      </c>
      <c r="C1307" s="287">
        <f t="shared" si="689"/>
        <v>0</v>
      </c>
      <c r="D1307" s="288">
        <f t="shared" si="689"/>
        <v>0</v>
      </c>
      <c r="E1307" s="289">
        <f t="shared" si="689"/>
        <v>0</v>
      </c>
      <c r="F1307" s="158"/>
      <c r="G1307" s="159"/>
      <c r="H1307" s="160">
        <f t="shared" ref="H1307:J1307" si="690">H1269</f>
        <v>0</v>
      </c>
      <c r="I1307" s="161">
        <f t="shared" si="690"/>
        <v>0</v>
      </c>
      <c r="J1307" s="161">
        <f t="shared" si="690"/>
        <v>0</v>
      </c>
      <c r="K1307" s="162">
        <f t="shared" si="680"/>
        <v>0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66"/>
      <c r="K1319" s="362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67">
        <f>SUM(K1302:K1317)</f>
        <v>3512592</v>
      </c>
      <c r="K1320" s="368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63"/>
      <c r="K1321" s="363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62"/>
      <c r="K1323" s="362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64">
        <f>((J1320/1.11)+(K1322/1.11))*11%</f>
        <v>348094.70270270266</v>
      </c>
      <c r="K1324" s="365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62"/>
      <c r="K1325" s="362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3512592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28</v>
      </c>
      <c r="J1328" s="335" t="str">
        <f>J1290</f>
        <v>NOVI / CONDRO</v>
      </c>
      <c r="K1328" s="336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29</v>
      </c>
      <c r="J1329" s="335">
        <f>J1291</f>
        <v>0</v>
      </c>
      <c r="K1329" s="336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23100012</v>
      </c>
      <c r="F1332" s="200"/>
      <c r="G1332" s="201" t="s">
        <v>2</v>
      </c>
      <c r="H1332" s="337" t="str">
        <f>H1294</f>
        <v>CV PELITA JAYA</v>
      </c>
      <c r="I1332" s="337"/>
      <c r="J1332" s="337"/>
      <c r="K1332" s="338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11" t="s">
        <v>3</v>
      </c>
      <c r="G1333" s="207"/>
      <c r="H1333" s="339"/>
      <c r="I1333" s="339"/>
      <c r="J1333" s="339"/>
      <c r="K1333" s="340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12">
        <f>D1296</f>
        <v>45213</v>
      </c>
      <c r="E1334" s="313"/>
      <c r="F1334" s="311"/>
      <c r="G1334" s="208"/>
      <c r="H1334" s="314" t="str">
        <f>H1296</f>
        <v>(ANUGERAH SEJAHTERA)</v>
      </c>
      <c r="I1334" s="314"/>
      <c r="J1334" s="314"/>
      <c r="K1334" s="315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11"/>
      <c r="G1335" s="208"/>
      <c r="H1335" s="316" t="str">
        <f>H1297</f>
        <v>PURWOKERTO</v>
      </c>
      <c r="I1335" s="316"/>
      <c r="J1335" s="316"/>
      <c r="K1335" s="317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 t="str">
        <f>D1298</f>
        <v>KO 4616</v>
      </c>
      <c r="E1336" s="199"/>
      <c r="F1336" s="210"/>
      <c r="G1336" s="211"/>
      <c r="H1336" s="318"/>
      <c r="I1336" s="318"/>
      <c r="J1336" s="318"/>
      <c r="K1336" s="319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144</v>
      </c>
      <c r="C1340" s="292" t="str">
        <f t="shared" si="711"/>
        <v>LSN</v>
      </c>
      <c r="D1340" s="293">
        <f t="shared" si="711"/>
        <v>1</v>
      </c>
      <c r="E1340" s="294" t="str">
        <f t="shared" si="711"/>
        <v>GEL PEN JOYKO GP-265 Q-GEL HITAM</v>
      </c>
      <c r="F1340" s="235"/>
      <c r="G1340" s="236"/>
      <c r="H1340" s="237">
        <f t="shared" ref="H1340:J1340" si="712">H1302</f>
        <v>28200</v>
      </c>
      <c r="I1340" s="238">
        <f t="shared" si="712"/>
        <v>0.13500000000000001</v>
      </c>
      <c r="J1340" s="238">
        <f t="shared" si="712"/>
        <v>0</v>
      </c>
      <c r="K1340" s="239">
        <f t="shared" ref="K1340:K1355" si="713">(B1340*H1340-((B1340*H1340)*I1340))-((B1340*H1340-((B1340*H1340)*I1340))*J1340)</f>
        <v>3512592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0</v>
      </c>
      <c r="C1341" s="292">
        <f t="shared" si="714"/>
        <v>0</v>
      </c>
      <c r="D1341" s="293">
        <f t="shared" si="714"/>
        <v>0</v>
      </c>
      <c r="E1341" s="294">
        <f t="shared" si="714"/>
        <v>0</v>
      </c>
      <c r="F1341" s="235"/>
      <c r="G1341" s="236"/>
      <c r="H1341" s="237">
        <f t="shared" ref="H1341:J1341" si="715">H1303</f>
        <v>0</v>
      </c>
      <c r="I1341" s="238">
        <f t="shared" si="715"/>
        <v>0</v>
      </c>
      <c r="J1341" s="238">
        <f t="shared" si="715"/>
        <v>0</v>
      </c>
      <c r="K1341" s="239">
        <f t="shared" si="713"/>
        <v>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0</v>
      </c>
      <c r="C1342" s="292">
        <f t="shared" si="716"/>
        <v>0</v>
      </c>
      <c r="D1342" s="293">
        <f t="shared" si="716"/>
        <v>0</v>
      </c>
      <c r="E1342" s="294">
        <f t="shared" si="716"/>
        <v>0</v>
      </c>
      <c r="F1342" s="235"/>
      <c r="G1342" s="236"/>
      <c r="H1342" s="237">
        <f t="shared" ref="H1342:J1342" si="717">H1304</f>
        <v>0</v>
      </c>
      <c r="I1342" s="238">
        <f t="shared" si="717"/>
        <v>0</v>
      </c>
      <c r="J1342" s="238">
        <f t="shared" si="717"/>
        <v>0</v>
      </c>
      <c r="K1342" s="239">
        <f t="shared" si="713"/>
        <v>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0</v>
      </c>
      <c r="C1343" s="292">
        <f t="shared" si="718"/>
        <v>0</v>
      </c>
      <c r="D1343" s="293">
        <f t="shared" si="718"/>
        <v>0</v>
      </c>
      <c r="E1343" s="294">
        <f t="shared" si="718"/>
        <v>0</v>
      </c>
      <c r="F1343" s="235"/>
      <c r="G1343" s="236"/>
      <c r="H1343" s="237">
        <f t="shared" ref="H1343:J1343" si="719">H1305</f>
        <v>0</v>
      </c>
      <c r="I1343" s="238">
        <f t="shared" si="719"/>
        <v>0</v>
      </c>
      <c r="J1343" s="238">
        <f t="shared" si="719"/>
        <v>0</v>
      </c>
      <c r="K1343" s="239">
        <f t="shared" si="713"/>
        <v>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0</v>
      </c>
      <c r="C1344" s="292">
        <f t="shared" si="720"/>
        <v>0</v>
      </c>
      <c r="D1344" s="293">
        <f t="shared" si="720"/>
        <v>0</v>
      </c>
      <c r="E1344" s="294">
        <f t="shared" si="720"/>
        <v>0</v>
      </c>
      <c r="F1344" s="235"/>
      <c r="G1344" s="236"/>
      <c r="H1344" s="237">
        <f t="shared" ref="H1344:J1344" si="721">H1306</f>
        <v>0</v>
      </c>
      <c r="I1344" s="238">
        <f t="shared" si="721"/>
        <v>0</v>
      </c>
      <c r="J1344" s="238">
        <f t="shared" si="721"/>
        <v>0</v>
      </c>
      <c r="K1344" s="239">
        <f t="shared" si="713"/>
        <v>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0</v>
      </c>
      <c r="C1345" s="292">
        <f t="shared" si="722"/>
        <v>0</v>
      </c>
      <c r="D1345" s="293">
        <f t="shared" si="722"/>
        <v>0</v>
      </c>
      <c r="E1345" s="294">
        <f t="shared" si="722"/>
        <v>0</v>
      </c>
      <c r="F1345" s="235"/>
      <c r="G1345" s="236"/>
      <c r="H1345" s="237">
        <f t="shared" ref="H1345:J1345" si="723">H1307</f>
        <v>0</v>
      </c>
      <c r="I1345" s="238">
        <f t="shared" si="723"/>
        <v>0</v>
      </c>
      <c r="J1345" s="238">
        <f t="shared" si="723"/>
        <v>0</v>
      </c>
      <c r="K1345" s="239">
        <f t="shared" si="713"/>
        <v>0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20"/>
      <c r="K1357" s="321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22">
        <f>SUM(K1340:K1355)</f>
        <v>3512592</v>
      </c>
      <c r="K1358" s="323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24"/>
      <c r="K1359" s="324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21"/>
      <c r="K1361" s="321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25">
        <f>((J1358/1.11)+(K1360/1.11))*11%</f>
        <v>348094.70270270266</v>
      </c>
      <c r="K1362" s="326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21"/>
      <c r="K1363" s="321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3512592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28</v>
      </c>
      <c r="J1366" s="327" t="str">
        <f>J1328</f>
        <v>NOVI / CONDRO</v>
      </c>
      <c r="K1366" s="328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29</v>
      </c>
      <c r="J1367" s="327">
        <f>J1329</f>
        <v>0</v>
      </c>
      <c r="K1367" s="328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23100013</v>
      </c>
      <c r="G1370" s="11" t="s">
        <v>2</v>
      </c>
      <c r="H1370" s="303" t="s">
        <v>63</v>
      </c>
      <c r="I1370" s="303"/>
      <c r="J1370" s="303"/>
      <c r="K1370" s="304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07" t="s">
        <v>3</v>
      </c>
      <c r="G1371" s="17"/>
      <c r="H1371" s="305"/>
      <c r="I1371" s="305"/>
      <c r="J1371" s="305"/>
      <c r="K1371" s="306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45">
        <v>45215</v>
      </c>
      <c r="E1372" s="346"/>
      <c r="F1372" s="307"/>
      <c r="G1372" s="18"/>
      <c r="H1372" s="347" t="s">
        <v>64</v>
      </c>
      <c r="I1372" s="347"/>
      <c r="J1372" s="347"/>
      <c r="K1372" s="348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07"/>
      <c r="G1373" s="18"/>
      <c r="H1373" s="349" t="s">
        <v>65</v>
      </c>
      <c r="I1373" s="349"/>
      <c r="J1373" s="349"/>
      <c r="K1373" s="350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96</v>
      </c>
      <c r="E1374" s="9"/>
      <c r="F1374" s="21"/>
      <c r="G1374" s="22"/>
      <c r="H1374" s="351"/>
      <c r="I1374" s="351"/>
      <c r="J1374" s="351"/>
      <c r="K1374" s="352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144</v>
      </c>
      <c r="C1378" s="46" t="s">
        <v>79</v>
      </c>
      <c r="D1378" s="93">
        <v>3</v>
      </c>
      <c r="E1378" s="110" t="s">
        <v>93</v>
      </c>
      <c r="F1378" s="48"/>
      <c r="G1378" s="49"/>
      <c r="H1378" s="50">
        <v>29600</v>
      </c>
      <c r="I1378" s="51">
        <v>0.125</v>
      </c>
      <c r="J1378" s="51"/>
      <c r="K1378" s="52">
        <f t="shared" ref="K1378:K1393" si="744">(B1378*H1378-((B1378*H1378)*I1378))-((B1378*H1378-((B1378*H1378)*I1378))*J1378)</f>
        <v>3729600</v>
      </c>
      <c r="L1378" s="36"/>
    </row>
    <row r="1379" spans="1:12" s="10" customFormat="1" ht="14.1" customHeight="1" x14ac:dyDescent="0.25">
      <c r="A1379" s="45">
        <v>2</v>
      </c>
      <c r="B1379" s="46">
        <v>72</v>
      </c>
      <c r="C1379" s="46" t="s">
        <v>79</v>
      </c>
      <c r="D1379" s="93">
        <v>2</v>
      </c>
      <c r="E1379" s="110" t="s">
        <v>94</v>
      </c>
      <c r="F1379" s="48"/>
      <c r="G1379" s="49"/>
      <c r="H1379" s="50">
        <v>41500</v>
      </c>
      <c r="I1379" s="51">
        <v>0.125</v>
      </c>
      <c r="J1379" s="51"/>
      <c r="K1379" s="52">
        <f t="shared" si="744"/>
        <v>2614500</v>
      </c>
      <c r="L1379" s="36"/>
    </row>
    <row r="1380" spans="1:12" s="10" customFormat="1" ht="14.1" customHeight="1" x14ac:dyDescent="0.25">
      <c r="A1380" s="45">
        <v>3</v>
      </c>
      <c r="B1380" s="46">
        <v>72</v>
      </c>
      <c r="C1380" s="46" t="s">
        <v>79</v>
      </c>
      <c r="D1380" s="93">
        <v>2</v>
      </c>
      <c r="E1380" s="110" t="s">
        <v>95</v>
      </c>
      <c r="F1380" s="48"/>
      <c r="G1380" s="49"/>
      <c r="H1380" s="50">
        <v>34200</v>
      </c>
      <c r="I1380" s="51">
        <v>0.125</v>
      </c>
      <c r="J1380" s="51"/>
      <c r="K1380" s="52">
        <f t="shared" si="744"/>
        <v>2154600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34"/>
      <c r="K1395" s="308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29">
        <f>SUM(K1378:K1393)</f>
        <v>8498700</v>
      </c>
      <c r="K1396" s="330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31"/>
      <c r="K1397" s="331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08"/>
      <c r="K1399" s="308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32">
        <f>((J1396/1.11)+(K1398/1.11))*11%</f>
        <v>842213.51351351349</v>
      </c>
      <c r="K1400" s="333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08"/>
      <c r="K1401" s="308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8498700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28</v>
      </c>
      <c r="J1404" s="309" t="s">
        <v>39</v>
      </c>
      <c r="K1404" s="310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29</v>
      </c>
      <c r="J1405" s="309"/>
      <c r="K1405" s="310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23100013</v>
      </c>
      <c r="F1408" s="123"/>
      <c r="G1408" s="124" t="s">
        <v>2</v>
      </c>
      <c r="H1408" s="353" t="str">
        <f>H1370</f>
        <v>LILY JULIAWATI</v>
      </c>
      <c r="I1408" s="353"/>
      <c r="J1408" s="353"/>
      <c r="K1408" s="354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57" t="s">
        <v>3</v>
      </c>
      <c r="G1409" s="130"/>
      <c r="H1409" s="355"/>
      <c r="I1409" s="355"/>
      <c r="J1409" s="355"/>
      <c r="K1409" s="356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58">
        <f>D1372</f>
        <v>45215</v>
      </c>
      <c r="E1410" s="359"/>
      <c r="F1410" s="357"/>
      <c r="G1410" s="131"/>
      <c r="H1410" s="360" t="str">
        <f>H1372</f>
        <v>(REJO AGUNG)</v>
      </c>
      <c r="I1410" s="360"/>
      <c r="J1410" s="360"/>
      <c r="K1410" s="361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57"/>
      <c r="G1411" s="131"/>
      <c r="H1411" s="341" t="str">
        <f>H1373</f>
        <v>JOMBANG</v>
      </c>
      <c r="I1411" s="341"/>
      <c r="J1411" s="341"/>
      <c r="K1411" s="342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 t="str">
        <f>D1374</f>
        <v>G 4620</v>
      </c>
      <c r="E1412" s="122"/>
      <c r="F1412" s="133"/>
      <c r="G1412" s="134"/>
      <c r="H1412" s="343"/>
      <c r="I1412" s="343"/>
      <c r="J1412" s="343"/>
      <c r="K1412" s="344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144</v>
      </c>
      <c r="C1416" s="287" t="str">
        <f t="shared" si="745"/>
        <v>PCS</v>
      </c>
      <c r="D1416" s="288">
        <f t="shared" si="745"/>
        <v>3</v>
      </c>
      <c r="E1416" s="289" t="str">
        <f t="shared" si="745"/>
        <v>CRAYON / OIL PASTEL JOYKO OP-24S PP CASE SEA WORLD</v>
      </c>
      <c r="F1416" s="158"/>
      <c r="G1416" s="159"/>
      <c r="H1416" s="160">
        <f t="shared" ref="H1416:J1416" si="746">H1378</f>
        <v>29600</v>
      </c>
      <c r="I1416" s="161">
        <f t="shared" si="746"/>
        <v>0.125</v>
      </c>
      <c r="J1416" s="161">
        <f t="shared" si="746"/>
        <v>0</v>
      </c>
      <c r="K1416" s="162">
        <f t="shared" ref="K1416:K1431" si="747">(B1416*H1416-((B1416*H1416)*I1416))-((B1416*H1416-((B1416*H1416)*I1416))*J1416)</f>
        <v>3729600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72</v>
      </c>
      <c r="C1417" s="287" t="str">
        <f t="shared" si="748"/>
        <v>PCS</v>
      </c>
      <c r="D1417" s="288">
        <f t="shared" si="748"/>
        <v>2</v>
      </c>
      <c r="E1417" s="289" t="str">
        <f t="shared" si="748"/>
        <v>CRAYON / OIL PASTEL JOYKO OP-36S PP CASE SEA WORLD</v>
      </c>
      <c r="F1417" s="158"/>
      <c r="G1417" s="159"/>
      <c r="H1417" s="160">
        <f t="shared" ref="H1417:J1417" si="749">H1379</f>
        <v>41500</v>
      </c>
      <c r="I1417" s="161">
        <f t="shared" si="749"/>
        <v>0.125</v>
      </c>
      <c r="J1417" s="161">
        <f t="shared" si="749"/>
        <v>0</v>
      </c>
      <c r="K1417" s="162">
        <f t="shared" si="747"/>
        <v>2614500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72</v>
      </c>
      <c r="C1418" s="287" t="str">
        <f t="shared" si="750"/>
        <v>PCS</v>
      </c>
      <c r="D1418" s="288">
        <f t="shared" si="750"/>
        <v>2</v>
      </c>
      <c r="E1418" s="289" t="str">
        <f t="shared" si="750"/>
        <v>CORRECTION FLUID JOYKO CF-S225</v>
      </c>
      <c r="F1418" s="158"/>
      <c r="G1418" s="159"/>
      <c r="H1418" s="160">
        <f t="shared" ref="H1418:J1418" si="751">H1380</f>
        <v>34200</v>
      </c>
      <c r="I1418" s="161">
        <f t="shared" si="751"/>
        <v>0.125</v>
      </c>
      <c r="J1418" s="161">
        <f t="shared" si="751"/>
        <v>0</v>
      </c>
      <c r="K1418" s="162">
        <f t="shared" si="747"/>
        <v>2154600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0</v>
      </c>
      <c r="C1419" s="287">
        <f t="shared" si="752"/>
        <v>0</v>
      </c>
      <c r="D1419" s="288">
        <f t="shared" si="752"/>
        <v>0</v>
      </c>
      <c r="E1419" s="289">
        <f t="shared" si="752"/>
        <v>0</v>
      </c>
      <c r="F1419" s="158"/>
      <c r="G1419" s="159"/>
      <c r="H1419" s="160">
        <f t="shared" ref="H1419:J1419" si="753">H1381</f>
        <v>0</v>
      </c>
      <c r="I1419" s="161">
        <f t="shared" si="753"/>
        <v>0</v>
      </c>
      <c r="J1419" s="161">
        <f t="shared" si="753"/>
        <v>0</v>
      </c>
      <c r="K1419" s="162">
        <f t="shared" si="747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0</v>
      </c>
      <c r="C1420" s="287">
        <f t="shared" si="754"/>
        <v>0</v>
      </c>
      <c r="D1420" s="288">
        <f t="shared" si="754"/>
        <v>0</v>
      </c>
      <c r="E1420" s="289">
        <f t="shared" si="754"/>
        <v>0</v>
      </c>
      <c r="F1420" s="158"/>
      <c r="G1420" s="159"/>
      <c r="H1420" s="160">
        <f t="shared" ref="H1420:J1420" si="755">H1382</f>
        <v>0</v>
      </c>
      <c r="I1420" s="161">
        <f t="shared" si="755"/>
        <v>0</v>
      </c>
      <c r="J1420" s="161">
        <f t="shared" si="755"/>
        <v>0</v>
      </c>
      <c r="K1420" s="162">
        <f t="shared" si="747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66"/>
      <c r="K1433" s="362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67">
        <f>SUM(K1416:K1431)</f>
        <v>8498700</v>
      </c>
      <c r="K1434" s="368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63"/>
      <c r="K1435" s="363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62"/>
      <c r="K1437" s="362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64">
        <f>((J1434/1.11)+(K1436/1.11))*11%</f>
        <v>842213.51351351349</v>
      </c>
      <c r="K1438" s="365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62"/>
      <c r="K1439" s="362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8498700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28</v>
      </c>
      <c r="J1442" s="335" t="str">
        <f>J1404</f>
        <v>NOVI / CONDRO</v>
      </c>
      <c r="K1442" s="336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29</v>
      </c>
      <c r="J1443" s="335">
        <f>J1405</f>
        <v>0</v>
      </c>
      <c r="K1443" s="336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23100013</v>
      </c>
      <c r="F1446" s="200"/>
      <c r="G1446" s="201" t="s">
        <v>2</v>
      </c>
      <c r="H1446" s="337" t="str">
        <f>H1408</f>
        <v>LILY JULIAWATI</v>
      </c>
      <c r="I1446" s="337"/>
      <c r="J1446" s="337"/>
      <c r="K1446" s="338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11" t="s">
        <v>3</v>
      </c>
      <c r="G1447" s="207"/>
      <c r="H1447" s="339"/>
      <c r="I1447" s="339"/>
      <c r="J1447" s="339"/>
      <c r="K1447" s="340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12">
        <f>D1410</f>
        <v>45215</v>
      </c>
      <c r="E1448" s="313"/>
      <c r="F1448" s="311"/>
      <c r="G1448" s="208"/>
      <c r="H1448" s="314" t="str">
        <f>H1410</f>
        <v>(REJO AGUNG)</v>
      </c>
      <c r="I1448" s="314"/>
      <c r="J1448" s="314"/>
      <c r="K1448" s="315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11"/>
      <c r="G1449" s="208"/>
      <c r="H1449" s="316" t="str">
        <f>H1411</f>
        <v>JOMBANG</v>
      </c>
      <c r="I1449" s="316"/>
      <c r="J1449" s="316"/>
      <c r="K1449" s="317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 t="str">
        <f>D1412</f>
        <v>G 4620</v>
      </c>
      <c r="E1450" s="199"/>
      <c r="F1450" s="210"/>
      <c r="G1450" s="211"/>
      <c r="H1450" s="318"/>
      <c r="I1450" s="318"/>
      <c r="J1450" s="318"/>
      <c r="K1450" s="319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144</v>
      </c>
      <c r="C1454" s="292" t="str">
        <f t="shared" si="778"/>
        <v>PCS</v>
      </c>
      <c r="D1454" s="293">
        <f t="shared" si="778"/>
        <v>3</v>
      </c>
      <c r="E1454" s="294" t="str">
        <f t="shared" si="778"/>
        <v>CRAYON / OIL PASTEL JOYKO OP-24S PP CASE SEA WORLD</v>
      </c>
      <c r="F1454" s="235"/>
      <c r="G1454" s="236"/>
      <c r="H1454" s="237">
        <f t="shared" ref="H1454:J1454" si="779">H1416</f>
        <v>29600</v>
      </c>
      <c r="I1454" s="238">
        <f t="shared" si="779"/>
        <v>0.125</v>
      </c>
      <c r="J1454" s="238">
        <f t="shared" si="779"/>
        <v>0</v>
      </c>
      <c r="K1454" s="239">
        <f t="shared" ref="K1454:K1469" si="780">(B1454*H1454-((B1454*H1454)*I1454))-((B1454*H1454-((B1454*H1454)*I1454))*J1454)</f>
        <v>3729600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72</v>
      </c>
      <c r="C1455" s="292" t="str">
        <f t="shared" si="781"/>
        <v>PCS</v>
      </c>
      <c r="D1455" s="293">
        <f t="shared" si="781"/>
        <v>2</v>
      </c>
      <c r="E1455" s="294" t="str">
        <f t="shared" si="781"/>
        <v>CRAYON / OIL PASTEL JOYKO OP-36S PP CASE SEA WORLD</v>
      </c>
      <c r="F1455" s="235"/>
      <c r="G1455" s="236"/>
      <c r="H1455" s="237">
        <f t="shared" ref="H1455:J1455" si="782">H1417</f>
        <v>41500</v>
      </c>
      <c r="I1455" s="238">
        <f t="shared" si="782"/>
        <v>0.125</v>
      </c>
      <c r="J1455" s="238">
        <f t="shared" si="782"/>
        <v>0</v>
      </c>
      <c r="K1455" s="239">
        <f t="shared" si="780"/>
        <v>2614500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72</v>
      </c>
      <c r="C1456" s="292" t="str">
        <f t="shared" si="783"/>
        <v>PCS</v>
      </c>
      <c r="D1456" s="293">
        <f t="shared" si="783"/>
        <v>2</v>
      </c>
      <c r="E1456" s="294" t="str">
        <f t="shared" si="783"/>
        <v>CORRECTION FLUID JOYKO CF-S225</v>
      </c>
      <c r="F1456" s="235"/>
      <c r="G1456" s="236"/>
      <c r="H1456" s="237">
        <f t="shared" ref="H1456:J1456" si="784">H1418</f>
        <v>34200</v>
      </c>
      <c r="I1456" s="238">
        <f t="shared" si="784"/>
        <v>0.125</v>
      </c>
      <c r="J1456" s="238">
        <f t="shared" si="784"/>
        <v>0</v>
      </c>
      <c r="K1456" s="239">
        <f t="shared" si="780"/>
        <v>2154600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0</v>
      </c>
      <c r="C1457" s="292">
        <f t="shared" si="785"/>
        <v>0</v>
      </c>
      <c r="D1457" s="293">
        <f t="shared" si="785"/>
        <v>0</v>
      </c>
      <c r="E1457" s="294">
        <f t="shared" si="785"/>
        <v>0</v>
      </c>
      <c r="F1457" s="235"/>
      <c r="G1457" s="236"/>
      <c r="H1457" s="237">
        <f t="shared" ref="H1457:J1457" si="786">H1419</f>
        <v>0</v>
      </c>
      <c r="I1457" s="238">
        <f t="shared" si="786"/>
        <v>0</v>
      </c>
      <c r="J1457" s="238">
        <f t="shared" si="786"/>
        <v>0</v>
      </c>
      <c r="K1457" s="239">
        <f t="shared" si="780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0</v>
      </c>
      <c r="C1458" s="292">
        <f t="shared" si="787"/>
        <v>0</v>
      </c>
      <c r="D1458" s="293">
        <f t="shared" si="787"/>
        <v>0</v>
      </c>
      <c r="E1458" s="294">
        <f t="shared" si="787"/>
        <v>0</v>
      </c>
      <c r="F1458" s="235"/>
      <c r="G1458" s="236"/>
      <c r="H1458" s="237">
        <f t="shared" ref="H1458:J1458" si="788">H1420</f>
        <v>0</v>
      </c>
      <c r="I1458" s="238">
        <f t="shared" si="788"/>
        <v>0</v>
      </c>
      <c r="J1458" s="238">
        <f t="shared" si="788"/>
        <v>0</v>
      </c>
      <c r="K1458" s="239">
        <f t="shared" si="780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20"/>
      <c r="K1471" s="321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22">
        <f>SUM(K1454:K1469)</f>
        <v>8498700</v>
      </c>
      <c r="K1472" s="323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24"/>
      <c r="K1473" s="324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21"/>
      <c r="K1475" s="321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25">
        <f>((J1472/1.11)+(K1474/1.11))*11%</f>
        <v>842213.51351351349</v>
      </c>
      <c r="K1476" s="326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21"/>
      <c r="K1477" s="321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8498700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28</v>
      </c>
      <c r="J1480" s="327" t="str">
        <f>J1442</f>
        <v>NOVI / CONDRO</v>
      </c>
      <c r="K1480" s="328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29</v>
      </c>
      <c r="J1481" s="327">
        <f>J1443</f>
        <v>0</v>
      </c>
      <c r="K1481" s="328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23100014</v>
      </c>
      <c r="G1484" s="11" t="s">
        <v>2</v>
      </c>
      <c r="H1484" s="303" t="s">
        <v>52</v>
      </c>
      <c r="I1484" s="303"/>
      <c r="J1484" s="303"/>
      <c r="K1484" s="304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07" t="s">
        <v>3</v>
      </c>
      <c r="G1485" s="17"/>
      <c r="H1485" s="305"/>
      <c r="I1485" s="305"/>
      <c r="J1485" s="305"/>
      <c r="K1485" s="306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45">
        <v>45215</v>
      </c>
      <c r="E1486" s="346"/>
      <c r="F1486" s="307"/>
      <c r="G1486" s="18"/>
      <c r="H1486" s="347" t="s">
        <v>53</v>
      </c>
      <c r="I1486" s="347"/>
      <c r="J1486" s="347"/>
      <c r="K1486" s="348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07"/>
      <c r="G1487" s="18"/>
      <c r="H1487" s="349" t="s">
        <v>43</v>
      </c>
      <c r="I1487" s="349"/>
      <c r="J1487" s="349"/>
      <c r="K1487" s="350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97</v>
      </c>
      <c r="E1488" s="9"/>
      <c r="F1488" s="21"/>
      <c r="G1488" s="22"/>
      <c r="H1488" s="351"/>
      <c r="I1488" s="351"/>
      <c r="J1488" s="351"/>
      <c r="K1488" s="352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72</v>
      </c>
      <c r="C1492" s="46" t="s">
        <v>36</v>
      </c>
      <c r="D1492" s="93">
        <v>1</v>
      </c>
      <c r="E1492" s="110" t="s">
        <v>98</v>
      </c>
      <c r="F1492" s="48"/>
      <c r="G1492" s="49"/>
      <c r="H1492" s="50">
        <v>55800</v>
      </c>
      <c r="I1492" s="51">
        <v>0.13500000000000001</v>
      </c>
      <c r="J1492" s="51"/>
      <c r="K1492" s="52">
        <f t="shared" ref="K1492:K1507" si="811">(B1492*H1492-((B1492*H1492)*I1492))-((B1492*H1492-((B1492*H1492)*I1492))*J1492)</f>
        <v>3475224</v>
      </c>
      <c r="L1492" s="36"/>
    </row>
    <row r="1493" spans="1:12" s="10" customFormat="1" ht="14.1" customHeight="1" x14ac:dyDescent="0.25">
      <c r="A1493" s="45">
        <v>2</v>
      </c>
      <c r="B1493" s="46">
        <v>72</v>
      </c>
      <c r="C1493" s="46" t="s">
        <v>36</v>
      </c>
      <c r="D1493" s="93">
        <v>1</v>
      </c>
      <c r="E1493" s="110" t="s">
        <v>99</v>
      </c>
      <c r="F1493" s="48"/>
      <c r="G1493" s="49"/>
      <c r="H1493" s="50">
        <v>57000</v>
      </c>
      <c r="I1493" s="51">
        <v>0.13500000000000001</v>
      </c>
      <c r="J1493" s="51"/>
      <c r="K1493" s="52">
        <f t="shared" si="811"/>
        <v>3549960</v>
      </c>
      <c r="L1493" s="36"/>
    </row>
    <row r="1494" spans="1:12" s="10" customFormat="1" ht="14.1" customHeight="1" x14ac:dyDescent="0.25">
      <c r="A1494" s="45">
        <v>3</v>
      </c>
      <c r="B1494" s="46">
        <v>144</v>
      </c>
      <c r="C1494" s="46" t="s">
        <v>36</v>
      </c>
      <c r="D1494" s="93">
        <v>1</v>
      </c>
      <c r="E1494" s="110" t="s">
        <v>100</v>
      </c>
      <c r="F1494" s="48"/>
      <c r="G1494" s="49"/>
      <c r="H1494" s="50">
        <v>21600</v>
      </c>
      <c r="I1494" s="51">
        <v>0.13500000000000001</v>
      </c>
      <c r="J1494" s="51"/>
      <c r="K1494" s="52">
        <f t="shared" si="811"/>
        <v>2690496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3"/>
      <c r="E1495" s="110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34"/>
      <c r="K1509" s="308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29">
        <f>SUM(K1492:K1507)</f>
        <v>9715680</v>
      </c>
      <c r="K1510" s="330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31"/>
      <c r="K1511" s="331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08"/>
      <c r="K1513" s="308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32">
        <f>((J1510/1.11)+(K1512/1.11))*11%</f>
        <v>962815.13513513503</v>
      </c>
      <c r="K1514" s="333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08"/>
      <c r="K1515" s="308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9715680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28</v>
      </c>
      <c r="J1518" s="309" t="s">
        <v>39</v>
      </c>
      <c r="K1518" s="310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29</v>
      </c>
      <c r="J1519" s="309"/>
      <c r="K1519" s="310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23100014</v>
      </c>
      <c r="F1522" s="123"/>
      <c r="G1522" s="124" t="s">
        <v>2</v>
      </c>
      <c r="H1522" s="353" t="str">
        <f>H1484</f>
        <v>CV PELITA JAYA</v>
      </c>
      <c r="I1522" s="353"/>
      <c r="J1522" s="353"/>
      <c r="K1522" s="354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57" t="s">
        <v>3</v>
      </c>
      <c r="G1523" s="130"/>
      <c r="H1523" s="355"/>
      <c r="I1523" s="355"/>
      <c r="J1523" s="355"/>
      <c r="K1523" s="356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58">
        <f>D1486</f>
        <v>45215</v>
      </c>
      <c r="E1524" s="359"/>
      <c r="F1524" s="357"/>
      <c r="G1524" s="131"/>
      <c r="H1524" s="360" t="str">
        <f>H1486</f>
        <v>(ANUGERAH SEJAHTERA)</v>
      </c>
      <c r="I1524" s="360"/>
      <c r="J1524" s="360"/>
      <c r="K1524" s="361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57"/>
      <c r="G1525" s="131"/>
      <c r="H1525" s="341" t="str">
        <f>H1487</f>
        <v>PURWOKERTO</v>
      </c>
      <c r="I1525" s="341"/>
      <c r="J1525" s="341"/>
      <c r="K1525" s="342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 t="str">
        <f>D1488</f>
        <v>KO 4626</v>
      </c>
      <c r="E1526" s="122"/>
      <c r="F1526" s="133"/>
      <c r="G1526" s="134"/>
      <c r="H1526" s="343"/>
      <c r="I1526" s="343"/>
      <c r="J1526" s="343"/>
      <c r="K1526" s="344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72</v>
      </c>
      <c r="C1530" s="287" t="str">
        <f t="shared" si="812"/>
        <v>LSN</v>
      </c>
      <c r="D1530" s="288">
        <f t="shared" si="812"/>
        <v>1</v>
      </c>
      <c r="E1530" s="289" t="str">
        <f t="shared" si="812"/>
        <v>CORRECTION FLUID KENKO KE-107M</v>
      </c>
      <c r="F1530" s="158"/>
      <c r="G1530" s="159"/>
      <c r="H1530" s="160">
        <f t="shared" ref="H1530:J1530" si="813">H1492</f>
        <v>55800</v>
      </c>
      <c r="I1530" s="161">
        <f t="shared" si="813"/>
        <v>0.13500000000000001</v>
      </c>
      <c r="J1530" s="161">
        <f t="shared" si="813"/>
        <v>0</v>
      </c>
      <c r="K1530" s="162">
        <f t="shared" ref="K1530:K1545" si="814">(B1530*H1530-((B1530*H1530)*I1530))-((B1530*H1530-((B1530*H1530)*I1530))*J1530)</f>
        <v>3475224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72</v>
      </c>
      <c r="C1531" s="287" t="str">
        <f t="shared" si="815"/>
        <v>LSN</v>
      </c>
      <c r="D1531" s="288">
        <f t="shared" si="815"/>
        <v>1</v>
      </c>
      <c r="E1531" s="289" t="str">
        <f t="shared" si="815"/>
        <v>CORRECTION FLUID KENKO KE-823M</v>
      </c>
      <c r="F1531" s="158"/>
      <c r="G1531" s="159"/>
      <c r="H1531" s="160">
        <f t="shared" ref="H1531:J1531" si="816">H1493</f>
        <v>57000</v>
      </c>
      <c r="I1531" s="161">
        <f t="shared" si="816"/>
        <v>0.13500000000000001</v>
      </c>
      <c r="J1531" s="161">
        <f t="shared" si="816"/>
        <v>0</v>
      </c>
      <c r="K1531" s="162">
        <f t="shared" si="814"/>
        <v>3549960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144</v>
      </c>
      <c r="C1532" s="287" t="str">
        <f t="shared" si="817"/>
        <v>LSN</v>
      </c>
      <c r="D1532" s="288">
        <f t="shared" si="817"/>
        <v>1</v>
      </c>
      <c r="E1532" s="289" t="str">
        <f t="shared" si="817"/>
        <v>GEL PEN KENKO KE-303 T-GEL TRIANGULAR HITAM</v>
      </c>
      <c r="F1532" s="158"/>
      <c r="G1532" s="159"/>
      <c r="H1532" s="160">
        <f t="shared" ref="H1532:J1532" si="818">H1494</f>
        <v>21600</v>
      </c>
      <c r="I1532" s="161">
        <f t="shared" si="818"/>
        <v>0.13500000000000001</v>
      </c>
      <c r="J1532" s="161">
        <f t="shared" si="818"/>
        <v>0</v>
      </c>
      <c r="K1532" s="162">
        <f t="shared" si="814"/>
        <v>2690496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0</v>
      </c>
      <c r="C1533" s="287">
        <f t="shared" si="819"/>
        <v>0</v>
      </c>
      <c r="D1533" s="288">
        <f t="shared" si="819"/>
        <v>0</v>
      </c>
      <c r="E1533" s="289">
        <f t="shared" si="819"/>
        <v>0</v>
      </c>
      <c r="F1533" s="158"/>
      <c r="G1533" s="159"/>
      <c r="H1533" s="160">
        <f t="shared" ref="H1533:J1533" si="820">H1495</f>
        <v>0</v>
      </c>
      <c r="I1533" s="161">
        <f t="shared" si="820"/>
        <v>0</v>
      </c>
      <c r="J1533" s="161">
        <f t="shared" si="820"/>
        <v>0</v>
      </c>
      <c r="K1533" s="162">
        <f t="shared" si="814"/>
        <v>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0</v>
      </c>
      <c r="C1534" s="287">
        <f t="shared" si="821"/>
        <v>0</v>
      </c>
      <c r="D1534" s="288">
        <f t="shared" si="821"/>
        <v>0</v>
      </c>
      <c r="E1534" s="289">
        <f t="shared" si="821"/>
        <v>0</v>
      </c>
      <c r="F1534" s="158"/>
      <c r="G1534" s="159"/>
      <c r="H1534" s="160">
        <f t="shared" ref="H1534:J1534" si="822">H1496</f>
        <v>0</v>
      </c>
      <c r="I1534" s="161">
        <f t="shared" si="822"/>
        <v>0</v>
      </c>
      <c r="J1534" s="161">
        <f t="shared" si="822"/>
        <v>0</v>
      </c>
      <c r="K1534" s="162">
        <f t="shared" si="814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0</v>
      </c>
      <c r="C1535" s="287">
        <f t="shared" si="823"/>
        <v>0</v>
      </c>
      <c r="D1535" s="288">
        <f t="shared" si="823"/>
        <v>0</v>
      </c>
      <c r="E1535" s="289">
        <f t="shared" si="823"/>
        <v>0</v>
      </c>
      <c r="F1535" s="158"/>
      <c r="G1535" s="159"/>
      <c r="H1535" s="160">
        <f t="shared" ref="H1535:J1535" si="824">H1497</f>
        <v>0</v>
      </c>
      <c r="I1535" s="161">
        <f t="shared" si="824"/>
        <v>0</v>
      </c>
      <c r="J1535" s="161">
        <f t="shared" si="824"/>
        <v>0</v>
      </c>
      <c r="K1535" s="162">
        <f t="shared" si="814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0</v>
      </c>
      <c r="C1536" s="287">
        <f t="shared" si="825"/>
        <v>0</v>
      </c>
      <c r="D1536" s="288">
        <f t="shared" si="825"/>
        <v>0</v>
      </c>
      <c r="E1536" s="289">
        <f t="shared" si="825"/>
        <v>0</v>
      </c>
      <c r="F1536" s="158"/>
      <c r="G1536" s="159"/>
      <c r="H1536" s="160">
        <f t="shared" ref="H1536:J1536" si="826">H1498</f>
        <v>0</v>
      </c>
      <c r="I1536" s="161">
        <f t="shared" si="826"/>
        <v>0</v>
      </c>
      <c r="J1536" s="161">
        <f t="shared" si="826"/>
        <v>0</v>
      </c>
      <c r="K1536" s="162">
        <f t="shared" si="814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0</v>
      </c>
      <c r="C1537" s="287">
        <f t="shared" si="827"/>
        <v>0</v>
      </c>
      <c r="D1537" s="288">
        <f t="shared" si="827"/>
        <v>0</v>
      </c>
      <c r="E1537" s="290">
        <f t="shared" si="827"/>
        <v>0</v>
      </c>
      <c r="F1537" s="158"/>
      <c r="G1537" s="159"/>
      <c r="H1537" s="160">
        <f t="shared" ref="H1537:J1537" si="828">H1499</f>
        <v>0</v>
      </c>
      <c r="I1537" s="161">
        <f t="shared" si="828"/>
        <v>0</v>
      </c>
      <c r="J1537" s="161">
        <f t="shared" si="828"/>
        <v>0</v>
      </c>
      <c r="K1537" s="162">
        <f t="shared" si="814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0</v>
      </c>
      <c r="C1538" s="287">
        <f t="shared" si="829"/>
        <v>0</v>
      </c>
      <c r="D1538" s="288">
        <f t="shared" si="829"/>
        <v>0</v>
      </c>
      <c r="E1538" s="289">
        <f t="shared" si="829"/>
        <v>0</v>
      </c>
      <c r="F1538" s="158"/>
      <c r="G1538" s="159"/>
      <c r="H1538" s="160">
        <f t="shared" ref="H1538:J1538" si="830">H1500</f>
        <v>0</v>
      </c>
      <c r="I1538" s="161">
        <f t="shared" si="830"/>
        <v>0</v>
      </c>
      <c r="J1538" s="161">
        <f t="shared" si="830"/>
        <v>0</v>
      </c>
      <c r="K1538" s="162">
        <f t="shared" si="814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0</v>
      </c>
      <c r="C1539" s="287">
        <f t="shared" si="831"/>
        <v>0</v>
      </c>
      <c r="D1539" s="288">
        <f t="shared" si="831"/>
        <v>0</v>
      </c>
      <c r="E1539" s="289">
        <f t="shared" si="831"/>
        <v>0</v>
      </c>
      <c r="F1539" s="158"/>
      <c r="G1539" s="159"/>
      <c r="H1539" s="160">
        <f t="shared" ref="H1539:J1539" si="832">H1501</f>
        <v>0</v>
      </c>
      <c r="I1539" s="161">
        <f t="shared" si="832"/>
        <v>0</v>
      </c>
      <c r="J1539" s="161">
        <f t="shared" si="832"/>
        <v>0</v>
      </c>
      <c r="K1539" s="162">
        <f t="shared" si="814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0</v>
      </c>
      <c r="C1540" s="287">
        <f t="shared" si="833"/>
        <v>0</v>
      </c>
      <c r="D1540" s="288">
        <f t="shared" si="833"/>
        <v>0</v>
      </c>
      <c r="E1540" s="289">
        <f t="shared" si="833"/>
        <v>0</v>
      </c>
      <c r="F1540" s="158"/>
      <c r="G1540" s="159"/>
      <c r="H1540" s="160">
        <f t="shared" ref="H1540:J1540" si="834">H1502</f>
        <v>0</v>
      </c>
      <c r="I1540" s="161">
        <f t="shared" si="834"/>
        <v>0</v>
      </c>
      <c r="J1540" s="161">
        <f t="shared" si="834"/>
        <v>0</v>
      </c>
      <c r="K1540" s="162">
        <f t="shared" si="814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0</v>
      </c>
      <c r="C1541" s="287">
        <f t="shared" si="835"/>
        <v>0</v>
      </c>
      <c r="D1541" s="288">
        <f t="shared" si="835"/>
        <v>0</v>
      </c>
      <c r="E1541" s="289">
        <f t="shared" si="835"/>
        <v>0</v>
      </c>
      <c r="F1541" s="158"/>
      <c r="G1541" s="159"/>
      <c r="H1541" s="160">
        <f t="shared" ref="H1541:J1541" si="836">H1503</f>
        <v>0</v>
      </c>
      <c r="I1541" s="161">
        <f t="shared" si="836"/>
        <v>0</v>
      </c>
      <c r="J1541" s="161">
        <f t="shared" si="836"/>
        <v>0</v>
      </c>
      <c r="K1541" s="162">
        <f t="shared" si="814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0</v>
      </c>
      <c r="C1542" s="287">
        <f t="shared" si="837"/>
        <v>0</v>
      </c>
      <c r="D1542" s="288">
        <f t="shared" si="837"/>
        <v>0</v>
      </c>
      <c r="E1542" s="289">
        <f t="shared" si="837"/>
        <v>0</v>
      </c>
      <c r="F1542" s="158"/>
      <c r="G1542" s="159"/>
      <c r="H1542" s="160">
        <f t="shared" ref="H1542:J1542" si="838">H1504</f>
        <v>0</v>
      </c>
      <c r="I1542" s="161">
        <f t="shared" si="838"/>
        <v>0</v>
      </c>
      <c r="J1542" s="161">
        <f t="shared" si="838"/>
        <v>0</v>
      </c>
      <c r="K1542" s="162">
        <f t="shared" si="814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0</v>
      </c>
      <c r="C1543" s="287">
        <f t="shared" si="839"/>
        <v>0</v>
      </c>
      <c r="D1543" s="288">
        <f t="shared" si="839"/>
        <v>0</v>
      </c>
      <c r="E1543" s="289">
        <f t="shared" si="839"/>
        <v>0</v>
      </c>
      <c r="F1543" s="158"/>
      <c r="G1543" s="159"/>
      <c r="H1543" s="160">
        <f t="shared" ref="H1543:J1543" si="840">H1505</f>
        <v>0</v>
      </c>
      <c r="I1543" s="161">
        <f t="shared" si="840"/>
        <v>0</v>
      </c>
      <c r="J1543" s="161">
        <f t="shared" si="840"/>
        <v>0</v>
      </c>
      <c r="K1543" s="162">
        <f t="shared" si="814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si="814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3">B1507</f>
        <v>0</v>
      </c>
      <c r="C1545" s="287">
        <f t="shared" si="843"/>
        <v>0</v>
      </c>
      <c r="D1545" s="288">
        <f t="shared" si="843"/>
        <v>0</v>
      </c>
      <c r="E1545" s="290">
        <f t="shared" si="843"/>
        <v>0</v>
      </c>
      <c r="F1545" s="158"/>
      <c r="G1545" s="159"/>
      <c r="H1545" s="160">
        <f t="shared" ref="H1545:J1545" si="844">H1507</f>
        <v>0</v>
      </c>
      <c r="I1545" s="161">
        <f t="shared" si="844"/>
        <v>0</v>
      </c>
      <c r="J1545" s="161">
        <f t="shared" si="844"/>
        <v>0</v>
      </c>
      <c r="K1545" s="162">
        <f t="shared" si="814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66"/>
      <c r="K1547" s="362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67">
        <f>SUM(K1530:K1545)</f>
        <v>9715680</v>
      </c>
      <c r="K1548" s="368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63"/>
      <c r="K1549" s="363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62"/>
      <c r="K1551" s="362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64">
        <f>((J1548/1.11)+(K1550/1.11))*11%</f>
        <v>962815.13513513503</v>
      </c>
      <c r="K1552" s="365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62"/>
      <c r="K1553" s="362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9715680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28</v>
      </c>
      <c r="J1556" s="335" t="str">
        <f>J1518</f>
        <v>NOVI / CONDRO</v>
      </c>
      <c r="K1556" s="336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29</v>
      </c>
      <c r="J1557" s="335">
        <f>J1519</f>
        <v>0</v>
      </c>
      <c r="K1557" s="336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23100014</v>
      </c>
      <c r="F1560" s="200"/>
      <c r="G1560" s="201" t="s">
        <v>2</v>
      </c>
      <c r="H1560" s="337" t="str">
        <f>H1522</f>
        <v>CV PELITA JAYA</v>
      </c>
      <c r="I1560" s="337"/>
      <c r="J1560" s="337"/>
      <c r="K1560" s="338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11" t="s">
        <v>3</v>
      </c>
      <c r="G1561" s="207"/>
      <c r="H1561" s="339"/>
      <c r="I1561" s="339"/>
      <c r="J1561" s="339"/>
      <c r="K1561" s="340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12">
        <f>D1524</f>
        <v>45215</v>
      </c>
      <c r="E1562" s="313"/>
      <c r="F1562" s="311"/>
      <c r="G1562" s="208"/>
      <c r="H1562" s="314" t="str">
        <f>H1524</f>
        <v>(ANUGERAH SEJAHTERA)</v>
      </c>
      <c r="I1562" s="314"/>
      <c r="J1562" s="314"/>
      <c r="K1562" s="315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11"/>
      <c r="G1563" s="208"/>
      <c r="H1563" s="316" t="str">
        <f>H1525</f>
        <v>PURWOKERTO</v>
      </c>
      <c r="I1563" s="316"/>
      <c r="J1563" s="316"/>
      <c r="K1563" s="317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 t="str">
        <f>D1526</f>
        <v>KO 4626</v>
      </c>
      <c r="E1564" s="199"/>
      <c r="F1564" s="210"/>
      <c r="G1564" s="211"/>
      <c r="H1564" s="318"/>
      <c r="I1564" s="318"/>
      <c r="J1564" s="318"/>
      <c r="K1564" s="319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5">B1530</f>
        <v>72</v>
      </c>
      <c r="C1568" s="292" t="str">
        <f t="shared" si="845"/>
        <v>LSN</v>
      </c>
      <c r="D1568" s="293">
        <f t="shared" si="845"/>
        <v>1</v>
      </c>
      <c r="E1568" s="294" t="str">
        <f t="shared" si="845"/>
        <v>CORRECTION FLUID KENKO KE-107M</v>
      </c>
      <c r="F1568" s="235"/>
      <c r="G1568" s="236"/>
      <c r="H1568" s="237">
        <f t="shared" ref="H1568:J1568" si="846">H1530</f>
        <v>55800</v>
      </c>
      <c r="I1568" s="238">
        <f t="shared" si="846"/>
        <v>0.13500000000000001</v>
      </c>
      <c r="J1568" s="238">
        <f t="shared" si="846"/>
        <v>0</v>
      </c>
      <c r="K1568" s="239">
        <f t="shared" ref="K1568:K1583" si="847">(B1568*H1568-((B1568*H1568)*I1568))-((B1568*H1568-((B1568*H1568)*I1568))*J1568)</f>
        <v>3475224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8">B1531</f>
        <v>72</v>
      </c>
      <c r="C1569" s="292" t="str">
        <f t="shared" si="848"/>
        <v>LSN</v>
      </c>
      <c r="D1569" s="293">
        <f t="shared" si="848"/>
        <v>1</v>
      </c>
      <c r="E1569" s="294" t="str">
        <f t="shared" si="848"/>
        <v>CORRECTION FLUID KENKO KE-823M</v>
      </c>
      <c r="F1569" s="235"/>
      <c r="G1569" s="236"/>
      <c r="H1569" s="237">
        <f t="shared" ref="H1569:J1569" si="849">H1531</f>
        <v>57000</v>
      </c>
      <c r="I1569" s="238">
        <f t="shared" si="849"/>
        <v>0.13500000000000001</v>
      </c>
      <c r="J1569" s="238">
        <f t="shared" si="849"/>
        <v>0</v>
      </c>
      <c r="K1569" s="239">
        <f t="shared" si="847"/>
        <v>3549960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0">B1532</f>
        <v>144</v>
      </c>
      <c r="C1570" s="292" t="str">
        <f t="shared" si="850"/>
        <v>LSN</v>
      </c>
      <c r="D1570" s="293">
        <f t="shared" si="850"/>
        <v>1</v>
      </c>
      <c r="E1570" s="294" t="str">
        <f t="shared" si="850"/>
        <v>GEL PEN KENKO KE-303 T-GEL TRIANGULAR HITAM</v>
      </c>
      <c r="F1570" s="235"/>
      <c r="G1570" s="236"/>
      <c r="H1570" s="237">
        <f t="shared" ref="H1570:J1570" si="851">H1532</f>
        <v>21600</v>
      </c>
      <c r="I1570" s="238">
        <f t="shared" si="851"/>
        <v>0.13500000000000001</v>
      </c>
      <c r="J1570" s="238">
        <f t="shared" si="851"/>
        <v>0</v>
      </c>
      <c r="K1570" s="239">
        <f t="shared" si="847"/>
        <v>2690496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2">B1533</f>
        <v>0</v>
      </c>
      <c r="C1571" s="292">
        <f t="shared" si="852"/>
        <v>0</v>
      </c>
      <c r="D1571" s="293">
        <f t="shared" si="852"/>
        <v>0</v>
      </c>
      <c r="E1571" s="294">
        <f t="shared" si="852"/>
        <v>0</v>
      </c>
      <c r="F1571" s="235"/>
      <c r="G1571" s="236"/>
      <c r="H1571" s="237">
        <f t="shared" ref="H1571:J1571" si="853">H1533</f>
        <v>0</v>
      </c>
      <c r="I1571" s="238">
        <f t="shared" si="853"/>
        <v>0</v>
      </c>
      <c r="J1571" s="238">
        <f t="shared" si="853"/>
        <v>0</v>
      </c>
      <c r="K1571" s="239">
        <f t="shared" si="847"/>
        <v>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4">B1534</f>
        <v>0</v>
      </c>
      <c r="C1572" s="292">
        <f t="shared" si="854"/>
        <v>0</v>
      </c>
      <c r="D1572" s="293">
        <f t="shared" si="854"/>
        <v>0</v>
      </c>
      <c r="E1572" s="294">
        <f t="shared" si="854"/>
        <v>0</v>
      </c>
      <c r="F1572" s="235"/>
      <c r="G1572" s="236"/>
      <c r="H1572" s="237">
        <f t="shared" ref="H1572:J1572" si="855">H1534</f>
        <v>0</v>
      </c>
      <c r="I1572" s="238">
        <f t="shared" si="855"/>
        <v>0</v>
      </c>
      <c r="J1572" s="238">
        <f t="shared" si="855"/>
        <v>0</v>
      </c>
      <c r="K1572" s="239">
        <f t="shared" si="847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6">B1535</f>
        <v>0</v>
      </c>
      <c r="C1573" s="292">
        <f t="shared" si="856"/>
        <v>0</v>
      </c>
      <c r="D1573" s="293">
        <f t="shared" si="856"/>
        <v>0</v>
      </c>
      <c r="E1573" s="294">
        <f t="shared" si="856"/>
        <v>0</v>
      </c>
      <c r="F1573" s="235"/>
      <c r="G1573" s="236"/>
      <c r="H1573" s="237">
        <f t="shared" ref="H1573:J1573" si="857">H1535</f>
        <v>0</v>
      </c>
      <c r="I1573" s="238">
        <f t="shared" si="857"/>
        <v>0</v>
      </c>
      <c r="J1573" s="238">
        <f t="shared" si="857"/>
        <v>0</v>
      </c>
      <c r="K1573" s="239">
        <f t="shared" si="847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8">B1536</f>
        <v>0</v>
      </c>
      <c r="C1574" s="292">
        <f t="shared" si="858"/>
        <v>0</v>
      </c>
      <c r="D1574" s="293">
        <f t="shared" si="858"/>
        <v>0</v>
      </c>
      <c r="E1574" s="294">
        <f t="shared" si="858"/>
        <v>0</v>
      </c>
      <c r="F1574" s="235"/>
      <c r="G1574" s="236"/>
      <c r="H1574" s="237">
        <f t="shared" ref="H1574:J1574" si="859">H1536</f>
        <v>0</v>
      </c>
      <c r="I1574" s="238">
        <f t="shared" si="859"/>
        <v>0</v>
      </c>
      <c r="J1574" s="238">
        <f t="shared" si="859"/>
        <v>0</v>
      </c>
      <c r="K1574" s="239">
        <f t="shared" si="847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0">B1537</f>
        <v>0</v>
      </c>
      <c r="C1575" s="292">
        <f t="shared" si="860"/>
        <v>0</v>
      </c>
      <c r="D1575" s="293">
        <f t="shared" si="860"/>
        <v>0</v>
      </c>
      <c r="E1575" s="295">
        <f t="shared" si="860"/>
        <v>0</v>
      </c>
      <c r="F1575" s="235"/>
      <c r="G1575" s="236"/>
      <c r="H1575" s="237">
        <f t="shared" ref="H1575:J1575" si="861">H1537</f>
        <v>0</v>
      </c>
      <c r="I1575" s="238">
        <f t="shared" si="861"/>
        <v>0</v>
      </c>
      <c r="J1575" s="238">
        <f t="shared" si="861"/>
        <v>0</v>
      </c>
      <c r="K1575" s="239">
        <f t="shared" si="847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2">B1538</f>
        <v>0</v>
      </c>
      <c r="C1576" s="292">
        <f t="shared" si="862"/>
        <v>0</v>
      </c>
      <c r="D1576" s="293">
        <f t="shared" si="862"/>
        <v>0</v>
      </c>
      <c r="E1576" s="294">
        <f t="shared" si="862"/>
        <v>0</v>
      </c>
      <c r="F1576" s="235"/>
      <c r="G1576" s="236"/>
      <c r="H1576" s="237">
        <f t="shared" ref="H1576:J1576" si="863">H1538</f>
        <v>0</v>
      </c>
      <c r="I1576" s="238">
        <f t="shared" si="863"/>
        <v>0</v>
      </c>
      <c r="J1576" s="238">
        <f t="shared" si="863"/>
        <v>0</v>
      </c>
      <c r="K1576" s="239">
        <f t="shared" si="847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4">B1539</f>
        <v>0</v>
      </c>
      <c r="C1577" s="292">
        <f t="shared" si="864"/>
        <v>0</v>
      </c>
      <c r="D1577" s="293">
        <f t="shared" si="864"/>
        <v>0</v>
      </c>
      <c r="E1577" s="294">
        <f t="shared" si="864"/>
        <v>0</v>
      </c>
      <c r="F1577" s="235"/>
      <c r="G1577" s="236"/>
      <c r="H1577" s="237">
        <f t="shared" ref="H1577:J1577" si="865">H1539</f>
        <v>0</v>
      </c>
      <c r="I1577" s="238">
        <f t="shared" si="865"/>
        <v>0</v>
      </c>
      <c r="J1577" s="238">
        <f t="shared" si="865"/>
        <v>0</v>
      </c>
      <c r="K1577" s="239">
        <f t="shared" si="847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6">B1540</f>
        <v>0</v>
      </c>
      <c r="C1578" s="292">
        <f t="shared" si="866"/>
        <v>0</v>
      </c>
      <c r="D1578" s="293">
        <f t="shared" si="866"/>
        <v>0</v>
      </c>
      <c r="E1578" s="294">
        <f t="shared" si="866"/>
        <v>0</v>
      </c>
      <c r="F1578" s="235"/>
      <c r="G1578" s="236"/>
      <c r="H1578" s="237">
        <f t="shared" ref="H1578:J1578" si="867">H1540</f>
        <v>0</v>
      </c>
      <c r="I1578" s="238">
        <f t="shared" si="867"/>
        <v>0</v>
      </c>
      <c r="J1578" s="238">
        <f t="shared" si="867"/>
        <v>0</v>
      </c>
      <c r="K1578" s="239">
        <f t="shared" si="847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8">B1541</f>
        <v>0</v>
      </c>
      <c r="C1579" s="292">
        <f t="shared" si="868"/>
        <v>0</v>
      </c>
      <c r="D1579" s="293">
        <f t="shared" si="868"/>
        <v>0</v>
      </c>
      <c r="E1579" s="294">
        <f t="shared" si="868"/>
        <v>0</v>
      </c>
      <c r="F1579" s="235"/>
      <c r="G1579" s="236"/>
      <c r="H1579" s="237">
        <f t="shared" ref="H1579:J1579" si="869">H1541</f>
        <v>0</v>
      </c>
      <c r="I1579" s="238">
        <f t="shared" si="869"/>
        <v>0</v>
      </c>
      <c r="J1579" s="238">
        <f t="shared" si="869"/>
        <v>0</v>
      </c>
      <c r="K1579" s="239">
        <f t="shared" si="847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0">B1542</f>
        <v>0</v>
      </c>
      <c r="C1580" s="292">
        <f t="shared" si="870"/>
        <v>0</v>
      </c>
      <c r="D1580" s="293">
        <f t="shared" si="870"/>
        <v>0</v>
      </c>
      <c r="E1580" s="294">
        <f t="shared" si="870"/>
        <v>0</v>
      </c>
      <c r="F1580" s="235"/>
      <c r="G1580" s="236"/>
      <c r="H1580" s="237">
        <f t="shared" ref="H1580:J1580" si="871">H1542</f>
        <v>0</v>
      </c>
      <c r="I1580" s="238">
        <f t="shared" si="871"/>
        <v>0</v>
      </c>
      <c r="J1580" s="238">
        <f t="shared" si="871"/>
        <v>0</v>
      </c>
      <c r="K1580" s="239">
        <f t="shared" si="847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2">B1543</f>
        <v>0</v>
      </c>
      <c r="C1581" s="292">
        <f t="shared" si="872"/>
        <v>0</v>
      </c>
      <c r="D1581" s="293">
        <f t="shared" si="872"/>
        <v>0</v>
      </c>
      <c r="E1581" s="294">
        <f t="shared" si="872"/>
        <v>0</v>
      </c>
      <c r="F1581" s="235"/>
      <c r="G1581" s="236"/>
      <c r="H1581" s="237">
        <f t="shared" ref="H1581:J1581" si="873">H1543</f>
        <v>0</v>
      </c>
      <c r="I1581" s="238">
        <f t="shared" si="873"/>
        <v>0</v>
      </c>
      <c r="J1581" s="238">
        <f t="shared" si="873"/>
        <v>0</v>
      </c>
      <c r="K1581" s="239">
        <f t="shared" si="847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4">B1544</f>
        <v>0</v>
      </c>
      <c r="C1582" s="292">
        <f t="shared" si="874"/>
        <v>0</v>
      </c>
      <c r="D1582" s="293">
        <f t="shared" si="874"/>
        <v>0</v>
      </c>
      <c r="E1582" s="294">
        <f t="shared" si="874"/>
        <v>0</v>
      </c>
      <c r="F1582" s="235"/>
      <c r="G1582" s="236"/>
      <c r="H1582" s="237">
        <f t="shared" ref="H1582:J1582" si="875">H1544</f>
        <v>0</v>
      </c>
      <c r="I1582" s="238">
        <f t="shared" si="875"/>
        <v>0</v>
      </c>
      <c r="J1582" s="238">
        <f t="shared" si="875"/>
        <v>0</v>
      </c>
      <c r="K1582" s="239">
        <f t="shared" si="847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6">B1545</f>
        <v>0</v>
      </c>
      <c r="C1583" s="292">
        <f t="shared" si="876"/>
        <v>0</v>
      </c>
      <c r="D1583" s="293">
        <f t="shared" si="876"/>
        <v>0</v>
      </c>
      <c r="E1583" s="295">
        <f t="shared" si="876"/>
        <v>0</v>
      </c>
      <c r="F1583" s="235"/>
      <c r="G1583" s="236"/>
      <c r="H1583" s="237">
        <f t="shared" ref="H1583:J1583" si="877">H1545</f>
        <v>0</v>
      </c>
      <c r="I1583" s="238">
        <f t="shared" si="877"/>
        <v>0</v>
      </c>
      <c r="J1583" s="238">
        <f t="shared" si="877"/>
        <v>0</v>
      </c>
      <c r="K1583" s="239">
        <f t="shared" si="847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20"/>
      <c r="K1585" s="321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22">
        <f>SUM(K1568:K1583)</f>
        <v>9715680</v>
      </c>
      <c r="K1586" s="323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24"/>
      <c r="K1587" s="324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21"/>
      <c r="K1589" s="321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25">
        <f>((J1586/1.11)+(K1588/1.11))*11%</f>
        <v>962815.13513513503</v>
      </c>
      <c r="K1590" s="326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21"/>
      <c r="K1591" s="321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9715680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28</v>
      </c>
      <c r="J1594" s="327" t="str">
        <f>J1556</f>
        <v>NOVI / CONDRO</v>
      </c>
      <c r="K1594" s="328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29</v>
      </c>
      <c r="J1595" s="327">
        <f>J1557</f>
        <v>0</v>
      </c>
      <c r="K1595" s="328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23100015</v>
      </c>
      <c r="G1598" s="11" t="s">
        <v>2</v>
      </c>
      <c r="H1598" s="303" t="s">
        <v>63</v>
      </c>
      <c r="I1598" s="303"/>
      <c r="J1598" s="303"/>
      <c r="K1598" s="304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07" t="s">
        <v>3</v>
      </c>
      <c r="G1599" s="17"/>
      <c r="H1599" s="305"/>
      <c r="I1599" s="305"/>
      <c r="J1599" s="305"/>
      <c r="K1599" s="306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45">
        <v>45216</v>
      </c>
      <c r="E1600" s="346"/>
      <c r="F1600" s="307"/>
      <c r="G1600" s="18"/>
      <c r="H1600" s="347" t="s">
        <v>64</v>
      </c>
      <c r="I1600" s="347"/>
      <c r="J1600" s="347"/>
      <c r="K1600" s="348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07"/>
      <c r="G1601" s="18"/>
      <c r="H1601" s="349" t="s">
        <v>65</v>
      </c>
      <c r="I1601" s="349"/>
      <c r="J1601" s="349"/>
      <c r="K1601" s="350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101</v>
      </c>
      <c r="E1602" s="9"/>
      <c r="F1602" s="21"/>
      <c r="G1602" s="22"/>
      <c r="H1602" s="351"/>
      <c r="I1602" s="351"/>
      <c r="J1602" s="351"/>
      <c r="K1602" s="352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216</v>
      </c>
      <c r="C1606" s="46" t="s">
        <v>102</v>
      </c>
      <c r="D1606" s="93">
        <v>3</v>
      </c>
      <c r="E1606" s="110" t="s">
        <v>103</v>
      </c>
      <c r="F1606" s="48"/>
      <c r="G1606" s="49"/>
      <c r="H1606" s="50">
        <v>21200</v>
      </c>
      <c r="I1606" s="51">
        <v>0.125</v>
      </c>
      <c r="J1606" s="51"/>
      <c r="K1606" s="52">
        <f t="shared" ref="K1606:K1621" si="878">(B1606*H1606-((B1606*H1606)*I1606))-((B1606*H1606-((B1606*H1606)*I1606))*J1606)</f>
        <v>4006800</v>
      </c>
      <c r="L1606" s="36"/>
    </row>
    <row r="1607" spans="1:12" s="10" customFormat="1" ht="14.1" customHeight="1" x14ac:dyDescent="0.25">
      <c r="A1607" s="45">
        <v>2</v>
      </c>
      <c r="B1607" s="46">
        <v>720</v>
      </c>
      <c r="C1607" s="46" t="s">
        <v>102</v>
      </c>
      <c r="D1607" s="93">
        <v>5</v>
      </c>
      <c r="E1607" s="110" t="s">
        <v>104</v>
      </c>
      <c r="F1607" s="48"/>
      <c r="G1607" s="49"/>
      <c r="H1607" s="50">
        <v>11900</v>
      </c>
      <c r="I1607" s="51">
        <v>0.125</v>
      </c>
      <c r="J1607" s="51"/>
      <c r="K1607" s="52">
        <f t="shared" si="878"/>
        <v>7497000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3"/>
      <c r="E1608" s="110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3"/>
      <c r="E1609" s="110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3"/>
      <c r="E1610" s="110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3"/>
      <c r="E1611" s="110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34"/>
      <c r="K1623" s="308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29">
        <f>SUM(K1606:K1621)</f>
        <v>11503800</v>
      </c>
      <c r="K1624" s="330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31"/>
      <c r="K1625" s="331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08"/>
      <c r="K1627" s="308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32">
        <f>((J1624/1.11)+(K1626/1.11))*11%</f>
        <v>1140016.2162162161</v>
      </c>
      <c r="K1628" s="333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08"/>
      <c r="K1629" s="308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11503800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28</v>
      </c>
      <c r="J1632" s="309" t="s">
        <v>39</v>
      </c>
      <c r="K1632" s="310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29</v>
      </c>
      <c r="J1633" s="309"/>
      <c r="K1633" s="310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23100015</v>
      </c>
      <c r="F1636" s="123"/>
      <c r="G1636" s="124" t="s">
        <v>2</v>
      </c>
      <c r="H1636" s="353" t="str">
        <f>H1598</f>
        <v>LILY JULIAWATI</v>
      </c>
      <c r="I1636" s="353"/>
      <c r="J1636" s="353"/>
      <c r="K1636" s="354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57" t="s">
        <v>3</v>
      </c>
      <c r="G1637" s="130"/>
      <c r="H1637" s="355"/>
      <c r="I1637" s="355"/>
      <c r="J1637" s="355"/>
      <c r="K1637" s="356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58">
        <f>D1600</f>
        <v>45216</v>
      </c>
      <c r="E1638" s="359"/>
      <c r="F1638" s="357"/>
      <c r="G1638" s="131"/>
      <c r="H1638" s="360" t="str">
        <f>H1600</f>
        <v>(REJO AGUNG)</v>
      </c>
      <c r="I1638" s="360"/>
      <c r="J1638" s="360"/>
      <c r="K1638" s="361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57"/>
      <c r="G1639" s="131"/>
      <c r="H1639" s="341" t="str">
        <f>H1601</f>
        <v>JOMBANG</v>
      </c>
      <c r="I1639" s="341"/>
      <c r="J1639" s="341"/>
      <c r="K1639" s="342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 t="str">
        <f>D1602</f>
        <v>G 4630</v>
      </c>
      <c r="E1640" s="122"/>
      <c r="F1640" s="133"/>
      <c r="G1640" s="134"/>
      <c r="H1640" s="343"/>
      <c r="I1640" s="343"/>
      <c r="J1640" s="343"/>
      <c r="K1640" s="344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79">B1606</f>
        <v>216</v>
      </c>
      <c r="C1644" s="287" t="str">
        <f t="shared" si="879"/>
        <v>SET</v>
      </c>
      <c r="D1644" s="288">
        <f t="shared" si="879"/>
        <v>3</v>
      </c>
      <c r="E1644" s="289" t="str">
        <f t="shared" si="879"/>
        <v>PENSIL WARNA JOYKO CP-24PB (PANJANG)</v>
      </c>
      <c r="F1644" s="158"/>
      <c r="G1644" s="159"/>
      <c r="H1644" s="160">
        <f t="shared" ref="H1644:J1644" si="880">H1606</f>
        <v>21200</v>
      </c>
      <c r="I1644" s="161">
        <f t="shared" si="880"/>
        <v>0.125</v>
      </c>
      <c r="J1644" s="161">
        <f t="shared" si="880"/>
        <v>0</v>
      </c>
      <c r="K1644" s="162">
        <f t="shared" ref="K1644:K1659" si="881">(B1644*H1644-((B1644*H1644)*I1644))-((B1644*H1644-((B1644*H1644)*I1644))*J1644)</f>
        <v>4006800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2">B1607</f>
        <v>720</v>
      </c>
      <c r="C1645" s="287" t="str">
        <f t="shared" si="882"/>
        <v>SET</v>
      </c>
      <c r="D1645" s="288">
        <f t="shared" si="882"/>
        <v>5</v>
      </c>
      <c r="E1645" s="289" t="str">
        <f t="shared" si="882"/>
        <v>CRAYON / OIL PASTEL JOYKO OP-12S PP CASE SEA WORLD</v>
      </c>
      <c r="F1645" s="158"/>
      <c r="G1645" s="159"/>
      <c r="H1645" s="160">
        <f t="shared" ref="H1645:J1645" si="883">H1607</f>
        <v>11900</v>
      </c>
      <c r="I1645" s="161">
        <f t="shared" si="883"/>
        <v>0.125</v>
      </c>
      <c r="J1645" s="161">
        <f t="shared" si="883"/>
        <v>0</v>
      </c>
      <c r="K1645" s="162">
        <f t="shared" si="881"/>
        <v>7497000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4">B1608</f>
        <v>0</v>
      </c>
      <c r="C1646" s="287">
        <f t="shared" si="884"/>
        <v>0</v>
      </c>
      <c r="D1646" s="288">
        <f t="shared" si="884"/>
        <v>0</v>
      </c>
      <c r="E1646" s="289">
        <f t="shared" si="884"/>
        <v>0</v>
      </c>
      <c r="F1646" s="158"/>
      <c r="G1646" s="159"/>
      <c r="H1646" s="160">
        <f t="shared" ref="H1646:J1646" si="885">H1608</f>
        <v>0</v>
      </c>
      <c r="I1646" s="161">
        <f t="shared" si="885"/>
        <v>0</v>
      </c>
      <c r="J1646" s="161">
        <f t="shared" si="885"/>
        <v>0</v>
      </c>
      <c r="K1646" s="162">
        <f t="shared" si="881"/>
        <v>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6">B1609</f>
        <v>0</v>
      </c>
      <c r="C1647" s="287">
        <f t="shared" si="886"/>
        <v>0</v>
      </c>
      <c r="D1647" s="288">
        <f t="shared" si="886"/>
        <v>0</v>
      </c>
      <c r="E1647" s="289">
        <f t="shared" si="886"/>
        <v>0</v>
      </c>
      <c r="F1647" s="158"/>
      <c r="G1647" s="159"/>
      <c r="H1647" s="160">
        <f t="shared" ref="H1647:J1647" si="887">H1609</f>
        <v>0</v>
      </c>
      <c r="I1647" s="161">
        <f t="shared" si="887"/>
        <v>0</v>
      </c>
      <c r="J1647" s="161">
        <f t="shared" si="887"/>
        <v>0</v>
      </c>
      <c r="K1647" s="162">
        <f t="shared" si="881"/>
        <v>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8">B1610</f>
        <v>0</v>
      </c>
      <c r="C1648" s="287">
        <f t="shared" si="888"/>
        <v>0</v>
      </c>
      <c r="D1648" s="288">
        <f t="shared" si="888"/>
        <v>0</v>
      </c>
      <c r="E1648" s="289">
        <f t="shared" si="888"/>
        <v>0</v>
      </c>
      <c r="F1648" s="158"/>
      <c r="G1648" s="159"/>
      <c r="H1648" s="160">
        <f t="shared" ref="H1648:J1648" si="889">H1610</f>
        <v>0</v>
      </c>
      <c r="I1648" s="161">
        <f t="shared" si="889"/>
        <v>0</v>
      </c>
      <c r="J1648" s="161">
        <f t="shared" si="889"/>
        <v>0</v>
      </c>
      <c r="K1648" s="162">
        <f t="shared" si="881"/>
        <v>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0">B1611</f>
        <v>0</v>
      </c>
      <c r="C1649" s="287">
        <f t="shared" si="890"/>
        <v>0</v>
      </c>
      <c r="D1649" s="288">
        <f t="shared" si="890"/>
        <v>0</v>
      </c>
      <c r="E1649" s="289">
        <f t="shared" si="890"/>
        <v>0</v>
      </c>
      <c r="F1649" s="158"/>
      <c r="G1649" s="159"/>
      <c r="H1649" s="160">
        <f t="shared" ref="H1649:J1649" si="891">H1611</f>
        <v>0</v>
      </c>
      <c r="I1649" s="161">
        <f t="shared" si="891"/>
        <v>0</v>
      </c>
      <c r="J1649" s="161">
        <f t="shared" si="891"/>
        <v>0</v>
      </c>
      <c r="K1649" s="162">
        <f t="shared" si="881"/>
        <v>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2">B1612</f>
        <v>0</v>
      </c>
      <c r="C1650" s="287">
        <f t="shared" si="892"/>
        <v>0</v>
      </c>
      <c r="D1650" s="288">
        <f t="shared" si="892"/>
        <v>0</v>
      </c>
      <c r="E1650" s="289">
        <f t="shared" si="892"/>
        <v>0</v>
      </c>
      <c r="F1650" s="158"/>
      <c r="G1650" s="159"/>
      <c r="H1650" s="160">
        <f t="shared" ref="H1650:J1650" si="893">H1612</f>
        <v>0</v>
      </c>
      <c r="I1650" s="161">
        <f t="shared" si="893"/>
        <v>0</v>
      </c>
      <c r="J1650" s="161">
        <f t="shared" si="893"/>
        <v>0</v>
      </c>
      <c r="K1650" s="162">
        <f t="shared" si="881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4">B1613</f>
        <v>0</v>
      </c>
      <c r="C1651" s="287">
        <f t="shared" si="894"/>
        <v>0</v>
      </c>
      <c r="D1651" s="288">
        <f t="shared" si="894"/>
        <v>0</v>
      </c>
      <c r="E1651" s="290">
        <f t="shared" si="894"/>
        <v>0</v>
      </c>
      <c r="F1651" s="158"/>
      <c r="G1651" s="159"/>
      <c r="H1651" s="160">
        <f t="shared" ref="H1651:J1651" si="895">H1613</f>
        <v>0</v>
      </c>
      <c r="I1651" s="161">
        <f t="shared" si="895"/>
        <v>0</v>
      </c>
      <c r="J1651" s="161">
        <f t="shared" si="895"/>
        <v>0</v>
      </c>
      <c r="K1651" s="162">
        <f t="shared" si="881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6">B1614</f>
        <v>0</v>
      </c>
      <c r="C1652" s="287">
        <f t="shared" si="896"/>
        <v>0</v>
      </c>
      <c r="D1652" s="288">
        <f t="shared" si="896"/>
        <v>0</v>
      </c>
      <c r="E1652" s="289">
        <f t="shared" si="896"/>
        <v>0</v>
      </c>
      <c r="F1652" s="158"/>
      <c r="G1652" s="159"/>
      <c r="H1652" s="160">
        <f t="shared" ref="H1652:J1652" si="897">H1614</f>
        <v>0</v>
      </c>
      <c r="I1652" s="161">
        <f t="shared" si="897"/>
        <v>0</v>
      </c>
      <c r="J1652" s="161">
        <f t="shared" si="897"/>
        <v>0</v>
      </c>
      <c r="K1652" s="162">
        <f t="shared" si="881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8">B1615</f>
        <v>0</v>
      </c>
      <c r="C1653" s="287">
        <f t="shared" si="898"/>
        <v>0</v>
      </c>
      <c r="D1653" s="288">
        <f t="shared" si="898"/>
        <v>0</v>
      </c>
      <c r="E1653" s="289">
        <f t="shared" si="898"/>
        <v>0</v>
      </c>
      <c r="F1653" s="158"/>
      <c r="G1653" s="159"/>
      <c r="H1653" s="160">
        <f t="shared" ref="H1653:J1653" si="899">H1615</f>
        <v>0</v>
      </c>
      <c r="I1653" s="161">
        <f t="shared" si="899"/>
        <v>0</v>
      </c>
      <c r="J1653" s="161">
        <f t="shared" si="899"/>
        <v>0</v>
      </c>
      <c r="K1653" s="162">
        <f t="shared" si="881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0">B1616</f>
        <v>0</v>
      </c>
      <c r="C1654" s="287">
        <f t="shared" si="900"/>
        <v>0</v>
      </c>
      <c r="D1654" s="288">
        <f t="shared" si="900"/>
        <v>0</v>
      </c>
      <c r="E1654" s="289">
        <f t="shared" si="900"/>
        <v>0</v>
      </c>
      <c r="F1654" s="158"/>
      <c r="G1654" s="159"/>
      <c r="H1654" s="160">
        <f t="shared" ref="H1654:J1654" si="901">H1616</f>
        <v>0</v>
      </c>
      <c r="I1654" s="161">
        <f t="shared" si="901"/>
        <v>0</v>
      </c>
      <c r="J1654" s="161">
        <f t="shared" si="901"/>
        <v>0</v>
      </c>
      <c r="K1654" s="162">
        <f t="shared" si="881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2">B1617</f>
        <v>0</v>
      </c>
      <c r="C1655" s="287">
        <f t="shared" si="902"/>
        <v>0</v>
      </c>
      <c r="D1655" s="288">
        <f t="shared" si="902"/>
        <v>0</v>
      </c>
      <c r="E1655" s="289">
        <f t="shared" si="902"/>
        <v>0</v>
      </c>
      <c r="F1655" s="158"/>
      <c r="G1655" s="159"/>
      <c r="H1655" s="160">
        <f t="shared" ref="H1655:J1655" si="903">H1617</f>
        <v>0</v>
      </c>
      <c r="I1655" s="161">
        <f t="shared" si="903"/>
        <v>0</v>
      </c>
      <c r="J1655" s="161">
        <f t="shared" si="903"/>
        <v>0</v>
      </c>
      <c r="K1655" s="162">
        <f t="shared" si="881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4">B1618</f>
        <v>0</v>
      </c>
      <c r="C1656" s="287">
        <f t="shared" si="904"/>
        <v>0</v>
      </c>
      <c r="D1656" s="288">
        <f t="shared" si="904"/>
        <v>0</v>
      </c>
      <c r="E1656" s="289">
        <f t="shared" si="904"/>
        <v>0</v>
      </c>
      <c r="F1656" s="158"/>
      <c r="G1656" s="159"/>
      <c r="H1656" s="160">
        <f t="shared" ref="H1656:J1656" si="905">H1618</f>
        <v>0</v>
      </c>
      <c r="I1656" s="161">
        <f t="shared" si="905"/>
        <v>0</v>
      </c>
      <c r="J1656" s="161">
        <f t="shared" si="905"/>
        <v>0</v>
      </c>
      <c r="K1656" s="162">
        <f t="shared" si="881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6">B1619</f>
        <v>0</v>
      </c>
      <c r="C1657" s="287">
        <f t="shared" si="906"/>
        <v>0</v>
      </c>
      <c r="D1657" s="288">
        <f t="shared" si="906"/>
        <v>0</v>
      </c>
      <c r="E1657" s="289">
        <f t="shared" si="906"/>
        <v>0</v>
      </c>
      <c r="F1657" s="158"/>
      <c r="G1657" s="159"/>
      <c r="H1657" s="160">
        <f t="shared" ref="H1657:J1657" si="907">H1619</f>
        <v>0</v>
      </c>
      <c r="I1657" s="161">
        <f t="shared" si="907"/>
        <v>0</v>
      </c>
      <c r="J1657" s="161">
        <f t="shared" si="907"/>
        <v>0</v>
      </c>
      <c r="K1657" s="162">
        <f t="shared" si="881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8">B1620</f>
        <v>0</v>
      </c>
      <c r="C1658" s="287">
        <f t="shared" si="908"/>
        <v>0</v>
      </c>
      <c r="D1658" s="288">
        <f t="shared" si="908"/>
        <v>0</v>
      </c>
      <c r="E1658" s="289">
        <f t="shared" si="908"/>
        <v>0</v>
      </c>
      <c r="F1658" s="158"/>
      <c r="G1658" s="159"/>
      <c r="H1658" s="160">
        <f t="shared" ref="H1658:J1658" si="909">H1620</f>
        <v>0</v>
      </c>
      <c r="I1658" s="161">
        <f t="shared" si="909"/>
        <v>0</v>
      </c>
      <c r="J1658" s="161">
        <f t="shared" si="909"/>
        <v>0</v>
      </c>
      <c r="K1658" s="162">
        <f t="shared" si="881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0">B1621</f>
        <v>0</v>
      </c>
      <c r="C1659" s="287">
        <f t="shared" si="910"/>
        <v>0</v>
      </c>
      <c r="D1659" s="288">
        <f t="shared" si="910"/>
        <v>0</v>
      </c>
      <c r="E1659" s="290">
        <f t="shared" si="910"/>
        <v>0</v>
      </c>
      <c r="F1659" s="158"/>
      <c r="G1659" s="159"/>
      <c r="H1659" s="160">
        <f t="shared" ref="H1659:J1659" si="911">H1621</f>
        <v>0</v>
      </c>
      <c r="I1659" s="161">
        <f t="shared" si="911"/>
        <v>0</v>
      </c>
      <c r="J1659" s="161">
        <f t="shared" si="911"/>
        <v>0</v>
      </c>
      <c r="K1659" s="162">
        <f t="shared" si="881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66"/>
      <c r="K1661" s="362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67">
        <f>SUM(K1644:K1659)</f>
        <v>11503800</v>
      </c>
      <c r="K1662" s="368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63"/>
      <c r="K1663" s="363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62"/>
      <c r="K1665" s="362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64">
        <f>((J1662/1.11)+(K1664/1.11))*11%</f>
        <v>1140016.2162162161</v>
      </c>
      <c r="K1666" s="365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62"/>
      <c r="K1667" s="362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11503800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28</v>
      </c>
      <c r="J1670" s="335" t="str">
        <f>J1632</f>
        <v>NOVI / CONDRO</v>
      </c>
      <c r="K1670" s="336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29</v>
      </c>
      <c r="J1671" s="335">
        <f>J1633</f>
        <v>0</v>
      </c>
      <c r="K1671" s="336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23100015</v>
      </c>
      <c r="F1674" s="200"/>
      <c r="G1674" s="201" t="s">
        <v>2</v>
      </c>
      <c r="H1674" s="337" t="str">
        <f>H1636</f>
        <v>LILY JULIAWATI</v>
      </c>
      <c r="I1674" s="337"/>
      <c r="J1674" s="337"/>
      <c r="K1674" s="338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11" t="s">
        <v>3</v>
      </c>
      <c r="G1675" s="207"/>
      <c r="H1675" s="339"/>
      <c r="I1675" s="339"/>
      <c r="J1675" s="339"/>
      <c r="K1675" s="340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12">
        <f>D1638</f>
        <v>45216</v>
      </c>
      <c r="E1676" s="313"/>
      <c r="F1676" s="311"/>
      <c r="G1676" s="208"/>
      <c r="H1676" s="314" t="str">
        <f>H1638</f>
        <v>(REJO AGUNG)</v>
      </c>
      <c r="I1676" s="314"/>
      <c r="J1676" s="314"/>
      <c r="K1676" s="315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11"/>
      <c r="G1677" s="208"/>
      <c r="H1677" s="316" t="str">
        <f>H1639</f>
        <v>JOMBANG</v>
      </c>
      <c r="I1677" s="316"/>
      <c r="J1677" s="316"/>
      <c r="K1677" s="317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 t="str">
        <f>D1640</f>
        <v>G 4630</v>
      </c>
      <c r="E1678" s="199"/>
      <c r="F1678" s="210"/>
      <c r="G1678" s="211"/>
      <c r="H1678" s="318"/>
      <c r="I1678" s="318"/>
      <c r="J1678" s="318"/>
      <c r="K1678" s="319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2">B1644</f>
        <v>216</v>
      </c>
      <c r="C1682" s="292" t="str">
        <f t="shared" si="912"/>
        <v>SET</v>
      </c>
      <c r="D1682" s="293">
        <f t="shared" si="912"/>
        <v>3</v>
      </c>
      <c r="E1682" s="294" t="str">
        <f t="shared" si="912"/>
        <v>PENSIL WARNA JOYKO CP-24PB (PANJANG)</v>
      </c>
      <c r="F1682" s="235"/>
      <c r="G1682" s="236"/>
      <c r="H1682" s="237">
        <f t="shared" ref="H1682:J1682" si="913">H1644</f>
        <v>21200</v>
      </c>
      <c r="I1682" s="238">
        <f t="shared" si="913"/>
        <v>0.125</v>
      </c>
      <c r="J1682" s="238">
        <f t="shared" si="913"/>
        <v>0</v>
      </c>
      <c r="K1682" s="239">
        <f t="shared" ref="K1682:K1697" si="914">(B1682*H1682-((B1682*H1682)*I1682))-((B1682*H1682-((B1682*H1682)*I1682))*J1682)</f>
        <v>4006800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5">B1645</f>
        <v>720</v>
      </c>
      <c r="C1683" s="292" t="str">
        <f t="shared" si="915"/>
        <v>SET</v>
      </c>
      <c r="D1683" s="293">
        <f t="shared" si="915"/>
        <v>5</v>
      </c>
      <c r="E1683" s="294" t="str">
        <f t="shared" si="915"/>
        <v>CRAYON / OIL PASTEL JOYKO OP-12S PP CASE SEA WORLD</v>
      </c>
      <c r="F1683" s="235"/>
      <c r="G1683" s="236"/>
      <c r="H1683" s="237">
        <f t="shared" ref="H1683:J1683" si="916">H1645</f>
        <v>11900</v>
      </c>
      <c r="I1683" s="238">
        <f t="shared" si="916"/>
        <v>0.125</v>
      </c>
      <c r="J1683" s="238">
        <f t="shared" si="916"/>
        <v>0</v>
      </c>
      <c r="K1683" s="239">
        <f t="shared" si="914"/>
        <v>7497000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7">B1646</f>
        <v>0</v>
      </c>
      <c r="C1684" s="292">
        <f t="shared" si="917"/>
        <v>0</v>
      </c>
      <c r="D1684" s="293">
        <f t="shared" si="917"/>
        <v>0</v>
      </c>
      <c r="E1684" s="294">
        <f t="shared" si="917"/>
        <v>0</v>
      </c>
      <c r="F1684" s="235"/>
      <c r="G1684" s="236"/>
      <c r="H1684" s="237">
        <f t="shared" ref="H1684:J1684" si="918">H1646</f>
        <v>0</v>
      </c>
      <c r="I1684" s="238">
        <f t="shared" si="918"/>
        <v>0</v>
      </c>
      <c r="J1684" s="238">
        <f t="shared" si="918"/>
        <v>0</v>
      </c>
      <c r="K1684" s="239">
        <f t="shared" si="914"/>
        <v>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19">B1647</f>
        <v>0</v>
      </c>
      <c r="C1685" s="292">
        <f t="shared" si="919"/>
        <v>0</v>
      </c>
      <c r="D1685" s="293">
        <f t="shared" si="919"/>
        <v>0</v>
      </c>
      <c r="E1685" s="294">
        <f t="shared" si="919"/>
        <v>0</v>
      </c>
      <c r="F1685" s="235"/>
      <c r="G1685" s="236"/>
      <c r="H1685" s="237">
        <f t="shared" ref="H1685:J1685" si="920">H1647</f>
        <v>0</v>
      </c>
      <c r="I1685" s="238">
        <f t="shared" si="920"/>
        <v>0</v>
      </c>
      <c r="J1685" s="238">
        <f t="shared" si="920"/>
        <v>0</v>
      </c>
      <c r="K1685" s="239">
        <f t="shared" si="914"/>
        <v>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1">B1648</f>
        <v>0</v>
      </c>
      <c r="C1686" s="292">
        <f t="shared" si="921"/>
        <v>0</v>
      </c>
      <c r="D1686" s="293">
        <f t="shared" si="921"/>
        <v>0</v>
      </c>
      <c r="E1686" s="294">
        <f t="shared" si="921"/>
        <v>0</v>
      </c>
      <c r="F1686" s="235"/>
      <c r="G1686" s="236"/>
      <c r="H1686" s="237">
        <f t="shared" ref="H1686:J1686" si="922">H1648</f>
        <v>0</v>
      </c>
      <c r="I1686" s="238">
        <f t="shared" si="922"/>
        <v>0</v>
      </c>
      <c r="J1686" s="238">
        <f t="shared" si="922"/>
        <v>0</v>
      </c>
      <c r="K1686" s="239">
        <f t="shared" si="914"/>
        <v>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3">B1649</f>
        <v>0</v>
      </c>
      <c r="C1687" s="292">
        <f t="shared" si="923"/>
        <v>0</v>
      </c>
      <c r="D1687" s="293">
        <f t="shared" si="923"/>
        <v>0</v>
      </c>
      <c r="E1687" s="294">
        <f t="shared" si="923"/>
        <v>0</v>
      </c>
      <c r="F1687" s="235"/>
      <c r="G1687" s="236"/>
      <c r="H1687" s="237">
        <f t="shared" ref="H1687:J1687" si="924">H1649</f>
        <v>0</v>
      </c>
      <c r="I1687" s="238">
        <f t="shared" si="924"/>
        <v>0</v>
      </c>
      <c r="J1687" s="238">
        <f t="shared" si="924"/>
        <v>0</v>
      </c>
      <c r="K1687" s="239">
        <f t="shared" si="914"/>
        <v>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5">B1650</f>
        <v>0</v>
      </c>
      <c r="C1688" s="292">
        <f t="shared" si="925"/>
        <v>0</v>
      </c>
      <c r="D1688" s="293">
        <f t="shared" si="925"/>
        <v>0</v>
      </c>
      <c r="E1688" s="294">
        <f t="shared" si="925"/>
        <v>0</v>
      </c>
      <c r="F1688" s="235"/>
      <c r="G1688" s="236"/>
      <c r="H1688" s="237">
        <f t="shared" ref="H1688:J1688" si="926">H1650</f>
        <v>0</v>
      </c>
      <c r="I1688" s="238">
        <f t="shared" si="926"/>
        <v>0</v>
      </c>
      <c r="J1688" s="238">
        <f t="shared" si="926"/>
        <v>0</v>
      </c>
      <c r="K1688" s="239">
        <f t="shared" si="914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7">B1651</f>
        <v>0</v>
      </c>
      <c r="C1689" s="292">
        <f t="shared" si="927"/>
        <v>0</v>
      </c>
      <c r="D1689" s="293">
        <f t="shared" si="927"/>
        <v>0</v>
      </c>
      <c r="E1689" s="295">
        <f t="shared" si="927"/>
        <v>0</v>
      </c>
      <c r="F1689" s="235"/>
      <c r="G1689" s="236"/>
      <c r="H1689" s="237">
        <f t="shared" ref="H1689:J1689" si="928">H1651</f>
        <v>0</v>
      </c>
      <c r="I1689" s="238">
        <f t="shared" si="928"/>
        <v>0</v>
      </c>
      <c r="J1689" s="238">
        <f t="shared" si="928"/>
        <v>0</v>
      </c>
      <c r="K1689" s="239">
        <f t="shared" si="914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29">B1652</f>
        <v>0</v>
      </c>
      <c r="C1690" s="292">
        <f t="shared" si="929"/>
        <v>0</v>
      </c>
      <c r="D1690" s="293">
        <f t="shared" si="929"/>
        <v>0</v>
      </c>
      <c r="E1690" s="294">
        <f t="shared" si="929"/>
        <v>0</v>
      </c>
      <c r="F1690" s="235"/>
      <c r="G1690" s="236"/>
      <c r="H1690" s="237">
        <f t="shared" ref="H1690:J1690" si="930">H1652</f>
        <v>0</v>
      </c>
      <c r="I1690" s="238">
        <f t="shared" si="930"/>
        <v>0</v>
      </c>
      <c r="J1690" s="238">
        <f t="shared" si="930"/>
        <v>0</v>
      </c>
      <c r="K1690" s="239">
        <f t="shared" si="914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1">B1653</f>
        <v>0</v>
      </c>
      <c r="C1691" s="292">
        <f t="shared" si="931"/>
        <v>0</v>
      </c>
      <c r="D1691" s="293">
        <f t="shared" si="931"/>
        <v>0</v>
      </c>
      <c r="E1691" s="294">
        <f t="shared" si="931"/>
        <v>0</v>
      </c>
      <c r="F1691" s="235"/>
      <c r="G1691" s="236"/>
      <c r="H1691" s="237">
        <f t="shared" ref="H1691:J1691" si="932">H1653</f>
        <v>0</v>
      </c>
      <c r="I1691" s="238">
        <f t="shared" si="932"/>
        <v>0</v>
      </c>
      <c r="J1691" s="238">
        <f t="shared" si="932"/>
        <v>0</v>
      </c>
      <c r="K1691" s="239">
        <f t="shared" si="914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3">B1654</f>
        <v>0</v>
      </c>
      <c r="C1692" s="292">
        <f t="shared" si="933"/>
        <v>0</v>
      </c>
      <c r="D1692" s="293">
        <f t="shared" si="933"/>
        <v>0</v>
      </c>
      <c r="E1692" s="294">
        <f t="shared" si="933"/>
        <v>0</v>
      </c>
      <c r="F1692" s="235"/>
      <c r="G1692" s="236"/>
      <c r="H1692" s="237">
        <f t="shared" ref="H1692:J1692" si="934">H1654</f>
        <v>0</v>
      </c>
      <c r="I1692" s="238">
        <f t="shared" si="934"/>
        <v>0</v>
      </c>
      <c r="J1692" s="238">
        <f t="shared" si="934"/>
        <v>0</v>
      </c>
      <c r="K1692" s="239">
        <f t="shared" si="914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5">B1655</f>
        <v>0</v>
      </c>
      <c r="C1693" s="292">
        <f t="shared" si="935"/>
        <v>0</v>
      </c>
      <c r="D1693" s="293">
        <f t="shared" si="935"/>
        <v>0</v>
      </c>
      <c r="E1693" s="294">
        <f t="shared" si="935"/>
        <v>0</v>
      </c>
      <c r="F1693" s="235"/>
      <c r="G1693" s="236"/>
      <c r="H1693" s="237">
        <f t="shared" ref="H1693:J1693" si="936">H1655</f>
        <v>0</v>
      </c>
      <c r="I1693" s="238">
        <f t="shared" si="936"/>
        <v>0</v>
      </c>
      <c r="J1693" s="238">
        <f t="shared" si="936"/>
        <v>0</v>
      </c>
      <c r="K1693" s="239">
        <f t="shared" si="914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7">B1656</f>
        <v>0</v>
      </c>
      <c r="C1694" s="292">
        <f t="shared" si="937"/>
        <v>0</v>
      </c>
      <c r="D1694" s="293">
        <f t="shared" si="937"/>
        <v>0</v>
      </c>
      <c r="E1694" s="294">
        <f t="shared" si="937"/>
        <v>0</v>
      </c>
      <c r="F1694" s="235"/>
      <c r="G1694" s="236"/>
      <c r="H1694" s="237">
        <f t="shared" ref="H1694:J1694" si="938">H1656</f>
        <v>0</v>
      </c>
      <c r="I1694" s="238">
        <f t="shared" si="938"/>
        <v>0</v>
      </c>
      <c r="J1694" s="238">
        <f t="shared" si="938"/>
        <v>0</v>
      </c>
      <c r="K1694" s="239">
        <f t="shared" si="914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39">B1657</f>
        <v>0</v>
      </c>
      <c r="C1695" s="292">
        <f t="shared" si="939"/>
        <v>0</v>
      </c>
      <c r="D1695" s="293">
        <f t="shared" si="939"/>
        <v>0</v>
      </c>
      <c r="E1695" s="294">
        <f t="shared" si="939"/>
        <v>0</v>
      </c>
      <c r="F1695" s="235"/>
      <c r="G1695" s="236"/>
      <c r="H1695" s="237">
        <f t="shared" ref="H1695:J1695" si="940">H1657</f>
        <v>0</v>
      </c>
      <c r="I1695" s="238">
        <f t="shared" si="940"/>
        <v>0</v>
      </c>
      <c r="J1695" s="238">
        <f t="shared" si="940"/>
        <v>0</v>
      </c>
      <c r="K1695" s="239">
        <f t="shared" si="914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1">B1658</f>
        <v>0</v>
      </c>
      <c r="C1696" s="292">
        <f t="shared" si="941"/>
        <v>0</v>
      </c>
      <c r="D1696" s="293">
        <f t="shared" si="941"/>
        <v>0</v>
      </c>
      <c r="E1696" s="294">
        <f t="shared" si="941"/>
        <v>0</v>
      </c>
      <c r="F1696" s="235"/>
      <c r="G1696" s="236"/>
      <c r="H1696" s="237">
        <f t="shared" ref="H1696:J1696" si="942">H1658</f>
        <v>0</v>
      </c>
      <c r="I1696" s="238">
        <f t="shared" si="942"/>
        <v>0</v>
      </c>
      <c r="J1696" s="238">
        <f t="shared" si="942"/>
        <v>0</v>
      </c>
      <c r="K1696" s="239">
        <f t="shared" si="914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3">B1659</f>
        <v>0</v>
      </c>
      <c r="C1697" s="292">
        <f t="shared" si="943"/>
        <v>0</v>
      </c>
      <c r="D1697" s="293">
        <f t="shared" si="943"/>
        <v>0</v>
      </c>
      <c r="E1697" s="295">
        <f t="shared" si="943"/>
        <v>0</v>
      </c>
      <c r="F1697" s="235"/>
      <c r="G1697" s="236"/>
      <c r="H1697" s="237">
        <f t="shared" ref="H1697:J1697" si="944">H1659</f>
        <v>0</v>
      </c>
      <c r="I1697" s="238">
        <f t="shared" si="944"/>
        <v>0</v>
      </c>
      <c r="J1697" s="238">
        <f t="shared" si="944"/>
        <v>0</v>
      </c>
      <c r="K1697" s="239">
        <f t="shared" si="914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20"/>
      <c r="K1699" s="321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22">
        <f>SUM(K1682:K1697)</f>
        <v>11503800</v>
      </c>
      <c r="K1700" s="323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24"/>
      <c r="K1701" s="324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21"/>
      <c r="K1703" s="321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25">
        <f>((J1700/1.11)+(K1702/1.11))*11%</f>
        <v>1140016.2162162161</v>
      </c>
      <c r="K1704" s="326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21"/>
      <c r="K1705" s="321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11503800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28</v>
      </c>
      <c r="J1708" s="327" t="str">
        <f>J1670</f>
        <v>NOVI / CONDRO</v>
      </c>
      <c r="K1708" s="328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29</v>
      </c>
      <c r="J1709" s="327">
        <f>J1671</f>
        <v>0</v>
      </c>
      <c r="K1709" s="328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23100016</v>
      </c>
      <c r="G1712" s="11" t="s">
        <v>2</v>
      </c>
      <c r="H1712" s="303" t="s">
        <v>52</v>
      </c>
      <c r="I1712" s="303"/>
      <c r="J1712" s="303"/>
      <c r="K1712" s="304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07" t="s">
        <v>3</v>
      </c>
      <c r="G1713" s="17"/>
      <c r="H1713" s="305"/>
      <c r="I1713" s="305"/>
      <c r="J1713" s="305"/>
      <c r="K1713" s="306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45">
        <v>45216</v>
      </c>
      <c r="E1714" s="346"/>
      <c r="F1714" s="307"/>
      <c r="G1714" s="18"/>
      <c r="H1714" s="347" t="s">
        <v>53</v>
      </c>
      <c r="I1714" s="347"/>
      <c r="J1714" s="347"/>
      <c r="K1714" s="348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07"/>
      <c r="G1715" s="18"/>
      <c r="H1715" s="349" t="s">
        <v>43</v>
      </c>
      <c r="I1715" s="349"/>
      <c r="J1715" s="349"/>
      <c r="K1715" s="350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105</v>
      </c>
      <c r="E1716" s="9"/>
      <c r="F1716" s="21"/>
      <c r="G1716" s="22"/>
      <c r="H1716" s="351"/>
      <c r="I1716" s="351"/>
      <c r="J1716" s="351"/>
      <c r="K1716" s="352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40</v>
      </c>
      <c r="C1720" s="46" t="s">
        <v>36</v>
      </c>
      <c r="D1720" s="93">
        <v>2</v>
      </c>
      <c r="E1720" s="110" t="s">
        <v>89</v>
      </c>
      <c r="F1720" s="48"/>
      <c r="G1720" s="49"/>
      <c r="H1720" s="50">
        <v>147600</v>
      </c>
      <c r="I1720" s="51">
        <v>0.13500000000000001</v>
      </c>
      <c r="J1720" s="51"/>
      <c r="K1720" s="52">
        <f t="shared" ref="K1720:K1735" si="945">(B1720*H1720-((B1720*H1720)*I1720))-((B1720*H1720-((B1720*H1720)*I1720))*J1720)</f>
        <v>5106960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93"/>
      <c r="E1721" s="110"/>
      <c r="F1721" s="48"/>
      <c r="G1721" s="49"/>
      <c r="H1721" s="50"/>
      <c r="I1721" s="51"/>
      <c r="J1721" s="51"/>
      <c r="K1721" s="52">
        <f t="shared" si="945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3"/>
      <c r="E1722" s="110"/>
      <c r="F1722" s="48"/>
      <c r="G1722" s="49"/>
      <c r="H1722" s="50"/>
      <c r="I1722" s="51"/>
      <c r="J1722" s="51"/>
      <c r="K1722" s="52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3"/>
      <c r="E1723" s="110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3"/>
      <c r="E1724" s="110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3"/>
      <c r="E1725" s="110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3"/>
      <c r="E1726" s="110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3"/>
      <c r="E1727" s="111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3"/>
      <c r="E1728" s="110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3"/>
      <c r="E1729" s="110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3"/>
      <c r="E1730" s="110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3"/>
      <c r="E1731" s="110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34"/>
      <c r="K1737" s="308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29">
        <f>SUM(K1720:K1735)</f>
        <v>5106960</v>
      </c>
      <c r="K1738" s="330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31"/>
      <c r="K1739" s="331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08"/>
      <c r="K1741" s="308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32">
        <f>((J1738/1.11)+(K1740/1.11))*11%</f>
        <v>506095.13513513509</v>
      </c>
      <c r="K1742" s="333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08"/>
      <c r="K1743" s="308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5106960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28</v>
      </c>
      <c r="J1746" s="309" t="s">
        <v>39</v>
      </c>
      <c r="K1746" s="310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29</v>
      </c>
      <c r="J1747" s="309"/>
      <c r="K1747" s="310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23100016</v>
      </c>
      <c r="F1750" s="123"/>
      <c r="G1750" s="124" t="s">
        <v>2</v>
      </c>
      <c r="H1750" s="353" t="str">
        <f>H1712</f>
        <v>CV PELITA JAYA</v>
      </c>
      <c r="I1750" s="353"/>
      <c r="J1750" s="353"/>
      <c r="K1750" s="354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57" t="s">
        <v>3</v>
      </c>
      <c r="G1751" s="130"/>
      <c r="H1751" s="355"/>
      <c r="I1751" s="355"/>
      <c r="J1751" s="355"/>
      <c r="K1751" s="356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58">
        <f>D1714</f>
        <v>45216</v>
      </c>
      <c r="E1752" s="359"/>
      <c r="F1752" s="357"/>
      <c r="G1752" s="131"/>
      <c r="H1752" s="360" t="str">
        <f>H1714</f>
        <v>(ANUGERAH SEJAHTERA)</v>
      </c>
      <c r="I1752" s="360"/>
      <c r="J1752" s="360"/>
      <c r="K1752" s="361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57"/>
      <c r="G1753" s="131"/>
      <c r="H1753" s="341" t="str">
        <f>H1715</f>
        <v>PURWOKERTO</v>
      </c>
      <c r="I1753" s="341"/>
      <c r="J1753" s="341"/>
      <c r="K1753" s="342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 t="str">
        <f>D1716</f>
        <v>KO 4638</v>
      </c>
      <c r="E1754" s="122"/>
      <c r="F1754" s="133"/>
      <c r="G1754" s="134"/>
      <c r="H1754" s="343"/>
      <c r="I1754" s="343"/>
      <c r="J1754" s="343"/>
      <c r="K1754" s="344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6">B1720</f>
        <v>40</v>
      </c>
      <c r="C1758" s="287" t="str">
        <f t="shared" si="946"/>
        <v>LSN</v>
      </c>
      <c r="D1758" s="288">
        <f t="shared" si="946"/>
        <v>2</v>
      </c>
      <c r="E1758" s="289" t="str">
        <f t="shared" si="946"/>
        <v>CUTTER 18 MM KENKO L-500 (BESAR)</v>
      </c>
      <c r="F1758" s="158"/>
      <c r="G1758" s="159"/>
      <c r="H1758" s="160">
        <f t="shared" ref="H1758:J1758" si="947">H1720</f>
        <v>147600</v>
      </c>
      <c r="I1758" s="161">
        <f t="shared" si="947"/>
        <v>0.13500000000000001</v>
      </c>
      <c r="J1758" s="161">
        <f t="shared" si="947"/>
        <v>0</v>
      </c>
      <c r="K1758" s="162">
        <f t="shared" ref="K1758:K1773" si="948">(B1758*H1758-((B1758*H1758)*I1758))-((B1758*H1758-((B1758*H1758)*I1758))*J1758)</f>
        <v>5106960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49">B1721</f>
        <v>0</v>
      </c>
      <c r="C1759" s="287">
        <f t="shared" si="949"/>
        <v>0</v>
      </c>
      <c r="D1759" s="288">
        <f t="shared" si="949"/>
        <v>0</v>
      </c>
      <c r="E1759" s="289">
        <f t="shared" si="949"/>
        <v>0</v>
      </c>
      <c r="F1759" s="158"/>
      <c r="G1759" s="159"/>
      <c r="H1759" s="160">
        <f t="shared" ref="H1759:J1759" si="950">H1721</f>
        <v>0</v>
      </c>
      <c r="I1759" s="161">
        <f t="shared" si="950"/>
        <v>0</v>
      </c>
      <c r="J1759" s="161">
        <f t="shared" si="950"/>
        <v>0</v>
      </c>
      <c r="K1759" s="162">
        <f t="shared" si="948"/>
        <v>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1">B1722</f>
        <v>0</v>
      </c>
      <c r="C1760" s="287">
        <f t="shared" si="951"/>
        <v>0</v>
      </c>
      <c r="D1760" s="288">
        <f t="shared" si="951"/>
        <v>0</v>
      </c>
      <c r="E1760" s="289">
        <f t="shared" si="951"/>
        <v>0</v>
      </c>
      <c r="F1760" s="158"/>
      <c r="G1760" s="159"/>
      <c r="H1760" s="160">
        <f t="shared" ref="H1760:J1760" si="952">H1722</f>
        <v>0</v>
      </c>
      <c r="I1760" s="161">
        <f t="shared" si="952"/>
        <v>0</v>
      </c>
      <c r="J1760" s="161">
        <f t="shared" si="952"/>
        <v>0</v>
      </c>
      <c r="K1760" s="162">
        <f t="shared" si="948"/>
        <v>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3">B1723</f>
        <v>0</v>
      </c>
      <c r="C1761" s="287">
        <f t="shared" si="953"/>
        <v>0</v>
      </c>
      <c r="D1761" s="288">
        <f t="shared" si="953"/>
        <v>0</v>
      </c>
      <c r="E1761" s="289">
        <f t="shared" si="953"/>
        <v>0</v>
      </c>
      <c r="F1761" s="158"/>
      <c r="G1761" s="159"/>
      <c r="H1761" s="160">
        <f t="shared" ref="H1761:J1761" si="954">H1723</f>
        <v>0</v>
      </c>
      <c r="I1761" s="161">
        <f t="shared" si="954"/>
        <v>0</v>
      </c>
      <c r="J1761" s="161">
        <f t="shared" si="954"/>
        <v>0</v>
      </c>
      <c r="K1761" s="162">
        <f t="shared" si="948"/>
        <v>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5">B1724</f>
        <v>0</v>
      </c>
      <c r="C1762" s="287">
        <f t="shared" si="955"/>
        <v>0</v>
      </c>
      <c r="D1762" s="288">
        <f t="shared" si="955"/>
        <v>0</v>
      </c>
      <c r="E1762" s="289">
        <f t="shared" si="955"/>
        <v>0</v>
      </c>
      <c r="F1762" s="158"/>
      <c r="G1762" s="159"/>
      <c r="H1762" s="160">
        <f t="shared" ref="H1762:J1762" si="956">H1724</f>
        <v>0</v>
      </c>
      <c r="I1762" s="161">
        <f t="shared" si="956"/>
        <v>0</v>
      </c>
      <c r="J1762" s="161">
        <f t="shared" si="956"/>
        <v>0</v>
      </c>
      <c r="K1762" s="162">
        <f t="shared" si="948"/>
        <v>0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7">B1725</f>
        <v>0</v>
      </c>
      <c r="C1763" s="287">
        <f t="shared" si="957"/>
        <v>0</v>
      </c>
      <c r="D1763" s="288">
        <f t="shared" si="957"/>
        <v>0</v>
      </c>
      <c r="E1763" s="289">
        <f t="shared" si="957"/>
        <v>0</v>
      </c>
      <c r="F1763" s="158"/>
      <c r="G1763" s="159"/>
      <c r="H1763" s="160">
        <f t="shared" ref="H1763:J1763" si="958">H1725</f>
        <v>0</v>
      </c>
      <c r="I1763" s="161">
        <f t="shared" si="958"/>
        <v>0</v>
      </c>
      <c r="J1763" s="161">
        <f t="shared" si="958"/>
        <v>0</v>
      </c>
      <c r="K1763" s="162">
        <f t="shared" si="948"/>
        <v>0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59">B1726</f>
        <v>0</v>
      </c>
      <c r="C1764" s="287">
        <f t="shared" si="959"/>
        <v>0</v>
      </c>
      <c r="D1764" s="288">
        <f t="shared" si="959"/>
        <v>0</v>
      </c>
      <c r="E1764" s="289">
        <f t="shared" si="959"/>
        <v>0</v>
      </c>
      <c r="F1764" s="158"/>
      <c r="G1764" s="159"/>
      <c r="H1764" s="160">
        <f t="shared" ref="H1764:J1764" si="960">H1726</f>
        <v>0</v>
      </c>
      <c r="I1764" s="161">
        <f t="shared" si="960"/>
        <v>0</v>
      </c>
      <c r="J1764" s="161">
        <f t="shared" si="960"/>
        <v>0</v>
      </c>
      <c r="K1764" s="162">
        <f t="shared" si="948"/>
        <v>0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1">B1727</f>
        <v>0</v>
      </c>
      <c r="C1765" s="287">
        <f t="shared" si="961"/>
        <v>0</v>
      </c>
      <c r="D1765" s="288">
        <f t="shared" si="961"/>
        <v>0</v>
      </c>
      <c r="E1765" s="290">
        <f t="shared" si="961"/>
        <v>0</v>
      </c>
      <c r="F1765" s="158"/>
      <c r="G1765" s="159"/>
      <c r="H1765" s="160">
        <f t="shared" ref="H1765:J1765" si="962">H1727</f>
        <v>0</v>
      </c>
      <c r="I1765" s="161">
        <f t="shared" si="962"/>
        <v>0</v>
      </c>
      <c r="J1765" s="161">
        <f t="shared" si="962"/>
        <v>0</v>
      </c>
      <c r="K1765" s="162">
        <f t="shared" si="948"/>
        <v>0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3">B1728</f>
        <v>0</v>
      </c>
      <c r="C1766" s="287">
        <f t="shared" si="963"/>
        <v>0</v>
      </c>
      <c r="D1766" s="288">
        <f t="shared" si="963"/>
        <v>0</v>
      </c>
      <c r="E1766" s="289">
        <f t="shared" si="963"/>
        <v>0</v>
      </c>
      <c r="F1766" s="158"/>
      <c r="G1766" s="159"/>
      <c r="H1766" s="160">
        <f t="shared" ref="H1766:J1766" si="964">H1728</f>
        <v>0</v>
      </c>
      <c r="I1766" s="161">
        <f t="shared" si="964"/>
        <v>0</v>
      </c>
      <c r="J1766" s="161">
        <f t="shared" si="964"/>
        <v>0</v>
      </c>
      <c r="K1766" s="162">
        <f t="shared" si="948"/>
        <v>0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5">B1729</f>
        <v>0</v>
      </c>
      <c r="C1767" s="287">
        <f t="shared" si="965"/>
        <v>0</v>
      </c>
      <c r="D1767" s="288">
        <f t="shared" si="965"/>
        <v>0</v>
      </c>
      <c r="E1767" s="289">
        <f t="shared" si="965"/>
        <v>0</v>
      </c>
      <c r="F1767" s="158"/>
      <c r="G1767" s="159"/>
      <c r="H1767" s="160">
        <f t="shared" ref="H1767:J1767" si="966">H1729</f>
        <v>0</v>
      </c>
      <c r="I1767" s="161">
        <f t="shared" si="966"/>
        <v>0</v>
      </c>
      <c r="J1767" s="161">
        <f t="shared" si="966"/>
        <v>0</v>
      </c>
      <c r="K1767" s="162">
        <f t="shared" si="948"/>
        <v>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7">B1730</f>
        <v>0</v>
      </c>
      <c r="C1768" s="287">
        <f t="shared" si="967"/>
        <v>0</v>
      </c>
      <c r="D1768" s="288">
        <f t="shared" si="967"/>
        <v>0</v>
      </c>
      <c r="E1768" s="289">
        <f t="shared" si="967"/>
        <v>0</v>
      </c>
      <c r="F1768" s="158"/>
      <c r="G1768" s="159"/>
      <c r="H1768" s="160">
        <f t="shared" ref="H1768:J1768" si="968">H1730</f>
        <v>0</v>
      </c>
      <c r="I1768" s="161">
        <f t="shared" si="968"/>
        <v>0</v>
      </c>
      <c r="J1768" s="161">
        <f t="shared" si="968"/>
        <v>0</v>
      </c>
      <c r="K1768" s="162">
        <f t="shared" si="948"/>
        <v>0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69">B1731</f>
        <v>0</v>
      </c>
      <c r="C1769" s="287">
        <f t="shared" si="969"/>
        <v>0</v>
      </c>
      <c r="D1769" s="288">
        <f t="shared" si="969"/>
        <v>0</v>
      </c>
      <c r="E1769" s="289">
        <f t="shared" si="969"/>
        <v>0</v>
      </c>
      <c r="F1769" s="158"/>
      <c r="G1769" s="159"/>
      <c r="H1769" s="160">
        <f t="shared" ref="H1769:J1769" si="970">H1731</f>
        <v>0</v>
      </c>
      <c r="I1769" s="161">
        <f t="shared" si="970"/>
        <v>0</v>
      </c>
      <c r="J1769" s="161">
        <f t="shared" si="970"/>
        <v>0</v>
      </c>
      <c r="K1769" s="162">
        <f t="shared" si="948"/>
        <v>0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1">B1732</f>
        <v>0</v>
      </c>
      <c r="C1770" s="287">
        <f t="shared" si="971"/>
        <v>0</v>
      </c>
      <c r="D1770" s="288">
        <f t="shared" si="971"/>
        <v>0</v>
      </c>
      <c r="E1770" s="289">
        <f t="shared" si="971"/>
        <v>0</v>
      </c>
      <c r="F1770" s="158"/>
      <c r="G1770" s="159"/>
      <c r="H1770" s="160">
        <f t="shared" ref="H1770:J1770" si="972">H1732</f>
        <v>0</v>
      </c>
      <c r="I1770" s="161">
        <f t="shared" si="972"/>
        <v>0</v>
      </c>
      <c r="J1770" s="161">
        <f t="shared" si="972"/>
        <v>0</v>
      </c>
      <c r="K1770" s="162">
        <f t="shared" si="948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3">B1733</f>
        <v>0</v>
      </c>
      <c r="C1771" s="287">
        <f t="shared" si="973"/>
        <v>0</v>
      </c>
      <c r="D1771" s="288">
        <f t="shared" si="973"/>
        <v>0</v>
      </c>
      <c r="E1771" s="289">
        <f t="shared" si="973"/>
        <v>0</v>
      </c>
      <c r="F1771" s="158"/>
      <c r="G1771" s="159"/>
      <c r="H1771" s="160">
        <f t="shared" ref="H1771:J1771" si="974">H1733</f>
        <v>0</v>
      </c>
      <c r="I1771" s="161">
        <f t="shared" si="974"/>
        <v>0</v>
      </c>
      <c r="J1771" s="161">
        <f t="shared" si="974"/>
        <v>0</v>
      </c>
      <c r="K1771" s="162">
        <f t="shared" si="948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5">B1734</f>
        <v>0</v>
      </c>
      <c r="C1772" s="287">
        <f t="shared" si="975"/>
        <v>0</v>
      </c>
      <c r="D1772" s="288">
        <f t="shared" si="975"/>
        <v>0</v>
      </c>
      <c r="E1772" s="289">
        <f t="shared" si="975"/>
        <v>0</v>
      </c>
      <c r="F1772" s="158"/>
      <c r="G1772" s="159"/>
      <c r="H1772" s="160">
        <f t="shared" ref="H1772:J1772" si="976">H1734</f>
        <v>0</v>
      </c>
      <c r="I1772" s="161">
        <f t="shared" si="976"/>
        <v>0</v>
      </c>
      <c r="J1772" s="161">
        <f t="shared" si="976"/>
        <v>0</v>
      </c>
      <c r="K1772" s="162">
        <f t="shared" si="948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7">B1735</f>
        <v>0</v>
      </c>
      <c r="C1773" s="287">
        <f t="shared" si="977"/>
        <v>0</v>
      </c>
      <c r="D1773" s="288">
        <f t="shared" si="977"/>
        <v>0</v>
      </c>
      <c r="E1773" s="290">
        <f t="shared" si="977"/>
        <v>0</v>
      </c>
      <c r="F1773" s="158"/>
      <c r="G1773" s="159"/>
      <c r="H1773" s="160">
        <f t="shared" ref="H1773:J1773" si="978">H1735</f>
        <v>0</v>
      </c>
      <c r="I1773" s="161">
        <f t="shared" si="978"/>
        <v>0</v>
      </c>
      <c r="J1773" s="161">
        <f t="shared" si="978"/>
        <v>0</v>
      </c>
      <c r="K1773" s="162">
        <f t="shared" si="948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66"/>
      <c r="K1775" s="362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67">
        <f>SUM(K1758:K1773)</f>
        <v>5106960</v>
      </c>
      <c r="K1776" s="368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63"/>
      <c r="K1777" s="363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62"/>
      <c r="K1779" s="362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64">
        <f>((J1776/1.11)+(K1778/1.11))*11%</f>
        <v>506095.13513513509</v>
      </c>
      <c r="K1780" s="365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62"/>
      <c r="K1781" s="362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5106960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28</v>
      </c>
      <c r="J1784" s="335" t="str">
        <f>J1746</f>
        <v>NOVI / CONDRO</v>
      </c>
      <c r="K1784" s="336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29</v>
      </c>
      <c r="J1785" s="335">
        <f>J1747</f>
        <v>0</v>
      </c>
      <c r="K1785" s="336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23100016</v>
      </c>
      <c r="F1788" s="200"/>
      <c r="G1788" s="201" t="s">
        <v>2</v>
      </c>
      <c r="H1788" s="337" t="str">
        <f>H1750</f>
        <v>CV PELITA JAYA</v>
      </c>
      <c r="I1788" s="337"/>
      <c r="J1788" s="337"/>
      <c r="K1788" s="338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11" t="s">
        <v>3</v>
      </c>
      <c r="G1789" s="207"/>
      <c r="H1789" s="339"/>
      <c r="I1789" s="339"/>
      <c r="J1789" s="339"/>
      <c r="K1789" s="340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12">
        <f>D1752</f>
        <v>45216</v>
      </c>
      <c r="E1790" s="313"/>
      <c r="F1790" s="311"/>
      <c r="G1790" s="208"/>
      <c r="H1790" s="314" t="str">
        <f>H1752</f>
        <v>(ANUGERAH SEJAHTERA)</v>
      </c>
      <c r="I1790" s="314"/>
      <c r="J1790" s="314"/>
      <c r="K1790" s="315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11"/>
      <c r="G1791" s="208"/>
      <c r="H1791" s="316" t="str">
        <f>H1753</f>
        <v>PURWOKERTO</v>
      </c>
      <c r="I1791" s="316"/>
      <c r="J1791" s="316"/>
      <c r="K1791" s="317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 t="str">
        <f>D1754</f>
        <v>KO 4638</v>
      </c>
      <c r="E1792" s="199"/>
      <c r="F1792" s="210"/>
      <c r="G1792" s="211"/>
      <c r="H1792" s="318"/>
      <c r="I1792" s="318"/>
      <c r="J1792" s="318"/>
      <c r="K1792" s="319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79">B1758</f>
        <v>40</v>
      </c>
      <c r="C1796" s="292" t="str">
        <f t="shared" si="979"/>
        <v>LSN</v>
      </c>
      <c r="D1796" s="293">
        <f t="shared" si="979"/>
        <v>2</v>
      </c>
      <c r="E1796" s="294" t="str">
        <f t="shared" si="979"/>
        <v>CUTTER 18 MM KENKO L-500 (BESAR)</v>
      </c>
      <c r="F1796" s="235"/>
      <c r="G1796" s="236"/>
      <c r="H1796" s="237">
        <f t="shared" ref="H1796:J1796" si="980">H1758</f>
        <v>147600</v>
      </c>
      <c r="I1796" s="238">
        <f t="shared" si="980"/>
        <v>0.13500000000000001</v>
      </c>
      <c r="J1796" s="238">
        <f t="shared" si="980"/>
        <v>0</v>
      </c>
      <c r="K1796" s="239">
        <f t="shared" ref="K1796:K1811" si="981">(B1796*H1796-((B1796*H1796)*I1796))-((B1796*H1796-((B1796*H1796)*I1796))*J1796)</f>
        <v>5106960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2">B1759</f>
        <v>0</v>
      </c>
      <c r="C1797" s="292">
        <f t="shared" si="982"/>
        <v>0</v>
      </c>
      <c r="D1797" s="293">
        <f t="shared" si="982"/>
        <v>0</v>
      </c>
      <c r="E1797" s="294">
        <f t="shared" si="982"/>
        <v>0</v>
      </c>
      <c r="F1797" s="235"/>
      <c r="G1797" s="236"/>
      <c r="H1797" s="237">
        <f t="shared" ref="H1797:J1797" si="983">H1759</f>
        <v>0</v>
      </c>
      <c r="I1797" s="238">
        <f t="shared" si="983"/>
        <v>0</v>
      </c>
      <c r="J1797" s="238">
        <f t="shared" si="983"/>
        <v>0</v>
      </c>
      <c r="K1797" s="239">
        <f t="shared" si="981"/>
        <v>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4">B1760</f>
        <v>0</v>
      </c>
      <c r="C1798" s="292">
        <f t="shared" si="984"/>
        <v>0</v>
      </c>
      <c r="D1798" s="293">
        <f t="shared" si="984"/>
        <v>0</v>
      </c>
      <c r="E1798" s="294">
        <f t="shared" si="984"/>
        <v>0</v>
      </c>
      <c r="F1798" s="235"/>
      <c r="G1798" s="236"/>
      <c r="H1798" s="237">
        <f t="shared" ref="H1798:J1798" si="985">H1760</f>
        <v>0</v>
      </c>
      <c r="I1798" s="238">
        <f t="shared" si="985"/>
        <v>0</v>
      </c>
      <c r="J1798" s="238">
        <f t="shared" si="985"/>
        <v>0</v>
      </c>
      <c r="K1798" s="239">
        <f t="shared" si="981"/>
        <v>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6">B1761</f>
        <v>0</v>
      </c>
      <c r="C1799" s="292">
        <f t="shared" si="986"/>
        <v>0</v>
      </c>
      <c r="D1799" s="293">
        <f t="shared" si="986"/>
        <v>0</v>
      </c>
      <c r="E1799" s="294">
        <f t="shared" si="986"/>
        <v>0</v>
      </c>
      <c r="F1799" s="235"/>
      <c r="G1799" s="236"/>
      <c r="H1799" s="237">
        <f t="shared" ref="H1799:J1799" si="987">H1761</f>
        <v>0</v>
      </c>
      <c r="I1799" s="238">
        <f t="shared" si="987"/>
        <v>0</v>
      </c>
      <c r="J1799" s="238">
        <f t="shared" si="987"/>
        <v>0</v>
      </c>
      <c r="K1799" s="239">
        <f t="shared" si="981"/>
        <v>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8">B1762</f>
        <v>0</v>
      </c>
      <c r="C1800" s="292">
        <f t="shared" si="988"/>
        <v>0</v>
      </c>
      <c r="D1800" s="293">
        <f t="shared" si="988"/>
        <v>0</v>
      </c>
      <c r="E1800" s="294">
        <f t="shared" si="988"/>
        <v>0</v>
      </c>
      <c r="F1800" s="235"/>
      <c r="G1800" s="236"/>
      <c r="H1800" s="237">
        <f t="shared" ref="H1800:J1800" si="989">H1762</f>
        <v>0</v>
      </c>
      <c r="I1800" s="238">
        <f t="shared" si="989"/>
        <v>0</v>
      </c>
      <c r="J1800" s="238">
        <f t="shared" si="989"/>
        <v>0</v>
      </c>
      <c r="K1800" s="239">
        <f t="shared" si="981"/>
        <v>0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0">B1763</f>
        <v>0</v>
      </c>
      <c r="C1801" s="292">
        <f t="shared" si="990"/>
        <v>0</v>
      </c>
      <c r="D1801" s="293">
        <f t="shared" si="990"/>
        <v>0</v>
      </c>
      <c r="E1801" s="294">
        <f t="shared" si="990"/>
        <v>0</v>
      </c>
      <c r="F1801" s="235"/>
      <c r="G1801" s="236"/>
      <c r="H1801" s="237">
        <f t="shared" ref="H1801:J1801" si="991">H1763</f>
        <v>0</v>
      </c>
      <c r="I1801" s="238">
        <f t="shared" si="991"/>
        <v>0</v>
      </c>
      <c r="J1801" s="238">
        <f t="shared" si="991"/>
        <v>0</v>
      </c>
      <c r="K1801" s="239">
        <f t="shared" si="981"/>
        <v>0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2">B1764</f>
        <v>0</v>
      </c>
      <c r="C1802" s="292">
        <f t="shared" si="992"/>
        <v>0</v>
      </c>
      <c r="D1802" s="293">
        <f t="shared" si="992"/>
        <v>0</v>
      </c>
      <c r="E1802" s="294">
        <f t="shared" si="992"/>
        <v>0</v>
      </c>
      <c r="F1802" s="235"/>
      <c r="G1802" s="236"/>
      <c r="H1802" s="237">
        <f t="shared" ref="H1802:J1802" si="993">H1764</f>
        <v>0</v>
      </c>
      <c r="I1802" s="238">
        <f t="shared" si="993"/>
        <v>0</v>
      </c>
      <c r="J1802" s="238">
        <f t="shared" si="993"/>
        <v>0</v>
      </c>
      <c r="K1802" s="239">
        <f t="shared" si="981"/>
        <v>0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4">B1765</f>
        <v>0</v>
      </c>
      <c r="C1803" s="292">
        <f t="shared" si="994"/>
        <v>0</v>
      </c>
      <c r="D1803" s="293">
        <f t="shared" si="994"/>
        <v>0</v>
      </c>
      <c r="E1803" s="295">
        <f t="shared" si="994"/>
        <v>0</v>
      </c>
      <c r="F1803" s="235"/>
      <c r="G1803" s="236"/>
      <c r="H1803" s="237">
        <f t="shared" ref="H1803:J1803" si="995">H1765</f>
        <v>0</v>
      </c>
      <c r="I1803" s="238">
        <f t="shared" si="995"/>
        <v>0</v>
      </c>
      <c r="J1803" s="238">
        <f t="shared" si="995"/>
        <v>0</v>
      </c>
      <c r="K1803" s="239">
        <f t="shared" si="981"/>
        <v>0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6">B1766</f>
        <v>0</v>
      </c>
      <c r="C1804" s="292">
        <f t="shared" si="996"/>
        <v>0</v>
      </c>
      <c r="D1804" s="293">
        <f t="shared" si="996"/>
        <v>0</v>
      </c>
      <c r="E1804" s="294">
        <f t="shared" si="996"/>
        <v>0</v>
      </c>
      <c r="F1804" s="235"/>
      <c r="G1804" s="236"/>
      <c r="H1804" s="237">
        <f t="shared" ref="H1804:J1804" si="997">H1766</f>
        <v>0</v>
      </c>
      <c r="I1804" s="238">
        <f t="shared" si="997"/>
        <v>0</v>
      </c>
      <c r="J1804" s="238">
        <f t="shared" si="997"/>
        <v>0</v>
      </c>
      <c r="K1804" s="239">
        <f t="shared" si="981"/>
        <v>0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8">B1767</f>
        <v>0</v>
      </c>
      <c r="C1805" s="292">
        <f t="shared" si="998"/>
        <v>0</v>
      </c>
      <c r="D1805" s="293">
        <f t="shared" si="998"/>
        <v>0</v>
      </c>
      <c r="E1805" s="294">
        <f t="shared" si="998"/>
        <v>0</v>
      </c>
      <c r="F1805" s="235"/>
      <c r="G1805" s="236"/>
      <c r="H1805" s="237">
        <f t="shared" ref="H1805:J1805" si="999">H1767</f>
        <v>0</v>
      </c>
      <c r="I1805" s="238">
        <f t="shared" si="999"/>
        <v>0</v>
      </c>
      <c r="J1805" s="238">
        <f t="shared" si="999"/>
        <v>0</v>
      </c>
      <c r="K1805" s="239">
        <f t="shared" si="981"/>
        <v>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0">B1768</f>
        <v>0</v>
      </c>
      <c r="C1806" s="292">
        <f t="shared" si="1000"/>
        <v>0</v>
      </c>
      <c r="D1806" s="293">
        <f t="shared" si="1000"/>
        <v>0</v>
      </c>
      <c r="E1806" s="294">
        <f t="shared" si="1000"/>
        <v>0</v>
      </c>
      <c r="F1806" s="235"/>
      <c r="G1806" s="236"/>
      <c r="H1806" s="237">
        <f t="shared" ref="H1806:J1806" si="1001">H1768</f>
        <v>0</v>
      </c>
      <c r="I1806" s="238">
        <f t="shared" si="1001"/>
        <v>0</v>
      </c>
      <c r="J1806" s="238">
        <f t="shared" si="1001"/>
        <v>0</v>
      </c>
      <c r="K1806" s="239">
        <f t="shared" si="981"/>
        <v>0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2">B1769</f>
        <v>0</v>
      </c>
      <c r="C1807" s="292">
        <f t="shared" si="1002"/>
        <v>0</v>
      </c>
      <c r="D1807" s="293">
        <f t="shared" si="1002"/>
        <v>0</v>
      </c>
      <c r="E1807" s="294">
        <f t="shared" si="1002"/>
        <v>0</v>
      </c>
      <c r="F1807" s="235"/>
      <c r="G1807" s="236"/>
      <c r="H1807" s="237">
        <f t="shared" ref="H1807:J1807" si="1003">H1769</f>
        <v>0</v>
      </c>
      <c r="I1807" s="238">
        <f t="shared" si="1003"/>
        <v>0</v>
      </c>
      <c r="J1807" s="238">
        <f t="shared" si="1003"/>
        <v>0</v>
      </c>
      <c r="K1807" s="239">
        <f t="shared" si="981"/>
        <v>0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4">B1770</f>
        <v>0</v>
      </c>
      <c r="C1808" s="292">
        <f t="shared" si="1004"/>
        <v>0</v>
      </c>
      <c r="D1808" s="293">
        <f t="shared" si="1004"/>
        <v>0</v>
      </c>
      <c r="E1808" s="294">
        <f t="shared" si="1004"/>
        <v>0</v>
      </c>
      <c r="F1808" s="235"/>
      <c r="G1808" s="236"/>
      <c r="H1808" s="237">
        <f t="shared" ref="H1808:J1808" si="1005">H1770</f>
        <v>0</v>
      </c>
      <c r="I1808" s="238">
        <f t="shared" si="1005"/>
        <v>0</v>
      </c>
      <c r="J1808" s="238">
        <f t="shared" si="1005"/>
        <v>0</v>
      </c>
      <c r="K1808" s="239">
        <f t="shared" si="981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6">B1771</f>
        <v>0</v>
      </c>
      <c r="C1809" s="292">
        <f t="shared" si="1006"/>
        <v>0</v>
      </c>
      <c r="D1809" s="293">
        <f t="shared" si="1006"/>
        <v>0</v>
      </c>
      <c r="E1809" s="294">
        <f t="shared" si="1006"/>
        <v>0</v>
      </c>
      <c r="F1809" s="235"/>
      <c r="G1809" s="236"/>
      <c r="H1809" s="237">
        <f t="shared" ref="H1809:J1809" si="1007">H1771</f>
        <v>0</v>
      </c>
      <c r="I1809" s="238">
        <f t="shared" si="1007"/>
        <v>0</v>
      </c>
      <c r="J1809" s="238">
        <f t="shared" si="1007"/>
        <v>0</v>
      </c>
      <c r="K1809" s="239">
        <f t="shared" si="981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8">B1772</f>
        <v>0</v>
      </c>
      <c r="C1810" s="292">
        <f t="shared" si="1008"/>
        <v>0</v>
      </c>
      <c r="D1810" s="293">
        <f t="shared" si="1008"/>
        <v>0</v>
      </c>
      <c r="E1810" s="294">
        <f t="shared" si="1008"/>
        <v>0</v>
      </c>
      <c r="F1810" s="235"/>
      <c r="G1810" s="236"/>
      <c r="H1810" s="237">
        <f t="shared" ref="H1810:J1810" si="1009">H1772</f>
        <v>0</v>
      </c>
      <c r="I1810" s="238">
        <f t="shared" si="1009"/>
        <v>0</v>
      </c>
      <c r="J1810" s="238">
        <f t="shared" si="1009"/>
        <v>0</v>
      </c>
      <c r="K1810" s="239">
        <f t="shared" si="981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0">B1773</f>
        <v>0</v>
      </c>
      <c r="C1811" s="292">
        <f t="shared" si="1010"/>
        <v>0</v>
      </c>
      <c r="D1811" s="293">
        <f t="shared" si="1010"/>
        <v>0</v>
      </c>
      <c r="E1811" s="295">
        <f t="shared" si="1010"/>
        <v>0</v>
      </c>
      <c r="F1811" s="235"/>
      <c r="G1811" s="236"/>
      <c r="H1811" s="237">
        <f t="shared" ref="H1811:J1811" si="1011">H1773</f>
        <v>0</v>
      </c>
      <c r="I1811" s="238">
        <f t="shared" si="1011"/>
        <v>0</v>
      </c>
      <c r="J1811" s="238">
        <f t="shared" si="1011"/>
        <v>0</v>
      </c>
      <c r="K1811" s="239">
        <f t="shared" si="981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20"/>
      <c r="K1813" s="321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22">
        <f>SUM(K1796:K1811)</f>
        <v>5106960</v>
      </c>
      <c r="K1814" s="323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24"/>
      <c r="K1815" s="324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21"/>
      <c r="K1817" s="321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25">
        <f>((J1814/1.11)+(K1816/1.11))*11%</f>
        <v>506095.13513513509</v>
      </c>
      <c r="K1818" s="326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21"/>
      <c r="K1819" s="321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5106960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28</v>
      </c>
      <c r="J1822" s="327" t="str">
        <f>J1784</f>
        <v>NOVI / CONDRO</v>
      </c>
      <c r="K1822" s="328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29</v>
      </c>
      <c r="J1823" s="327">
        <f>J1785</f>
        <v>0</v>
      </c>
      <c r="K1823" s="328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23100017</v>
      </c>
      <c r="G1826" s="11" t="s">
        <v>2</v>
      </c>
      <c r="H1826" s="303" t="s">
        <v>106</v>
      </c>
      <c r="I1826" s="303"/>
      <c r="J1826" s="303"/>
      <c r="K1826" s="304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07" t="s">
        <v>3</v>
      </c>
      <c r="G1827" s="17"/>
      <c r="H1827" s="305"/>
      <c r="I1827" s="305"/>
      <c r="J1827" s="305"/>
      <c r="K1827" s="306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45">
        <v>45217</v>
      </c>
      <c r="E1828" s="346"/>
      <c r="F1828" s="307"/>
      <c r="G1828" s="18"/>
      <c r="H1828" s="347" t="s">
        <v>37</v>
      </c>
      <c r="I1828" s="347"/>
      <c r="J1828" s="347"/>
      <c r="K1828" s="348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07"/>
      <c r="G1829" s="18"/>
      <c r="H1829" s="349" t="s">
        <v>107</v>
      </c>
      <c r="I1829" s="349"/>
      <c r="J1829" s="349"/>
      <c r="K1829" s="350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108</v>
      </c>
      <c r="E1830" s="9"/>
      <c r="F1830" s="21"/>
      <c r="G1830" s="22"/>
      <c r="H1830" s="351"/>
      <c r="I1830" s="351"/>
      <c r="J1830" s="351"/>
      <c r="K1830" s="352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1</v>
      </c>
      <c r="C1834" s="46" t="s">
        <v>36</v>
      </c>
      <c r="D1834" s="93" t="s">
        <v>37</v>
      </c>
      <c r="E1834" s="110" t="s">
        <v>109</v>
      </c>
      <c r="F1834" s="48"/>
      <c r="G1834" s="49"/>
      <c r="H1834" s="50">
        <v>127200</v>
      </c>
      <c r="I1834" s="51">
        <v>0.125</v>
      </c>
      <c r="J1834" s="51"/>
      <c r="K1834" s="52">
        <f t="shared" ref="K1834:K1849" si="1012">(B1834*H1834-((B1834*H1834)*I1834))-((B1834*H1834-((B1834*H1834)*I1834))*J1834)</f>
        <v>111300</v>
      </c>
      <c r="L1834" s="36"/>
    </row>
    <row r="1835" spans="1:12" s="10" customFormat="1" ht="14.1" customHeight="1" x14ac:dyDescent="0.25">
      <c r="A1835" s="45">
        <v>2</v>
      </c>
      <c r="B1835" s="46">
        <v>9</v>
      </c>
      <c r="C1835" s="46" t="s">
        <v>36</v>
      </c>
      <c r="D1835" s="93" t="s">
        <v>37</v>
      </c>
      <c r="E1835" s="110" t="s">
        <v>110</v>
      </c>
      <c r="F1835" s="48"/>
      <c r="G1835" s="49"/>
      <c r="H1835" s="50">
        <v>80400</v>
      </c>
      <c r="I1835" s="51">
        <v>0.125</v>
      </c>
      <c r="J1835" s="51"/>
      <c r="K1835" s="52">
        <f t="shared" si="1012"/>
        <v>633150</v>
      </c>
      <c r="L1835" s="36"/>
    </row>
    <row r="1836" spans="1:12" s="10" customFormat="1" ht="14.1" customHeight="1" x14ac:dyDescent="0.25">
      <c r="A1836" s="45">
        <v>3</v>
      </c>
      <c r="B1836" s="46"/>
      <c r="C1836" s="46"/>
      <c r="D1836" s="93"/>
      <c r="E1836" s="110"/>
      <c r="F1836" s="48"/>
      <c r="G1836" s="49"/>
      <c r="H1836" s="50"/>
      <c r="I1836" s="51"/>
      <c r="J1836" s="51"/>
      <c r="K1836" s="52">
        <f t="shared" si="1012"/>
        <v>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3"/>
      <c r="E1837" s="110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3"/>
      <c r="E1838" s="110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3"/>
      <c r="E1839" s="110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34"/>
      <c r="K1851" s="308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29">
        <f>SUM(K1834:K1849)</f>
        <v>744450</v>
      </c>
      <c r="K1852" s="330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31"/>
      <c r="K1853" s="331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08"/>
      <c r="K1855" s="308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32">
        <f>((J1852/1.11)+(K1854/1.11))*11%</f>
        <v>73774.32432432432</v>
      </c>
      <c r="K1856" s="333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08"/>
      <c r="K1857" s="308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744450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28</v>
      </c>
      <c r="J1860" s="309" t="s">
        <v>39</v>
      </c>
      <c r="K1860" s="310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29</v>
      </c>
      <c r="J1861" s="309"/>
      <c r="K1861" s="310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23100017</v>
      </c>
      <c r="F1864" s="123"/>
      <c r="G1864" s="124" t="s">
        <v>2</v>
      </c>
      <c r="H1864" s="353" t="str">
        <f>H1826</f>
        <v>CV LANCAR JAYA SENTOSA</v>
      </c>
      <c r="I1864" s="353"/>
      <c r="J1864" s="353"/>
      <c r="K1864" s="354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57" t="s">
        <v>3</v>
      </c>
      <c r="G1865" s="130"/>
      <c r="H1865" s="355"/>
      <c r="I1865" s="355"/>
      <c r="J1865" s="355"/>
      <c r="K1865" s="356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58">
        <f>D1828</f>
        <v>45217</v>
      </c>
      <c r="E1866" s="359"/>
      <c r="F1866" s="357"/>
      <c r="G1866" s="131"/>
      <c r="H1866" s="360" t="str">
        <f>H1828</f>
        <v/>
      </c>
      <c r="I1866" s="360"/>
      <c r="J1866" s="360"/>
      <c r="K1866" s="361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57"/>
      <c r="G1867" s="131"/>
      <c r="H1867" s="341" t="str">
        <f>H1829</f>
        <v>MALANG</v>
      </c>
      <c r="I1867" s="341"/>
      <c r="J1867" s="341"/>
      <c r="K1867" s="342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 t="str">
        <f>D1830</f>
        <v>KO 4511</v>
      </c>
      <c r="E1868" s="122"/>
      <c r="F1868" s="133"/>
      <c r="G1868" s="134"/>
      <c r="H1868" s="343"/>
      <c r="I1868" s="343"/>
      <c r="J1868" s="343"/>
      <c r="K1868" s="344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3">B1834</f>
        <v>1</v>
      </c>
      <c r="C1872" s="287" t="str">
        <f t="shared" si="1013"/>
        <v>LSN</v>
      </c>
      <c r="D1872" s="288" t="str">
        <f t="shared" si="1013"/>
        <v/>
      </c>
      <c r="E1872" s="289" t="str">
        <f t="shared" si="1013"/>
        <v>PENSIL WARNA JOYKO CP-12PB (PANJANG)</v>
      </c>
      <c r="F1872" s="158"/>
      <c r="G1872" s="159"/>
      <c r="H1872" s="160">
        <f t="shared" ref="H1872:J1872" si="1014">H1834</f>
        <v>127200</v>
      </c>
      <c r="I1872" s="161">
        <f t="shared" si="1014"/>
        <v>0.125</v>
      </c>
      <c r="J1872" s="161">
        <f t="shared" si="1014"/>
        <v>0</v>
      </c>
      <c r="K1872" s="162">
        <f t="shared" ref="K1872:K1887" si="1015">(B1872*H1872-((B1872*H1872)*I1872))-((B1872*H1872-((B1872*H1872)*I1872))*J1872)</f>
        <v>111300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6">B1835</f>
        <v>9</v>
      </c>
      <c r="C1873" s="287" t="str">
        <f t="shared" si="1016"/>
        <v>LSN</v>
      </c>
      <c r="D1873" s="288" t="str">
        <f t="shared" si="1016"/>
        <v/>
      </c>
      <c r="E1873" s="289" t="str">
        <f t="shared" si="1016"/>
        <v>PENSIL WARNA JOYKO CP-S12 MINI (PENDEK)</v>
      </c>
      <c r="F1873" s="158"/>
      <c r="G1873" s="159"/>
      <c r="H1873" s="160">
        <f t="shared" ref="H1873:J1873" si="1017">H1835</f>
        <v>80400</v>
      </c>
      <c r="I1873" s="161">
        <f t="shared" si="1017"/>
        <v>0.125</v>
      </c>
      <c r="J1873" s="161">
        <f t="shared" si="1017"/>
        <v>0</v>
      </c>
      <c r="K1873" s="162">
        <f t="shared" si="1015"/>
        <v>633150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8">B1836</f>
        <v>0</v>
      </c>
      <c r="C1874" s="287">
        <f t="shared" si="1018"/>
        <v>0</v>
      </c>
      <c r="D1874" s="288">
        <f t="shared" si="1018"/>
        <v>0</v>
      </c>
      <c r="E1874" s="289">
        <f t="shared" si="1018"/>
        <v>0</v>
      </c>
      <c r="F1874" s="158"/>
      <c r="G1874" s="159"/>
      <c r="H1874" s="160">
        <f t="shared" ref="H1874:J1874" si="1019">H1836</f>
        <v>0</v>
      </c>
      <c r="I1874" s="161">
        <f t="shared" si="1019"/>
        <v>0</v>
      </c>
      <c r="J1874" s="161">
        <f t="shared" si="1019"/>
        <v>0</v>
      </c>
      <c r="K1874" s="162">
        <f t="shared" si="1015"/>
        <v>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0">B1837</f>
        <v>0</v>
      </c>
      <c r="C1875" s="287">
        <f t="shared" si="1020"/>
        <v>0</v>
      </c>
      <c r="D1875" s="288">
        <f t="shared" si="1020"/>
        <v>0</v>
      </c>
      <c r="E1875" s="289">
        <f t="shared" si="1020"/>
        <v>0</v>
      </c>
      <c r="F1875" s="158"/>
      <c r="G1875" s="159"/>
      <c r="H1875" s="160">
        <f t="shared" ref="H1875:J1875" si="1021">H1837</f>
        <v>0</v>
      </c>
      <c r="I1875" s="161">
        <f t="shared" si="1021"/>
        <v>0</v>
      </c>
      <c r="J1875" s="161">
        <f t="shared" si="1021"/>
        <v>0</v>
      </c>
      <c r="K1875" s="162">
        <f t="shared" si="1015"/>
        <v>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2">B1838</f>
        <v>0</v>
      </c>
      <c r="C1876" s="287">
        <f t="shared" si="1022"/>
        <v>0</v>
      </c>
      <c r="D1876" s="288">
        <f t="shared" si="1022"/>
        <v>0</v>
      </c>
      <c r="E1876" s="289">
        <f t="shared" si="1022"/>
        <v>0</v>
      </c>
      <c r="F1876" s="158"/>
      <c r="G1876" s="159"/>
      <c r="H1876" s="160">
        <f t="shared" ref="H1876:J1876" si="1023">H1838</f>
        <v>0</v>
      </c>
      <c r="I1876" s="161">
        <f t="shared" si="1023"/>
        <v>0</v>
      </c>
      <c r="J1876" s="161">
        <f t="shared" si="1023"/>
        <v>0</v>
      </c>
      <c r="K1876" s="162">
        <f t="shared" si="1015"/>
        <v>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4">B1839</f>
        <v>0</v>
      </c>
      <c r="C1877" s="287">
        <f t="shared" si="1024"/>
        <v>0</v>
      </c>
      <c r="D1877" s="288">
        <f t="shared" si="1024"/>
        <v>0</v>
      </c>
      <c r="E1877" s="289">
        <f t="shared" si="1024"/>
        <v>0</v>
      </c>
      <c r="F1877" s="158"/>
      <c r="G1877" s="159"/>
      <c r="H1877" s="160">
        <f t="shared" ref="H1877:J1877" si="1025">H1839</f>
        <v>0</v>
      </c>
      <c r="I1877" s="161">
        <f t="shared" si="1025"/>
        <v>0</v>
      </c>
      <c r="J1877" s="161">
        <f t="shared" si="1025"/>
        <v>0</v>
      </c>
      <c r="K1877" s="162">
        <f t="shared" si="1015"/>
        <v>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6">B1840</f>
        <v>0</v>
      </c>
      <c r="C1878" s="287">
        <f t="shared" si="1026"/>
        <v>0</v>
      </c>
      <c r="D1878" s="288">
        <f t="shared" si="1026"/>
        <v>0</v>
      </c>
      <c r="E1878" s="289">
        <f t="shared" si="1026"/>
        <v>0</v>
      </c>
      <c r="F1878" s="158"/>
      <c r="G1878" s="159"/>
      <c r="H1878" s="160">
        <f t="shared" ref="H1878:J1878" si="1027">H1840</f>
        <v>0</v>
      </c>
      <c r="I1878" s="161">
        <f t="shared" si="1027"/>
        <v>0</v>
      </c>
      <c r="J1878" s="161">
        <f t="shared" si="1027"/>
        <v>0</v>
      </c>
      <c r="K1878" s="162">
        <f t="shared" si="1015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8">B1841</f>
        <v>0</v>
      </c>
      <c r="C1879" s="287">
        <f t="shared" si="1028"/>
        <v>0</v>
      </c>
      <c r="D1879" s="288">
        <f t="shared" si="1028"/>
        <v>0</v>
      </c>
      <c r="E1879" s="290">
        <f t="shared" si="1028"/>
        <v>0</v>
      </c>
      <c r="F1879" s="158"/>
      <c r="G1879" s="159"/>
      <c r="H1879" s="160">
        <f t="shared" ref="H1879:J1879" si="1029">H1841</f>
        <v>0</v>
      </c>
      <c r="I1879" s="161">
        <f t="shared" si="1029"/>
        <v>0</v>
      </c>
      <c r="J1879" s="161">
        <f t="shared" si="1029"/>
        <v>0</v>
      </c>
      <c r="K1879" s="162">
        <f t="shared" si="1015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0">B1842</f>
        <v>0</v>
      </c>
      <c r="C1880" s="287">
        <f t="shared" si="1030"/>
        <v>0</v>
      </c>
      <c r="D1880" s="288">
        <f t="shared" si="1030"/>
        <v>0</v>
      </c>
      <c r="E1880" s="289">
        <f t="shared" si="1030"/>
        <v>0</v>
      </c>
      <c r="F1880" s="158"/>
      <c r="G1880" s="159"/>
      <c r="H1880" s="160">
        <f t="shared" ref="H1880:J1880" si="1031">H1842</f>
        <v>0</v>
      </c>
      <c r="I1880" s="161">
        <f t="shared" si="1031"/>
        <v>0</v>
      </c>
      <c r="J1880" s="161">
        <f t="shared" si="1031"/>
        <v>0</v>
      </c>
      <c r="K1880" s="162">
        <f t="shared" si="1015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2">B1843</f>
        <v>0</v>
      </c>
      <c r="C1881" s="287">
        <f t="shared" si="1032"/>
        <v>0</v>
      </c>
      <c r="D1881" s="288">
        <f t="shared" si="1032"/>
        <v>0</v>
      </c>
      <c r="E1881" s="289">
        <f t="shared" si="1032"/>
        <v>0</v>
      </c>
      <c r="F1881" s="158"/>
      <c r="G1881" s="159"/>
      <c r="H1881" s="160">
        <f t="shared" ref="H1881:J1881" si="1033">H1843</f>
        <v>0</v>
      </c>
      <c r="I1881" s="161">
        <f t="shared" si="1033"/>
        <v>0</v>
      </c>
      <c r="J1881" s="161">
        <f t="shared" si="1033"/>
        <v>0</v>
      </c>
      <c r="K1881" s="162">
        <f t="shared" si="1015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4">B1844</f>
        <v>0</v>
      </c>
      <c r="C1882" s="287">
        <f t="shared" si="1034"/>
        <v>0</v>
      </c>
      <c r="D1882" s="288">
        <f t="shared" si="1034"/>
        <v>0</v>
      </c>
      <c r="E1882" s="289">
        <f t="shared" si="1034"/>
        <v>0</v>
      </c>
      <c r="F1882" s="158"/>
      <c r="G1882" s="159"/>
      <c r="H1882" s="160">
        <f t="shared" ref="H1882:J1882" si="1035">H1844</f>
        <v>0</v>
      </c>
      <c r="I1882" s="161">
        <f t="shared" si="1035"/>
        <v>0</v>
      </c>
      <c r="J1882" s="161">
        <f t="shared" si="1035"/>
        <v>0</v>
      </c>
      <c r="K1882" s="162">
        <f t="shared" si="1015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6">B1845</f>
        <v>0</v>
      </c>
      <c r="C1883" s="287">
        <f t="shared" si="1036"/>
        <v>0</v>
      </c>
      <c r="D1883" s="288">
        <f t="shared" si="1036"/>
        <v>0</v>
      </c>
      <c r="E1883" s="289">
        <f t="shared" si="1036"/>
        <v>0</v>
      </c>
      <c r="F1883" s="158"/>
      <c r="G1883" s="159"/>
      <c r="H1883" s="160">
        <f t="shared" ref="H1883:J1883" si="1037">H1845</f>
        <v>0</v>
      </c>
      <c r="I1883" s="161">
        <f t="shared" si="1037"/>
        <v>0</v>
      </c>
      <c r="J1883" s="161">
        <f t="shared" si="1037"/>
        <v>0</v>
      </c>
      <c r="K1883" s="162">
        <f t="shared" si="1015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8">B1846</f>
        <v>0</v>
      </c>
      <c r="C1884" s="287">
        <f t="shared" si="1038"/>
        <v>0</v>
      </c>
      <c r="D1884" s="288">
        <f t="shared" si="1038"/>
        <v>0</v>
      </c>
      <c r="E1884" s="289">
        <f t="shared" si="1038"/>
        <v>0</v>
      </c>
      <c r="F1884" s="158"/>
      <c r="G1884" s="159"/>
      <c r="H1884" s="160">
        <f t="shared" ref="H1884:J1884" si="1039">H1846</f>
        <v>0</v>
      </c>
      <c r="I1884" s="161">
        <f t="shared" si="1039"/>
        <v>0</v>
      </c>
      <c r="J1884" s="161">
        <f t="shared" si="1039"/>
        <v>0</v>
      </c>
      <c r="K1884" s="162">
        <f t="shared" si="1015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0">B1847</f>
        <v>0</v>
      </c>
      <c r="C1885" s="287">
        <f t="shared" si="1040"/>
        <v>0</v>
      </c>
      <c r="D1885" s="288">
        <f t="shared" si="1040"/>
        <v>0</v>
      </c>
      <c r="E1885" s="289">
        <f t="shared" si="1040"/>
        <v>0</v>
      </c>
      <c r="F1885" s="158"/>
      <c r="G1885" s="159"/>
      <c r="H1885" s="160">
        <f t="shared" ref="H1885:J1885" si="1041">H1847</f>
        <v>0</v>
      </c>
      <c r="I1885" s="161">
        <f t="shared" si="1041"/>
        <v>0</v>
      </c>
      <c r="J1885" s="161">
        <f t="shared" si="1041"/>
        <v>0</v>
      </c>
      <c r="K1885" s="162">
        <f t="shared" si="1015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2">B1848</f>
        <v>0</v>
      </c>
      <c r="C1886" s="287">
        <f t="shared" si="1042"/>
        <v>0</v>
      </c>
      <c r="D1886" s="288">
        <f t="shared" si="1042"/>
        <v>0</v>
      </c>
      <c r="E1886" s="289">
        <f t="shared" si="1042"/>
        <v>0</v>
      </c>
      <c r="F1886" s="158"/>
      <c r="G1886" s="159"/>
      <c r="H1886" s="160">
        <f t="shared" ref="H1886:J1886" si="1043">H1848</f>
        <v>0</v>
      </c>
      <c r="I1886" s="161">
        <f t="shared" si="1043"/>
        <v>0</v>
      </c>
      <c r="J1886" s="161">
        <f t="shared" si="1043"/>
        <v>0</v>
      </c>
      <c r="K1886" s="162">
        <f t="shared" si="1015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4">B1849</f>
        <v>0</v>
      </c>
      <c r="C1887" s="287">
        <f t="shared" si="1044"/>
        <v>0</v>
      </c>
      <c r="D1887" s="288">
        <f t="shared" si="1044"/>
        <v>0</v>
      </c>
      <c r="E1887" s="290">
        <f t="shared" si="1044"/>
        <v>0</v>
      </c>
      <c r="F1887" s="158"/>
      <c r="G1887" s="159"/>
      <c r="H1887" s="160">
        <f t="shared" ref="H1887:J1887" si="1045">H1849</f>
        <v>0</v>
      </c>
      <c r="I1887" s="161">
        <f t="shared" si="1045"/>
        <v>0</v>
      </c>
      <c r="J1887" s="161">
        <f t="shared" si="1045"/>
        <v>0</v>
      </c>
      <c r="K1887" s="162">
        <f t="shared" si="1015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66"/>
      <c r="K1889" s="362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67">
        <f>SUM(K1872:K1887)</f>
        <v>744450</v>
      </c>
      <c r="K1890" s="368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63"/>
      <c r="K1891" s="363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62"/>
      <c r="K1893" s="362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64">
        <f>((J1890/1.11)+(K1892/1.11))*11%</f>
        <v>73774.32432432432</v>
      </c>
      <c r="K1894" s="365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62"/>
      <c r="K1895" s="362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744450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28</v>
      </c>
      <c r="J1898" s="335" t="str">
        <f>J1860</f>
        <v>NOVI / CONDRO</v>
      </c>
      <c r="K1898" s="336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29</v>
      </c>
      <c r="J1899" s="335">
        <f>J1861</f>
        <v>0</v>
      </c>
      <c r="K1899" s="336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23100017</v>
      </c>
      <c r="F1902" s="200"/>
      <c r="G1902" s="201" t="s">
        <v>2</v>
      </c>
      <c r="H1902" s="337" t="str">
        <f>H1864</f>
        <v>CV LANCAR JAYA SENTOSA</v>
      </c>
      <c r="I1902" s="337"/>
      <c r="J1902" s="337"/>
      <c r="K1902" s="338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11" t="s">
        <v>3</v>
      </c>
      <c r="G1903" s="207"/>
      <c r="H1903" s="339"/>
      <c r="I1903" s="339"/>
      <c r="J1903" s="339"/>
      <c r="K1903" s="340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12">
        <f>D1866</f>
        <v>45217</v>
      </c>
      <c r="E1904" s="313"/>
      <c r="F1904" s="311"/>
      <c r="G1904" s="208"/>
      <c r="H1904" s="314" t="str">
        <f>H1866</f>
        <v/>
      </c>
      <c r="I1904" s="314"/>
      <c r="J1904" s="314"/>
      <c r="K1904" s="315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11"/>
      <c r="G1905" s="208"/>
      <c r="H1905" s="316" t="str">
        <f>H1867</f>
        <v>MALANG</v>
      </c>
      <c r="I1905" s="316"/>
      <c r="J1905" s="316"/>
      <c r="K1905" s="317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 t="str">
        <f>D1868</f>
        <v>KO 4511</v>
      </c>
      <c r="E1906" s="199"/>
      <c r="F1906" s="210"/>
      <c r="G1906" s="211"/>
      <c r="H1906" s="318"/>
      <c r="I1906" s="318"/>
      <c r="J1906" s="318"/>
      <c r="K1906" s="319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6">B1872</f>
        <v>1</v>
      </c>
      <c r="C1910" s="292" t="str">
        <f t="shared" si="1046"/>
        <v>LSN</v>
      </c>
      <c r="D1910" s="293" t="str">
        <f t="shared" si="1046"/>
        <v/>
      </c>
      <c r="E1910" s="294" t="str">
        <f t="shared" si="1046"/>
        <v>PENSIL WARNA JOYKO CP-12PB (PANJANG)</v>
      </c>
      <c r="F1910" s="235"/>
      <c r="G1910" s="236"/>
      <c r="H1910" s="237">
        <f t="shared" ref="H1910:J1910" si="1047">H1872</f>
        <v>127200</v>
      </c>
      <c r="I1910" s="238">
        <f t="shared" si="1047"/>
        <v>0.125</v>
      </c>
      <c r="J1910" s="238">
        <f t="shared" si="1047"/>
        <v>0</v>
      </c>
      <c r="K1910" s="239">
        <f t="shared" ref="K1910:K1925" si="1048">(B1910*H1910-((B1910*H1910)*I1910))-((B1910*H1910-((B1910*H1910)*I1910))*J1910)</f>
        <v>111300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49">B1873</f>
        <v>9</v>
      </c>
      <c r="C1911" s="292" t="str">
        <f t="shared" si="1049"/>
        <v>LSN</v>
      </c>
      <c r="D1911" s="293" t="str">
        <f t="shared" si="1049"/>
        <v/>
      </c>
      <c r="E1911" s="294" t="str">
        <f t="shared" si="1049"/>
        <v>PENSIL WARNA JOYKO CP-S12 MINI (PENDEK)</v>
      </c>
      <c r="F1911" s="235"/>
      <c r="G1911" s="236"/>
      <c r="H1911" s="237">
        <f t="shared" ref="H1911:J1911" si="1050">H1873</f>
        <v>80400</v>
      </c>
      <c r="I1911" s="238">
        <f t="shared" si="1050"/>
        <v>0.125</v>
      </c>
      <c r="J1911" s="238">
        <f t="shared" si="1050"/>
        <v>0</v>
      </c>
      <c r="K1911" s="239">
        <f t="shared" si="1048"/>
        <v>633150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1">B1874</f>
        <v>0</v>
      </c>
      <c r="C1912" s="292">
        <f t="shared" si="1051"/>
        <v>0</v>
      </c>
      <c r="D1912" s="293">
        <f t="shared" si="1051"/>
        <v>0</v>
      </c>
      <c r="E1912" s="294">
        <f t="shared" si="1051"/>
        <v>0</v>
      </c>
      <c r="F1912" s="235"/>
      <c r="G1912" s="236"/>
      <c r="H1912" s="237">
        <f t="shared" ref="H1912:J1912" si="1052">H1874</f>
        <v>0</v>
      </c>
      <c r="I1912" s="238">
        <f t="shared" si="1052"/>
        <v>0</v>
      </c>
      <c r="J1912" s="238">
        <f t="shared" si="1052"/>
        <v>0</v>
      </c>
      <c r="K1912" s="239">
        <f t="shared" si="1048"/>
        <v>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3">B1875</f>
        <v>0</v>
      </c>
      <c r="C1913" s="292">
        <f t="shared" si="1053"/>
        <v>0</v>
      </c>
      <c r="D1913" s="293">
        <f t="shared" si="1053"/>
        <v>0</v>
      </c>
      <c r="E1913" s="294">
        <f t="shared" si="1053"/>
        <v>0</v>
      </c>
      <c r="F1913" s="235"/>
      <c r="G1913" s="236"/>
      <c r="H1913" s="237">
        <f t="shared" ref="H1913:J1913" si="1054">H1875</f>
        <v>0</v>
      </c>
      <c r="I1913" s="238">
        <f t="shared" si="1054"/>
        <v>0</v>
      </c>
      <c r="J1913" s="238">
        <f t="shared" si="1054"/>
        <v>0</v>
      </c>
      <c r="K1913" s="239">
        <f t="shared" si="1048"/>
        <v>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5">B1876</f>
        <v>0</v>
      </c>
      <c r="C1914" s="292">
        <f t="shared" si="1055"/>
        <v>0</v>
      </c>
      <c r="D1914" s="293">
        <f t="shared" si="1055"/>
        <v>0</v>
      </c>
      <c r="E1914" s="294">
        <f t="shared" si="1055"/>
        <v>0</v>
      </c>
      <c r="F1914" s="235"/>
      <c r="G1914" s="236"/>
      <c r="H1914" s="237">
        <f t="shared" ref="H1914:J1914" si="1056">H1876</f>
        <v>0</v>
      </c>
      <c r="I1914" s="238">
        <f t="shared" si="1056"/>
        <v>0</v>
      </c>
      <c r="J1914" s="238">
        <f t="shared" si="1056"/>
        <v>0</v>
      </c>
      <c r="K1914" s="239">
        <f t="shared" si="1048"/>
        <v>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7">B1877</f>
        <v>0</v>
      </c>
      <c r="C1915" s="292">
        <f t="shared" si="1057"/>
        <v>0</v>
      </c>
      <c r="D1915" s="293">
        <f t="shared" si="1057"/>
        <v>0</v>
      </c>
      <c r="E1915" s="294">
        <f t="shared" si="1057"/>
        <v>0</v>
      </c>
      <c r="F1915" s="235"/>
      <c r="G1915" s="236"/>
      <c r="H1915" s="237">
        <f t="shared" ref="H1915:J1915" si="1058">H1877</f>
        <v>0</v>
      </c>
      <c r="I1915" s="238">
        <f t="shared" si="1058"/>
        <v>0</v>
      </c>
      <c r="J1915" s="238">
        <f t="shared" si="1058"/>
        <v>0</v>
      </c>
      <c r="K1915" s="239">
        <f t="shared" si="1048"/>
        <v>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59">B1878</f>
        <v>0</v>
      </c>
      <c r="C1916" s="292">
        <f t="shared" si="1059"/>
        <v>0</v>
      </c>
      <c r="D1916" s="293">
        <f t="shared" si="1059"/>
        <v>0</v>
      </c>
      <c r="E1916" s="294">
        <f t="shared" si="1059"/>
        <v>0</v>
      </c>
      <c r="F1916" s="235"/>
      <c r="G1916" s="236"/>
      <c r="H1916" s="237">
        <f t="shared" ref="H1916:J1916" si="1060">H1878</f>
        <v>0</v>
      </c>
      <c r="I1916" s="238">
        <f t="shared" si="1060"/>
        <v>0</v>
      </c>
      <c r="J1916" s="238">
        <f t="shared" si="1060"/>
        <v>0</v>
      </c>
      <c r="K1916" s="239">
        <f t="shared" si="1048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1">B1879</f>
        <v>0</v>
      </c>
      <c r="C1917" s="292">
        <f t="shared" si="1061"/>
        <v>0</v>
      </c>
      <c r="D1917" s="293">
        <f t="shared" si="1061"/>
        <v>0</v>
      </c>
      <c r="E1917" s="295">
        <f t="shared" si="1061"/>
        <v>0</v>
      </c>
      <c r="F1917" s="235"/>
      <c r="G1917" s="236"/>
      <c r="H1917" s="237">
        <f t="shared" ref="H1917:J1917" si="1062">H1879</f>
        <v>0</v>
      </c>
      <c r="I1917" s="238">
        <f t="shared" si="1062"/>
        <v>0</v>
      </c>
      <c r="J1917" s="238">
        <f t="shared" si="1062"/>
        <v>0</v>
      </c>
      <c r="K1917" s="239">
        <f t="shared" si="1048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3">B1880</f>
        <v>0</v>
      </c>
      <c r="C1918" s="292">
        <f t="shared" si="1063"/>
        <v>0</v>
      </c>
      <c r="D1918" s="293">
        <f t="shared" si="1063"/>
        <v>0</v>
      </c>
      <c r="E1918" s="294">
        <f t="shared" si="1063"/>
        <v>0</v>
      </c>
      <c r="F1918" s="235"/>
      <c r="G1918" s="236"/>
      <c r="H1918" s="237">
        <f t="shared" ref="H1918:J1918" si="1064">H1880</f>
        <v>0</v>
      </c>
      <c r="I1918" s="238">
        <f t="shared" si="1064"/>
        <v>0</v>
      </c>
      <c r="J1918" s="238">
        <f t="shared" si="1064"/>
        <v>0</v>
      </c>
      <c r="K1918" s="239">
        <f t="shared" si="1048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5">B1881</f>
        <v>0</v>
      </c>
      <c r="C1919" s="292">
        <f t="shared" si="1065"/>
        <v>0</v>
      </c>
      <c r="D1919" s="293">
        <f t="shared" si="1065"/>
        <v>0</v>
      </c>
      <c r="E1919" s="294">
        <f t="shared" si="1065"/>
        <v>0</v>
      </c>
      <c r="F1919" s="235"/>
      <c r="G1919" s="236"/>
      <c r="H1919" s="237">
        <f t="shared" ref="H1919:J1919" si="1066">H1881</f>
        <v>0</v>
      </c>
      <c r="I1919" s="238">
        <f t="shared" si="1066"/>
        <v>0</v>
      </c>
      <c r="J1919" s="238">
        <f t="shared" si="1066"/>
        <v>0</v>
      </c>
      <c r="K1919" s="239">
        <f t="shared" si="1048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7">B1882</f>
        <v>0</v>
      </c>
      <c r="C1920" s="292">
        <f t="shared" si="1067"/>
        <v>0</v>
      </c>
      <c r="D1920" s="293">
        <f t="shared" si="1067"/>
        <v>0</v>
      </c>
      <c r="E1920" s="294">
        <f t="shared" si="1067"/>
        <v>0</v>
      </c>
      <c r="F1920" s="235"/>
      <c r="G1920" s="236"/>
      <c r="H1920" s="237">
        <f t="shared" ref="H1920:J1920" si="1068">H1882</f>
        <v>0</v>
      </c>
      <c r="I1920" s="238">
        <f t="shared" si="1068"/>
        <v>0</v>
      </c>
      <c r="J1920" s="238">
        <f t="shared" si="1068"/>
        <v>0</v>
      </c>
      <c r="K1920" s="239">
        <f t="shared" si="1048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69">B1883</f>
        <v>0</v>
      </c>
      <c r="C1921" s="292">
        <f t="shared" si="1069"/>
        <v>0</v>
      </c>
      <c r="D1921" s="293">
        <f t="shared" si="1069"/>
        <v>0</v>
      </c>
      <c r="E1921" s="294">
        <f t="shared" si="1069"/>
        <v>0</v>
      </c>
      <c r="F1921" s="235"/>
      <c r="G1921" s="236"/>
      <c r="H1921" s="237">
        <f t="shared" ref="H1921:J1921" si="1070">H1883</f>
        <v>0</v>
      </c>
      <c r="I1921" s="238">
        <f t="shared" si="1070"/>
        <v>0</v>
      </c>
      <c r="J1921" s="238">
        <f t="shared" si="1070"/>
        <v>0</v>
      </c>
      <c r="K1921" s="239">
        <f t="shared" si="1048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1">B1884</f>
        <v>0</v>
      </c>
      <c r="C1922" s="292">
        <f t="shared" si="1071"/>
        <v>0</v>
      </c>
      <c r="D1922" s="293">
        <f t="shared" si="1071"/>
        <v>0</v>
      </c>
      <c r="E1922" s="294">
        <f t="shared" si="1071"/>
        <v>0</v>
      </c>
      <c r="F1922" s="235"/>
      <c r="G1922" s="236"/>
      <c r="H1922" s="237">
        <f t="shared" ref="H1922:J1922" si="1072">H1884</f>
        <v>0</v>
      </c>
      <c r="I1922" s="238">
        <f t="shared" si="1072"/>
        <v>0</v>
      </c>
      <c r="J1922" s="238">
        <f t="shared" si="1072"/>
        <v>0</v>
      </c>
      <c r="K1922" s="239">
        <f t="shared" si="1048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3">B1885</f>
        <v>0</v>
      </c>
      <c r="C1923" s="292">
        <f t="shared" si="1073"/>
        <v>0</v>
      </c>
      <c r="D1923" s="293">
        <f t="shared" si="1073"/>
        <v>0</v>
      </c>
      <c r="E1923" s="294">
        <f t="shared" si="1073"/>
        <v>0</v>
      </c>
      <c r="F1923" s="235"/>
      <c r="G1923" s="236"/>
      <c r="H1923" s="237">
        <f t="shared" ref="H1923:J1923" si="1074">H1885</f>
        <v>0</v>
      </c>
      <c r="I1923" s="238">
        <f t="shared" si="1074"/>
        <v>0</v>
      </c>
      <c r="J1923" s="238">
        <f t="shared" si="1074"/>
        <v>0</v>
      </c>
      <c r="K1923" s="239">
        <f t="shared" si="1048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5">B1886</f>
        <v>0</v>
      </c>
      <c r="C1924" s="292">
        <f t="shared" si="1075"/>
        <v>0</v>
      </c>
      <c r="D1924" s="293">
        <f t="shared" si="1075"/>
        <v>0</v>
      </c>
      <c r="E1924" s="294">
        <f t="shared" si="1075"/>
        <v>0</v>
      </c>
      <c r="F1924" s="235"/>
      <c r="G1924" s="236"/>
      <c r="H1924" s="237">
        <f t="shared" ref="H1924:J1924" si="1076">H1886</f>
        <v>0</v>
      </c>
      <c r="I1924" s="238">
        <f t="shared" si="1076"/>
        <v>0</v>
      </c>
      <c r="J1924" s="238">
        <f t="shared" si="1076"/>
        <v>0</v>
      </c>
      <c r="K1924" s="239">
        <f t="shared" si="1048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7">B1887</f>
        <v>0</v>
      </c>
      <c r="C1925" s="292">
        <f t="shared" si="1077"/>
        <v>0</v>
      </c>
      <c r="D1925" s="293">
        <f t="shared" si="1077"/>
        <v>0</v>
      </c>
      <c r="E1925" s="295">
        <f t="shared" si="1077"/>
        <v>0</v>
      </c>
      <c r="F1925" s="235"/>
      <c r="G1925" s="236"/>
      <c r="H1925" s="237">
        <f t="shared" ref="H1925:J1925" si="1078">H1887</f>
        <v>0</v>
      </c>
      <c r="I1925" s="238">
        <f t="shared" si="1078"/>
        <v>0</v>
      </c>
      <c r="J1925" s="238">
        <f t="shared" si="1078"/>
        <v>0</v>
      </c>
      <c r="K1925" s="239">
        <f t="shared" si="1048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20"/>
      <c r="K1927" s="321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22">
        <f>SUM(K1910:K1925)</f>
        <v>744450</v>
      </c>
      <c r="K1928" s="323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24"/>
      <c r="K1929" s="324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21"/>
      <c r="K1931" s="321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25">
        <f>((J1928/1.11)+(K1930/1.11))*11%</f>
        <v>73774.32432432432</v>
      </c>
      <c r="K1932" s="326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21"/>
      <c r="K1933" s="321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744450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28</v>
      </c>
      <c r="J1936" s="327" t="str">
        <f>J1898</f>
        <v>NOVI / CONDRO</v>
      </c>
      <c r="K1936" s="328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29</v>
      </c>
      <c r="J1937" s="327">
        <f>J1899</f>
        <v>0</v>
      </c>
      <c r="K1937" s="328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23100018</v>
      </c>
      <c r="G1940" s="11" t="s">
        <v>2</v>
      </c>
      <c r="H1940" s="303" t="s">
        <v>63</v>
      </c>
      <c r="I1940" s="303"/>
      <c r="J1940" s="303"/>
      <c r="K1940" s="304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07" t="s">
        <v>3</v>
      </c>
      <c r="G1941" s="17"/>
      <c r="H1941" s="305"/>
      <c r="I1941" s="305"/>
      <c r="J1941" s="305"/>
      <c r="K1941" s="306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45">
        <v>45222</v>
      </c>
      <c r="E1942" s="346"/>
      <c r="F1942" s="307"/>
      <c r="G1942" s="18"/>
      <c r="H1942" s="347" t="s">
        <v>64</v>
      </c>
      <c r="I1942" s="347"/>
      <c r="J1942" s="347"/>
      <c r="K1942" s="348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07"/>
      <c r="G1943" s="18"/>
      <c r="H1943" s="349" t="s">
        <v>65</v>
      </c>
      <c r="I1943" s="349"/>
      <c r="J1943" s="349"/>
      <c r="K1943" s="350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111</v>
      </c>
      <c r="E1944" s="9"/>
      <c r="F1944" s="21"/>
      <c r="G1944" s="22"/>
      <c r="H1944" s="351"/>
      <c r="I1944" s="351"/>
      <c r="J1944" s="351"/>
      <c r="K1944" s="352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30</v>
      </c>
      <c r="C1948" s="46" t="s">
        <v>36</v>
      </c>
      <c r="D1948" s="93">
        <v>1</v>
      </c>
      <c r="E1948" s="110" t="s">
        <v>112</v>
      </c>
      <c r="F1948" s="48"/>
      <c r="G1948" s="49"/>
      <c r="H1948" s="50">
        <v>57000</v>
      </c>
      <c r="I1948" s="51">
        <v>0.125</v>
      </c>
      <c r="J1948" s="51"/>
      <c r="K1948" s="52">
        <f t="shared" ref="K1948:K1963" si="1079">(B1948*H1948-((B1948*H1948)*I1948))-((B1948*H1948-((B1948*H1948)*I1948))*J1948)</f>
        <v>1496250</v>
      </c>
      <c r="L1948" s="36"/>
    </row>
    <row r="1949" spans="1:12" s="10" customFormat="1" ht="14.1" customHeight="1" x14ac:dyDescent="0.25">
      <c r="A1949" s="45">
        <v>2</v>
      </c>
      <c r="B1949" s="46"/>
      <c r="C1949" s="46"/>
      <c r="D1949" s="93"/>
      <c r="E1949" s="110"/>
      <c r="F1949" s="48"/>
      <c r="G1949" s="49"/>
      <c r="H1949" s="50"/>
      <c r="I1949" s="51"/>
      <c r="J1949" s="51"/>
      <c r="K1949" s="52">
        <f t="shared" si="1079"/>
        <v>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3"/>
      <c r="E1950" s="110"/>
      <c r="F1950" s="48"/>
      <c r="G1950" s="49"/>
      <c r="H1950" s="50"/>
      <c r="I1950" s="51"/>
      <c r="J1950" s="51"/>
      <c r="K1950" s="52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3"/>
      <c r="E1951" s="110"/>
      <c r="F1951" s="48"/>
      <c r="G1951" s="49"/>
      <c r="H1951" s="50"/>
      <c r="I1951" s="51"/>
      <c r="J1951" s="51"/>
      <c r="K1951" s="52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3"/>
      <c r="E1952" s="110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34"/>
      <c r="K1965" s="308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29">
        <f>SUM(K1948:K1963)</f>
        <v>1496250</v>
      </c>
      <c r="K1966" s="330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31"/>
      <c r="K1967" s="331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08"/>
      <c r="K1969" s="308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32">
        <f>((J1966/1.11)+(K1968/1.11))*11%</f>
        <v>148277.02702702701</v>
      </c>
      <c r="K1970" s="333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08"/>
      <c r="K1971" s="308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1496250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28</v>
      </c>
      <c r="J1974" s="309" t="s">
        <v>39</v>
      </c>
      <c r="K1974" s="310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29</v>
      </c>
      <c r="J1975" s="309"/>
      <c r="K1975" s="310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23100018</v>
      </c>
      <c r="F1978" s="123"/>
      <c r="G1978" s="124" t="s">
        <v>2</v>
      </c>
      <c r="H1978" s="353" t="str">
        <f>H1940</f>
        <v>LILY JULIAWATI</v>
      </c>
      <c r="I1978" s="353"/>
      <c r="J1978" s="353"/>
      <c r="K1978" s="354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57" t="s">
        <v>3</v>
      </c>
      <c r="G1979" s="130"/>
      <c r="H1979" s="355"/>
      <c r="I1979" s="355"/>
      <c r="J1979" s="355"/>
      <c r="K1979" s="356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58">
        <f>D1942</f>
        <v>45222</v>
      </c>
      <c r="E1980" s="359"/>
      <c r="F1980" s="357"/>
      <c r="G1980" s="131"/>
      <c r="H1980" s="360" t="str">
        <f>H1942</f>
        <v>(REJO AGUNG)</v>
      </c>
      <c r="I1980" s="360"/>
      <c r="J1980" s="360"/>
      <c r="K1980" s="361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57"/>
      <c r="G1981" s="131"/>
      <c r="H1981" s="341" t="str">
        <f>H1943</f>
        <v>JOMBANG</v>
      </c>
      <c r="I1981" s="341"/>
      <c r="J1981" s="341"/>
      <c r="K1981" s="342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 t="str">
        <f>D1944</f>
        <v>G 4659</v>
      </c>
      <c r="E1982" s="122"/>
      <c r="F1982" s="133"/>
      <c r="G1982" s="134"/>
      <c r="H1982" s="343"/>
      <c r="I1982" s="343"/>
      <c r="J1982" s="343"/>
      <c r="K1982" s="344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0">B1948</f>
        <v>30</v>
      </c>
      <c r="C1986" s="287" t="str">
        <f t="shared" si="1080"/>
        <v>LSN</v>
      </c>
      <c r="D1986" s="288">
        <f t="shared" si="1080"/>
        <v>1</v>
      </c>
      <c r="E1986" s="289" t="str">
        <f t="shared" si="1080"/>
        <v>CUTTER 9 MM KENKO A-300 (KECIL)</v>
      </c>
      <c r="F1986" s="158"/>
      <c r="G1986" s="159"/>
      <c r="H1986" s="160">
        <f t="shared" ref="H1986:J1986" si="1081">H1948</f>
        <v>57000</v>
      </c>
      <c r="I1986" s="161">
        <f t="shared" si="1081"/>
        <v>0.125</v>
      </c>
      <c r="J1986" s="161">
        <f t="shared" si="1081"/>
        <v>0</v>
      </c>
      <c r="K1986" s="162">
        <f t="shared" ref="K1986:K2001" si="1082">(B1986*H1986-((B1986*H1986)*I1986))-((B1986*H1986-((B1986*H1986)*I1986))*J1986)</f>
        <v>1496250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3">B1949</f>
        <v>0</v>
      </c>
      <c r="C1987" s="287">
        <f t="shared" si="1083"/>
        <v>0</v>
      </c>
      <c r="D1987" s="288">
        <f t="shared" si="1083"/>
        <v>0</v>
      </c>
      <c r="E1987" s="289">
        <f t="shared" si="1083"/>
        <v>0</v>
      </c>
      <c r="F1987" s="158"/>
      <c r="G1987" s="159"/>
      <c r="H1987" s="160">
        <f t="shared" ref="H1987:J1987" si="1084">H1949</f>
        <v>0</v>
      </c>
      <c r="I1987" s="161">
        <f t="shared" si="1084"/>
        <v>0</v>
      </c>
      <c r="J1987" s="161">
        <f t="shared" si="1084"/>
        <v>0</v>
      </c>
      <c r="K1987" s="162">
        <f t="shared" si="1082"/>
        <v>0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5">B1950</f>
        <v>0</v>
      </c>
      <c r="C1988" s="287">
        <f t="shared" si="1085"/>
        <v>0</v>
      </c>
      <c r="D1988" s="288">
        <f t="shared" si="1085"/>
        <v>0</v>
      </c>
      <c r="E1988" s="289">
        <f t="shared" si="1085"/>
        <v>0</v>
      </c>
      <c r="F1988" s="158"/>
      <c r="G1988" s="159"/>
      <c r="H1988" s="160">
        <f t="shared" ref="H1988:J1988" si="1086">H1950</f>
        <v>0</v>
      </c>
      <c r="I1988" s="161">
        <f t="shared" si="1086"/>
        <v>0</v>
      </c>
      <c r="J1988" s="161">
        <f t="shared" si="1086"/>
        <v>0</v>
      </c>
      <c r="K1988" s="162">
        <f t="shared" si="1082"/>
        <v>0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7">B1951</f>
        <v>0</v>
      </c>
      <c r="C1989" s="287">
        <f t="shared" si="1087"/>
        <v>0</v>
      </c>
      <c r="D1989" s="288">
        <f t="shared" si="1087"/>
        <v>0</v>
      </c>
      <c r="E1989" s="289">
        <f t="shared" si="1087"/>
        <v>0</v>
      </c>
      <c r="F1989" s="158"/>
      <c r="G1989" s="159"/>
      <c r="H1989" s="160">
        <f t="shared" ref="H1989:J1989" si="1088">H1951</f>
        <v>0</v>
      </c>
      <c r="I1989" s="161">
        <f t="shared" si="1088"/>
        <v>0</v>
      </c>
      <c r="J1989" s="161">
        <f t="shared" si="1088"/>
        <v>0</v>
      </c>
      <c r="K1989" s="162">
        <f t="shared" si="1082"/>
        <v>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89">B1952</f>
        <v>0</v>
      </c>
      <c r="C1990" s="287">
        <f t="shared" si="1089"/>
        <v>0</v>
      </c>
      <c r="D1990" s="288">
        <f t="shared" si="1089"/>
        <v>0</v>
      </c>
      <c r="E1990" s="289">
        <f t="shared" si="1089"/>
        <v>0</v>
      </c>
      <c r="F1990" s="158"/>
      <c r="G1990" s="159"/>
      <c r="H1990" s="160">
        <f t="shared" ref="H1990:J1990" si="1090">H1952</f>
        <v>0</v>
      </c>
      <c r="I1990" s="161">
        <f t="shared" si="1090"/>
        <v>0</v>
      </c>
      <c r="J1990" s="161">
        <f t="shared" si="1090"/>
        <v>0</v>
      </c>
      <c r="K1990" s="162">
        <f t="shared" si="1082"/>
        <v>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1">B1953</f>
        <v>0</v>
      </c>
      <c r="C1991" s="287">
        <f t="shared" si="1091"/>
        <v>0</v>
      </c>
      <c r="D1991" s="288">
        <f t="shared" si="1091"/>
        <v>0</v>
      </c>
      <c r="E1991" s="289">
        <f t="shared" si="1091"/>
        <v>0</v>
      </c>
      <c r="F1991" s="158"/>
      <c r="G1991" s="159"/>
      <c r="H1991" s="160">
        <f t="shared" ref="H1991:J1991" si="1092">H1953</f>
        <v>0</v>
      </c>
      <c r="I1991" s="161">
        <f t="shared" si="1092"/>
        <v>0</v>
      </c>
      <c r="J1991" s="161">
        <f t="shared" si="1092"/>
        <v>0</v>
      </c>
      <c r="K1991" s="162">
        <f t="shared" si="1082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3">B1954</f>
        <v>0</v>
      </c>
      <c r="C1992" s="287">
        <f t="shared" si="1093"/>
        <v>0</v>
      </c>
      <c r="D1992" s="288">
        <f t="shared" si="1093"/>
        <v>0</v>
      </c>
      <c r="E1992" s="289">
        <f t="shared" si="1093"/>
        <v>0</v>
      </c>
      <c r="F1992" s="158"/>
      <c r="G1992" s="159"/>
      <c r="H1992" s="160">
        <f t="shared" ref="H1992:J1992" si="1094">H1954</f>
        <v>0</v>
      </c>
      <c r="I1992" s="161">
        <f t="shared" si="1094"/>
        <v>0</v>
      </c>
      <c r="J1992" s="161">
        <f t="shared" si="1094"/>
        <v>0</v>
      </c>
      <c r="K1992" s="162">
        <f t="shared" si="1082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5">B1955</f>
        <v>0</v>
      </c>
      <c r="C1993" s="287">
        <f t="shared" si="1095"/>
        <v>0</v>
      </c>
      <c r="D1993" s="288">
        <f t="shared" si="1095"/>
        <v>0</v>
      </c>
      <c r="E1993" s="290">
        <f t="shared" si="1095"/>
        <v>0</v>
      </c>
      <c r="F1993" s="158"/>
      <c r="G1993" s="159"/>
      <c r="H1993" s="160">
        <f t="shared" ref="H1993:J1993" si="1096">H1955</f>
        <v>0</v>
      </c>
      <c r="I1993" s="161">
        <f t="shared" si="1096"/>
        <v>0</v>
      </c>
      <c r="J1993" s="161">
        <f t="shared" si="1096"/>
        <v>0</v>
      </c>
      <c r="K1993" s="162">
        <f t="shared" si="1082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7">B1956</f>
        <v>0</v>
      </c>
      <c r="C1994" s="287">
        <f t="shared" si="1097"/>
        <v>0</v>
      </c>
      <c r="D1994" s="288">
        <f t="shared" si="1097"/>
        <v>0</v>
      </c>
      <c r="E1994" s="289">
        <f t="shared" si="1097"/>
        <v>0</v>
      </c>
      <c r="F1994" s="158"/>
      <c r="G1994" s="159"/>
      <c r="H1994" s="160">
        <f t="shared" ref="H1994:J1994" si="1098">H1956</f>
        <v>0</v>
      </c>
      <c r="I1994" s="161">
        <f t="shared" si="1098"/>
        <v>0</v>
      </c>
      <c r="J1994" s="161">
        <f t="shared" si="1098"/>
        <v>0</v>
      </c>
      <c r="K1994" s="162">
        <f t="shared" si="1082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099">B1957</f>
        <v>0</v>
      </c>
      <c r="C1995" s="287">
        <f t="shared" si="1099"/>
        <v>0</v>
      </c>
      <c r="D1995" s="288">
        <f t="shared" si="1099"/>
        <v>0</v>
      </c>
      <c r="E1995" s="289">
        <f t="shared" si="1099"/>
        <v>0</v>
      </c>
      <c r="F1995" s="158"/>
      <c r="G1995" s="159"/>
      <c r="H1995" s="160">
        <f t="shared" ref="H1995:J1995" si="1100">H1957</f>
        <v>0</v>
      </c>
      <c r="I1995" s="161">
        <f t="shared" si="1100"/>
        <v>0</v>
      </c>
      <c r="J1995" s="161">
        <f t="shared" si="1100"/>
        <v>0</v>
      </c>
      <c r="K1995" s="162">
        <f t="shared" si="1082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1">B1958</f>
        <v>0</v>
      </c>
      <c r="C1996" s="287">
        <f t="shared" si="1101"/>
        <v>0</v>
      </c>
      <c r="D1996" s="288">
        <f t="shared" si="1101"/>
        <v>0</v>
      </c>
      <c r="E1996" s="289">
        <f t="shared" si="1101"/>
        <v>0</v>
      </c>
      <c r="F1996" s="158"/>
      <c r="G1996" s="159"/>
      <c r="H1996" s="160">
        <f t="shared" ref="H1996:J1996" si="1102">H1958</f>
        <v>0</v>
      </c>
      <c r="I1996" s="161">
        <f t="shared" si="1102"/>
        <v>0</v>
      </c>
      <c r="J1996" s="161">
        <f t="shared" si="1102"/>
        <v>0</v>
      </c>
      <c r="K1996" s="162">
        <f t="shared" si="1082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3">B1959</f>
        <v>0</v>
      </c>
      <c r="C1997" s="287">
        <f t="shared" si="1103"/>
        <v>0</v>
      </c>
      <c r="D1997" s="288">
        <f t="shared" si="1103"/>
        <v>0</v>
      </c>
      <c r="E1997" s="289">
        <f t="shared" si="1103"/>
        <v>0</v>
      </c>
      <c r="F1997" s="158"/>
      <c r="G1997" s="159"/>
      <c r="H1997" s="160">
        <f t="shared" ref="H1997:J1997" si="1104">H1959</f>
        <v>0</v>
      </c>
      <c r="I1997" s="161">
        <f t="shared" si="1104"/>
        <v>0</v>
      </c>
      <c r="J1997" s="161">
        <f t="shared" si="1104"/>
        <v>0</v>
      </c>
      <c r="K1997" s="162">
        <f t="shared" si="1082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5">B1960</f>
        <v>0</v>
      </c>
      <c r="C1998" s="287">
        <f t="shared" si="1105"/>
        <v>0</v>
      </c>
      <c r="D1998" s="288">
        <f t="shared" si="1105"/>
        <v>0</v>
      </c>
      <c r="E1998" s="289">
        <f t="shared" si="1105"/>
        <v>0</v>
      </c>
      <c r="F1998" s="158"/>
      <c r="G1998" s="159"/>
      <c r="H1998" s="160">
        <f t="shared" ref="H1998:J1998" si="1106">H1960</f>
        <v>0</v>
      </c>
      <c r="I1998" s="161">
        <f t="shared" si="1106"/>
        <v>0</v>
      </c>
      <c r="J1998" s="161">
        <f t="shared" si="1106"/>
        <v>0</v>
      </c>
      <c r="K1998" s="162">
        <f t="shared" si="1082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7">B1961</f>
        <v>0</v>
      </c>
      <c r="C1999" s="287">
        <f t="shared" si="1107"/>
        <v>0</v>
      </c>
      <c r="D1999" s="288">
        <f t="shared" si="1107"/>
        <v>0</v>
      </c>
      <c r="E1999" s="289">
        <f t="shared" si="1107"/>
        <v>0</v>
      </c>
      <c r="F1999" s="158"/>
      <c r="G1999" s="159"/>
      <c r="H1999" s="160">
        <f t="shared" ref="H1999:J1999" si="1108">H1961</f>
        <v>0</v>
      </c>
      <c r="I1999" s="161">
        <f t="shared" si="1108"/>
        <v>0</v>
      </c>
      <c r="J1999" s="161">
        <f t="shared" si="1108"/>
        <v>0</v>
      </c>
      <c r="K1999" s="162">
        <f t="shared" si="1082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09">B1962</f>
        <v>0</v>
      </c>
      <c r="C2000" s="287">
        <f t="shared" si="1109"/>
        <v>0</v>
      </c>
      <c r="D2000" s="288">
        <f t="shared" si="1109"/>
        <v>0</v>
      </c>
      <c r="E2000" s="289">
        <f t="shared" si="1109"/>
        <v>0</v>
      </c>
      <c r="F2000" s="158"/>
      <c r="G2000" s="159"/>
      <c r="H2000" s="160">
        <f t="shared" ref="H2000:J2000" si="1110">H1962</f>
        <v>0</v>
      </c>
      <c r="I2000" s="161">
        <f t="shared" si="1110"/>
        <v>0</v>
      </c>
      <c r="J2000" s="161">
        <f t="shared" si="1110"/>
        <v>0</v>
      </c>
      <c r="K2000" s="162">
        <f t="shared" si="1082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1">B1963</f>
        <v>0</v>
      </c>
      <c r="C2001" s="287">
        <f t="shared" si="1111"/>
        <v>0</v>
      </c>
      <c r="D2001" s="288">
        <f t="shared" si="1111"/>
        <v>0</v>
      </c>
      <c r="E2001" s="290">
        <f t="shared" si="1111"/>
        <v>0</v>
      </c>
      <c r="F2001" s="158"/>
      <c r="G2001" s="159"/>
      <c r="H2001" s="160">
        <f t="shared" ref="H2001:J2001" si="1112">H1963</f>
        <v>0</v>
      </c>
      <c r="I2001" s="161">
        <f t="shared" si="1112"/>
        <v>0</v>
      </c>
      <c r="J2001" s="161">
        <f t="shared" si="1112"/>
        <v>0</v>
      </c>
      <c r="K2001" s="162">
        <f t="shared" si="1082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66"/>
      <c r="K2003" s="362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67">
        <f>SUM(K1986:K2001)</f>
        <v>1496250</v>
      </c>
      <c r="K2004" s="368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63"/>
      <c r="K2005" s="363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62"/>
      <c r="K2007" s="362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64">
        <f>((J2004/1.11)+(K2006/1.11))*11%</f>
        <v>148277.02702702701</v>
      </c>
      <c r="K2008" s="365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62"/>
      <c r="K2009" s="362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1496250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28</v>
      </c>
      <c r="J2012" s="335" t="str">
        <f>J1974</f>
        <v>NOVI / CONDRO</v>
      </c>
      <c r="K2012" s="336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29</v>
      </c>
      <c r="J2013" s="335">
        <f>J1975</f>
        <v>0</v>
      </c>
      <c r="K2013" s="336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23100018</v>
      </c>
      <c r="F2016" s="200"/>
      <c r="G2016" s="201" t="s">
        <v>2</v>
      </c>
      <c r="H2016" s="337" t="str">
        <f>H1978</f>
        <v>LILY JULIAWATI</v>
      </c>
      <c r="I2016" s="337"/>
      <c r="J2016" s="337"/>
      <c r="K2016" s="338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11" t="s">
        <v>3</v>
      </c>
      <c r="G2017" s="207"/>
      <c r="H2017" s="339"/>
      <c r="I2017" s="339"/>
      <c r="J2017" s="339"/>
      <c r="K2017" s="340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12">
        <f>D1980</f>
        <v>45222</v>
      </c>
      <c r="E2018" s="313"/>
      <c r="F2018" s="311"/>
      <c r="G2018" s="208"/>
      <c r="H2018" s="314" t="str">
        <f>H1980</f>
        <v>(REJO AGUNG)</v>
      </c>
      <c r="I2018" s="314"/>
      <c r="J2018" s="314"/>
      <c r="K2018" s="315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11"/>
      <c r="G2019" s="208"/>
      <c r="H2019" s="316" t="str">
        <f>H1981</f>
        <v>JOMBANG</v>
      </c>
      <c r="I2019" s="316"/>
      <c r="J2019" s="316"/>
      <c r="K2019" s="317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 t="str">
        <f>D1982</f>
        <v>G 4659</v>
      </c>
      <c r="E2020" s="199"/>
      <c r="F2020" s="210"/>
      <c r="G2020" s="211"/>
      <c r="H2020" s="318"/>
      <c r="I2020" s="318"/>
      <c r="J2020" s="318"/>
      <c r="K2020" s="319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3">B1986</f>
        <v>30</v>
      </c>
      <c r="C2024" s="292" t="str">
        <f t="shared" si="1113"/>
        <v>LSN</v>
      </c>
      <c r="D2024" s="293">
        <f t="shared" si="1113"/>
        <v>1</v>
      </c>
      <c r="E2024" s="294" t="str">
        <f t="shared" si="1113"/>
        <v>CUTTER 9 MM KENKO A-300 (KECIL)</v>
      </c>
      <c r="F2024" s="235"/>
      <c r="G2024" s="236"/>
      <c r="H2024" s="237">
        <f t="shared" ref="H2024:J2024" si="1114">H1986</f>
        <v>57000</v>
      </c>
      <c r="I2024" s="238">
        <f t="shared" si="1114"/>
        <v>0.125</v>
      </c>
      <c r="J2024" s="238">
        <f t="shared" si="1114"/>
        <v>0</v>
      </c>
      <c r="K2024" s="239">
        <f t="shared" ref="K2024:K2039" si="1115">(B2024*H2024-((B2024*H2024)*I2024))-((B2024*H2024-((B2024*H2024)*I2024))*J2024)</f>
        <v>1496250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6">B1987</f>
        <v>0</v>
      </c>
      <c r="C2025" s="292">
        <f t="shared" si="1116"/>
        <v>0</v>
      </c>
      <c r="D2025" s="293">
        <f t="shared" si="1116"/>
        <v>0</v>
      </c>
      <c r="E2025" s="294">
        <f t="shared" si="1116"/>
        <v>0</v>
      </c>
      <c r="F2025" s="235"/>
      <c r="G2025" s="236"/>
      <c r="H2025" s="237">
        <f t="shared" ref="H2025:J2025" si="1117">H1987</f>
        <v>0</v>
      </c>
      <c r="I2025" s="238">
        <f t="shared" si="1117"/>
        <v>0</v>
      </c>
      <c r="J2025" s="238">
        <f t="shared" si="1117"/>
        <v>0</v>
      </c>
      <c r="K2025" s="239">
        <f t="shared" si="1115"/>
        <v>0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8">B1988</f>
        <v>0</v>
      </c>
      <c r="C2026" s="292">
        <f t="shared" si="1118"/>
        <v>0</v>
      </c>
      <c r="D2026" s="293">
        <f t="shared" si="1118"/>
        <v>0</v>
      </c>
      <c r="E2026" s="294">
        <f t="shared" si="1118"/>
        <v>0</v>
      </c>
      <c r="F2026" s="235"/>
      <c r="G2026" s="236"/>
      <c r="H2026" s="237">
        <f t="shared" ref="H2026:J2026" si="1119">H1988</f>
        <v>0</v>
      </c>
      <c r="I2026" s="238">
        <f t="shared" si="1119"/>
        <v>0</v>
      </c>
      <c r="J2026" s="238">
        <f t="shared" si="1119"/>
        <v>0</v>
      </c>
      <c r="K2026" s="239">
        <f t="shared" si="1115"/>
        <v>0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0">B1989</f>
        <v>0</v>
      </c>
      <c r="C2027" s="292">
        <f t="shared" si="1120"/>
        <v>0</v>
      </c>
      <c r="D2027" s="293">
        <f t="shared" si="1120"/>
        <v>0</v>
      </c>
      <c r="E2027" s="294">
        <f t="shared" si="1120"/>
        <v>0</v>
      </c>
      <c r="F2027" s="235"/>
      <c r="G2027" s="236"/>
      <c r="H2027" s="237">
        <f t="shared" ref="H2027:J2027" si="1121">H1989</f>
        <v>0</v>
      </c>
      <c r="I2027" s="238">
        <f t="shared" si="1121"/>
        <v>0</v>
      </c>
      <c r="J2027" s="238">
        <f t="shared" si="1121"/>
        <v>0</v>
      </c>
      <c r="K2027" s="239">
        <f t="shared" si="1115"/>
        <v>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2">B1990</f>
        <v>0</v>
      </c>
      <c r="C2028" s="292">
        <f t="shared" si="1122"/>
        <v>0</v>
      </c>
      <c r="D2028" s="293">
        <f t="shared" si="1122"/>
        <v>0</v>
      </c>
      <c r="E2028" s="294">
        <f t="shared" si="1122"/>
        <v>0</v>
      </c>
      <c r="F2028" s="235"/>
      <c r="G2028" s="236"/>
      <c r="H2028" s="237">
        <f t="shared" ref="H2028:J2028" si="1123">H1990</f>
        <v>0</v>
      </c>
      <c r="I2028" s="238">
        <f t="shared" si="1123"/>
        <v>0</v>
      </c>
      <c r="J2028" s="238">
        <f t="shared" si="1123"/>
        <v>0</v>
      </c>
      <c r="K2028" s="239">
        <f t="shared" si="1115"/>
        <v>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4">B1991</f>
        <v>0</v>
      </c>
      <c r="C2029" s="292">
        <f t="shared" si="1124"/>
        <v>0</v>
      </c>
      <c r="D2029" s="293">
        <f t="shared" si="1124"/>
        <v>0</v>
      </c>
      <c r="E2029" s="294">
        <f t="shared" si="1124"/>
        <v>0</v>
      </c>
      <c r="F2029" s="235"/>
      <c r="G2029" s="236"/>
      <c r="H2029" s="237">
        <f t="shared" ref="H2029:J2029" si="1125">H1991</f>
        <v>0</v>
      </c>
      <c r="I2029" s="238">
        <f t="shared" si="1125"/>
        <v>0</v>
      </c>
      <c r="J2029" s="238">
        <f t="shared" si="1125"/>
        <v>0</v>
      </c>
      <c r="K2029" s="239">
        <f t="shared" si="1115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6">B1992</f>
        <v>0</v>
      </c>
      <c r="C2030" s="292">
        <f t="shared" si="1126"/>
        <v>0</v>
      </c>
      <c r="D2030" s="293">
        <f t="shared" si="1126"/>
        <v>0</v>
      </c>
      <c r="E2030" s="294">
        <f t="shared" si="1126"/>
        <v>0</v>
      </c>
      <c r="F2030" s="235"/>
      <c r="G2030" s="236"/>
      <c r="H2030" s="237">
        <f t="shared" ref="H2030:J2030" si="1127">H1992</f>
        <v>0</v>
      </c>
      <c r="I2030" s="238">
        <f t="shared" si="1127"/>
        <v>0</v>
      </c>
      <c r="J2030" s="238">
        <f t="shared" si="1127"/>
        <v>0</v>
      </c>
      <c r="K2030" s="239">
        <f t="shared" si="1115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8">B1993</f>
        <v>0</v>
      </c>
      <c r="C2031" s="292">
        <f t="shared" si="1128"/>
        <v>0</v>
      </c>
      <c r="D2031" s="293">
        <f t="shared" si="1128"/>
        <v>0</v>
      </c>
      <c r="E2031" s="295">
        <f t="shared" si="1128"/>
        <v>0</v>
      </c>
      <c r="F2031" s="235"/>
      <c r="G2031" s="236"/>
      <c r="H2031" s="237">
        <f t="shared" ref="H2031:J2031" si="1129">H1993</f>
        <v>0</v>
      </c>
      <c r="I2031" s="238">
        <f t="shared" si="1129"/>
        <v>0</v>
      </c>
      <c r="J2031" s="238">
        <f t="shared" si="1129"/>
        <v>0</v>
      </c>
      <c r="K2031" s="239">
        <f t="shared" si="1115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0">B1994</f>
        <v>0</v>
      </c>
      <c r="C2032" s="292">
        <f t="shared" si="1130"/>
        <v>0</v>
      </c>
      <c r="D2032" s="293">
        <f t="shared" si="1130"/>
        <v>0</v>
      </c>
      <c r="E2032" s="294">
        <f t="shared" si="1130"/>
        <v>0</v>
      </c>
      <c r="F2032" s="235"/>
      <c r="G2032" s="236"/>
      <c r="H2032" s="237">
        <f t="shared" ref="H2032:J2032" si="1131">H1994</f>
        <v>0</v>
      </c>
      <c r="I2032" s="238">
        <f t="shared" si="1131"/>
        <v>0</v>
      </c>
      <c r="J2032" s="238">
        <f t="shared" si="1131"/>
        <v>0</v>
      </c>
      <c r="K2032" s="239">
        <f t="shared" si="1115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2">B1995</f>
        <v>0</v>
      </c>
      <c r="C2033" s="292">
        <f t="shared" si="1132"/>
        <v>0</v>
      </c>
      <c r="D2033" s="293">
        <f t="shared" si="1132"/>
        <v>0</v>
      </c>
      <c r="E2033" s="294">
        <f t="shared" si="1132"/>
        <v>0</v>
      </c>
      <c r="F2033" s="235"/>
      <c r="G2033" s="236"/>
      <c r="H2033" s="237">
        <f t="shared" ref="H2033:J2033" si="1133">H1995</f>
        <v>0</v>
      </c>
      <c r="I2033" s="238">
        <f t="shared" si="1133"/>
        <v>0</v>
      </c>
      <c r="J2033" s="238">
        <f t="shared" si="1133"/>
        <v>0</v>
      </c>
      <c r="K2033" s="239">
        <f t="shared" si="1115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4">B1996</f>
        <v>0</v>
      </c>
      <c r="C2034" s="292">
        <f t="shared" si="1134"/>
        <v>0</v>
      </c>
      <c r="D2034" s="293">
        <f t="shared" si="1134"/>
        <v>0</v>
      </c>
      <c r="E2034" s="294">
        <f t="shared" si="1134"/>
        <v>0</v>
      </c>
      <c r="F2034" s="235"/>
      <c r="G2034" s="236"/>
      <c r="H2034" s="237">
        <f t="shared" ref="H2034:J2034" si="1135">H1996</f>
        <v>0</v>
      </c>
      <c r="I2034" s="238">
        <f t="shared" si="1135"/>
        <v>0</v>
      </c>
      <c r="J2034" s="238">
        <f t="shared" si="1135"/>
        <v>0</v>
      </c>
      <c r="K2034" s="239">
        <f t="shared" si="1115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6">B1997</f>
        <v>0</v>
      </c>
      <c r="C2035" s="292">
        <f t="shared" si="1136"/>
        <v>0</v>
      </c>
      <c r="D2035" s="293">
        <f t="shared" si="1136"/>
        <v>0</v>
      </c>
      <c r="E2035" s="294">
        <f t="shared" si="1136"/>
        <v>0</v>
      </c>
      <c r="F2035" s="235"/>
      <c r="G2035" s="236"/>
      <c r="H2035" s="237">
        <f t="shared" ref="H2035:J2035" si="1137">H1997</f>
        <v>0</v>
      </c>
      <c r="I2035" s="238">
        <f t="shared" si="1137"/>
        <v>0</v>
      </c>
      <c r="J2035" s="238">
        <f t="shared" si="1137"/>
        <v>0</v>
      </c>
      <c r="K2035" s="239">
        <f t="shared" si="1115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8">B1998</f>
        <v>0</v>
      </c>
      <c r="C2036" s="292">
        <f t="shared" si="1138"/>
        <v>0</v>
      </c>
      <c r="D2036" s="293">
        <f t="shared" si="1138"/>
        <v>0</v>
      </c>
      <c r="E2036" s="294">
        <f t="shared" si="1138"/>
        <v>0</v>
      </c>
      <c r="F2036" s="235"/>
      <c r="G2036" s="236"/>
      <c r="H2036" s="237">
        <f t="shared" ref="H2036:J2036" si="1139">H1998</f>
        <v>0</v>
      </c>
      <c r="I2036" s="238">
        <f t="shared" si="1139"/>
        <v>0</v>
      </c>
      <c r="J2036" s="238">
        <f t="shared" si="1139"/>
        <v>0</v>
      </c>
      <c r="K2036" s="239">
        <f t="shared" si="1115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0">B1999</f>
        <v>0</v>
      </c>
      <c r="C2037" s="292">
        <f t="shared" si="1140"/>
        <v>0</v>
      </c>
      <c r="D2037" s="293">
        <f t="shared" si="1140"/>
        <v>0</v>
      </c>
      <c r="E2037" s="294">
        <f t="shared" si="1140"/>
        <v>0</v>
      </c>
      <c r="F2037" s="235"/>
      <c r="G2037" s="236"/>
      <c r="H2037" s="237">
        <f t="shared" ref="H2037:J2037" si="1141">H1999</f>
        <v>0</v>
      </c>
      <c r="I2037" s="238">
        <f t="shared" si="1141"/>
        <v>0</v>
      </c>
      <c r="J2037" s="238">
        <f t="shared" si="1141"/>
        <v>0</v>
      </c>
      <c r="K2037" s="239">
        <f t="shared" si="1115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2">B2000</f>
        <v>0</v>
      </c>
      <c r="C2038" s="292">
        <f t="shared" si="1142"/>
        <v>0</v>
      </c>
      <c r="D2038" s="293">
        <f t="shared" si="1142"/>
        <v>0</v>
      </c>
      <c r="E2038" s="294">
        <f t="shared" si="1142"/>
        <v>0</v>
      </c>
      <c r="F2038" s="235"/>
      <c r="G2038" s="236"/>
      <c r="H2038" s="237">
        <f t="shared" ref="H2038:J2038" si="1143">H2000</f>
        <v>0</v>
      </c>
      <c r="I2038" s="238">
        <f t="shared" si="1143"/>
        <v>0</v>
      </c>
      <c r="J2038" s="238">
        <f t="shared" si="1143"/>
        <v>0</v>
      </c>
      <c r="K2038" s="239">
        <f t="shared" si="1115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4">B2001</f>
        <v>0</v>
      </c>
      <c r="C2039" s="292">
        <f t="shared" si="1144"/>
        <v>0</v>
      </c>
      <c r="D2039" s="293">
        <f t="shared" si="1144"/>
        <v>0</v>
      </c>
      <c r="E2039" s="295">
        <f t="shared" si="1144"/>
        <v>0</v>
      </c>
      <c r="F2039" s="235"/>
      <c r="G2039" s="236"/>
      <c r="H2039" s="237">
        <f t="shared" ref="H2039:J2039" si="1145">H2001</f>
        <v>0</v>
      </c>
      <c r="I2039" s="238">
        <f t="shared" si="1145"/>
        <v>0</v>
      </c>
      <c r="J2039" s="238">
        <f t="shared" si="1145"/>
        <v>0</v>
      </c>
      <c r="K2039" s="239">
        <f t="shared" si="1115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20"/>
      <c r="K2041" s="321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22">
        <f>SUM(K2024:K2039)</f>
        <v>1496250</v>
      </c>
      <c r="K2042" s="323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24"/>
      <c r="K2043" s="324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21"/>
      <c r="K2045" s="321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25">
        <f>((J2042/1.11)+(K2044/1.11))*11%</f>
        <v>148277.02702702701</v>
      </c>
      <c r="K2046" s="326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21"/>
      <c r="K2047" s="321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1496250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28</v>
      </c>
      <c r="J2050" s="327" t="str">
        <f>J2012</f>
        <v>NOVI / CONDRO</v>
      </c>
      <c r="K2050" s="328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29</v>
      </c>
      <c r="J2051" s="327">
        <f>J2013</f>
        <v>0</v>
      </c>
      <c r="K2051" s="328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23100019</v>
      </c>
      <c r="G2054" s="11" t="s">
        <v>2</v>
      </c>
      <c r="H2054" s="303" t="s">
        <v>106</v>
      </c>
      <c r="I2054" s="303"/>
      <c r="J2054" s="303"/>
      <c r="K2054" s="304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07" t="s">
        <v>3</v>
      </c>
      <c r="G2055" s="17"/>
      <c r="H2055" s="305"/>
      <c r="I2055" s="305"/>
      <c r="J2055" s="305"/>
      <c r="K2055" s="306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45">
        <v>45222</v>
      </c>
      <c r="E2056" s="346"/>
      <c r="F2056" s="307"/>
      <c r="G2056" s="18"/>
      <c r="H2056" s="347" t="s">
        <v>37</v>
      </c>
      <c r="I2056" s="347"/>
      <c r="J2056" s="347"/>
      <c r="K2056" s="348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07"/>
      <c r="G2057" s="18"/>
      <c r="H2057" s="349" t="s">
        <v>107</v>
      </c>
      <c r="I2057" s="349"/>
      <c r="J2057" s="349"/>
      <c r="K2057" s="350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113</v>
      </c>
      <c r="E2058" s="9"/>
      <c r="F2058" s="21"/>
      <c r="G2058" s="22"/>
      <c r="H2058" s="351"/>
      <c r="I2058" s="351"/>
      <c r="J2058" s="351"/>
      <c r="K2058" s="352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72</v>
      </c>
      <c r="C2062" s="46" t="s">
        <v>36</v>
      </c>
      <c r="D2062" s="93">
        <v>2</v>
      </c>
      <c r="E2062" s="110" t="s">
        <v>114</v>
      </c>
      <c r="F2062" s="48"/>
      <c r="G2062" s="49"/>
      <c r="H2062" s="50">
        <v>41400</v>
      </c>
      <c r="I2062" s="51">
        <v>0.125</v>
      </c>
      <c r="J2062" s="51"/>
      <c r="K2062" s="52">
        <f t="shared" ref="K2062:K2077" si="1146">(B2062*H2062-((B2062*H2062)*I2062))-((B2062*H2062-((B2062*H2062)*I2062))*J2062)</f>
        <v>2608200</v>
      </c>
      <c r="L2062" s="36"/>
    </row>
    <row r="2063" spans="1:12" s="10" customFormat="1" ht="14.1" customHeight="1" x14ac:dyDescent="0.25">
      <c r="A2063" s="45">
        <v>2</v>
      </c>
      <c r="B2063" s="46">
        <v>1200</v>
      </c>
      <c r="C2063" s="46" t="s">
        <v>79</v>
      </c>
      <c r="D2063" s="93">
        <v>5</v>
      </c>
      <c r="E2063" s="110" t="s">
        <v>115</v>
      </c>
      <c r="F2063" s="48"/>
      <c r="G2063" s="49"/>
      <c r="H2063" s="50">
        <v>7000</v>
      </c>
      <c r="I2063" s="51">
        <v>0.125</v>
      </c>
      <c r="J2063" s="51"/>
      <c r="K2063" s="52">
        <f t="shared" si="1146"/>
        <v>7350000</v>
      </c>
      <c r="L2063" s="36"/>
    </row>
    <row r="2064" spans="1:12" s="10" customFormat="1" ht="14.1" customHeight="1" x14ac:dyDescent="0.25">
      <c r="A2064" s="45">
        <v>3</v>
      </c>
      <c r="B2064" s="46">
        <v>288</v>
      </c>
      <c r="C2064" s="46" t="s">
        <v>79</v>
      </c>
      <c r="D2064" s="93">
        <v>1</v>
      </c>
      <c r="E2064" s="110" t="s">
        <v>82</v>
      </c>
      <c r="F2064" s="48"/>
      <c r="G2064" s="49"/>
      <c r="H2064" s="50">
        <v>3100</v>
      </c>
      <c r="I2064" s="51">
        <v>0.125</v>
      </c>
      <c r="J2064" s="51"/>
      <c r="K2064" s="52">
        <f t="shared" si="1146"/>
        <v>781200</v>
      </c>
      <c r="L2064" s="36"/>
    </row>
    <row r="2065" spans="1:12" s="10" customFormat="1" ht="14.1" customHeight="1" x14ac:dyDescent="0.25">
      <c r="A2065" s="45">
        <v>4</v>
      </c>
      <c r="B2065" s="46">
        <v>24</v>
      </c>
      <c r="C2065" s="46" t="s">
        <v>79</v>
      </c>
      <c r="D2065" s="93">
        <v>1</v>
      </c>
      <c r="E2065" s="110" t="s">
        <v>116</v>
      </c>
      <c r="F2065" s="48"/>
      <c r="G2065" s="49"/>
      <c r="H2065" s="50">
        <v>58900</v>
      </c>
      <c r="I2065" s="51">
        <v>0.125</v>
      </c>
      <c r="J2065" s="51"/>
      <c r="K2065" s="52">
        <f t="shared" si="1146"/>
        <v>1236900</v>
      </c>
      <c r="L2065" s="36"/>
    </row>
    <row r="2066" spans="1:12" s="10" customFormat="1" ht="14.1" customHeight="1" x14ac:dyDescent="0.25">
      <c r="A2066" s="45">
        <v>5</v>
      </c>
      <c r="B2066" s="46">
        <v>24</v>
      </c>
      <c r="C2066" s="46" t="s">
        <v>79</v>
      </c>
      <c r="D2066" s="93">
        <v>1</v>
      </c>
      <c r="E2066" s="110" t="s">
        <v>117</v>
      </c>
      <c r="F2066" s="48"/>
      <c r="G2066" s="49"/>
      <c r="H2066" s="50">
        <v>66900</v>
      </c>
      <c r="I2066" s="51">
        <v>0.125</v>
      </c>
      <c r="J2066" s="51"/>
      <c r="K2066" s="52">
        <f t="shared" si="1146"/>
        <v>1404900</v>
      </c>
      <c r="L2066" s="36"/>
    </row>
    <row r="2067" spans="1:12" s="10" customFormat="1" ht="14.1" customHeight="1" x14ac:dyDescent="0.25">
      <c r="A2067" s="45">
        <v>6</v>
      </c>
      <c r="B2067" s="46">
        <v>24</v>
      </c>
      <c r="C2067" s="46" t="s">
        <v>79</v>
      </c>
      <c r="D2067" s="93">
        <v>1</v>
      </c>
      <c r="E2067" s="110" t="s">
        <v>118</v>
      </c>
      <c r="F2067" s="48"/>
      <c r="G2067" s="49"/>
      <c r="H2067" s="50">
        <v>96000</v>
      </c>
      <c r="I2067" s="51">
        <v>0.125</v>
      </c>
      <c r="J2067" s="51"/>
      <c r="K2067" s="52">
        <f t="shared" si="1146"/>
        <v>2016000</v>
      </c>
      <c r="L2067" s="36"/>
    </row>
    <row r="2068" spans="1:12" s="10" customFormat="1" ht="14.1" customHeight="1" x14ac:dyDescent="0.25">
      <c r="A2068" s="45">
        <v>7</v>
      </c>
      <c r="B2068" s="46">
        <v>120</v>
      </c>
      <c r="C2068" s="46" t="s">
        <v>36</v>
      </c>
      <c r="D2068" s="93">
        <v>2</v>
      </c>
      <c r="E2068" s="110" t="s">
        <v>119</v>
      </c>
      <c r="F2068" s="48"/>
      <c r="G2068" s="49"/>
      <c r="H2068" s="50">
        <v>57600</v>
      </c>
      <c r="I2068" s="51">
        <v>0.125</v>
      </c>
      <c r="J2068" s="51"/>
      <c r="K2068" s="52">
        <f t="shared" si="1146"/>
        <v>6048000</v>
      </c>
      <c r="L2068" s="36"/>
    </row>
    <row r="2069" spans="1:12" s="10" customFormat="1" ht="14.1" customHeight="1" x14ac:dyDescent="0.25">
      <c r="A2069" s="45">
        <v>8</v>
      </c>
      <c r="B2069" s="46">
        <v>80</v>
      </c>
      <c r="C2069" s="46" t="s">
        <v>36</v>
      </c>
      <c r="D2069" s="93">
        <v>2</v>
      </c>
      <c r="E2069" s="111" t="s">
        <v>120</v>
      </c>
      <c r="F2069" s="48"/>
      <c r="G2069" s="49"/>
      <c r="H2069" s="50">
        <v>49200</v>
      </c>
      <c r="I2069" s="51">
        <v>0.125</v>
      </c>
      <c r="J2069" s="51"/>
      <c r="K2069" s="52">
        <f t="shared" si="1146"/>
        <v>3444000</v>
      </c>
      <c r="L2069" s="36"/>
    </row>
    <row r="2070" spans="1:12" s="10" customFormat="1" ht="14.1" customHeight="1" x14ac:dyDescent="0.25">
      <c r="A2070" s="45">
        <v>9</v>
      </c>
      <c r="B2070" s="46">
        <v>432</v>
      </c>
      <c r="C2070" s="46" t="s">
        <v>79</v>
      </c>
      <c r="D2070" s="93">
        <v>3</v>
      </c>
      <c r="E2070" s="110" t="s">
        <v>109</v>
      </c>
      <c r="F2070" s="48"/>
      <c r="G2070" s="49"/>
      <c r="H2070" s="50">
        <v>10600</v>
      </c>
      <c r="I2070" s="51">
        <v>0.125</v>
      </c>
      <c r="J2070" s="51"/>
      <c r="K2070" s="52">
        <f t="shared" si="1146"/>
        <v>4006800</v>
      </c>
      <c r="L2070" s="36"/>
    </row>
    <row r="2071" spans="1:12" s="10" customFormat="1" ht="14.1" customHeight="1" x14ac:dyDescent="0.25">
      <c r="A2071" s="45">
        <v>10</v>
      </c>
      <c r="B2071" s="46">
        <v>288</v>
      </c>
      <c r="C2071" s="46" t="s">
        <v>79</v>
      </c>
      <c r="D2071" s="93">
        <v>2</v>
      </c>
      <c r="E2071" s="110" t="s">
        <v>110</v>
      </c>
      <c r="F2071" s="48"/>
      <c r="G2071" s="49"/>
      <c r="H2071" s="50">
        <v>6700</v>
      </c>
      <c r="I2071" s="51">
        <v>0.125</v>
      </c>
      <c r="J2071" s="51"/>
      <c r="K2071" s="52">
        <f t="shared" si="1146"/>
        <v>1688400</v>
      </c>
      <c r="L2071" s="36"/>
    </row>
    <row r="2072" spans="1:12" s="10" customFormat="1" ht="14.1" customHeight="1" x14ac:dyDescent="0.25">
      <c r="A2072" s="45">
        <v>11</v>
      </c>
      <c r="B2072" s="46">
        <v>576</v>
      </c>
      <c r="C2072" s="46" t="s">
        <v>79</v>
      </c>
      <c r="D2072" s="93">
        <v>2</v>
      </c>
      <c r="E2072" s="110" t="s">
        <v>121</v>
      </c>
      <c r="F2072" s="48"/>
      <c r="G2072" s="49"/>
      <c r="H2072" s="50">
        <v>4350</v>
      </c>
      <c r="I2072" s="51">
        <v>0.125</v>
      </c>
      <c r="J2072" s="51"/>
      <c r="K2072" s="52">
        <f t="shared" si="1146"/>
        <v>2192400</v>
      </c>
      <c r="L2072" s="36"/>
    </row>
    <row r="2073" spans="1:12" s="10" customFormat="1" ht="14.1" customHeight="1" x14ac:dyDescent="0.25">
      <c r="A2073" s="45">
        <v>12</v>
      </c>
      <c r="B2073" s="46">
        <v>576</v>
      </c>
      <c r="C2073" s="46" t="s">
        <v>79</v>
      </c>
      <c r="D2073" s="93">
        <v>2</v>
      </c>
      <c r="E2073" s="110" t="s">
        <v>122</v>
      </c>
      <c r="F2073" s="48"/>
      <c r="G2073" s="49"/>
      <c r="H2073" s="50">
        <v>6500</v>
      </c>
      <c r="I2073" s="51">
        <v>0.125</v>
      </c>
      <c r="J2073" s="51"/>
      <c r="K2073" s="52">
        <f t="shared" si="1146"/>
        <v>3276000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34"/>
      <c r="K2079" s="308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29">
        <f>SUM(K2062:K2077)</f>
        <v>36052800</v>
      </c>
      <c r="K2080" s="330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31"/>
      <c r="K2081" s="331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08"/>
      <c r="K2083" s="308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32">
        <f>((J2080/1.11)+(K2082/1.11))*11%</f>
        <v>3572799.9999999995</v>
      </c>
      <c r="K2084" s="333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08"/>
      <c r="K2085" s="308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36052800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28</v>
      </c>
      <c r="J2088" s="309" t="s">
        <v>39</v>
      </c>
      <c r="K2088" s="310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29</v>
      </c>
      <c r="J2089" s="309"/>
      <c r="K2089" s="310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23100019</v>
      </c>
      <c r="F2092" s="123"/>
      <c r="G2092" s="124" t="s">
        <v>2</v>
      </c>
      <c r="H2092" s="353" t="str">
        <f>H2054</f>
        <v>CV LANCAR JAYA SENTOSA</v>
      </c>
      <c r="I2092" s="353"/>
      <c r="J2092" s="353"/>
      <c r="K2092" s="354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57" t="s">
        <v>3</v>
      </c>
      <c r="G2093" s="130"/>
      <c r="H2093" s="355"/>
      <c r="I2093" s="355"/>
      <c r="J2093" s="355"/>
      <c r="K2093" s="356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58">
        <f>D2056</f>
        <v>45222</v>
      </c>
      <c r="E2094" s="359"/>
      <c r="F2094" s="357"/>
      <c r="G2094" s="131"/>
      <c r="H2094" s="360" t="str">
        <f>H2056</f>
        <v/>
      </c>
      <c r="I2094" s="360"/>
      <c r="J2094" s="360"/>
      <c r="K2094" s="361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57"/>
      <c r="G2095" s="131"/>
      <c r="H2095" s="341" t="str">
        <f>H2057</f>
        <v>MALANG</v>
      </c>
      <c r="I2095" s="341"/>
      <c r="J2095" s="341"/>
      <c r="K2095" s="342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 t="str">
        <f>D2058</f>
        <v>KO 3273</v>
      </c>
      <c r="E2096" s="122"/>
      <c r="F2096" s="133"/>
      <c r="G2096" s="134"/>
      <c r="H2096" s="343"/>
      <c r="I2096" s="343"/>
      <c r="J2096" s="343"/>
      <c r="K2096" s="344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7">B2062</f>
        <v>72</v>
      </c>
      <c r="C2100" s="287" t="str">
        <f t="shared" si="1147"/>
        <v>LSN</v>
      </c>
      <c r="D2100" s="288">
        <f t="shared" si="1147"/>
        <v>2</v>
      </c>
      <c r="E2100" s="289" t="str">
        <f t="shared" si="1147"/>
        <v>CORRECTION FLUID JOYKO CF-S209</v>
      </c>
      <c r="F2100" s="158"/>
      <c r="G2100" s="159"/>
      <c r="H2100" s="160">
        <f t="shared" ref="H2100:J2100" si="1148">H2062</f>
        <v>41400</v>
      </c>
      <c r="I2100" s="161">
        <f t="shared" si="1148"/>
        <v>0.125</v>
      </c>
      <c r="J2100" s="161">
        <f t="shared" si="1148"/>
        <v>0</v>
      </c>
      <c r="K2100" s="162">
        <f t="shared" ref="K2100:K2115" si="1149">(B2100*H2100-((B2100*H2100)*I2100))-((B2100*H2100-((B2100*H2100)*I2100))*J2100)</f>
        <v>2608200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0">B2063</f>
        <v>1200</v>
      </c>
      <c r="C2101" s="287" t="str">
        <f t="shared" si="1150"/>
        <v>PCS</v>
      </c>
      <c r="D2101" s="288">
        <f t="shared" si="1150"/>
        <v>5</v>
      </c>
      <c r="E2101" s="289" t="str">
        <f t="shared" si="1150"/>
        <v>STAPLER JOYKO HD-10CL</v>
      </c>
      <c r="F2101" s="158"/>
      <c r="G2101" s="159"/>
      <c r="H2101" s="160">
        <f t="shared" ref="H2101:J2101" si="1151">H2063</f>
        <v>7000</v>
      </c>
      <c r="I2101" s="161">
        <f t="shared" si="1151"/>
        <v>0.125</v>
      </c>
      <c r="J2101" s="161">
        <f t="shared" si="1151"/>
        <v>0</v>
      </c>
      <c r="K2101" s="162">
        <f t="shared" si="1149"/>
        <v>7350000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2">B2064</f>
        <v>288</v>
      </c>
      <c r="C2102" s="287" t="str">
        <f t="shared" si="1152"/>
        <v>PCS</v>
      </c>
      <c r="D2102" s="288">
        <f t="shared" si="1152"/>
        <v>1</v>
      </c>
      <c r="E2102" s="289" t="str">
        <f t="shared" si="1152"/>
        <v>PAPER CLIP WARNA JOYKO C-3100</v>
      </c>
      <c r="F2102" s="158"/>
      <c r="G2102" s="159"/>
      <c r="H2102" s="160">
        <f t="shared" ref="H2102:J2102" si="1153">H2064</f>
        <v>3100</v>
      </c>
      <c r="I2102" s="161">
        <f t="shared" si="1153"/>
        <v>0.125</v>
      </c>
      <c r="J2102" s="161">
        <f t="shared" si="1153"/>
        <v>0</v>
      </c>
      <c r="K2102" s="162">
        <f t="shared" si="1149"/>
        <v>781200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4">B2065</f>
        <v>24</v>
      </c>
      <c r="C2103" s="287" t="str">
        <f t="shared" si="1154"/>
        <v>PCS</v>
      </c>
      <c r="D2103" s="288">
        <f t="shared" si="1154"/>
        <v>1</v>
      </c>
      <c r="E2103" s="289" t="str">
        <f t="shared" si="1154"/>
        <v>CRAYON / OIL PASTEL JOYKO OP-48S PP CASE SEA WORLD</v>
      </c>
      <c r="F2103" s="158"/>
      <c r="G2103" s="159"/>
      <c r="H2103" s="160">
        <f t="shared" ref="H2103:J2103" si="1155">H2065</f>
        <v>58900</v>
      </c>
      <c r="I2103" s="161">
        <f t="shared" si="1155"/>
        <v>0.125</v>
      </c>
      <c r="J2103" s="161">
        <f t="shared" si="1155"/>
        <v>0</v>
      </c>
      <c r="K2103" s="162">
        <f t="shared" si="1149"/>
        <v>1236900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6">B2066</f>
        <v>24</v>
      </c>
      <c r="C2104" s="287" t="str">
        <f t="shared" si="1156"/>
        <v>PCS</v>
      </c>
      <c r="D2104" s="288">
        <f t="shared" si="1156"/>
        <v>1</v>
      </c>
      <c r="E2104" s="289" t="str">
        <f t="shared" si="1156"/>
        <v>CRAYON / OIL PASTEL JOYKO OP-55S PP CASE SEA WORLD</v>
      </c>
      <c r="F2104" s="158"/>
      <c r="G2104" s="159"/>
      <c r="H2104" s="160">
        <f t="shared" ref="H2104:J2104" si="1157">H2066</f>
        <v>66900</v>
      </c>
      <c r="I2104" s="161">
        <f t="shared" si="1157"/>
        <v>0.125</v>
      </c>
      <c r="J2104" s="161">
        <f t="shared" si="1157"/>
        <v>0</v>
      </c>
      <c r="K2104" s="162">
        <f t="shared" si="1149"/>
        <v>1404900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8">B2067</f>
        <v>24</v>
      </c>
      <c r="C2105" s="287" t="str">
        <f t="shared" si="1158"/>
        <v>PCS</v>
      </c>
      <c r="D2105" s="288">
        <f t="shared" si="1158"/>
        <v>1</v>
      </c>
      <c r="E2105" s="289" t="str">
        <f t="shared" si="1158"/>
        <v>CRAYON / OIL PASTEL JOYKO OP-72S PP CASE SEA WORLD</v>
      </c>
      <c r="F2105" s="158"/>
      <c r="G2105" s="159"/>
      <c r="H2105" s="160">
        <f t="shared" ref="H2105:J2105" si="1159">H2067</f>
        <v>96000</v>
      </c>
      <c r="I2105" s="161">
        <f t="shared" si="1159"/>
        <v>0.125</v>
      </c>
      <c r="J2105" s="161">
        <f t="shared" si="1159"/>
        <v>0</v>
      </c>
      <c r="K2105" s="162">
        <f t="shared" si="1149"/>
        <v>2016000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0">B2068</f>
        <v>120</v>
      </c>
      <c r="C2106" s="287" t="str">
        <f t="shared" si="1160"/>
        <v>LSN</v>
      </c>
      <c r="D2106" s="288">
        <f t="shared" si="1160"/>
        <v>2</v>
      </c>
      <c r="E2106" s="289" t="str">
        <f t="shared" si="1160"/>
        <v>CORRECTION TAPE JOYKO CT-522</v>
      </c>
      <c r="F2106" s="158"/>
      <c r="G2106" s="159"/>
      <c r="H2106" s="160">
        <f t="shared" ref="H2106:J2106" si="1161">H2068</f>
        <v>57600</v>
      </c>
      <c r="I2106" s="161">
        <f t="shared" si="1161"/>
        <v>0.125</v>
      </c>
      <c r="J2106" s="161">
        <f t="shared" si="1161"/>
        <v>0</v>
      </c>
      <c r="K2106" s="162">
        <f t="shared" si="1149"/>
        <v>6048000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2">B2069</f>
        <v>80</v>
      </c>
      <c r="C2107" s="287" t="str">
        <f t="shared" si="1162"/>
        <v>LSN</v>
      </c>
      <c r="D2107" s="288">
        <f t="shared" si="1162"/>
        <v>2</v>
      </c>
      <c r="E2107" s="290" t="str">
        <f t="shared" si="1162"/>
        <v>ISI CUTTER 18 MM JOYKO L-150 AM (BESAR)</v>
      </c>
      <c r="F2107" s="158"/>
      <c r="G2107" s="159"/>
      <c r="H2107" s="160">
        <f t="shared" ref="H2107:J2107" si="1163">H2069</f>
        <v>49200</v>
      </c>
      <c r="I2107" s="161">
        <f t="shared" si="1163"/>
        <v>0.125</v>
      </c>
      <c r="J2107" s="161">
        <f t="shared" si="1163"/>
        <v>0</v>
      </c>
      <c r="K2107" s="162">
        <f t="shared" si="1149"/>
        <v>3444000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4">B2070</f>
        <v>432</v>
      </c>
      <c r="C2108" s="287" t="str">
        <f t="shared" si="1164"/>
        <v>PCS</v>
      </c>
      <c r="D2108" s="288">
        <f t="shared" si="1164"/>
        <v>3</v>
      </c>
      <c r="E2108" s="289" t="str">
        <f t="shared" si="1164"/>
        <v>PENSIL WARNA JOYKO CP-12PB (PANJANG)</v>
      </c>
      <c r="F2108" s="158"/>
      <c r="G2108" s="159"/>
      <c r="H2108" s="160">
        <f t="shared" ref="H2108:J2108" si="1165">H2070</f>
        <v>10600</v>
      </c>
      <c r="I2108" s="161">
        <f t="shared" si="1165"/>
        <v>0.125</v>
      </c>
      <c r="J2108" s="161">
        <f t="shared" si="1165"/>
        <v>0</v>
      </c>
      <c r="K2108" s="162">
        <f t="shared" si="1149"/>
        <v>4006800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6">B2071</f>
        <v>288</v>
      </c>
      <c r="C2109" s="287" t="str">
        <f t="shared" si="1166"/>
        <v>PCS</v>
      </c>
      <c r="D2109" s="288">
        <f t="shared" si="1166"/>
        <v>2</v>
      </c>
      <c r="E2109" s="289" t="str">
        <f t="shared" si="1166"/>
        <v>PENSIL WARNA JOYKO CP-S12 MINI (PENDEK)</v>
      </c>
      <c r="F2109" s="158"/>
      <c r="G2109" s="159"/>
      <c r="H2109" s="160">
        <f t="shared" ref="H2109:J2109" si="1167">H2071</f>
        <v>6700</v>
      </c>
      <c r="I2109" s="161">
        <f t="shared" si="1167"/>
        <v>0.125</v>
      </c>
      <c r="J2109" s="161">
        <f t="shared" si="1167"/>
        <v>0</v>
      </c>
      <c r="K2109" s="162">
        <f t="shared" si="1149"/>
        <v>1688400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8">B2072</f>
        <v>576</v>
      </c>
      <c r="C2110" s="287" t="str">
        <f t="shared" si="1168"/>
        <v>PCS</v>
      </c>
      <c r="D2110" s="288">
        <f t="shared" si="1168"/>
        <v>2</v>
      </c>
      <c r="E2110" s="289" t="str">
        <f t="shared" si="1168"/>
        <v>GUNTING JOYKO SC-828</v>
      </c>
      <c r="F2110" s="158"/>
      <c r="G2110" s="159"/>
      <c r="H2110" s="160">
        <f t="shared" ref="H2110:J2110" si="1169">H2072</f>
        <v>4350</v>
      </c>
      <c r="I2110" s="161">
        <f t="shared" si="1169"/>
        <v>0.125</v>
      </c>
      <c r="J2110" s="161">
        <f t="shared" si="1169"/>
        <v>0</v>
      </c>
      <c r="K2110" s="162">
        <f t="shared" si="1149"/>
        <v>2192400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0">B2073</f>
        <v>576</v>
      </c>
      <c r="C2111" s="287" t="str">
        <f t="shared" si="1170"/>
        <v>PCS</v>
      </c>
      <c r="D2111" s="288">
        <f t="shared" si="1170"/>
        <v>2</v>
      </c>
      <c r="E2111" s="289" t="str">
        <f t="shared" si="1170"/>
        <v>GUNTING JOYKO SC-838</v>
      </c>
      <c r="F2111" s="158"/>
      <c r="G2111" s="159"/>
      <c r="H2111" s="160">
        <f t="shared" ref="H2111:J2111" si="1171">H2073</f>
        <v>6500</v>
      </c>
      <c r="I2111" s="161">
        <f t="shared" si="1171"/>
        <v>0.125</v>
      </c>
      <c r="J2111" s="161">
        <f t="shared" si="1171"/>
        <v>0</v>
      </c>
      <c r="K2111" s="162">
        <f t="shared" si="1149"/>
        <v>3276000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2">B2074</f>
        <v>0</v>
      </c>
      <c r="C2112" s="287">
        <f t="shared" si="1172"/>
        <v>0</v>
      </c>
      <c r="D2112" s="288">
        <f t="shared" si="1172"/>
        <v>0</v>
      </c>
      <c r="E2112" s="289">
        <f t="shared" si="1172"/>
        <v>0</v>
      </c>
      <c r="F2112" s="158"/>
      <c r="G2112" s="159"/>
      <c r="H2112" s="160">
        <f t="shared" ref="H2112:J2112" si="1173">H2074</f>
        <v>0</v>
      </c>
      <c r="I2112" s="161">
        <f t="shared" si="1173"/>
        <v>0</v>
      </c>
      <c r="J2112" s="161">
        <f t="shared" si="1173"/>
        <v>0</v>
      </c>
      <c r="K2112" s="162">
        <f t="shared" si="1149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4">B2075</f>
        <v>0</v>
      </c>
      <c r="C2113" s="287">
        <f t="shared" si="1174"/>
        <v>0</v>
      </c>
      <c r="D2113" s="288">
        <f t="shared" si="1174"/>
        <v>0</v>
      </c>
      <c r="E2113" s="289">
        <f t="shared" si="1174"/>
        <v>0</v>
      </c>
      <c r="F2113" s="158"/>
      <c r="G2113" s="159"/>
      <c r="H2113" s="160">
        <f t="shared" ref="H2113:J2113" si="1175">H2075</f>
        <v>0</v>
      </c>
      <c r="I2113" s="161">
        <f t="shared" si="1175"/>
        <v>0</v>
      </c>
      <c r="J2113" s="161">
        <f t="shared" si="1175"/>
        <v>0</v>
      </c>
      <c r="K2113" s="162">
        <f t="shared" si="1149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6">B2076</f>
        <v>0</v>
      </c>
      <c r="C2114" s="287">
        <f t="shared" si="1176"/>
        <v>0</v>
      </c>
      <c r="D2114" s="288">
        <f t="shared" si="1176"/>
        <v>0</v>
      </c>
      <c r="E2114" s="289">
        <f t="shared" si="1176"/>
        <v>0</v>
      </c>
      <c r="F2114" s="158"/>
      <c r="G2114" s="159"/>
      <c r="H2114" s="160">
        <f t="shared" ref="H2114:J2114" si="1177">H2076</f>
        <v>0</v>
      </c>
      <c r="I2114" s="161">
        <f t="shared" si="1177"/>
        <v>0</v>
      </c>
      <c r="J2114" s="161">
        <f t="shared" si="1177"/>
        <v>0</v>
      </c>
      <c r="K2114" s="162">
        <f t="shared" si="1149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8">B2077</f>
        <v>0</v>
      </c>
      <c r="C2115" s="287">
        <f t="shared" si="1178"/>
        <v>0</v>
      </c>
      <c r="D2115" s="288">
        <f t="shared" si="1178"/>
        <v>0</v>
      </c>
      <c r="E2115" s="290">
        <f t="shared" si="1178"/>
        <v>0</v>
      </c>
      <c r="F2115" s="158"/>
      <c r="G2115" s="159"/>
      <c r="H2115" s="160">
        <f t="shared" ref="H2115:J2115" si="1179">H2077</f>
        <v>0</v>
      </c>
      <c r="I2115" s="161">
        <f t="shared" si="1179"/>
        <v>0</v>
      </c>
      <c r="J2115" s="161">
        <f t="shared" si="1179"/>
        <v>0</v>
      </c>
      <c r="K2115" s="162">
        <f t="shared" si="1149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66"/>
      <c r="K2117" s="362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67">
        <f>SUM(K2100:K2115)</f>
        <v>36052800</v>
      </c>
      <c r="K2118" s="368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63"/>
      <c r="K2119" s="363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62"/>
      <c r="K2121" s="362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64">
        <f>((J2118/1.11)+(K2120/1.11))*11%</f>
        <v>3572799.9999999995</v>
      </c>
      <c r="K2122" s="365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62"/>
      <c r="K2123" s="362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36052800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28</v>
      </c>
      <c r="J2126" s="335" t="str">
        <f>J2088</f>
        <v>NOVI / CONDRO</v>
      </c>
      <c r="K2126" s="336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29</v>
      </c>
      <c r="J2127" s="335">
        <f>J2089</f>
        <v>0</v>
      </c>
      <c r="K2127" s="336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23100019</v>
      </c>
      <c r="F2130" s="200"/>
      <c r="G2130" s="201" t="s">
        <v>2</v>
      </c>
      <c r="H2130" s="337" t="str">
        <f>H2092</f>
        <v>CV LANCAR JAYA SENTOSA</v>
      </c>
      <c r="I2130" s="337"/>
      <c r="J2130" s="337"/>
      <c r="K2130" s="338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11" t="s">
        <v>3</v>
      </c>
      <c r="G2131" s="207"/>
      <c r="H2131" s="339"/>
      <c r="I2131" s="339"/>
      <c r="J2131" s="339"/>
      <c r="K2131" s="340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12">
        <f>D2094</f>
        <v>45222</v>
      </c>
      <c r="E2132" s="313"/>
      <c r="F2132" s="311"/>
      <c r="G2132" s="208"/>
      <c r="H2132" s="314" t="str">
        <f>H2094</f>
        <v/>
      </c>
      <c r="I2132" s="314"/>
      <c r="J2132" s="314"/>
      <c r="K2132" s="315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11"/>
      <c r="G2133" s="208"/>
      <c r="H2133" s="316" t="str">
        <f>H2095</f>
        <v>MALANG</v>
      </c>
      <c r="I2133" s="316"/>
      <c r="J2133" s="316"/>
      <c r="K2133" s="317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 t="str">
        <f>D2096</f>
        <v>KO 3273</v>
      </c>
      <c r="E2134" s="199"/>
      <c r="F2134" s="210"/>
      <c r="G2134" s="211"/>
      <c r="H2134" s="318"/>
      <c r="I2134" s="318"/>
      <c r="J2134" s="318"/>
      <c r="K2134" s="319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0">B2100</f>
        <v>72</v>
      </c>
      <c r="C2138" s="292" t="str">
        <f t="shared" si="1180"/>
        <v>LSN</v>
      </c>
      <c r="D2138" s="293">
        <f t="shared" si="1180"/>
        <v>2</v>
      </c>
      <c r="E2138" s="294" t="str">
        <f t="shared" si="1180"/>
        <v>CORRECTION FLUID JOYKO CF-S209</v>
      </c>
      <c r="F2138" s="235"/>
      <c r="G2138" s="236"/>
      <c r="H2138" s="237">
        <f t="shared" ref="H2138:J2138" si="1181">H2100</f>
        <v>41400</v>
      </c>
      <c r="I2138" s="238">
        <f t="shared" si="1181"/>
        <v>0.125</v>
      </c>
      <c r="J2138" s="238">
        <f t="shared" si="1181"/>
        <v>0</v>
      </c>
      <c r="K2138" s="239">
        <f t="shared" ref="K2138:K2153" si="1182">(B2138*H2138-((B2138*H2138)*I2138))-((B2138*H2138-((B2138*H2138)*I2138))*J2138)</f>
        <v>2608200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3">B2101</f>
        <v>1200</v>
      </c>
      <c r="C2139" s="292" t="str">
        <f t="shared" si="1183"/>
        <v>PCS</v>
      </c>
      <c r="D2139" s="293">
        <f t="shared" si="1183"/>
        <v>5</v>
      </c>
      <c r="E2139" s="294" t="str">
        <f t="shared" si="1183"/>
        <v>STAPLER JOYKO HD-10CL</v>
      </c>
      <c r="F2139" s="235"/>
      <c r="G2139" s="236"/>
      <c r="H2139" s="237">
        <f t="shared" ref="H2139:J2139" si="1184">H2101</f>
        <v>7000</v>
      </c>
      <c r="I2139" s="238">
        <f t="shared" si="1184"/>
        <v>0.125</v>
      </c>
      <c r="J2139" s="238">
        <f t="shared" si="1184"/>
        <v>0</v>
      </c>
      <c r="K2139" s="239">
        <f t="shared" si="1182"/>
        <v>7350000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5">B2102</f>
        <v>288</v>
      </c>
      <c r="C2140" s="292" t="str">
        <f t="shared" si="1185"/>
        <v>PCS</v>
      </c>
      <c r="D2140" s="293">
        <f t="shared" si="1185"/>
        <v>1</v>
      </c>
      <c r="E2140" s="294" t="str">
        <f t="shared" si="1185"/>
        <v>PAPER CLIP WARNA JOYKO C-3100</v>
      </c>
      <c r="F2140" s="235"/>
      <c r="G2140" s="236"/>
      <c r="H2140" s="237">
        <f t="shared" ref="H2140:J2140" si="1186">H2102</f>
        <v>3100</v>
      </c>
      <c r="I2140" s="238">
        <f t="shared" si="1186"/>
        <v>0.125</v>
      </c>
      <c r="J2140" s="238">
        <f t="shared" si="1186"/>
        <v>0</v>
      </c>
      <c r="K2140" s="239">
        <f t="shared" si="1182"/>
        <v>781200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7">B2103</f>
        <v>24</v>
      </c>
      <c r="C2141" s="292" t="str">
        <f t="shared" si="1187"/>
        <v>PCS</v>
      </c>
      <c r="D2141" s="293">
        <f t="shared" si="1187"/>
        <v>1</v>
      </c>
      <c r="E2141" s="294" t="str">
        <f t="shared" si="1187"/>
        <v>CRAYON / OIL PASTEL JOYKO OP-48S PP CASE SEA WORLD</v>
      </c>
      <c r="F2141" s="235"/>
      <c r="G2141" s="236"/>
      <c r="H2141" s="237">
        <f t="shared" ref="H2141:J2141" si="1188">H2103</f>
        <v>58900</v>
      </c>
      <c r="I2141" s="238">
        <f t="shared" si="1188"/>
        <v>0.125</v>
      </c>
      <c r="J2141" s="238">
        <f t="shared" si="1188"/>
        <v>0</v>
      </c>
      <c r="K2141" s="239">
        <f t="shared" si="1182"/>
        <v>1236900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89">B2104</f>
        <v>24</v>
      </c>
      <c r="C2142" s="292" t="str">
        <f t="shared" si="1189"/>
        <v>PCS</v>
      </c>
      <c r="D2142" s="293">
        <f t="shared" si="1189"/>
        <v>1</v>
      </c>
      <c r="E2142" s="294" t="str">
        <f t="shared" si="1189"/>
        <v>CRAYON / OIL PASTEL JOYKO OP-55S PP CASE SEA WORLD</v>
      </c>
      <c r="F2142" s="235"/>
      <c r="G2142" s="236"/>
      <c r="H2142" s="237">
        <f t="shared" ref="H2142:J2142" si="1190">H2104</f>
        <v>66900</v>
      </c>
      <c r="I2142" s="238">
        <f t="shared" si="1190"/>
        <v>0.125</v>
      </c>
      <c r="J2142" s="238">
        <f t="shared" si="1190"/>
        <v>0</v>
      </c>
      <c r="K2142" s="239">
        <f t="shared" si="1182"/>
        <v>1404900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1">B2105</f>
        <v>24</v>
      </c>
      <c r="C2143" s="292" t="str">
        <f t="shared" si="1191"/>
        <v>PCS</v>
      </c>
      <c r="D2143" s="293">
        <f t="shared" si="1191"/>
        <v>1</v>
      </c>
      <c r="E2143" s="294" t="str">
        <f t="shared" si="1191"/>
        <v>CRAYON / OIL PASTEL JOYKO OP-72S PP CASE SEA WORLD</v>
      </c>
      <c r="F2143" s="235"/>
      <c r="G2143" s="236"/>
      <c r="H2143" s="237">
        <f t="shared" ref="H2143:J2143" si="1192">H2105</f>
        <v>96000</v>
      </c>
      <c r="I2143" s="238">
        <f t="shared" si="1192"/>
        <v>0.125</v>
      </c>
      <c r="J2143" s="238">
        <f t="shared" si="1192"/>
        <v>0</v>
      </c>
      <c r="K2143" s="239">
        <f t="shared" si="1182"/>
        <v>2016000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3">B2106</f>
        <v>120</v>
      </c>
      <c r="C2144" s="292" t="str">
        <f t="shared" si="1193"/>
        <v>LSN</v>
      </c>
      <c r="D2144" s="293">
        <f t="shared" si="1193"/>
        <v>2</v>
      </c>
      <c r="E2144" s="294" t="str">
        <f t="shared" si="1193"/>
        <v>CORRECTION TAPE JOYKO CT-522</v>
      </c>
      <c r="F2144" s="235"/>
      <c r="G2144" s="236"/>
      <c r="H2144" s="237">
        <f t="shared" ref="H2144:J2144" si="1194">H2106</f>
        <v>57600</v>
      </c>
      <c r="I2144" s="238">
        <f t="shared" si="1194"/>
        <v>0.125</v>
      </c>
      <c r="J2144" s="238">
        <f t="shared" si="1194"/>
        <v>0</v>
      </c>
      <c r="K2144" s="239">
        <f t="shared" si="1182"/>
        <v>6048000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5">B2107</f>
        <v>80</v>
      </c>
      <c r="C2145" s="292" t="str">
        <f t="shared" si="1195"/>
        <v>LSN</v>
      </c>
      <c r="D2145" s="293">
        <f t="shared" si="1195"/>
        <v>2</v>
      </c>
      <c r="E2145" s="295" t="str">
        <f t="shared" si="1195"/>
        <v>ISI CUTTER 18 MM JOYKO L-150 AM (BESAR)</v>
      </c>
      <c r="F2145" s="235"/>
      <c r="G2145" s="236"/>
      <c r="H2145" s="237">
        <f t="shared" ref="H2145:J2145" si="1196">H2107</f>
        <v>49200</v>
      </c>
      <c r="I2145" s="238">
        <f t="shared" si="1196"/>
        <v>0.125</v>
      </c>
      <c r="J2145" s="238">
        <f t="shared" si="1196"/>
        <v>0</v>
      </c>
      <c r="K2145" s="239">
        <f t="shared" si="1182"/>
        <v>3444000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7">B2108</f>
        <v>432</v>
      </c>
      <c r="C2146" s="292" t="str">
        <f t="shared" si="1197"/>
        <v>PCS</v>
      </c>
      <c r="D2146" s="293">
        <f t="shared" si="1197"/>
        <v>3</v>
      </c>
      <c r="E2146" s="294" t="str">
        <f t="shared" si="1197"/>
        <v>PENSIL WARNA JOYKO CP-12PB (PANJANG)</v>
      </c>
      <c r="F2146" s="235"/>
      <c r="G2146" s="236"/>
      <c r="H2146" s="237">
        <f t="shared" ref="H2146:J2146" si="1198">H2108</f>
        <v>10600</v>
      </c>
      <c r="I2146" s="238">
        <f t="shared" si="1198"/>
        <v>0.125</v>
      </c>
      <c r="J2146" s="238">
        <f t="shared" si="1198"/>
        <v>0</v>
      </c>
      <c r="K2146" s="239">
        <f t="shared" si="1182"/>
        <v>4006800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199">B2109</f>
        <v>288</v>
      </c>
      <c r="C2147" s="292" t="str">
        <f t="shared" si="1199"/>
        <v>PCS</v>
      </c>
      <c r="D2147" s="293">
        <f t="shared" si="1199"/>
        <v>2</v>
      </c>
      <c r="E2147" s="294" t="str">
        <f t="shared" si="1199"/>
        <v>PENSIL WARNA JOYKO CP-S12 MINI (PENDEK)</v>
      </c>
      <c r="F2147" s="235"/>
      <c r="G2147" s="236"/>
      <c r="H2147" s="237">
        <f t="shared" ref="H2147:J2147" si="1200">H2109</f>
        <v>6700</v>
      </c>
      <c r="I2147" s="238">
        <f t="shared" si="1200"/>
        <v>0.125</v>
      </c>
      <c r="J2147" s="238">
        <f t="shared" si="1200"/>
        <v>0</v>
      </c>
      <c r="K2147" s="239">
        <f t="shared" si="1182"/>
        <v>1688400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1">B2110</f>
        <v>576</v>
      </c>
      <c r="C2148" s="292" t="str">
        <f t="shared" si="1201"/>
        <v>PCS</v>
      </c>
      <c r="D2148" s="293">
        <f t="shared" si="1201"/>
        <v>2</v>
      </c>
      <c r="E2148" s="294" t="str">
        <f t="shared" si="1201"/>
        <v>GUNTING JOYKO SC-828</v>
      </c>
      <c r="F2148" s="235"/>
      <c r="G2148" s="236"/>
      <c r="H2148" s="237">
        <f t="shared" ref="H2148:J2148" si="1202">H2110</f>
        <v>4350</v>
      </c>
      <c r="I2148" s="238">
        <f t="shared" si="1202"/>
        <v>0.125</v>
      </c>
      <c r="J2148" s="238">
        <f t="shared" si="1202"/>
        <v>0</v>
      </c>
      <c r="K2148" s="239">
        <f t="shared" si="1182"/>
        <v>2192400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3">B2111</f>
        <v>576</v>
      </c>
      <c r="C2149" s="292" t="str">
        <f t="shared" si="1203"/>
        <v>PCS</v>
      </c>
      <c r="D2149" s="293">
        <f t="shared" si="1203"/>
        <v>2</v>
      </c>
      <c r="E2149" s="294" t="str">
        <f t="shared" si="1203"/>
        <v>GUNTING JOYKO SC-838</v>
      </c>
      <c r="F2149" s="235"/>
      <c r="G2149" s="236"/>
      <c r="H2149" s="237">
        <f t="shared" ref="H2149:J2149" si="1204">H2111</f>
        <v>6500</v>
      </c>
      <c r="I2149" s="238">
        <f t="shared" si="1204"/>
        <v>0.125</v>
      </c>
      <c r="J2149" s="238">
        <f t="shared" si="1204"/>
        <v>0</v>
      </c>
      <c r="K2149" s="239">
        <f t="shared" si="1182"/>
        <v>3276000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5">B2112</f>
        <v>0</v>
      </c>
      <c r="C2150" s="292">
        <f t="shared" si="1205"/>
        <v>0</v>
      </c>
      <c r="D2150" s="293">
        <f t="shared" si="1205"/>
        <v>0</v>
      </c>
      <c r="E2150" s="294">
        <f t="shared" si="1205"/>
        <v>0</v>
      </c>
      <c r="F2150" s="235"/>
      <c r="G2150" s="236"/>
      <c r="H2150" s="237">
        <f t="shared" ref="H2150:J2150" si="1206">H2112</f>
        <v>0</v>
      </c>
      <c r="I2150" s="238">
        <f t="shared" si="1206"/>
        <v>0</v>
      </c>
      <c r="J2150" s="238">
        <f t="shared" si="1206"/>
        <v>0</v>
      </c>
      <c r="K2150" s="239">
        <f t="shared" si="1182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7">B2113</f>
        <v>0</v>
      </c>
      <c r="C2151" s="292">
        <f t="shared" si="1207"/>
        <v>0</v>
      </c>
      <c r="D2151" s="293">
        <f t="shared" si="1207"/>
        <v>0</v>
      </c>
      <c r="E2151" s="294">
        <f t="shared" si="1207"/>
        <v>0</v>
      </c>
      <c r="F2151" s="235"/>
      <c r="G2151" s="236"/>
      <c r="H2151" s="237">
        <f t="shared" ref="H2151:J2151" si="1208">H2113</f>
        <v>0</v>
      </c>
      <c r="I2151" s="238">
        <f t="shared" si="1208"/>
        <v>0</v>
      </c>
      <c r="J2151" s="238">
        <f t="shared" si="1208"/>
        <v>0</v>
      </c>
      <c r="K2151" s="239">
        <f t="shared" si="1182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09">B2114</f>
        <v>0</v>
      </c>
      <c r="C2152" s="292">
        <f t="shared" si="1209"/>
        <v>0</v>
      </c>
      <c r="D2152" s="293">
        <f t="shared" si="1209"/>
        <v>0</v>
      </c>
      <c r="E2152" s="294">
        <f t="shared" si="1209"/>
        <v>0</v>
      </c>
      <c r="F2152" s="235"/>
      <c r="G2152" s="236"/>
      <c r="H2152" s="237">
        <f t="shared" ref="H2152:J2152" si="1210">H2114</f>
        <v>0</v>
      </c>
      <c r="I2152" s="238">
        <f t="shared" si="1210"/>
        <v>0</v>
      </c>
      <c r="J2152" s="238">
        <f t="shared" si="1210"/>
        <v>0</v>
      </c>
      <c r="K2152" s="239">
        <f t="shared" si="1182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1">B2115</f>
        <v>0</v>
      </c>
      <c r="C2153" s="292">
        <f t="shared" si="1211"/>
        <v>0</v>
      </c>
      <c r="D2153" s="293">
        <f t="shared" si="1211"/>
        <v>0</v>
      </c>
      <c r="E2153" s="295">
        <f t="shared" si="1211"/>
        <v>0</v>
      </c>
      <c r="F2153" s="235"/>
      <c r="G2153" s="236"/>
      <c r="H2153" s="237">
        <f t="shared" ref="H2153:J2153" si="1212">H2115</f>
        <v>0</v>
      </c>
      <c r="I2153" s="238">
        <f t="shared" si="1212"/>
        <v>0</v>
      </c>
      <c r="J2153" s="238">
        <f t="shared" si="1212"/>
        <v>0</v>
      </c>
      <c r="K2153" s="239">
        <f t="shared" si="1182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20"/>
      <c r="K2155" s="321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22">
        <f>SUM(K2138:K2153)</f>
        <v>36052800</v>
      </c>
      <c r="K2156" s="323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24"/>
      <c r="K2157" s="324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21"/>
      <c r="K2159" s="321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25">
        <f>((J2156/1.11)+(K2158/1.11))*11%</f>
        <v>3572799.9999999995</v>
      </c>
      <c r="K2160" s="326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21"/>
      <c r="K2161" s="321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36052800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28</v>
      </c>
      <c r="J2164" s="327" t="str">
        <f>J2126</f>
        <v>NOVI / CONDRO</v>
      </c>
      <c r="K2164" s="328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29</v>
      </c>
      <c r="J2165" s="327">
        <f>J2127</f>
        <v>0</v>
      </c>
      <c r="K2165" s="328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23100020</v>
      </c>
      <c r="G2168" s="11" t="s">
        <v>2</v>
      </c>
      <c r="H2168" s="303" t="s">
        <v>52</v>
      </c>
      <c r="I2168" s="303"/>
      <c r="J2168" s="303"/>
      <c r="K2168" s="304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07" t="s">
        <v>3</v>
      </c>
      <c r="G2169" s="17"/>
      <c r="H2169" s="305"/>
      <c r="I2169" s="305"/>
      <c r="J2169" s="305"/>
      <c r="K2169" s="306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45">
        <v>45222</v>
      </c>
      <c r="E2170" s="346"/>
      <c r="F2170" s="307"/>
      <c r="G2170" s="18"/>
      <c r="H2170" s="347" t="s">
        <v>53</v>
      </c>
      <c r="I2170" s="347"/>
      <c r="J2170" s="347"/>
      <c r="K2170" s="348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07"/>
      <c r="G2171" s="18"/>
      <c r="H2171" s="349" t="s">
        <v>43</v>
      </c>
      <c r="I2171" s="349"/>
      <c r="J2171" s="349"/>
      <c r="K2171" s="350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123</v>
      </c>
      <c r="E2172" s="9"/>
      <c r="F2172" s="21"/>
      <c r="G2172" s="22"/>
      <c r="H2172" s="351"/>
      <c r="I2172" s="351"/>
      <c r="J2172" s="351"/>
      <c r="K2172" s="352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360</v>
      </c>
      <c r="C2176" s="46" t="s">
        <v>36</v>
      </c>
      <c r="D2176" s="93">
        <v>3</v>
      </c>
      <c r="E2176" s="110" t="s">
        <v>76</v>
      </c>
      <c r="F2176" s="48"/>
      <c r="G2176" s="49"/>
      <c r="H2176" s="50">
        <v>32400</v>
      </c>
      <c r="I2176" s="51">
        <v>0.13500000000000001</v>
      </c>
      <c r="J2176" s="51"/>
      <c r="K2176" s="52">
        <f t="shared" ref="K2176:K2191" si="1213">(B2176*H2176-((B2176*H2176)*I2176))-((B2176*H2176-((B2176*H2176)*I2176))*J2176)</f>
        <v>10089360</v>
      </c>
      <c r="L2176" s="36"/>
    </row>
    <row r="2177" spans="1:12" s="10" customFormat="1" ht="14.1" customHeight="1" x14ac:dyDescent="0.25">
      <c r="A2177" s="45">
        <v>2</v>
      </c>
      <c r="B2177" s="46"/>
      <c r="C2177" s="46"/>
      <c r="D2177" s="93"/>
      <c r="E2177" s="110"/>
      <c r="F2177" s="48"/>
      <c r="G2177" s="49"/>
      <c r="H2177" s="50"/>
      <c r="I2177" s="51"/>
      <c r="J2177" s="51"/>
      <c r="K2177" s="52">
        <f t="shared" si="1213"/>
        <v>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3"/>
      <c r="E2178" s="110"/>
      <c r="F2178" s="48"/>
      <c r="G2178" s="49"/>
      <c r="H2178" s="50"/>
      <c r="I2178" s="51"/>
      <c r="J2178" s="51"/>
      <c r="K2178" s="52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3"/>
      <c r="E2179" s="110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3"/>
      <c r="E2180" s="110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3"/>
      <c r="E2181" s="110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34"/>
      <c r="K2193" s="308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29">
        <f>SUM(K2176:K2191)</f>
        <v>10089360</v>
      </c>
      <c r="K2194" s="330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31"/>
      <c r="K2195" s="331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08"/>
      <c r="K2197" s="308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32">
        <f>((J2194/1.11)+(K2196/1.11))*11%</f>
        <v>999846.48648648639</v>
      </c>
      <c r="K2198" s="333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08"/>
      <c r="K2199" s="308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10089360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28</v>
      </c>
      <c r="J2202" s="309" t="s">
        <v>39</v>
      </c>
      <c r="K2202" s="310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29</v>
      </c>
      <c r="J2203" s="309"/>
      <c r="K2203" s="310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23100020</v>
      </c>
      <c r="F2206" s="123"/>
      <c r="G2206" s="124" t="s">
        <v>2</v>
      </c>
      <c r="H2206" s="353" t="str">
        <f>H2168</f>
        <v>CV PELITA JAYA</v>
      </c>
      <c r="I2206" s="353"/>
      <c r="J2206" s="353"/>
      <c r="K2206" s="354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57" t="s">
        <v>3</v>
      </c>
      <c r="G2207" s="130"/>
      <c r="H2207" s="355"/>
      <c r="I2207" s="355"/>
      <c r="J2207" s="355"/>
      <c r="K2207" s="356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58">
        <f>D2170</f>
        <v>45222</v>
      </c>
      <c r="E2208" s="359"/>
      <c r="F2208" s="357"/>
      <c r="G2208" s="131"/>
      <c r="H2208" s="360" t="str">
        <f>H2170</f>
        <v>(ANUGERAH SEJAHTERA)</v>
      </c>
      <c r="I2208" s="360"/>
      <c r="J2208" s="360"/>
      <c r="K2208" s="361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57"/>
      <c r="G2209" s="131"/>
      <c r="H2209" s="341" t="str">
        <f>H2171</f>
        <v>PURWOKERTO</v>
      </c>
      <c r="I2209" s="341"/>
      <c r="J2209" s="341"/>
      <c r="K2209" s="342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 t="str">
        <f>D2172</f>
        <v>KO 3930</v>
      </c>
      <c r="E2210" s="122"/>
      <c r="F2210" s="133"/>
      <c r="G2210" s="134"/>
      <c r="H2210" s="343"/>
      <c r="I2210" s="343"/>
      <c r="J2210" s="343"/>
      <c r="K2210" s="344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4">B2176</f>
        <v>360</v>
      </c>
      <c r="C2214" s="287" t="str">
        <f t="shared" si="1214"/>
        <v>LSN</v>
      </c>
      <c r="D2214" s="288">
        <f t="shared" si="1214"/>
        <v>3</v>
      </c>
      <c r="E2214" s="289" t="str">
        <f t="shared" si="1214"/>
        <v>ISI CUTTER 9 MM KENKO A-100 (KECIL)</v>
      </c>
      <c r="F2214" s="158"/>
      <c r="G2214" s="159"/>
      <c r="H2214" s="160">
        <f t="shared" ref="H2214:J2214" si="1215">H2176</f>
        <v>32400</v>
      </c>
      <c r="I2214" s="161">
        <f t="shared" si="1215"/>
        <v>0.13500000000000001</v>
      </c>
      <c r="J2214" s="161">
        <f t="shared" si="1215"/>
        <v>0</v>
      </c>
      <c r="K2214" s="162">
        <f t="shared" ref="K2214:K2229" si="1216">(B2214*H2214-((B2214*H2214)*I2214))-((B2214*H2214-((B2214*H2214)*I2214))*J2214)</f>
        <v>10089360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7">B2177</f>
        <v>0</v>
      </c>
      <c r="C2215" s="287">
        <f t="shared" si="1217"/>
        <v>0</v>
      </c>
      <c r="D2215" s="288">
        <f t="shared" si="1217"/>
        <v>0</v>
      </c>
      <c r="E2215" s="289">
        <f t="shared" si="1217"/>
        <v>0</v>
      </c>
      <c r="F2215" s="158"/>
      <c r="G2215" s="159"/>
      <c r="H2215" s="160">
        <f t="shared" ref="H2215:J2215" si="1218">H2177</f>
        <v>0</v>
      </c>
      <c r="I2215" s="161">
        <f t="shared" si="1218"/>
        <v>0</v>
      </c>
      <c r="J2215" s="161">
        <f t="shared" si="1218"/>
        <v>0</v>
      </c>
      <c r="K2215" s="162">
        <f t="shared" si="1216"/>
        <v>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19">B2178</f>
        <v>0</v>
      </c>
      <c r="C2216" s="287">
        <f t="shared" si="1219"/>
        <v>0</v>
      </c>
      <c r="D2216" s="288">
        <f t="shared" si="1219"/>
        <v>0</v>
      </c>
      <c r="E2216" s="289">
        <f t="shared" si="1219"/>
        <v>0</v>
      </c>
      <c r="F2216" s="158"/>
      <c r="G2216" s="159"/>
      <c r="H2216" s="160">
        <f t="shared" ref="H2216:J2216" si="1220">H2178</f>
        <v>0</v>
      </c>
      <c r="I2216" s="161">
        <f t="shared" si="1220"/>
        <v>0</v>
      </c>
      <c r="J2216" s="161">
        <f t="shared" si="1220"/>
        <v>0</v>
      </c>
      <c r="K2216" s="162">
        <f t="shared" si="1216"/>
        <v>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1">B2179</f>
        <v>0</v>
      </c>
      <c r="C2217" s="287">
        <f t="shared" si="1221"/>
        <v>0</v>
      </c>
      <c r="D2217" s="288">
        <f t="shared" si="1221"/>
        <v>0</v>
      </c>
      <c r="E2217" s="289">
        <f t="shared" si="1221"/>
        <v>0</v>
      </c>
      <c r="F2217" s="158"/>
      <c r="G2217" s="159"/>
      <c r="H2217" s="160">
        <f t="shared" ref="H2217:J2217" si="1222">H2179</f>
        <v>0</v>
      </c>
      <c r="I2217" s="161">
        <f t="shared" si="1222"/>
        <v>0</v>
      </c>
      <c r="J2217" s="161">
        <f t="shared" si="1222"/>
        <v>0</v>
      </c>
      <c r="K2217" s="162">
        <f t="shared" si="1216"/>
        <v>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3">B2180</f>
        <v>0</v>
      </c>
      <c r="C2218" s="287">
        <f t="shared" si="1223"/>
        <v>0</v>
      </c>
      <c r="D2218" s="288">
        <f t="shared" si="1223"/>
        <v>0</v>
      </c>
      <c r="E2218" s="289">
        <f t="shared" si="1223"/>
        <v>0</v>
      </c>
      <c r="F2218" s="158"/>
      <c r="G2218" s="159"/>
      <c r="H2218" s="160">
        <f t="shared" ref="H2218:J2218" si="1224">H2180</f>
        <v>0</v>
      </c>
      <c r="I2218" s="161">
        <f t="shared" si="1224"/>
        <v>0</v>
      </c>
      <c r="J2218" s="161">
        <f t="shared" si="1224"/>
        <v>0</v>
      </c>
      <c r="K2218" s="162">
        <f t="shared" si="1216"/>
        <v>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5">B2181</f>
        <v>0</v>
      </c>
      <c r="C2219" s="287">
        <f t="shared" si="1225"/>
        <v>0</v>
      </c>
      <c r="D2219" s="288">
        <f t="shared" si="1225"/>
        <v>0</v>
      </c>
      <c r="E2219" s="289">
        <f t="shared" si="1225"/>
        <v>0</v>
      </c>
      <c r="F2219" s="158"/>
      <c r="G2219" s="159"/>
      <c r="H2219" s="160">
        <f t="shared" ref="H2219:J2219" si="1226">H2181</f>
        <v>0</v>
      </c>
      <c r="I2219" s="161">
        <f t="shared" si="1226"/>
        <v>0</v>
      </c>
      <c r="J2219" s="161">
        <f t="shared" si="1226"/>
        <v>0</v>
      </c>
      <c r="K2219" s="162">
        <f t="shared" si="1216"/>
        <v>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7">B2182</f>
        <v>0</v>
      </c>
      <c r="C2220" s="287">
        <f t="shared" si="1227"/>
        <v>0</v>
      </c>
      <c r="D2220" s="288">
        <f t="shared" si="1227"/>
        <v>0</v>
      </c>
      <c r="E2220" s="289">
        <f t="shared" si="1227"/>
        <v>0</v>
      </c>
      <c r="F2220" s="158"/>
      <c r="G2220" s="159"/>
      <c r="H2220" s="160">
        <f t="shared" ref="H2220:J2220" si="1228">H2182</f>
        <v>0</v>
      </c>
      <c r="I2220" s="161">
        <f t="shared" si="1228"/>
        <v>0</v>
      </c>
      <c r="J2220" s="161">
        <f t="shared" si="1228"/>
        <v>0</v>
      </c>
      <c r="K2220" s="162">
        <f t="shared" si="1216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29">B2183</f>
        <v>0</v>
      </c>
      <c r="C2221" s="287">
        <f t="shared" si="1229"/>
        <v>0</v>
      </c>
      <c r="D2221" s="288">
        <f t="shared" si="1229"/>
        <v>0</v>
      </c>
      <c r="E2221" s="290">
        <f t="shared" si="1229"/>
        <v>0</v>
      </c>
      <c r="F2221" s="158"/>
      <c r="G2221" s="159"/>
      <c r="H2221" s="160">
        <f t="shared" ref="H2221:J2221" si="1230">H2183</f>
        <v>0</v>
      </c>
      <c r="I2221" s="161">
        <f t="shared" si="1230"/>
        <v>0</v>
      </c>
      <c r="J2221" s="161">
        <f t="shared" si="1230"/>
        <v>0</v>
      </c>
      <c r="K2221" s="162">
        <f t="shared" si="1216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1">B2184</f>
        <v>0</v>
      </c>
      <c r="C2222" s="287">
        <f t="shared" si="1231"/>
        <v>0</v>
      </c>
      <c r="D2222" s="288">
        <f t="shared" si="1231"/>
        <v>0</v>
      </c>
      <c r="E2222" s="289">
        <f t="shared" si="1231"/>
        <v>0</v>
      </c>
      <c r="F2222" s="158"/>
      <c r="G2222" s="159"/>
      <c r="H2222" s="160">
        <f t="shared" ref="H2222:J2222" si="1232">H2184</f>
        <v>0</v>
      </c>
      <c r="I2222" s="161">
        <f t="shared" si="1232"/>
        <v>0</v>
      </c>
      <c r="J2222" s="161">
        <f t="shared" si="1232"/>
        <v>0</v>
      </c>
      <c r="K2222" s="162">
        <f t="shared" si="1216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3">B2185</f>
        <v>0</v>
      </c>
      <c r="C2223" s="287">
        <f t="shared" si="1233"/>
        <v>0</v>
      </c>
      <c r="D2223" s="288">
        <f t="shared" si="1233"/>
        <v>0</v>
      </c>
      <c r="E2223" s="289">
        <f t="shared" si="1233"/>
        <v>0</v>
      </c>
      <c r="F2223" s="158"/>
      <c r="G2223" s="159"/>
      <c r="H2223" s="160">
        <f t="shared" ref="H2223:J2223" si="1234">H2185</f>
        <v>0</v>
      </c>
      <c r="I2223" s="161">
        <f t="shared" si="1234"/>
        <v>0</v>
      </c>
      <c r="J2223" s="161">
        <f t="shared" si="1234"/>
        <v>0</v>
      </c>
      <c r="K2223" s="162">
        <f t="shared" si="1216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5">B2186</f>
        <v>0</v>
      </c>
      <c r="C2224" s="287">
        <f t="shared" si="1235"/>
        <v>0</v>
      </c>
      <c r="D2224" s="288">
        <f t="shared" si="1235"/>
        <v>0</v>
      </c>
      <c r="E2224" s="289">
        <f t="shared" si="1235"/>
        <v>0</v>
      </c>
      <c r="F2224" s="158"/>
      <c r="G2224" s="159"/>
      <c r="H2224" s="160">
        <f t="shared" ref="H2224:J2224" si="1236">H2186</f>
        <v>0</v>
      </c>
      <c r="I2224" s="161">
        <f t="shared" si="1236"/>
        <v>0</v>
      </c>
      <c r="J2224" s="161">
        <f t="shared" si="1236"/>
        <v>0</v>
      </c>
      <c r="K2224" s="162">
        <f t="shared" si="1216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7">B2187</f>
        <v>0</v>
      </c>
      <c r="C2225" s="287">
        <f t="shared" si="1237"/>
        <v>0</v>
      </c>
      <c r="D2225" s="288">
        <f t="shared" si="1237"/>
        <v>0</v>
      </c>
      <c r="E2225" s="289">
        <f t="shared" si="1237"/>
        <v>0</v>
      </c>
      <c r="F2225" s="158"/>
      <c r="G2225" s="159"/>
      <c r="H2225" s="160">
        <f t="shared" ref="H2225:J2225" si="1238">H2187</f>
        <v>0</v>
      </c>
      <c r="I2225" s="161">
        <f t="shared" si="1238"/>
        <v>0</v>
      </c>
      <c r="J2225" s="161">
        <f t="shared" si="1238"/>
        <v>0</v>
      </c>
      <c r="K2225" s="162">
        <f t="shared" si="1216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39">B2188</f>
        <v>0</v>
      </c>
      <c r="C2226" s="287">
        <f t="shared" si="1239"/>
        <v>0</v>
      </c>
      <c r="D2226" s="288">
        <f t="shared" si="1239"/>
        <v>0</v>
      </c>
      <c r="E2226" s="289">
        <f t="shared" si="1239"/>
        <v>0</v>
      </c>
      <c r="F2226" s="158"/>
      <c r="G2226" s="159"/>
      <c r="H2226" s="160">
        <f t="shared" ref="H2226:J2226" si="1240">H2188</f>
        <v>0</v>
      </c>
      <c r="I2226" s="161">
        <f t="shared" si="1240"/>
        <v>0</v>
      </c>
      <c r="J2226" s="161">
        <f t="shared" si="1240"/>
        <v>0</v>
      </c>
      <c r="K2226" s="162">
        <f t="shared" si="1216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1">B2189</f>
        <v>0</v>
      </c>
      <c r="C2227" s="287">
        <f t="shared" si="1241"/>
        <v>0</v>
      </c>
      <c r="D2227" s="288">
        <f t="shared" si="1241"/>
        <v>0</v>
      </c>
      <c r="E2227" s="289">
        <f t="shared" si="1241"/>
        <v>0</v>
      </c>
      <c r="F2227" s="158"/>
      <c r="G2227" s="159"/>
      <c r="H2227" s="160">
        <f t="shared" ref="H2227:J2227" si="1242">H2189</f>
        <v>0</v>
      </c>
      <c r="I2227" s="161">
        <f t="shared" si="1242"/>
        <v>0</v>
      </c>
      <c r="J2227" s="161">
        <f t="shared" si="1242"/>
        <v>0</v>
      </c>
      <c r="K2227" s="162">
        <f t="shared" si="1216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3">B2190</f>
        <v>0</v>
      </c>
      <c r="C2228" s="287">
        <f t="shared" si="1243"/>
        <v>0</v>
      </c>
      <c r="D2228" s="288">
        <f t="shared" si="1243"/>
        <v>0</v>
      </c>
      <c r="E2228" s="289">
        <f t="shared" si="1243"/>
        <v>0</v>
      </c>
      <c r="F2228" s="158"/>
      <c r="G2228" s="159"/>
      <c r="H2228" s="160">
        <f t="shared" ref="H2228:J2228" si="1244">H2190</f>
        <v>0</v>
      </c>
      <c r="I2228" s="161">
        <f t="shared" si="1244"/>
        <v>0</v>
      </c>
      <c r="J2228" s="161">
        <f t="shared" si="1244"/>
        <v>0</v>
      </c>
      <c r="K2228" s="162">
        <f t="shared" si="1216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5">B2191</f>
        <v>0</v>
      </c>
      <c r="C2229" s="287">
        <f t="shared" si="1245"/>
        <v>0</v>
      </c>
      <c r="D2229" s="288">
        <f t="shared" si="1245"/>
        <v>0</v>
      </c>
      <c r="E2229" s="290">
        <f t="shared" si="1245"/>
        <v>0</v>
      </c>
      <c r="F2229" s="158"/>
      <c r="G2229" s="159"/>
      <c r="H2229" s="160">
        <f t="shared" ref="H2229:J2229" si="1246">H2191</f>
        <v>0</v>
      </c>
      <c r="I2229" s="161">
        <f t="shared" si="1246"/>
        <v>0</v>
      </c>
      <c r="J2229" s="161">
        <f t="shared" si="1246"/>
        <v>0</v>
      </c>
      <c r="K2229" s="162">
        <f t="shared" si="1216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66"/>
      <c r="K2231" s="362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67">
        <f>SUM(K2214:K2229)</f>
        <v>10089360</v>
      </c>
      <c r="K2232" s="368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63"/>
      <c r="K2233" s="363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62"/>
      <c r="K2235" s="362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64">
        <f>((J2232/1.11)+(K2234/1.11))*11%</f>
        <v>999846.48648648639</v>
      </c>
      <c r="K2236" s="365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62"/>
      <c r="K2237" s="362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10089360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28</v>
      </c>
      <c r="J2240" s="335" t="str">
        <f>J2202</f>
        <v>NOVI / CONDRO</v>
      </c>
      <c r="K2240" s="336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29</v>
      </c>
      <c r="J2241" s="335">
        <f>J2203</f>
        <v>0</v>
      </c>
      <c r="K2241" s="336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23100020</v>
      </c>
      <c r="F2244" s="200"/>
      <c r="G2244" s="201" t="s">
        <v>2</v>
      </c>
      <c r="H2244" s="337" t="str">
        <f>H2206</f>
        <v>CV PELITA JAYA</v>
      </c>
      <c r="I2244" s="337"/>
      <c r="J2244" s="337"/>
      <c r="K2244" s="338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11" t="s">
        <v>3</v>
      </c>
      <c r="G2245" s="207"/>
      <c r="H2245" s="339"/>
      <c r="I2245" s="339"/>
      <c r="J2245" s="339"/>
      <c r="K2245" s="340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12">
        <f>D2208</f>
        <v>45222</v>
      </c>
      <c r="E2246" s="313"/>
      <c r="F2246" s="311"/>
      <c r="G2246" s="208"/>
      <c r="H2246" s="314" t="str">
        <f>H2208</f>
        <v>(ANUGERAH SEJAHTERA)</v>
      </c>
      <c r="I2246" s="314"/>
      <c r="J2246" s="314"/>
      <c r="K2246" s="315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11"/>
      <c r="G2247" s="208"/>
      <c r="H2247" s="316" t="str">
        <f>H2209</f>
        <v>PURWOKERTO</v>
      </c>
      <c r="I2247" s="316"/>
      <c r="J2247" s="316"/>
      <c r="K2247" s="317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 t="str">
        <f>D2210</f>
        <v>KO 3930</v>
      </c>
      <c r="E2248" s="199"/>
      <c r="F2248" s="210"/>
      <c r="G2248" s="211"/>
      <c r="H2248" s="318"/>
      <c r="I2248" s="318"/>
      <c r="J2248" s="318"/>
      <c r="K2248" s="319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7">B2214</f>
        <v>360</v>
      </c>
      <c r="C2252" s="292" t="str">
        <f t="shared" si="1247"/>
        <v>LSN</v>
      </c>
      <c r="D2252" s="293">
        <f t="shared" si="1247"/>
        <v>3</v>
      </c>
      <c r="E2252" s="294" t="str">
        <f t="shared" si="1247"/>
        <v>ISI CUTTER 9 MM KENKO A-100 (KECIL)</v>
      </c>
      <c r="F2252" s="235"/>
      <c r="G2252" s="236"/>
      <c r="H2252" s="237">
        <f t="shared" ref="H2252:J2252" si="1248">H2214</f>
        <v>32400</v>
      </c>
      <c r="I2252" s="238">
        <f t="shared" si="1248"/>
        <v>0.13500000000000001</v>
      </c>
      <c r="J2252" s="238">
        <f t="shared" si="1248"/>
        <v>0</v>
      </c>
      <c r="K2252" s="239">
        <f t="shared" ref="K2252:K2267" si="1249">(B2252*H2252-((B2252*H2252)*I2252))-((B2252*H2252-((B2252*H2252)*I2252))*J2252)</f>
        <v>10089360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0">B2215</f>
        <v>0</v>
      </c>
      <c r="C2253" s="292">
        <f t="shared" si="1250"/>
        <v>0</v>
      </c>
      <c r="D2253" s="293">
        <f t="shared" si="1250"/>
        <v>0</v>
      </c>
      <c r="E2253" s="294">
        <f t="shared" si="1250"/>
        <v>0</v>
      </c>
      <c r="F2253" s="235"/>
      <c r="G2253" s="236"/>
      <c r="H2253" s="237">
        <f t="shared" ref="H2253:J2253" si="1251">H2215</f>
        <v>0</v>
      </c>
      <c r="I2253" s="238">
        <f t="shared" si="1251"/>
        <v>0</v>
      </c>
      <c r="J2253" s="238">
        <f t="shared" si="1251"/>
        <v>0</v>
      </c>
      <c r="K2253" s="239">
        <f t="shared" si="1249"/>
        <v>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2">B2216</f>
        <v>0</v>
      </c>
      <c r="C2254" s="292">
        <f t="shared" si="1252"/>
        <v>0</v>
      </c>
      <c r="D2254" s="293">
        <f t="shared" si="1252"/>
        <v>0</v>
      </c>
      <c r="E2254" s="294">
        <f t="shared" si="1252"/>
        <v>0</v>
      </c>
      <c r="F2254" s="235"/>
      <c r="G2254" s="236"/>
      <c r="H2254" s="237">
        <f t="shared" ref="H2254:J2254" si="1253">H2216</f>
        <v>0</v>
      </c>
      <c r="I2254" s="238">
        <f t="shared" si="1253"/>
        <v>0</v>
      </c>
      <c r="J2254" s="238">
        <f t="shared" si="1253"/>
        <v>0</v>
      </c>
      <c r="K2254" s="239">
        <f t="shared" si="1249"/>
        <v>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4">B2217</f>
        <v>0</v>
      </c>
      <c r="C2255" s="292">
        <f t="shared" si="1254"/>
        <v>0</v>
      </c>
      <c r="D2255" s="293">
        <f t="shared" si="1254"/>
        <v>0</v>
      </c>
      <c r="E2255" s="294">
        <f t="shared" si="1254"/>
        <v>0</v>
      </c>
      <c r="F2255" s="235"/>
      <c r="G2255" s="236"/>
      <c r="H2255" s="237">
        <f t="shared" ref="H2255:J2255" si="1255">H2217</f>
        <v>0</v>
      </c>
      <c r="I2255" s="238">
        <f t="shared" si="1255"/>
        <v>0</v>
      </c>
      <c r="J2255" s="238">
        <f t="shared" si="1255"/>
        <v>0</v>
      </c>
      <c r="K2255" s="239">
        <f t="shared" si="1249"/>
        <v>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6">B2218</f>
        <v>0</v>
      </c>
      <c r="C2256" s="292">
        <f t="shared" si="1256"/>
        <v>0</v>
      </c>
      <c r="D2256" s="293">
        <f t="shared" si="1256"/>
        <v>0</v>
      </c>
      <c r="E2256" s="294">
        <f t="shared" si="1256"/>
        <v>0</v>
      </c>
      <c r="F2256" s="235"/>
      <c r="G2256" s="236"/>
      <c r="H2256" s="237">
        <f t="shared" ref="H2256:J2256" si="1257">H2218</f>
        <v>0</v>
      </c>
      <c r="I2256" s="238">
        <f t="shared" si="1257"/>
        <v>0</v>
      </c>
      <c r="J2256" s="238">
        <f t="shared" si="1257"/>
        <v>0</v>
      </c>
      <c r="K2256" s="239">
        <f t="shared" si="1249"/>
        <v>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8">B2219</f>
        <v>0</v>
      </c>
      <c r="C2257" s="292">
        <f t="shared" si="1258"/>
        <v>0</v>
      </c>
      <c r="D2257" s="293">
        <f t="shared" si="1258"/>
        <v>0</v>
      </c>
      <c r="E2257" s="294">
        <f t="shared" si="1258"/>
        <v>0</v>
      </c>
      <c r="F2257" s="235"/>
      <c r="G2257" s="236"/>
      <c r="H2257" s="237">
        <f t="shared" ref="H2257:J2257" si="1259">H2219</f>
        <v>0</v>
      </c>
      <c r="I2257" s="238">
        <f t="shared" si="1259"/>
        <v>0</v>
      </c>
      <c r="J2257" s="238">
        <f t="shared" si="1259"/>
        <v>0</v>
      </c>
      <c r="K2257" s="239">
        <f t="shared" si="1249"/>
        <v>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0">B2220</f>
        <v>0</v>
      </c>
      <c r="C2258" s="292">
        <f t="shared" si="1260"/>
        <v>0</v>
      </c>
      <c r="D2258" s="293">
        <f t="shared" si="1260"/>
        <v>0</v>
      </c>
      <c r="E2258" s="294">
        <f t="shared" si="1260"/>
        <v>0</v>
      </c>
      <c r="F2258" s="235"/>
      <c r="G2258" s="236"/>
      <c r="H2258" s="237">
        <f t="shared" ref="H2258:J2258" si="1261">H2220</f>
        <v>0</v>
      </c>
      <c r="I2258" s="238">
        <f t="shared" si="1261"/>
        <v>0</v>
      </c>
      <c r="J2258" s="238">
        <f t="shared" si="1261"/>
        <v>0</v>
      </c>
      <c r="K2258" s="239">
        <f t="shared" si="1249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2">B2221</f>
        <v>0</v>
      </c>
      <c r="C2259" s="292">
        <f t="shared" si="1262"/>
        <v>0</v>
      </c>
      <c r="D2259" s="293">
        <f t="shared" si="1262"/>
        <v>0</v>
      </c>
      <c r="E2259" s="295">
        <f t="shared" si="1262"/>
        <v>0</v>
      </c>
      <c r="F2259" s="235"/>
      <c r="G2259" s="236"/>
      <c r="H2259" s="237">
        <f t="shared" ref="H2259:J2259" si="1263">H2221</f>
        <v>0</v>
      </c>
      <c r="I2259" s="238">
        <f t="shared" si="1263"/>
        <v>0</v>
      </c>
      <c r="J2259" s="238">
        <f t="shared" si="1263"/>
        <v>0</v>
      </c>
      <c r="K2259" s="239">
        <f t="shared" si="1249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4">B2222</f>
        <v>0</v>
      </c>
      <c r="C2260" s="292">
        <f t="shared" si="1264"/>
        <v>0</v>
      </c>
      <c r="D2260" s="293">
        <f t="shared" si="1264"/>
        <v>0</v>
      </c>
      <c r="E2260" s="294">
        <f t="shared" si="1264"/>
        <v>0</v>
      </c>
      <c r="F2260" s="235"/>
      <c r="G2260" s="236"/>
      <c r="H2260" s="237">
        <f t="shared" ref="H2260:J2260" si="1265">H2222</f>
        <v>0</v>
      </c>
      <c r="I2260" s="238">
        <f t="shared" si="1265"/>
        <v>0</v>
      </c>
      <c r="J2260" s="238">
        <f t="shared" si="1265"/>
        <v>0</v>
      </c>
      <c r="K2260" s="239">
        <f t="shared" si="1249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6">B2223</f>
        <v>0</v>
      </c>
      <c r="C2261" s="292">
        <f t="shared" si="1266"/>
        <v>0</v>
      </c>
      <c r="D2261" s="293">
        <f t="shared" si="1266"/>
        <v>0</v>
      </c>
      <c r="E2261" s="294">
        <f t="shared" si="1266"/>
        <v>0</v>
      </c>
      <c r="F2261" s="235"/>
      <c r="G2261" s="236"/>
      <c r="H2261" s="237">
        <f t="shared" ref="H2261:J2261" si="1267">H2223</f>
        <v>0</v>
      </c>
      <c r="I2261" s="238">
        <f t="shared" si="1267"/>
        <v>0</v>
      </c>
      <c r="J2261" s="238">
        <f t="shared" si="1267"/>
        <v>0</v>
      </c>
      <c r="K2261" s="239">
        <f t="shared" si="1249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8">B2224</f>
        <v>0</v>
      </c>
      <c r="C2262" s="292">
        <f t="shared" si="1268"/>
        <v>0</v>
      </c>
      <c r="D2262" s="293">
        <f t="shared" si="1268"/>
        <v>0</v>
      </c>
      <c r="E2262" s="294">
        <f t="shared" si="1268"/>
        <v>0</v>
      </c>
      <c r="F2262" s="235"/>
      <c r="G2262" s="236"/>
      <c r="H2262" s="237">
        <f t="shared" ref="H2262:J2262" si="1269">H2224</f>
        <v>0</v>
      </c>
      <c r="I2262" s="238">
        <f t="shared" si="1269"/>
        <v>0</v>
      </c>
      <c r="J2262" s="238">
        <f t="shared" si="1269"/>
        <v>0</v>
      </c>
      <c r="K2262" s="239">
        <f t="shared" si="1249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0">B2225</f>
        <v>0</v>
      </c>
      <c r="C2263" s="292">
        <f t="shared" si="1270"/>
        <v>0</v>
      </c>
      <c r="D2263" s="293">
        <f t="shared" si="1270"/>
        <v>0</v>
      </c>
      <c r="E2263" s="294">
        <f t="shared" si="1270"/>
        <v>0</v>
      </c>
      <c r="F2263" s="235"/>
      <c r="G2263" s="236"/>
      <c r="H2263" s="237">
        <f t="shared" ref="H2263:J2263" si="1271">H2225</f>
        <v>0</v>
      </c>
      <c r="I2263" s="238">
        <f t="shared" si="1271"/>
        <v>0</v>
      </c>
      <c r="J2263" s="238">
        <f t="shared" si="1271"/>
        <v>0</v>
      </c>
      <c r="K2263" s="239">
        <f t="shared" si="1249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2">B2226</f>
        <v>0</v>
      </c>
      <c r="C2264" s="292">
        <f t="shared" si="1272"/>
        <v>0</v>
      </c>
      <c r="D2264" s="293">
        <f t="shared" si="1272"/>
        <v>0</v>
      </c>
      <c r="E2264" s="294">
        <f t="shared" si="1272"/>
        <v>0</v>
      </c>
      <c r="F2264" s="235"/>
      <c r="G2264" s="236"/>
      <c r="H2264" s="237">
        <f t="shared" ref="H2264:J2264" si="1273">H2226</f>
        <v>0</v>
      </c>
      <c r="I2264" s="238">
        <f t="shared" si="1273"/>
        <v>0</v>
      </c>
      <c r="J2264" s="238">
        <f t="shared" si="1273"/>
        <v>0</v>
      </c>
      <c r="K2264" s="239">
        <f t="shared" si="1249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4">B2227</f>
        <v>0</v>
      </c>
      <c r="C2265" s="292">
        <f t="shared" si="1274"/>
        <v>0</v>
      </c>
      <c r="D2265" s="293">
        <f t="shared" si="1274"/>
        <v>0</v>
      </c>
      <c r="E2265" s="294">
        <f t="shared" si="1274"/>
        <v>0</v>
      </c>
      <c r="F2265" s="235"/>
      <c r="G2265" s="236"/>
      <c r="H2265" s="237">
        <f t="shared" ref="H2265:J2265" si="1275">H2227</f>
        <v>0</v>
      </c>
      <c r="I2265" s="238">
        <f t="shared" si="1275"/>
        <v>0</v>
      </c>
      <c r="J2265" s="238">
        <f t="shared" si="1275"/>
        <v>0</v>
      </c>
      <c r="K2265" s="239">
        <f t="shared" si="1249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6">B2228</f>
        <v>0</v>
      </c>
      <c r="C2266" s="292">
        <f t="shared" si="1276"/>
        <v>0</v>
      </c>
      <c r="D2266" s="293">
        <f t="shared" si="1276"/>
        <v>0</v>
      </c>
      <c r="E2266" s="294">
        <f t="shared" si="1276"/>
        <v>0</v>
      </c>
      <c r="F2266" s="235"/>
      <c r="G2266" s="236"/>
      <c r="H2266" s="237">
        <f t="shared" ref="H2266:J2266" si="1277">H2228</f>
        <v>0</v>
      </c>
      <c r="I2266" s="238">
        <f t="shared" si="1277"/>
        <v>0</v>
      </c>
      <c r="J2266" s="238">
        <f t="shared" si="1277"/>
        <v>0</v>
      </c>
      <c r="K2266" s="239">
        <f t="shared" si="1249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8">B2229</f>
        <v>0</v>
      </c>
      <c r="C2267" s="292">
        <f t="shared" si="1278"/>
        <v>0</v>
      </c>
      <c r="D2267" s="293">
        <f t="shared" si="1278"/>
        <v>0</v>
      </c>
      <c r="E2267" s="295">
        <f t="shared" si="1278"/>
        <v>0</v>
      </c>
      <c r="F2267" s="235"/>
      <c r="G2267" s="236"/>
      <c r="H2267" s="237">
        <f t="shared" ref="H2267:J2267" si="1279">H2229</f>
        <v>0</v>
      </c>
      <c r="I2267" s="238">
        <f t="shared" si="1279"/>
        <v>0</v>
      </c>
      <c r="J2267" s="238">
        <f t="shared" si="1279"/>
        <v>0</v>
      </c>
      <c r="K2267" s="239">
        <f t="shared" si="1249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20"/>
      <c r="K2269" s="321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22">
        <f>SUM(K2252:K2267)</f>
        <v>10089360</v>
      </c>
      <c r="K2270" s="323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24"/>
      <c r="K2271" s="324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21"/>
      <c r="K2273" s="321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25">
        <f>((J2270/1.11)+(K2272/1.11))*11%</f>
        <v>999846.48648648639</v>
      </c>
      <c r="K2274" s="326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21"/>
      <c r="K2275" s="321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10089360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28</v>
      </c>
      <c r="J2278" s="327" t="str">
        <f>J2240</f>
        <v>NOVI / CONDRO</v>
      </c>
      <c r="K2278" s="328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29</v>
      </c>
      <c r="J2279" s="327">
        <f>J2241</f>
        <v>0</v>
      </c>
      <c r="K2279" s="328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23100021</v>
      </c>
      <c r="G2282" s="11" t="s">
        <v>2</v>
      </c>
      <c r="H2282" s="303" t="s">
        <v>126</v>
      </c>
      <c r="I2282" s="303"/>
      <c r="J2282" s="303"/>
      <c r="K2282" s="304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07" t="s">
        <v>3</v>
      </c>
      <c r="G2283" s="17"/>
      <c r="H2283" s="305"/>
      <c r="I2283" s="305"/>
      <c r="J2283" s="305"/>
      <c r="K2283" s="306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45">
        <v>45223</v>
      </c>
      <c r="E2284" s="346"/>
      <c r="F2284" s="307"/>
      <c r="G2284" s="18"/>
      <c r="H2284" s="347" t="s">
        <v>127</v>
      </c>
      <c r="I2284" s="347"/>
      <c r="J2284" s="347"/>
      <c r="K2284" s="348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07"/>
      <c r="G2285" s="18"/>
      <c r="H2285" s="349" t="s">
        <v>65</v>
      </c>
      <c r="I2285" s="349"/>
      <c r="J2285" s="349"/>
      <c r="K2285" s="350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124</v>
      </c>
      <c r="E2286" s="9"/>
      <c r="F2286" s="21"/>
      <c r="G2286" s="22"/>
      <c r="H2286" s="351"/>
      <c r="I2286" s="351"/>
      <c r="J2286" s="351"/>
      <c r="K2286" s="352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288</v>
      </c>
      <c r="C2290" s="46" t="s">
        <v>36</v>
      </c>
      <c r="D2290" s="93">
        <v>2</v>
      </c>
      <c r="E2290" s="110" t="s">
        <v>125</v>
      </c>
      <c r="F2290" s="48"/>
      <c r="G2290" s="49"/>
      <c r="H2290" s="50">
        <v>28500</v>
      </c>
      <c r="I2290" s="51"/>
      <c r="J2290" s="51"/>
      <c r="K2290" s="52">
        <f t="shared" ref="K2290:K2305" si="1280">(B2290*H2290-((B2290*H2290)*I2290))-((B2290*H2290-((B2290*H2290)*I2290))*J2290)</f>
        <v>8208000</v>
      </c>
      <c r="L2290" s="36"/>
    </row>
    <row r="2291" spans="1:12" s="10" customFormat="1" ht="14.1" customHeight="1" x14ac:dyDescent="0.25">
      <c r="A2291" s="45">
        <v>2</v>
      </c>
      <c r="B2291" s="46"/>
      <c r="C2291" s="46"/>
      <c r="D2291" s="93"/>
      <c r="E2291" s="110"/>
      <c r="F2291" s="48"/>
      <c r="G2291" s="49"/>
      <c r="H2291" s="50"/>
      <c r="I2291" s="51"/>
      <c r="J2291" s="51"/>
      <c r="K2291" s="52">
        <f t="shared" si="1280"/>
        <v>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3"/>
      <c r="E2292" s="110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3"/>
      <c r="E2293" s="110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3"/>
      <c r="E2294" s="110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34"/>
      <c r="K2307" s="308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29">
        <f>SUM(K2290:K2305)</f>
        <v>8208000</v>
      </c>
      <c r="K2308" s="330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31"/>
      <c r="K2309" s="331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08"/>
      <c r="K2311" s="308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32">
        <f>((J2308/1.11)+(K2310/1.11))*11%</f>
        <v>813405.40540540533</v>
      </c>
      <c r="K2312" s="333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08"/>
      <c r="K2313" s="308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8208000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28</v>
      </c>
      <c r="J2316" s="309" t="s">
        <v>39</v>
      </c>
      <c r="K2316" s="310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29</v>
      </c>
      <c r="J2317" s="309"/>
      <c r="K2317" s="310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23100021</v>
      </c>
      <c r="F2320" s="123"/>
      <c r="G2320" s="124" t="s">
        <v>2</v>
      </c>
      <c r="H2320" s="353" t="str">
        <f>H2282</f>
        <v>ROBIN SUSANTO</v>
      </c>
      <c r="I2320" s="353"/>
      <c r="J2320" s="353"/>
      <c r="K2320" s="354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57" t="s">
        <v>3</v>
      </c>
      <c r="G2321" s="130"/>
      <c r="H2321" s="355"/>
      <c r="I2321" s="355"/>
      <c r="J2321" s="355"/>
      <c r="K2321" s="356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58">
        <f>D2284</f>
        <v>45223</v>
      </c>
      <c r="E2322" s="359"/>
      <c r="F2322" s="357"/>
      <c r="G2322" s="131"/>
      <c r="H2322" s="360" t="str">
        <f>H2284</f>
        <v>( HIDUP BARU )</v>
      </c>
      <c r="I2322" s="360"/>
      <c r="J2322" s="360"/>
      <c r="K2322" s="361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57"/>
      <c r="G2323" s="131"/>
      <c r="H2323" s="341" t="str">
        <f>H2285</f>
        <v>JOMBANG</v>
      </c>
      <c r="I2323" s="341"/>
      <c r="J2323" s="341"/>
      <c r="K2323" s="342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 t="str">
        <f>D2286</f>
        <v>G 4589</v>
      </c>
      <c r="E2324" s="122"/>
      <c r="F2324" s="133"/>
      <c r="G2324" s="134"/>
      <c r="H2324" s="343"/>
      <c r="I2324" s="343"/>
      <c r="J2324" s="343"/>
      <c r="K2324" s="344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1">B2290</f>
        <v>288</v>
      </c>
      <c r="C2328" s="287" t="str">
        <f t="shared" si="1281"/>
        <v>LSN</v>
      </c>
      <c r="D2328" s="288">
        <f t="shared" si="1281"/>
        <v>2</v>
      </c>
      <c r="E2328" s="289" t="str">
        <f t="shared" si="1281"/>
        <v>GEL PEN TRIFELLO HI-TECH TF-1191 HITAM</v>
      </c>
      <c r="F2328" s="158"/>
      <c r="G2328" s="159"/>
      <c r="H2328" s="160">
        <f t="shared" ref="H2328:J2328" si="1282">H2290</f>
        <v>28500</v>
      </c>
      <c r="I2328" s="161">
        <f t="shared" si="1282"/>
        <v>0</v>
      </c>
      <c r="J2328" s="161">
        <f t="shared" si="1282"/>
        <v>0</v>
      </c>
      <c r="K2328" s="162">
        <f t="shared" ref="K2328:K2343" si="1283">(B2328*H2328-((B2328*H2328)*I2328))-((B2328*H2328-((B2328*H2328)*I2328))*J2328)</f>
        <v>8208000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4">B2291</f>
        <v>0</v>
      </c>
      <c r="C2329" s="287">
        <f t="shared" si="1284"/>
        <v>0</v>
      </c>
      <c r="D2329" s="288">
        <f t="shared" si="1284"/>
        <v>0</v>
      </c>
      <c r="E2329" s="289">
        <f t="shared" si="1284"/>
        <v>0</v>
      </c>
      <c r="F2329" s="158"/>
      <c r="G2329" s="159"/>
      <c r="H2329" s="160">
        <f t="shared" ref="H2329:J2329" si="1285">H2291</f>
        <v>0</v>
      </c>
      <c r="I2329" s="161">
        <f t="shared" si="1285"/>
        <v>0</v>
      </c>
      <c r="J2329" s="161">
        <f t="shared" si="1285"/>
        <v>0</v>
      </c>
      <c r="K2329" s="162">
        <f t="shared" si="1283"/>
        <v>0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6">B2292</f>
        <v>0</v>
      </c>
      <c r="C2330" s="287">
        <f t="shared" si="1286"/>
        <v>0</v>
      </c>
      <c r="D2330" s="288">
        <f t="shared" si="1286"/>
        <v>0</v>
      </c>
      <c r="E2330" s="289">
        <f t="shared" si="1286"/>
        <v>0</v>
      </c>
      <c r="F2330" s="158"/>
      <c r="G2330" s="159"/>
      <c r="H2330" s="160">
        <f t="shared" ref="H2330:J2330" si="1287">H2292</f>
        <v>0</v>
      </c>
      <c r="I2330" s="161">
        <f t="shared" si="1287"/>
        <v>0</v>
      </c>
      <c r="J2330" s="161">
        <f t="shared" si="1287"/>
        <v>0</v>
      </c>
      <c r="K2330" s="162">
        <f t="shared" si="1283"/>
        <v>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8">B2293</f>
        <v>0</v>
      </c>
      <c r="C2331" s="287">
        <f t="shared" si="1288"/>
        <v>0</v>
      </c>
      <c r="D2331" s="288">
        <f t="shared" si="1288"/>
        <v>0</v>
      </c>
      <c r="E2331" s="289">
        <f t="shared" si="1288"/>
        <v>0</v>
      </c>
      <c r="F2331" s="158"/>
      <c r="G2331" s="159"/>
      <c r="H2331" s="160">
        <f t="shared" ref="H2331:J2331" si="1289">H2293</f>
        <v>0</v>
      </c>
      <c r="I2331" s="161">
        <f t="shared" si="1289"/>
        <v>0</v>
      </c>
      <c r="J2331" s="161">
        <f t="shared" si="1289"/>
        <v>0</v>
      </c>
      <c r="K2331" s="162">
        <f t="shared" si="1283"/>
        <v>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0">B2294</f>
        <v>0</v>
      </c>
      <c r="C2332" s="287">
        <f t="shared" si="1290"/>
        <v>0</v>
      </c>
      <c r="D2332" s="288">
        <f t="shared" si="1290"/>
        <v>0</v>
      </c>
      <c r="E2332" s="289">
        <f t="shared" si="1290"/>
        <v>0</v>
      </c>
      <c r="F2332" s="158"/>
      <c r="G2332" s="159"/>
      <c r="H2332" s="160">
        <f t="shared" ref="H2332:J2332" si="1291">H2294</f>
        <v>0</v>
      </c>
      <c r="I2332" s="161">
        <f t="shared" si="1291"/>
        <v>0</v>
      </c>
      <c r="J2332" s="161">
        <f t="shared" si="1291"/>
        <v>0</v>
      </c>
      <c r="K2332" s="162">
        <f t="shared" si="1283"/>
        <v>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2">B2295</f>
        <v>0</v>
      </c>
      <c r="C2333" s="287">
        <f t="shared" si="1292"/>
        <v>0</v>
      </c>
      <c r="D2333" s="288">
        <f t="shared" si="1292"/>
        <v>0</v>
      </c>
      <c r="E2333" s="289">
        <f t="shared" si="1292"/>
        <v>0</v>
      </c>
      <c r="F2333" s="158"/>
      <c r="G2333" s="159"/>
      <c r="H2333" s="160">
        <f t="shared" ref="H2333:J2333" si="1293">H2295</f>
        <v>0</v>
      </c>
      <c r="I2333" s="161">
        <f t="shared" si="1293"/>
        <v>0</v>
      </c>
      <c r="J2333" s="161">
        <f t="shared" si="1293"/>
        <v>0</v>
      </c>
      <c r="K2333" s="162">
        <f t="shared" si="1283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4">B2296</f>
        <v>0</v>
      </c>
      <c r="C2334" s="287">
        <f t="shared" si="1294"/>
        <v>0</v>
      </c>
      <c r="D2334" s="288">
        <f t="shared" si="1294"/>
        <v>0</v>
      </c>
      <c r="E2334" s="289">
        <f t="shared" si="1294"/>
        <v>0</v>
      </c>
      <c r="F2334" s="158"/>
      <c r="G2334" s="159"/>
      <c r="H2334" s="160">
        <f t="shared" ref="H2334:J2334" si="1295">H2296</f>
        <v>0</v>
      </c>
      <c r="I2334" s="161">
        <f t="shared" si="1295"/>
        <v>0</v>
      </c>
      <c r="J2334" s="161">
        <f t="shared" si="1295"/>
        <v>0</v>
      </c>
      <c r="K2334" s="162">
        <f t="shared" si="1283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6">B2297</f>
        <v>0</v>
      </c>
      <c r="C2335" s="287">
        <f t="shared" si="1296"/>
        <v>0</v>
      </c>
      <c r="D2335" s="288">
        <f t="shared" si="1296"/>
        <v>0</v>
      </c>
      <c r="E2335" s="290">
        <f t="shared" si="1296"/>
        <v>0</v>
      </c>
      <c r="F2335" s="158"/>
      <c r="G2335" s="159"/>
      <c r="H2335" s="160">
        <f t="shared" ref="H2335:J2335" si="1297">H2297</f>
        <v>0</v>
      </c>
      <c r="I2335" s="161">
        <f t="shared" si="1297"/>
        <v>0</v>
      </c>
      <c r="J2335" s="161">
        <f t="shared" si="1297"/>
        <v>0</v>
      </c>
      <c r="K2335" s="162">
        <f t="shared" si="1283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8">B2298</f>
        <v>0</v>
      </c>
      <c r="C2336" s="287">
        <f t="shared" si="1298"/>
        <v>0</v>
      </c>
      <c r="D2336" s="288">
        <f t="shared" si="1298"/>
        <v>0</v>
      </c>
      <c r="E2336" s="289">
        <f t="shared" si="1298"/>
        <v>0</v>
      </c>
      <c r="F2336" s="158"/>
      <c r="G2336" s="159"/>
      <c r="H2336" s="160">
        <f t="shared" ref="H2336:J2336" si="1299">H2298</f>
        <v>0</v>
      </c>
      <c r="I2336" s="161">
        <f t="shared" si="1299"/>
        <v>0</v>
      </c>
      <c r="J2336" s="161">
        <f t="shared" si="1299"/>
        <v>0</v>
      </c>
      <c r="K2336" s="162">
        <f t="shared" si="1283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0">B2299</f>
        <v>0</v>
      </c>
      <c r="C2337" s="287">
        <f t="shared" si="1300"/>
        <v>0</v>
      </c>
      <c r="D2337" s="288">
        <f t="shared" si="1300"/>
        <v>0</v>
      </c>
      <c r="E2337" s="289">
        <f t="shared" si="1300"/>
        <v>0</v>
      </c>
      <c r="F2337" s="158"/>
      <c r="G2337" s="159"/>
      <c r="H2337" s="160">
        <f t="shared" ref="H2337:J2337" si="1301">H2299</f>
        <v>0</v>
      </c>
      <c r="I2337" s="161">
        <f t="shared" si="1301"/>
        <v>0</v>
      </c>
      <c r="J2337" s="161">
        <f t="shared" si="1301"/>
        <v>0</v>
      </c>
      <c r="K2337" s="162">
        <f t="shared" si="1283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2">B2300</f>
        <v>0</v>
      </c>
      <c r="C2338" s="287">
        <f t="shared" si="1302"/>
        <v>0</v>
      </c>
      <c r="D2338" s="288">
        <f t="shared" si="1302"/>
        <v>0</v>
      </c>
      <c r="E2338" s="289">
        <f t="shared" si="1302"/>
        <v>0</v>
      </c>
      <c r="F2338" s="158"/>
      <c r="G2338" s="159"/>
      <c r="H2338" s="160">
        <f t="shared" ref="H2338:J2338" si="1303">H2300</f>
        <v>0</v>
      </c>
      <c r="I2338" s="161">
        <f t="shared" si="1303"/>
        <v>0</v>
      </c>
      <c r="J2338" s="161">
        <f t="shared" si="1303"/>
        <v>0</v>
      </c>
      <c r="K2338" s="162">
        <f t="shared" si="1283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4">B2301</f>
        <v>0</v>
      </c>
      <c r="C2339" s="287">
        <f t="shared" si="1304"/>
        <v>0</v>
      </c>
      <c r="D2339" s="288">
        <f t="shared" si="1304"/>
        <v>0</v>
      </c>
      <c r="E2339" s="289">
        <f t="shared" si="1304"/>
        <v>0</v>
      </c>
      <c r="F2339" s="158"/>
      <c r="G2339" s="159"/>
      <c r="H2339" s="160">
        <f t="shared" ref="H2339:J2339" si="1305">H2301</f>
        <v>0</v>
      </c>
      <c r="I2339" s="161">
        <f t="shared" si="1305"/>
        <v>0</v>
      </c>
      <c r="J2339" s="161">
        <f t="shared" si="1305"/>
        <v>0</v>
      </c>
      <c r="K2339" s="162">
        <f t="shared" si="1283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6">B2302</f>
        <v>0</v>
      </c>
      <c r="C2340" s="287">
        <f t="shared" si="1306"/>
        <v>0</v>
      </c>
      <c r="D2340" s="288">
        <f t="shared" si="1306"/>
        <v>0</v>
      </c>
      <c r="E2340" s="289">
        <f t="shared" si="1306"/>
        <v>0</v>
      </c>
      <c r="F2340" s="158"/>
      <c r="G2340" s="159"/>
      <c r="H2340" s="160">
        <f t="shared" ref="H2340:J2340" si="1307">H2302</f>
        <v>0</v>
      </c>
      <c r="I2340" s="161">
        <f t="shared" si="1307"/>
        <v>0</v>
      </c>
      <c r="J2340" s="161">
        <f t="shared" si="1307"/>
        <v>0</v>
      </c>
      <c r="K2340" s="162">
        <f t="shared" si="1283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8">B2303</f>
        <v>0</v>
      </c>
      <c r="C2341" s="287">
        <f t="shared" si="1308"/>
        <v>0</v>
      </c>
      <c r="D2341" s="288">
        <f t="shared" si="1308"/>
        <v>0</v>
      </c>
      <c r="E2341" s="289">
        <f t="shared" si="1308"/>
        <v>0</v>
      </c>
      <c r="F2341" s="158"/>
      <c r="G2341" s="159"/>
      <c r="H2341" s="160">
        <f t="shared" ref="H2341:J2341" si="1309">H2303</f>
        <v>0</v>
      </c>
      <c r="I2341" s="161">
        <f t="shared" si="1309"/>
        <v>0</v>
      </c>
      <c r="J2341" s="161">
        <f t="shared" si="1309"/>
        <v>0</v>
      </c>
      <c r="K2341" s="162">
        <f t="shared" si="1283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0">B2304</f>
        <v>0</v>
      </c>
      <c r="C2342" s="287">
        <f t="shared" si="1310"/>
        <v>0</v>
      </c>
      <c r="D2342" s="288">
        <f t="shared" si="1310"/>
        <v>0</v>
      </c>
      <c r="E2342" s="289">
        <f t="shared" si="1310"/>
        <v>0</v>
      </c>
      <c r="F2342" s="158"/>
      <c r="G2342" s="159"/>
      <c r="H2342" s="160">
        <f t="shared" ref="H2342:J2342" si="1311">H2304</f>
        <v>0</v>
      </c>
      <c r="I2342" s="161">
        <f t="shared" si="1311"/>
        <v>0</v>
      </c>
      <c r="J2342" s="161">
        <f t="shared" si="1311"/>
        <v>0</v>
      </c>
      <c r="K2342" s="162">
        <f t="shared" si="1283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2">B2305</f>
        <v>0</v>
      </c>
      <c r="C2343" s="287">
        <f t="shared" si="1312"/>
        <v>0</v>
      </c>
      <c r="D2343" s="288">
        <f t="shared" si="1312"/>
        <v>0</v>
      </c>
      <c r="E2343" s="290">
        <f t="shared" si="1312"/>
        <v>0</v>
      </c>
      <c r="F2343" s="158"/>
      <c r="G2343" s="159"/>
      <c r="H2343" s="160">
        <f t="shared" ref="H2343:J2343" si="1313">H2305</f>
        <v>0</v>
      </c>
      <c r="I2343" s="161">
        <f t="shared" si="1313"/>
        <v>0</v>
      </c>
      <c r="J2343" s="161">
        <f t="shared" si="1313"/>
        <v>0</v>
      </c>
      <c r="K2343" s="162">
        <f t="shared" si="1283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66"/>
      <c r="K2345" s="362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67">
        <f>SUM(K2328:K2343)</f>
        <v>8208000</v>
      </c>
      <c r="K2346" s="368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63"/>
      <c r="K2347" s="363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62"/>
      <c r="K2349" s="362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64">
        <f>((J2346/1.11)+(K2348/1.11))*11%</f>
        <v>813405.40540540533</v>
      </c>
      <c r="K2350" s="365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62"/>
      <c r="K2351" s="362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8208000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28</v>
      </c>
      <c r="J2354" s="335" t="str">
        <f>J2316</f>
        <v>NOVI / CONDRO</v>
      </c>
      <c r="K2354" s="336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29</v>
      </c>
      <c r="J2355" s="335">
        <f>J2317</f>
        <v>0</v>
      </c>
      <c r="K2355" s="336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23100021</v>
      </c>
      <c r="F2358" s="200"/>
      <c r="G2358" s="201" t="s">
        <v>2</v>
      </c>
      <c r="H2358" s="337" t="str">
        <f>H2320</f>
        <v>ROBIN SUSANTO</v>
      </c>
      <c r="I2358" s="337"/>
      <c r="J2358" s="337"/>
      <c r="K2358" s="338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11" t="s">
        <v>3</v>
      </c>
      <c r="G2359" s="207"/>
      <c r="H2359" s="339"/>
      <c r="I2359" s="339"/>
      <c r="J2359" s="339"/>
      <c r="K2359" s="340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12">
        <f>D2322</f>
        <v>45223</v>
      </c>
      <c r="E2360" s="313"/>
      <c r="F2360" s="311"/>
      <c r="G2360" s="208"/>
      <c r="H2360" s="314" t="str">
        <f>H2322</f>
        <v>( HIDUP BARU )</v>
      </c>
      <c r="I2360" s="314"/>
      <c r="J2360" s="314"/>
      <c r="K2360" s="315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11"/>
      <c r="G2361" s="208"/>
      <c r="H2361" s="316" t="str">
        <f>H2323</f>
        <v>JOMBANG</v>
      </c>
      <c r="I2361" s="316"/>
      <c r="J2361" s="316"/>
      <c r="K2361" s="317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 t="str">
        <f>D2324</f>
        <v>G 4589</v>
      </c>
      <c r="E2362" s="199"/>
      <c r="F2362" s="210"/>
      <c r="G2362" s="211"/>
      <c r="H2362" s="318"/>
      <c r="I2362" s="318"/>
      <c r="J2362" s="318"/>
      <c r="K2362" s="319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4">B2328</f>
        <v>288</v>
      </c>
      <c r="C2366" s="292" t="str">
        <f t="shared" si="1314"/>
        <v>LSN</v>
      </c>
      <c r="D2366" s="293">
        <f t="shared" si="1314"/>
        <v>2</v>
      </c>
      <c r="E2366" s="294" t="str">
        <f t="shared" si="1314"/>
        <v>GEL PEN TRIFELLO HI-TECH TF-1191 HITAM</v>
      </c>
      <c r="F2366" s="235"/>
      <c r="G2366" s="236"/>
      <c r="H2366" s="237">
        <f t="shared" ref="H2366:J2366" si="1315">H2328</f>
        <v>28500</v>
      </c>
      <c r="I2366" s="238">
        <f t="shared" si="1315"/>
        <v>0</v>
      </c>
      <c r="J2366" s="238">
        <f t="shared" si="1315"/>
        <v>0</v>
      </c>
      <c r="K2366" s="239">
        <f t="shared" ref="K2366:K2381" si="1316">(B2366*H2366-((B2366*H2366)*I2366))-((B2366*H2366-((B2366*H2366)*I2366))*J2366)</f>
        <v>8208000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7">B2329</f>
        <v>0</v>
      </c>
      <c r="C2367" s="292">
        <f t="shared" si="1317"/>
        <v>0</v>
      </c>
      <c r="D2367" s="293">
        <f t="shared" si="1317"/>
        <v>0</v>
      </c>
      <c r="E2367" s="294">
        <f t="shared" si="1317"/>
        <v>0</v>
      </c>
      <c r="F2367" s="235"/>
      <c r="G2367" s="236"/>
      <c r="H2367" s="237">
        <f t="shared" ref="H2367:J2367" si="1318">H2329</f>
        <v>0</v>
      </c>
      <c r="I2367" s="238">
        <f t="shared" si="1318"/>
        <v>0</v>
      </c>
      <c r="J2367" s="238">
        <f t="shared" si="1318"/>
        <v>0</v>
      </c>
      <c r="K2367" s="239">
        <f t="shared" si="1316"/>
        <v>0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19">B2330</f>
        <v>0</v>
      </c>
      <c r="C2368" s="292">
        <f t="shared" si="1319"/>
        <v>0</v>
      </c>
      <c r="D2368" s="293">
        <f t="shared" si="1319"/>
        <v>0</v>
      </c>
      <c r="E2368" s="294">
        <f t="shared" si="1319"/>
        <v>0</v>
      </c>
      <c r="F2368" s="235"/>
      <c r="G2368" s="236"/>
      <c r="H2368" s="237">
        <f t="shared" ref="H2368:J2368" si="1320">H2330</f>
        <v>0</v>
      </c>
      <c r="I2368" s="238">
        <f t="shared" si="1320"/>
        <v>0</v>
      </c>
      <c r="J2368" s="238">
        <f t="shared" si="1320"/>
        <v>0</v>
      </c>
      <c r="K2368" s="239">
        <f t="shared" si="1316"/>
        <v>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1">B2331</f>
        <v>0</v>
      </c>
      <c r="C2369" s="292">
        <f t="shared" si="1321"/>
        <v>0</v>
      </c>
      <c r="D2369" s="293">
        <f t="shared" si="1321"/>
        <v>0</v>
      </c>
      <c r="E2369" s="294">
        <f t="shared" si="1321"/>
        <v>0</v>
      </c>
      <c r="F2369" s="235"/>
      <c r="G2369" s="236"/>
      <c r="H2369" s="237">
        <f t="shared" ref="H2369:J2369" si="1322">H2331</f>
        <v>0</v>
      </c>
      <c r="I2369" s="238">
        <f t="shared" si="1322"/>
        <v>0</v>
      </c>
      <c r="J2369" s="238">
        <f t="shared" si="1322"/>
        <v>0</v>
      </c>
      <c r="K2369" s="239">
        <f t="shared" si="1316"/>
        <v>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3">B2332</f>
        <v>0</v>
      </c>
      <c r="C2370" s="292">
        <f t="shared" si="1323"/>
        <v>0</v>
      </c>
      <c r="D2370" s="293">
        <f t="shared" si="1323"/>
        <v>0</v>
      </c>
      <c r="E2370" s="294">
        <f t="shared" si="1323"/>
        <v>0</v>
      </c>
      <c r="F2370" s="235"/>
      <c r="G2370" s="236"/>
      <c r="H2370" s="237">
        <f t="shared" ref="H2370:J2370" si="1324">H2332</f>
        <v>0</v>
      </c>
      <c r="I2370" s="238">
        <f t="shared" si="1324"/>
        <v>0</v>
      </c>
      <c r="J2370" s="238">
        <f t="shared" si="1324"/>
        <v>0</v>
      </c>
      <c r="K2370" s="239">
        <f t="shared" si="1316"/>
        <v>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5">B2333</f>
        <v>0</v>
      </c>
      <c r="C2371" s="292">
        <f t="shared" si="1325"/>
        <v>0</v>
      </c>
      <c r="D2371" s="293">
        <f t="shared" si="1325"/>
        <v>0</v>
      </c>
      <c r="E2371" s="294">
        <f t="shared" si="1325"/>
        <v>0</v>
      </c>
      <c r="F2371" s="235"/>
      <c r="G2371" s="236"/>
      <c r="H2371" s="237">
        <f t="shared" ref="H2371:J2371" si="1326">H2333</f>
        <v>0</v>
      </c>
      <c r="I2371" s="238">
        <f t="shared" si="1326"/>
        <v>0</v>
      </c>
      <c r="J2371" s="238">
        <f t="shared" si="1326"/>
        <v>0</v>
      </c>
      <c r="K2371" s="239">
        <f t="shared" si="1316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7">B2334</f>
        <v>0</v>
      </c>
      <c r="C2372" s="292">
        <f t="shared" si="1327"/>
        <v>0</v>
      </c>
      <c r="D2372" s="293">
        <f t="shared" si="1327"/>
        <v>0</v>
      </c>
      <c r="E2372" s="294">
        <f t="shared" si="1327"/>
        <v>0</v>
      </c>
      <c r="F2372" s="235"/>
      <c r="G2372" s="236"/>
      <c r="H2372" s="237">
        <f t="shared" ref="H2372:J2372" si="1328">H2334</f>
        <v>0</v>
      </c>
      <c r="I2372" s="238">
        <f t="shared" si="1328"/>
        <v>0</v>
      </c>
      <c r="J2372" s="238">
        <f t="shared" si="1328"/>
        <v>0</v>
      </c>
      <c r="K2372" s="239">
        <f t="shared" si="1316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29">B2335</f>
        <v>0</v>
      </c>
      <c r="C2373" s="292">
        <f t="shared" si="1329"/>
        <v>0</v>
      </c>
      <c r="D2373" s="293">
        <f t="shared" si="1329"/>
        <v>0</v>
      </c>
      <c r="E2373" s="295">
        <f t="shared" si="1329"/>
        <v>0</v>
      </c>
      <c r="F2373" s="235"/>
      <c r="G2373" s="236"/>
      <c r="H2373" s="237">
        <f t="shared" ref="H2373:J2373" si="1330">H2335</f>
        <v>0</v>
      </c>
      <c r="I2373" s="238">
        <f t="shared" si="1330"/>
        <v>0</v>
      </c>
      <c r="J2373" s="238">
        <f t="shared" si="1330"/>
        <v>0</v>
      </c>
      <c r="K2373" s="239">
        <f t="shared" si="1316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1">B2336</f>
        <v>0</v>
      </c>
      <c r="C2374" s="292">
        <f t="shared" si="1331"/>
        <v>0</v>
      </c>
      <c r="D2374" s="293">
        <f t="shared" si="1331"/>
        <v>0</v>
      </c>
      <c r="E2374" s="294">
        <f t="shared" si="1331"/>
        <v>0</v>
      </c>
      <c r="F2374" s="235"/>
      <c r="G2374" s="236"/>
      <c r="H2374" s="237">
        <f t="shared" ref="H2374:J2374" si="1332">H2336</f>
        <v>0</v>
      </c>
      <c r="I2374" s="238">
        <f t="shared" si="1332"/>
        <v>0</v>
      </c>
      <c r="J2374" s="238">
        <f t="shared" si="1332"/>
        <v>0</v>
      </c>
      <c r="K2374" s="239">
        <f t="shared" si="1316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3">B2337</f>
        <v>0</v>
      </c>
      <c r="C2375" s="292">
        <f t="shared" si="1333"/>
        <v>0</v>
      </c>
      <c r="D2375" s="293">
        <f t="shared" si="1333"/>
        <v>0</v>
      </c>
      <c r="E2375" s="294">
        <f t="shared" si="1333"/>
        <v>0</v>
      </c>
      <c r="F2375" s="235"/>
      <c r="G2375" s="236"/>
      <c r="H2375" s="237">
        <f t="shared" ref="H2375:J2375" si="1334">H2337</f>
        <v>0</v>
      </c>
      <c r="I2375" s="238">
        <f t="shared" si="1334"/>
        <v>0</v>
      </c>
      <c r="J2375" s="238">
        <f t="shared" si="1334"/>
        <v>0</v>
      </c>
      <c r="K2375" s="239">
        <f t="shared" si="1316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5">B2338</f>
        <v>0</v>
      </c>
      <c r="C2376" s="292">
        <f t="shared" si="1335"/>
        <v>0</v>
      </c>
      <c r="D2376" s="293">
        <f t="shared" si="1335"/>
        <v>0</v>
      </c>
      <c r="E2376" s="294">
        <f t="shared" si="1335"/>
        <v>0</v>
      </c>
      <c r="F2376" s="235"/>
      <c r="G2376" s="236"/>
      <c r="H2376" s="237">
        <f t="shared" ref="H2376:J2376" si="1336">H2338</f>
        <v>0</v>
      </c>
      <c r="I2376" s="238">
        <f t="shared" si="1336"/>
        <v>0</v>
      </c>
      <c r="J2376" s="238">
        <f t="shared" si="1336"/>
        <v>0</v>
      </c>
      <c r="K2376" s="239">
        <f t="shared" si="1316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7">B2339</f>
        <v>0</v>
      </c>
      <c r="C2377" s="292">
        <f t="shared" si="1337"/>
        <v>0</v>
      </c>
      <c r="D2377" s="293">
        <f t="shared" si="1337"/>
        <v>0</v>
      </c>
      <c r="E2377" s="294">
        <f t="shared" si="1337"/>
        <v>0</v>
      </c>
      <c r="F2377" s="235"/>
      <c r="G2377" s="236"/>
      <c r="H2377" s="237">
        <f t="shared" ref="H2377:J2377" si="1338">H2339</f>
        <v>0</v>
      </c>
      <c r="I2377" s="238">
        <f t="shared" si="1338"/>
        <v>0</v>
      </c>
      <c r="J2377" s="238">
        <f t="shared" si="1338"/>
        <v>0</v>
      </c>
      <c r="K2377" s="239">
        <f t="shared" si="1316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39">B2340</f>
        <v>0</v>
      </c>
      <c r="C2378" s="292">
        <f t="shared" si="1339"/>
        <v>0</v>
      </c>
      <c r="D2378" s="293">
        <f t="shared" si="1339"/>
        <v>0</v>
      </c>
      <c r="E2378" s="294">
        <f t="shared" si="1339"/>
        <v>0</v>
      </c>
      <c r="F2378" s="235"/>
      <c r="G2378" s="236"/>
      <c r="H2378" s="237">
        <f t="shared" ref="H2378:J2378" si="1340">H2340</f>
        <v>0</v>
      </c>
      <c r="I2378" s="238">
        <f t="shared" si="1340"/>
        <v>0</v>
      </c>
      <c r="J2378" s="238">
        <f t="shared" si="1340"/>
        <v>0</v>
      </c>
      <c r="K2378" s="239">
        <f t="shared" si="1316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1">B2341</f>
        <v>0</v>
      </c>
      <c r="C2379" s="292">
        <f t="shared" si="1341"/>
        <v>0</v>
      </c>
      <c r="D2379" s="293">
        <f t="shared" si="1341"/>
        <v>0</v>
      </c>
      <c r="E2379" s="294">
        <f t="shared" si="1341"/>
        <v>0</v>
      </c>
      <c r="F2379" s="235"/>
      <c r="G2379" s="236"/>
      <c r="H2379" s="237">
        <f t="shared" ref="H2379:J2379" si="1342">H2341</f>
        <v>0</v>
      </c>
      <c r="I2379" s="238">
        <f t="shared" si="1342"/>
        <v>0</v>
      </c>
      <c r="J2379" s="238">
        <f t="shared" si="1342"/>
        <v>0</v>
      </c>
      <c r="K2379" s="239">
        <f t="shared" si="1316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3">B2342</f>
        <v>0</v>
      </c>
      <c r="C2380" s="292">
        <f t="shared" si="1343"/>
        <v>0</v>
      </c>
      <c r="D2380" s="293">
        <f t="shared" si="1343"/>
        <v>0</v>
      </c>
      <c r="E2380" s="294">
        <f t="shared" si="1343"/>
        <v>0</v>
      </c>
      <c r="F2380" s="235"/>
      <c r="G2380" s="236"/>
      <c r="H2380" s="237">
        <f t="shared" ref="H2380:J2380" si="1344">H2342</f>
        <v>0</v>
      </c>
      <c r="I2380" s="238">
        <f t="shared" si="1344"/>
        <v>0</v>
      </c>
      <c r="J2380" s="238">
        <f t="shared" si="1344"/>
        <v>0</v>
      </c>
      <c r="K2380" s="239">
        <f t="shared" si="1316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5">B2343</f>
        <v>0</v>
      </c>
      <c r="C2381" s="292">
        <f t="shared" si="1345"/>
        <v>0</v>
      </c>
      <c r="D2381" s="293">
        <f t="shared" si="1345"/>
        <v>0</v>
      </c>
      <c r="E2381" s="295">
        <f t="shared" si="1345"/>
        <v>0</v>
      </c>
      <c r="F2381" s="235"/>
      <c r="G2381" s="236"/>
      <c r="H2381" s="237">
        <f t="shared" ref="H2381:J2381" si="1346">H2343</f>
        <v>0</v>
      </c>
      <c r="I2381" s="238">
        <f t="shared" si="1346"/>
        <v>0</v>
      </c>
      <c r="J2381" s="238">
        <f t="shared" si="1346"/>
        <v>0</v>
      </c>
      <c r="K2381" s="239">
        <f t="shared" si="1316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20"/>
      <c r="K2383" s="321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22">
        <f>SUM(K2366:K2381)</f>
        <v>8208000</v>
      </c>
      <c r="K2384" s="323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24"/>
      <c r="K2385" s="324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21"/>
      <c r="K2387" s="321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25">
        <f>((J2384/1.11)+(K2386/1.11))*11%</f>
        <v>813405.40540540533</v>
      </c>
      <c r="K2388" s="326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21"/>
      <c r="K2389" s="321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8208000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28</v>
      </c>
      <c r="J2392" s="327" t="str">
        <f>J2354</f>
        <v>NOVI / CONDRO</v>
      </c>
      <c r="K2392" s="328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29</v>
      </c>
      <c r="J2393" s="327">
        <f>J2355</f>
        <v>0</v>
      </c>
      <c r="K2393" s="328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23100022</v>
      </c>
      <c r="G2396" s="11" t="s">
        <v>2</v>
      </c>
      <c r="H2396" s="303" t="s">
        <v>63</v>
      </c>
      <c r="I2396" s="303"/>
      <c r="J2396" s="303"/>
      <c r="K2396" s="304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07" t="s">
        <v>3</v>
      </c>
      <c r="G2397" s="17"/>
      <c r="H2397" s="305"/>
      <c r="I2397" s="305"/>
      <c r="J2397" s="305"/>
      <c r="K2397" s="306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45">
        <v>45225</v>
      </c>
      <c r="E2398" s="346"/>
      <c r="F2398" s="307"/>
      <c r="G2398" s="18"/>
      <c r="H2398" s="347" t="s">
        <v>64</v>
      </c>
      <c r="I2398" s="347"/>
      <c r="J2398" s="347"/>
      <c r="K2398" s="348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07"/>
      <c r="G2399" s="18"/>
      <c r="H2399" s="349" t="s">
        <v>65</v>
      </c>
      <c r="I2399" s="349"/>
      <c r="J2399" s="349"/>
      <c r="K2399" s="350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128</v>
      </c>
      <c r="E2400" s="9"/>
      <c r="F2400" s="21"/>
      <c r="G2400" s="22"/>
      <c r="H2400" s="351"/>
      <c r="I2400" s="351"/>
      <c r="J2400" s="351"/>
      <c r="K2400" s="352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144</v>
      </c>
      <c r="C2404" s="46" t="s">
        <v>102</v>
      </c>
      <c r="D2404" s="93">
        <v>1</v>
      </c>
      <c r="E2404" s="110" t="s">
        <v>129</v>
      </c>
      <c r="F2404" s="48"/>
      <c r="G2404" s="49"/>
      <c r="H2404" s="50">
        <v>18600</v>
      </c>
      <c r="I2404" s="51">
        <v>0.125</v>
      </c>
      <c r="J2404" s="51"/>
      <c r="K2404" s="52">
        <f t="shared" ref="K2404:K2419" si="1347">(B2404*H2404-((B2404*H2404)*I2404))-((B2404*H2404-((B2404*H2404)*I2404))*J2404)</f>
        <v>2343600</v>
      </c>
      <c r="L2404" s="36"/>
    </row>
    <row r="2405" spans="1:12" s="10" customFormat="1" ht="14.1" customHeight="1" x14ac:dyDescent="0.25">
      <c r="A2405" s="45">
        <v>2</v>
      </c>
      <c r="B2405" s="46"/>
      <c r="C2405" s="46"/>
      <c r="D2405" s="93"/>
      <c r="E2405" s="110"/>
      <c r="F2405" s="48"/>
      <c r="G2405" s="49"/>
      <c r="H2405" s="50"/>
      <c r="I2405" s="51"/>
      <c r="J2405" s="51"/>
      <c r="K2405" s="52">
        <f t="shared" si="1347"/>
        <v>0</v>
      </c>
      <c r="L2405" s="36"/>
    </row>
    <row r="2406" spans="1:12" s="10" customFormat="1" ht="14.1" customHeight="1" x14ac:dyDescent="0.25">
      <c r="A2406" s="45">
        <v>3</v>
      </c>
      <c r="B2406" s="46"/>
      <c r="C2406" s="46"/>
      <c r="D2406" s="93"/>
      <c r="E2406" s="110"/>
      <c r="F2406" s="48"/>
      <c r="G2406" s="49"/>
      <c r="H2406" s="50"/>
      <c r="I2406" s="51"/>
      <c r="J2406" s="51"/>
      <c r="K2406" s="52">
        <f t="shared" si="1347"/>
        <v>0</v>
      </c>
      <c r="L2406" s="36"/>
    </row>
    <row r="2407" spans="1:12" s="10" customFormat="1" ht="14.1" customHeight="1" x14ac:dyDescent="0.25">
      <c r="A2407" s="45">
        <v>4</v>
      </c>
      <c r="B2407" s="46"/>
      <c r="C2407" s="46"/>
      <c r="D2407" s="93"/>
      <c r="E2407" s="110"/>
      <c r="F2407" s="48"/>
      <c r="G2407" s="49"/>
      <c r="H2407" s="50"/>
      <c r="I2407" s="51"/>
      <c r="J2407" s="51"/>
      <c r="K2407" s="52">
        <f t="shared" si="1347"/>
        <v>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3"/>
      <c r="E2408" s="110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34"/>
      <c r="K2421" s="308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29">
        <f>SUM(K2404:K2419)</f>
        <v>2343600</v>
      </c>
      <c r="K2422" s="330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31"/>
      <c r="K2423" s="331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08"/>
      <c r="K2425" s="308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32">
        <f>((J2422/1.11)+(K2424/1.11))*11%</f>
        <v>232248.64864864861</v>
      </c>
      <c r="K2426" s="333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08"/>
      <c r="K2427" s="308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2343600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28</v>
      </c>
      <c r="J2430" s="309" t="s">
        <v>39</v>
      </c>
      <c r="K2430" s="310"/>
    </row>
    <row r="2431" spans="1:12" s="10" customFormat="1" ht="13.5" customHeight="1" x14ac:dyDescent="0.25">
      <c r="A2431" s="78"/>
      <c r="B2431" s="268"/>
      <c r="D2431" s="48"/>
      <c r="H2431" s="269"/>
      <c r="I2431" s="271" t="s">
        <v>29</v>
      </c>
      <c r="J2431" s="309"/>
      <c r="K2431" s="310"/>
      <c r="L2431" s="63"/>
    </row>
    <row r="2432" spans="1:12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23100022</v>
      </c>
      <c r="F2434" s="123"/>
      <c r="G2434" s="124" t="s">
        <v>2</v>
      </c>
      <c r="H2434" s="353" t="str">
        <f>H2396</f>
        <v>LILY JULIAWATI</v>
      </c>
      <c r="I2434" s="353"/>
      <c r="J2434" s="353"/>
      <c r="K2434" s="354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57" t="s">
        <v>3</v>
      </c>
      <c r="G2435" s="130"/>
      <c r="H2435" s="355"/>
      <c r="I2435" s="355"/>
      <c r="J2435" s="355"/>
      <c r="K2435" s="356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58">
        <f>D2398</f>
        <v>45225</v>
      </c>
      <c r="E2436" s="359"/>
      <c r="F2436" s="357"/>
      <c r="G2436" s="131"/>
      <c r="H2436" s="360" t="str">
        <f>H2398</f>
        <v>(REJO AGUNG)</v>
      </c>
      <c r="I2436" s="360"/>
      <c r="J2436" s="360"/>
      <c r="K2436" s="361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57"/>
      <c r="G2437" s="131"/>
      <c r="H2437" s="341" t="str">
        <f>H2399</f>
        <v>JOMBANG</v>
      </c>
      <c r="I2437" s="341"/>
      <c r="J2437" s="341"/>
      <c r="K2437" s="342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 t="str">
        <f>D2400</f>
        <v>G 4592</v>
      </c>
      <c r="E2438" s="122"/>
      <c r="F2438" s="133"/>
      <c r="G2438" s="134"/>
      <c r="H2438" s="343"/>
      <c r="I2438" s="343"/>
      <c r="J2438" s="343"/>
      <c r="K2438" s="344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8">B2404</f>
        <v>144</v>
      </c>
      <c r="C2442" s="287" t="str">
        <f t="shared" si="1348"/>
        <v>SET</v>
      </c>
      <c r="D2442" s="288">
        <f t="shared" si="1348"/>
        <v>1</v>
      </c>
      <c r="E2442" s="289" t="str">
        <f t="shared" si="1348"/>
        <v>CRAYON / OIL PASTEL PUTAR JOYKO TWCR-12MINI (PENDEK)</v>
      </c>
      <c r="F2442" s="158"/>
      <c r="G2442" s="159"/>
      <c r="H2442" s="160">
        <f t="shared" ref="H2442:J2442" si="1349">H2404</f>
        <v>18600</v>
      </c>
      <c r="I2442" s="161">
        <f t="shared" si="1349"/>
        <v>0.125</v>
      </c>
      <c r="J2442" s="161">
        <f t="shared" si="1349"/>
        <v>0</v>
      </c>
      <c r="K2442" s="162">
        <f t="shared" ref="K2442:K2457" si="1350">(B2442*H2442-((B2442*H2442)*I2442))-((B2442*H2442-((B2442*H2442)*I2442))*J2442)</f>
        <v>2343600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1">B2405</f>
        <v>0</v>
      </c>
      <c r="C2443" s="287">
        <f t="shared" si="1351"/>
        <v>0</v>
      </c>
      <c r="D2443" s="288">
        <f t="shared" si="1351"/>
        <v>0</v>
      </c>
      <c r="E2443" s="289">
        <f t="shared" si="1351"/>
        <v>0</v>
      </c>
      <c r="F2443" s="158"/>
      <c r="G2443" s="159"/>
      <c r="H2443" s="160">
        <f t="shared" ref="H2443:J2443" si="1352">H2405</f>
        <v>0</v>
      </c>
      <c r="I2443" s="161">
        <f t="shared" si="1352"/>
        <v>0</v>
      </c>
      <c r="J2443" s="161">
        <f t="shared" si="1352"/>
        <v>0</v>
      </c>
      <c r="K2443" s="162">
        <f t="shared" si="1350"/>
        <v>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3">B2406</f>
        <v>0</v>
      </c>
      <c r="C2444" s="287">
        <f t="shared" si="1353"/>
        <v>0</v>
      </c>
      <c r="D2444" s="288">
        <f t="shared" si="1353"/>
        <v>0</v>
      </c>
      <c r="E2444" s="289">
        <f t="shared" si="1353"/>
        <v>0</v>
      </c>
      <c r="F2444" s="158"/>
      <c r="G2444" s="159"/>
      <c r="H2444" s="160">
        <f t="shared" ref="H2444:J2444" si="1354">H2406</f>
        <v>0</v>
      </c>
      <c r="I2444" s="161">
        <f t="shared" si="1354"/>
        <v>0</v>
      </c>
      <c r="J2444" s="161">
        <f t="shared" si="1354"/>
        <v>0</v>
      </c>
      <c r="K2444" s="162">
        <f t="shared" si="1350"/>
        <v>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5">B2407</f>
        <v>0</v>
      </c>
      <c r="C2445" s="287">
        <f t="shared" si="1355"/>
        <v>0</v>
      </c>
      <c r="D2445" s="288">
        <f t="shared" si="1355"/>
        <v>0</v>
      </c>
      <c r="E2445" s="289">
        <f t="shared" si="1355"/>
        <v>0</v>
      </c>
      <c r="F2445" s="158"/>
      <c r="G2445" s="159"/>
      <c r="H2445" s="160">
        <f t="shared" ref="H2445:J2445" si="1356">H2407</f>
        <v>0</v>
      </c>
      <c r="I2445" s="161">
        <f t="shared" si="1356"/>
        <v>0</v>
      </c>
      <c r="J2445" s="161">
        <f t="shared" si="1356"/>
        <v>0</v>
      </c>
      <c r="K2445" s="162">
        <f t="shared" si="1350"/>
        <v>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7">B2408</f>
        <v>0</v>
      </c>
      <c r="C2446" s="287">
        <f t="shared" si="1357"/>
        <v>0</v>
      </c>
      <c r="D2446" s="288">
        <f t="shared" si="1357"/>
        <v>0</v>
      </c>
      <c r="E2446" s="289">
        <f t="shared" si="1357"/>
        <v>0</v>
      </c>
      <c r="F2446" s="158"/>
      <c r="G2446" s="159"/>
      <c r="H2446" s="160">
        <f t="shared" ref="H2446:J2446" si="1358">H2408</f>
        <v>0</v>
      </c>
      <c r="I2446" s="161">
        <f t="shared" si="1358"/>
        <v>0</v>
      </c>
      <c r="J2446" s="161">
        <f t="shared" si="1358"/>
        <v>0</v>
      </c>
      <c r="K2446" s="162">
        <f t="shared" si="1350"/>
        <v>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59">B2409</f>
        <v>0</v>
      </c>
      <c r="C2447" s="287">
        <f t="shared" si="1359"/>
        <v>0</v>
      </c>
      <c r="D2447" s="288">
        <f t="shared" si="1359"/>
        <v>0</v>
      </c>
      <c r="E2447" s="289">
        <f t="shared" si="1359"/>
        <v>0</v>
      </c>
      <c r="F2447" s="158"/>
      <c r="G2447" s="159"/>
      <c r="H2447" s="160">
        <f t="shared" ref="H2447:J2447" si="1360">H2409</f>
        <v>0</v>
      </c>
      <c r="I2447" s="161">
        <f t="shared" si="1360"/>
        <v>0</v>
      </c>
      <c r="J2447" s="161">
        <f t="shared" si="1360"/>
        <v>0</v>
      </c>
      <c r="K2447" s="162">
        <f t="shared" si="1350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1">B2410</f>
        <v>0</v>
      </c>
      <c r="C2448" s="287">
        <f t="shared" si="1361"/>
        <v>0</v>
      </c>
      <c r="D2448" s="288">
        <f t="shared" si="1361"/>
        <v>0</v>
      </c>
      <c r="E2448" s="289">
        <f t="shared" si="1361"/>
        <v>0</v>
      </c>
      <c r="F2448" s="158"/>
      <c r="G2448" s="159"/>
      <c r="H2448" s="160">
        <f t="shared" ref="H2448:J2448" si="1362">H2410</f>
        <v>0</v>
      </c>
      <c r="I2448" s="161">
        <f t="shared" si="1362"/>
        <v>0</v>
      </c>
      <c r="J2448" s="161">
        <f t="shared" si="1362"/>
        <v>0</v>
      </c>
      <c r="K2448" s="162">
        <f t="shared" si="1350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3">B2411</f>
        <v>0</v>
      </c>
      <c r="C2449" s="287">
        <f t="shared" si="1363"/>
        <v>0</v>
      </c>
      <c r="D2449" s="288">
        <f t="shared" si="1363"/>
        <v>0</v>
      </c>
      <c r="E2449" s="290">
        <f t="shared" si="1363"/>
        <v>0</v>
      </c>
      <c r="F2449" s="158"/>
      <c r="G2449" s="159"/>
      <c r="H2449" s="160">
        <f t="shared" ref="H2449:J2449" si="1364">H2411</f>
        <v>0</v>
      </c>
      <c r="I2449" s="161">
        <f t="shared" si="1364"/>
        <v>0</v>
      </c>
      <c r="J2449" s="161">
        <f t="shared" si="1364"/>
        <v>0</v>
      </c>
      <c r="K2449" s="162">
        <f t="shared" si="1350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5">B2412</f>
        <v>0</v>
      </c>
      <c r="C2450" s="287">
        <f t="shared" si="1365"/>
        <v>0</v>
      </c>
      <c r="D2450" s="288">
        <f t="shared" si="1365"/>
        <v>0</v>
      </c>
      <c r="E2450" s="289">
        <f t="shared" si="1365"/>
        <v>0</v>
      </c>
      <c r="F2450" s="158"/>
      <c r="G2450" s="159"/>
      <c r="H2450" s="160">
        <f t="shared" ref="H2450:J2450" si="1366">H2412</f>
        <v>0</v>
      </c>
      <c r="I2450" s="161">
        <f t="shared" si="1366"/>
        <v>0</v>
      </c>
      <c r="J2450" s="161">
        <f t="shared" si="1366"/>
        <v>0</v>
      </c>
      <c r="K2450" s="162">
        <f t="shared" si="1350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7">B2413</f>
        <v>0</v>
      </c>
      <c r="C2451" s="287">
        <f t="shared" si="1367"/>
        <v>0</v>
      </c>
      <c r="D2451" s="288">
        <f t="shared" si="1367"/>
        <v>0</v>
      </c>
      <c r="E2451" s="289">
        <f t="shared" si="1367"/>
        <v>0</v>
      </c>
      <c r="F2451" s="158"/>
      <c r="G2451" s="159"/>
      <c r="H2451" s="160">
        <f t="shared" ref="H2451:J2451" si="1368">H2413</f>
        <v>0</v>
      </c>
      <c r="I2451" s="161">
        <f t="shared" si="1368"/>
        <v>0</v>
      </c>
      <c r="J2451" s="161">
        <f t="shared" si="1368"/>
        <v>0</v>
      </c>
      <c r="K2451" s="162">
        <f t="shared" si="1350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69">B2414</f>
        <v>0</v>
      </c>
      <c r="C2452" s="287">
        <f t="shared" si="1369"/>
        <v>0</v>
      </c>
      <c r="D2452" s="288">
        <f t="shared" si="1369"/>
        <v>0</v>
      </c>
      <c r="E2452" s="289">
        <f t="shared" si="1369"/>
        <v>0</v>
      </c>
      <c r="F2452" s="158"/>
      <c r="G2452" s="159"/>
      <c r="H2452" s="160">
        <f t="shared" ref="H2452:J2452" si="1370">H2414</f>
        <v>0</v>
      </c>
      <c r="I2452" s="161">
        <f t="shared" si="1370"/>
        <v>0</v>
      </c>
      <c r="J2452" s="161">
        <f t="shared" si="1370"/>
        <v>0</v>
      </c>
      <c r="K2452" s="162">
        <f t="shared" si="1350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1">B2415</f>
        <v>0</v>
      </c>
      <c r="C2453" s="287">
        <f t="shared" si="1371"/>
        <v>0</v>
      </c>
      <c r="D2453" s="288">
        <f t="shared" si="1371"/>
        <v>0</v>
      </c>
      <c r="E2453" s="289">
        <f t="shared" si="1371"/>
        <v>0</v>
      </c>
      <c r="F2453" s="158"/>
      <c r="G2453" s="159"/>
      <c r="H2453" s="160">
        <f t="shared" ref="H2453:J2453" si="1372">H2415</f>
        <v>0</v>
      </c>
      <c r="I2453" s="161">
        <f t="shared" si="1372"/>
        <v>0</v>
      </c>
      <c r="J2453" s="161">
        <f t="shared" si="1372"/>
        <v>0</v>
      </c>
      <c r="K2453" s="162">
        <f t="shared" si="1350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3">B2416</f>
        <v>0</v>
      </c>
      <c r="C2454" s="287">
        <f t="shared" si="1373"/>
        <v>0</v>
      </c>
      <c r="D2454" s="288">
        <f t="shared" si="1373"/>
        <v>0</v>
      </c>
      <c r="E2454" s="289">
        <f t="shared" si="1373"/>
        <v>0</v>
      </c>
      <c r="F2454" s="158"/>
      <c r="G2454" s="159"/>
      <c r="H2454" s="160">
        <f t="shared" ref="H2454:J2454" si="1374">H2416</f>
        <v>0</v>
      </c>
      <c r="I2454" s="161">
        <f t="shared" si="1374"/>
        <v>0</v>
      </c>
      <c r="J2454" s="161">
        <f t="shared" si="1374"/>
        <v>0</v>
      </c>
      <c r="K2454" s="162">
        <f t="shared" si="1350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5">B2417</f>
        <v>0</v>
      </c>
      <c r="C2455" s="287">
        <f t="shared" si="1375"/>
        <v>0</v>
      </c>
      <c r="D2455" s="288">
        <f t="shared" si="1375"/>
        <v>0</v>
      </c>
      <c r="E2455" s="289">
        <f t="shared" si="1375"/>
        <v>0</v>
      </c>
      <c r="F2455" s="158"/>
      <c r="G2455" s="159"/>
      <c r="H2455" s="160">
        <f t="shared" ref="H2455:J2455" si="1376">H2417</f>
        <v>0</v>
      </c>
      <c r="I2455" s="161">
        <f t="shared" si="1376"/>
        <v>0</v>
      </c>
      <c r="J2455" s="161">
        <f t="shared" si="1376"/>
        <v>0</v>
      </c>
      <c r="K2455" s="162">
        <f t="shared" si="1350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7">B2418</f>
        <v>0</v>
      </c>
      <c r="C2456" s="287">
        <f t="shared" si="1377"/>
        <v>0</v>
      </c>
      <c r="D2456" s="288">
        <f t="shared" si="1377"/>
        <v>0</v>
      </c>
      <c r="E2456" s="289">
        <f t="shared" si="1377"/>
        <v>0</v>
      </c>
      <c r="F2456" s="158"/>
      <c r="G2456" s="159"/>
      <c r="H2456" s="160">
        <f t="shared" ref="H2456:J2456" si="1378">H2418</f>
        <v>0</v>
      </c>
      <c r="I2456" s="161">
        <f t="shared" si="1378"/>
        <v>0</v>
      </c>
      <c r="J2456" s="161">
        <f t="shared" si="1378"/>
        <v>0</v>
      </c>
      <c r="K2456" s="162">
        <f t="shared" si="1350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79">B2419</f>
        <v>0</v>
      </c>
      <c r="C2457" s="287">
        <f t="shared" si="1379"/>
        <v>0</v>
      </c>
      <c r="D2457" s="288">
        <f t="shared" si="1379"/>
        <v>0</v>
      </c>
      <c r="E2457" s="290">
        <f t="shared" si="1379"/>
        <v>0</v>
      </c>
      <c r="F2457" s="158"/>
      <c r="G2457" s="159"/>
      <c r="H2457" s="160">
        <f t="shared" ref="H2457:J2457" si="1380">H2419</f>
        <v>0</v>
      </c>
      <c r="I2457" s="161">
        <f t="shared" si="1380"/>
        <v>0</v>
      </c>
      <c r="J2457" s="161">
        <f t="shared" si="1380"/>
        <v>0</v>
      </c>
      <c r="K2457" s="162">
        <f t="shared" si="1350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66"/>
      <c r="K2459" s="362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67">
        <f>SUM(K2442:K2457)</f>
        <v>2343600</v>
      </c>
      <c r="K2460" s="368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63"/>
      <c r="K2461" s="363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62"/>
      <c r="K2463" s="362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64">
        <f>((J2460/1.11)+(K2462/1.11))*11%</f>
        <v>232248.64864864861</v>
      </c>
      <c r="K2464" s="365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62"/>
      <c r="K2465" s="362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2343600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28</v>
      </c>
      <c r="J2468" s="335" t="str">
        <f>J2430</f>
        <v>NOVI / CONDRO</v>
      </c>
      <c r="K2468" s="336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29</v>
      </c>
      <c r="J2469" s="335">
        <f>J2431</f>
        <v>0</v>
      </c>
      <c r="K2469" s="336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23100022</v>
      </c>
      <c r="F2472" s="200"/>
      <c r="G2472" s="201" t="s">
        <v>2</v>
      </c>
      <c r="H2472" s="337" t="str">
        <f>H2434</f>
        <v>LILY JULIAWATI</v>
      </c>
      <c r="I2472" s="337"/>
      <c r="J2472" s="337"/>
      <c r="K2472" s="338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11" t="s">
        <v>3</v>
      </c>
      <c r="G2473" s="207"/>
      <c r="H2473" s="339"/>
      <c r="I2473" s="339"/>
      <c r="J2473" s="339"/>
      <c r="K2473" s="340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12">
        <f>D2436</f>
        <v>45225</v>
      </c>
      <c r="E2474" s="313"/>
      <c r="F2474" s="311"/>
      <c r="G2474" s="208"/>
      <c r="H2474" s="314" t="str">
        <f>H2436</f>
        <v>(REJO AGUNG)</v>
      </c>
      <c r="I2474" s="314"/>
      <c r="J2474" s="314"/>
      <c r="K2474" s="315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11"/>
      <c r="G2475" s="208"/>
      <c r="H2475" s="316" t="str">
        <f>H2437</f>
        <v>JOMBANG</v>
      </c>
      <c r="I2475" s="316"/>
      <c r="J2475" s="316"/>
      <c r="K2475" s="317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 t="str">
        <f>D2438</f>
        <v>G 4592</v>
      </c>
      <c r="E2476" s="199"/>
      <c r="F2476" s="210"/>
      <c r="G2476" s="211"/>
      <c r="H2476" s="318"/>
      <c r="I2476" s="318"/>
      <c r="J2476" s="318"/>
      <c r="K2476" s="319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1">B2442</f>
        <v>144</v>
      </c>
      <c r="C2480" s="292" t="str">
        <f t="shared" si="1381"/>
        <v>SET</v>
      </c>
      <c r="D2480" s="293">
        <f t="shared" si="1381"/>
        <v>1</v>
      </c>
      <c r="E2480" s="294" t="str">
        <f t="shared" si="1381"/>
        <v>CRAYON / OIL PASTEL PUTAR JOYKO TWCR-12MINI (PENDEK)</v>
      </c>
      <c r="F2480" s="235"/>
      <c r="G2480" s="236"/>
      <c r="H2480" s="237">
        <f t="shared" ref="H2480:J2480" si="1382">H2442</f>
        <v>18600</v>
      </c>
      <c r="I2480" s="238">
        <f t="shared" si="1382"/>
        <v>0.125</v>
      </c>
      <c r="J2480" s="238">
        <f t="shared" si="1382"/>
        <v>0</v>
      </c>
      <c r="K2480" s="239">
        <f t="shared" ref="K2480:K2495" si="1383">(B2480*H2480-((B2480*H2480)*I2480))-((B2480*H2480-((B2480*H2480)*I2480))*J2480)</f>
        <v>2343600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4">B2443</f>
        <v>0</v>
      </c>
      <c r="C2481" s="292">
        <f t="shared" si="1384"/>
        <v>0</v>
      </c>
      <c r="D2481" s="293">
        <f t="shared" si="1384"/>
        <v>0</v>
      </c>
      <c r="E2481" s="294">
        <f t="shared" si="1384"/>
        <v>0</v>
      </c>
      <c r="F2481" s="235"/>
      <c r="G2481" s="236"/>
      <c r="H2481" s="237">
        <f t="shared" ref="H2481:J2481" si="1385">H2443</f>
        <v>0</v>
      </c>
      <c r="I2481" s="238">
        <f t="shared" si="1385"/>
        <v>0</v>
      </c>
      <c r="J2481" s="238">
        <f t="shared" si="1385"/>
        <v>0</v>
      </c>
      <c r="K2481" s="239">
        <f t="shared" si="1383"/>
        <v>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6">B2444</f>
        <v>0</v>
      </c>
      <c r="C2482" s="292">
        <f t="shared" si="1386"/>
        <v>0</v>
      </c>
      <c r="D2482" s="293">
        <f t="shared" si="1386"/>
        <v>0</v>
      </c>
      <c r="E2482" s="294">
        <f t="shared" si="1386"/>
        <v>0</v>
      </c>
      <c r="F2482" s="235"/>
      <c r="G2482" s="236"/>
      <c r="H2482" s="237">
        <f t="shared" ref="H2482:J2482" si="1387">H2444</f>
        <v>0</v>
      </c>
      <c r="I2482" s="238">
        <f t="shared" si="1387"/>
        <v>0</v>
      </c>
      <c r="J2482" s="238">
        <f t="shared" si="1387"/>
        <v>0</v>
      </c>
      <c r="K2482" s="239">
        <f t="shared" si="1383"/>
        <v>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8">B2445</f>
        <v>0</v>
      </c>
      <c r="C2483" s="292">
        <f t="shared" si="1388"/>
        <v>0</v>
      </c>
      <c r="D2483" s="293">
        <f t="shared" si="1388"/>
        <v>0</v>
      </c>
      <c r="E2483" s="294">
        <f t="shared" si="1388"/>
        <v>0</v>
      </c>
      <c r="F2483" s="235"/>
      <c r="G2483" s="236"/>
      <c r="H2483" s="237">
        <f t="shared" ref="H2483:J2483" si="1389">H2445</f>
        <v>0</v>
      </c>
      <c r="I2483" s="238">
        <f t="shared" si="1389"/>
        <v>0</v>
      </c>
      <c r="J2483" s="238">
        <f t="shared" si="1389"/>
        <v>0</v>
      </c>
      <c r="K2483" s="239">
        <f t="shared" si="1383"/>
        <v>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0">B2446</f>
        <v>0</v>
      </c>
      <c r="C2484" s="292">
        <f t="shared" si="1390"/>
        <v>0</v>
      </c>
      <c r="D2484" s="293">
        <f t="shared" si="1390"/>
        <v>0</v>
      </c>
      <c r="E2484" s="294">
        <f t="shared" si="1390"/>
        <v>0</v>
      </c>
      <c r="F2484" s="235"/>
      <c r="G2484" s="236"/>
      <c r="H2484" s="237">
        <f t="shared" ref="H2484:J2484" si="1391">H2446</f>
        <v>0</v>
      </c>
      <c r="I2484" s="238">
        <f t="shared" si="1391"/>
        <v>0</v>
      </c>
      <c r="J2484" s="238">
        <f t="shared" si="1391"/>
        <v>0</v>
      </c>
      <c r="K2484" s="239">
        <f t="shared" si="1383"/>
        <v>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2">B2447</f>
        <v>0</v>
      </c>
      <c r="C2485" s="292">
        <f t="shared" si="1392"/>
        <v>0</v>
      </c>
      <c r="D2485" s="293">
        <f t="shared" si="1392"/>
        <v>0</v>
      </c>
      <c r="E2485" s="294">
        <f t="shared" si="1392"/>
        <v>0</v>
      </c>
      <c r="F2485" s="235"/>
      <c r="G2485" s="236"/>
      <c r="H2485" s="237">
        <f t="shared" ref="H2485:J2485" si="1393">H2447</f>
        <v>0</v>
      </c>
      <c r="I2485" s="238">
        <f t="shared" si="1393"/>
        <v>0</v>
      </c>
      <c r="J2485" s="238">
        <f t="shared" si="1393"/>
        <v>0</v>
      </c>
      <c r="K2485" s="239">
        <f t="shared" si="1383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4">B2448</f>
        <v>0</v>
      </c>
      <c r="C2486" s="292">
        <f t="shared" si="1394"/>
        <v>0</v>
      </c>
      <c r="D2486" s="293">
        <f t="shared" si="1394"/>
        <v>0</v>
      </c>
      <c r="E2486" s="294">
        <f t="shared" si="1394"/>
        <v>0</v>
      </c>
      <c r="F2486" s="235"/>
      <c r="G2486" s="236"/>
      <c r="H2486" s="237">
        <f t="shared" ref="H2486:J2486" si="1395">H2448</f>
        <v>0</v>
      </c>
      <c r="I2486" s="238">
        <f t="shared" si="1395"/>
        <v>0</v>
      </c>
      <c r="J2486" s="238">
        <f t="shared" si="1395"/>
        <v>0</v>
      </c>
      <c r="K2486" s="239">
        <f t="shared" si="1383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6">B2449</f>
        <v>0</v>
      </c>
      <c r="C2487" s="292">
        <f t="shared" si="1396"/>
        <v>0</v>
      </c>
      <c r="D2487" s="293">
        <f t="shared" si="1396"/>
        <v>0</v>
      </c>
      <c r="E2487" s="295">
        <f t="shared" si="1396"/>
        <v>0</v>
      </c>
      <c r="F2487" s="235"/>
      <c r="G2487" s="236"/>
      <c r="H2487" s="237">
        <f t="shared" ref="H2487:J2487" si="1397">H2449</f>
        <v>0</v>
      </c>
      <c r="I2487" s="238">
        <f t="shared" si="1397"/>
        <v>0</v>
      </c>
      <c r="J2487" s="238">
        <f t="shared" si="1397"/>
        <v>0</v>
      </c>
      <c r="K2487" s="239">
        <f t="shared" si="1383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8">B2450</f>
        <v>0</v>
      </c>
      <c r="C2488" s="292">
        <f t="shared" si="1398"/>
        <v>0</v>
      </c>
      <c r="D2488" s="293">
        <f t="shared" si="1398"/>
        <v>0</v>
      </c>
      <c r="E2488" s="294">
        <f t="shared" si="1398"/>
        <v>0</v>
      </c>
      <c r="F2488" s="235"/>
      <c r="G2488" s="236"/>
      <c r="H2488" s="237">
        <f t="shared" ref="H2488:J2488" si="1399">H2450</f>
        <v>0</v>
      </c>
      <c r="I2488" s="238">
        <f t="shared" si="1399"/>
        <v>0</v>
      </c>
      <c r="J2488" s="238">
        <f t="shared" si="1399"/>
        <v>0</v>
      </c>
      <c r="K2488" s="239">
        <f t="shared" si="1383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0">B2451</f>
        <v>0</v>
      </c>
      <c r="C2489" s="292">
        <f t="shared" si="1400"/>
        <v>0</v>
      </c>
      <c r="D2489" s="293">
        <f t="shared" si="1400"/>
        <v>0</v>
      </c>
      <c r="E2489" s="294">
        <f t="shared" si="1400"/>
        <v>0</v>
      </c>
      <c r="F2489" s="235"/>
      <c r="G2489" s="236"/>
      <c r="H2489" s="237">
        <f t="shared" ref="H2489:J2489" si="1401">H2451</f>
        <v>0</v>
      </c>
      <c r="I2489" s="238">
        <f t="shared" si="1401"/>
        <v>0</v>
      </c>
      <c r="J2489" s="238">
        <f t="shared" si="1401"/>
        <v>0</v>
      </c>
      <c r="K2489" s="239">
        <f t="shared" si="1383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2">B2452</f>
        <v>0</v>
      </c>
      <c r="C2490" s="292">
        <f t="shared" si="1402"/>
        <v>0</v>
      </c>
      <c r="D2490" s="293">
        <f t="shared" si="1402"/>
        <v>0</v>
      </c>
      <c r="E2490" s="294">
        <f t="shared" si="1402"/>
        <v>0</v>
      </c>
      <c r="F2490" s="235"/>
      <c r="G2490" s="236"/>
      <c r="H2490" s="237">
        <f t="shared" ref="H2490:J2490" si="1403">H2452</f>
        <v>0</v>
      </c>
      <c r="I2490" s="238">
        <f t="shared" si="1403"/>
        <v>0</v>
      </c>
      <c r="J2490" s="238">
        <f t="shared" si="1403"/>
        <v>0</v>
      </c>
      <c r="K2490" s="239">
        <f t="shared" si="1383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4">B2453</f>
        <v>0</v>
      </c>
      <c r="C2491" s="292">
        <f t="shared" si="1404"/>
        <v>0</v>
      </c>
      <c r="D2491" s="293">
        <f t="shared" si="1404"/>
        <v>0</v>
      </c>
      <c r="E2491" s="294">
        <f t="shared" si="1404"/>
        <v>0</v>
      </c>
      <c r="F2491" s="235"/>
      <c r="G2491" s="236"/>
      <c r="H2491" s="237">
        <f t="shared" ref="H2491:J2491" si="1405">H2453</f>
        <v>0</v>
      </c>
      <c r="I2491" s="238">
        <f t="shared" si="1405"/>
        <v>0</v>
      </c>
      <c r="J2491" s="238">
        <f t="shared" si="1405"/>
        <v>0</v>
      </c>
      <c r="K2491" s="239">
        <f t="shared" si="1383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6">B2454</f>
        <v>0</v>
      </c>
      <c r="C2492" s="292">
        <f t="shared" si="1406"/>
        <v>0</v>
      </c>
      <c r="D2492" s="293">
        <f t="shared" si="1406"/>
        <v>0</v>
      </c>
      <c r="E2492" s="294">
        <f t="shared" si="1406"/>
        <v>0</v>
      </c>
      <c r="F2492" s="235"/>
      <c r="G2492" s="236"/>
      <c r="H2492" s="237">
        <f t="shared" ref="H2492:J2492" si="1407">H2454</f>
        <v>0</v>
      </c>
      <c r="I2492" s="238">
        <f t="shared" si="1407"/>
        <v>0</v>
      </c>
      <c r="J2492" s="238">
        <f t="shared" si="1407"/>
        <v>0</v>
      </c>
      <c r="K2492" s="239">
        <f t="shared" si="1383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8">B2455</f>
        <v>0</v>
      </c>
      <c r="C2493" s="292">
        <f t="shared" si="1408"/>
        <v>0</v>
      </c>
      <c r="D2493" s="293">
        <f t="shared" si="1408"/>
        <v>0</v>
      </c>
      <c r="E2493" s="294">
        <f t="shared" si="1408"/>
        <v>0</v>
      </c>
      <c r="F2493" s="235"/>
      <c r="G2493" s="236"/>
      <c r="H2493" s="237">
        <f t="shared" ref="H2493:J2493" si="1409">H2455</f>
        <v>0</v>
      </c>
      <c r="I2493" s="238">
        <f t="shared" si="1409"/>
        <v>0</v>
      </c>
      <c r="J2493" s="238">
        <f t="shared" si="1409"/>
        <v>0</v>
      </c>
      <c r="K2493" s="239">
        <f t="shared" si="1383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0">B2456</f>
        <v>0</v>
      </c>
      <c r="C2494" s="292">
        <f t="shared" si="1410"/>
        <v>0</v>
      </c>
      <c r="D2494" s="293">
        <f t="shared" si="1410"/>
        <v>0</v>
      </c>
      <c r="E2494" s="294">
        <f t="shared" si="1410"/>
        <v>0</v>
      </c>
      <c r="F2494" s="235"/>
      <c r="G2494" s="236"/>
      <c r="H2494" s="237">
        <f t="shared" ref="H2494:J2494" si="1411">H2456</f>
        <v>0</v>
      </c>
      <c r="I2494" s="238">
        <f t="shared" si="1411"/>
        <v>0</v>
      </c>
      <c r="J2494" s="238">
        <f t="shared" si="1411"/>
        <v>0</v>
      </c>
      <c r="K2494" s="239">
        <f t="shared" si="1383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2">B2457</f>
        <v>0</v>
      </c>
      <c r="C2495" s="292">
        <f t="shared" si="1412"/>
        <v>0</v>
      </c>
      <c r="D2495" s="293">
        <f t="shared" si="1412"/>
        <v>0</v>
      </c>
      <c r="E2495" s="295">
        <f t="shared" si="1412"/>
        <v>0</v>
      </c>
      <c r="F2495" s="235"/>
      <c r="G2495" s="236"/>
      <c r="H2495" s="237">
        <f t="shared" ref="H2495:J2495" si="1413">H2457</f>
        <v>0</v>
      </c>
      <c r="I2495" s="238">
        <f t="shared" si="1413"/>
        <v>0</v>
      </c>
      <c r="J2495" s="238">
        <f t="shared" si="1413"/>
        <v>0</v>
      </c>
      <c r="K2495" s="239">
        <f t="shared" si="1383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20"/>
      <c r="K2497" s="321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22">
        <f>SUM(K2480:K2495)</f>
        <v>2343600</v>
      </c>
      <c r="K2498" s="323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24"/>
      <c r="K2499" s="324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21"/>
      <c r="K2501" s="321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25">
        <f>((J2498/1.11)+(K2500/1.11))*11%</f>
        <v>232248.64864864861</v>
      </c>
      <c r="K2502" s="326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21"/>
      <c r="K2503" s="321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2343600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28</v>
      </c>
      <c r="J2506" s="327" t="str">
        <f>J2468</f>
        <v>NOVI / CONDRO</v>
      </c>
      <c r="K2506" s="328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29</v>
      </c>
      <c r="J2507" s="327">
        <f>J2469</f>
        <v>0</v>
      </c>
      <c r="K2507" s="328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23100023</v>
      </c>
      <c r="G2510" s="11" t="s">
        <v>2</v>
      </c>
      <c r="H2510" s="303" t="s">
        <v>130</v>
      </c>
      <c r="I2510" s="303"/>
      <c r="J2510" s="303"/>
      <c r="K2510" s="304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07" t="s">
        <v>3</v>
      </c>
      <c r="G2511" s="17"/>
      <c r="H2511" s="305"/>
      <c r="I2511" s="305"/>
      <c r="J2511" s="305"/>
      <c r="K2511" s="306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45">
        <v>45224</v>
      </c>
      <c r="E2512" s="346"/>
      <c r="F2512" s="307"/>
      <c r="G2512" s="18"/>
      <c r="H2512" s="347" t="s">
        <v>37</v>
      </c>
      <c r="I2512" s="347"/>
      <c r="J2512" s="347"/>
      <c r="K2512" s="348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07"/>
      <c r="G2513" s="18"/>
      <c r="H2513" s="349" t="s">
        <v>131</v>
      </c>
      <c r="I2513" s="349"/>
      <c r="J2513" s="349"/>
      <c r="K2513" s="350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 t="s">
        <v>132</v>
      </c>
      <c r="E2514" s="9"/>
      <c r="F2514" s="21"/>
      <c r="G2514" s="22"/>
      <c r="H2514" s="351"/>
      <c r="I2514" s="351"/>
      <c r="J2514" s="351"/>
      <c r="K2514" s="352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>
        <v>3</v>
      </c>
      <c r="C2518" s="46" t="s">
        <v>36</v>
      </c>
      <c r="D2518" s="93" t="s">
        <v>37</v>
      </c>
      <c r="E2518" s="110" t="s">
        <v>133</v>
      </c>
      <c r="F2518" s="48"/>
      <c r="G2518" s="49"/>
      <c r="H2518" s="50">
        <v>39600</v>
      </c>
      <c r="I2518" s="51">
        <v>0.1</v>
      </c>
      <c r="J2518" s="51"/>
      <c r="K2518" s="52">
        <f t="shared" ref="K2518:K2533" si="1414">(B2518*H2518-((B2518*H2518)*I2518))-((B2518*H2518-((B2518*H2518)*I2518))*J2518)</f>
        <v>106920</v>
      </c>
      <c r="L2518" s="36"/>
    </row>
    <row r="2519" spans="1:12" s="10" customFormat="1" ht="14.1" customHeight="1" x14ac:dyDescent="0.25">
      <c r="A2519" s="45">
        <v>2</v>
      </c>
      <c r="B2519" s="46">
        <v>3</v>
      </c>
      <c r="C2519" s="46" t="s">
        <v>36</v>
      </c>
      <c r="D2519" s="93" t="s">
        <v>37</v>
      </c>
      <c r="E2519" s="110" t="s">
        <v>134</v>
      </c>
      <c r="F2519" s="48"/>
      <c r="G2519" s="49"/>
      <c r="H2519" s="50">
        <v>39000</v>
      </c>
      <c r="I2519" s="51">
        <v>0.1</v>
      </c>
      <c r="J2519" s="51"/>
      <c r="K2519" s="52">
        <f t="shared" si="1414"/>
        <v>105300</v>
      </c>
      <c r="L2519" s="36"/>
    </row>
    <row r="2520" spans="1:12" s="10" customFormat="1" ht="14.1" customHeight="1" x14ac:dyDescent="0.25">
      <c r="A2520" s="45">
        <v>3</v>
      </c>
      <c r="B2520" s="46">
        <v>3</v>
      </c>
      <c r="C2520" s="46" t="s">
        <v>36</v>
      </c>
      <c r="D2520" s="93" t="s">
        <v>37</v>
      </c>
      <c r="E2520" s="110" t="s">
        <v>135</v>
      </c>
      <c r="F2520" s="48"/>
      <c r="G2520" s="49"/>
      <c r="H2520" s="50">
        <v>33000</v>
      </c>
      <c r="I2520" s="51">
        <v>0.1</v>
      </c>
      <c r="J2520" s="51"/>
      <c r="K2520" s="52">
        <f t="shared" si="1414"/>
        <v>89100</v>
      </c>
      <c r="L2520" s="36"/>
    </row>
    <row r="2521" spans="1:12" s="10" customFormat="1" ht="14.1" customHeight="1" x14ac:dyDescent="0.25">
      <c r="A2521" s="45">
        <v>4</v>
      </c>
      <c r="B2521" s="46">
        <v>3</v>
      </c>
      <c r="C2521" s="46" t="s">
        <v>36</v>
      </c>
      <c r="D2521" s="93" t="s">
        <v>37</v>
      </c>
      <c r="E2521" s="110" t="s">
        <v>136</v>
      </c>
      <c r="F2521" s="48"/>
      <c r="G2521" s="49"/>
      <c r="H2521" s="50">
        <v>13200</v>
      </c>
      <c r="I2521" s="51">
        <v>0.1</v>
      </c>
      <c r="J2521" s="51"/>
      <c r="K2521" s="52">
        <f t="shared" si="1414"/>
        <v>35640</v>
      </c>
      <c r="L2521" s="36"/>
    </row>
    <row r="2522" spans="1:12" s="10" customFormat="1" ht="14.1" customHeight="1" x14ac:dyDescent="0.25">
      <c r="A2522" s="45">
        <v>5</v>
      </c>
      <c r="B2522" s="46">
        <v>1</v>
      </c>
      <c r="C2522" s="46" t="s">
        <v>34</v>
      </c>
      <c r="D2522" s="93" t="s">
        <v>37</v>
      </c>
      <c r="E2522" s="110" t="s">
        <v>137</v>
      </c>
      <c r="F2522" s="48"/>
      <c r="G2522" s="49"/>
      <c r="H2522" s="50">
        <v>115200</v>
      </c>
      <c r="I2522" s="51">
        <v>0.1</v>
      </c>
      <c r="J2522" s="51"/>
      <c r="K2522" s="52">
        <f t="shared" si="1414"/>
        <v>103680</v>
      </c>
      <c r="L2522" s="36"/>
    </row>
    <row r="2523" spans="1:12" s="10" customFormat="1" ht="14.1" customHeight="1" x14ac:dyDescent="0.25">
      <c r="A2523" s="45">
        <v>6</v>
      </c>
      <c r="B2523" s="46">
        <v>1</v>
      </c>
      <c r="C2523" s="46" t="s">
        <v>34</v>
      </c>
      <c r="D2523" s="93" t="s">
        <v>37</v>
      </c>
      <c r="E2523" s="110" t="s">
        <v>138</v>
      </c>
      <c r="F2523" s="48"/>
      <c r="G2523" s="49"/>
      <c r="H2523" s="50">
        <v>120000</v>
      </c>
      <c r="I2523" s="51">
        <v>0.1</v>
      </c>
      <c r="J2523" s="51"/>
      <c r="K2523" s="52">
        <f t="shared" si="1414"/>
        <v>108000</v>
      </c>
      <c r="L2523" s="36"/>
    </row>
    <row r="2524" spans="1:12" s="10" customFormat="1" ht="14.1" customHeight="1" x14ac:dyDescent="0.25">
      <c r="A2524" s="45">
        <v>7</v>
      </c>
      <c r="B2524" s="46">
        <v>1</v>
      </c>
      <c r="C2524" s="46" t="s">
        <v>55</v>
      </c>
      <c r="D2524" s="93" t="s">
        <v>37</v>
      </c>
      <c r="E2524" s="110" t="s">
        <v>139</v>
      </c>
      <c r="F2524" s="48"/>
      <c r="G2524" s="49"/>
      <c r="H2524" s="50">
        <v>85000</v>
      </c>
      <c r="I2524" s="51"/>
      <c r="J2524" s="51"/>
      <c r="K2524" s="52">
        <f t="shared" si="1414"/>
        <v>85000</v>
      </c>
      <c r="L2524" s="36"/>
    </row>
    <row r="2525" spans="1:12" s="10" customFormat="1" ht="14.1" customHeight="1" x14ac:dyDescent="0.25">
      <c r="A2525" s="45">
        <v>8</v>
      </c>
      <c r="B2525" s="46">
        <v>2</v>
      </c>
      <c r="C2525" s="46" t="s">
        <v>55</v>
      </c>
      <c r="D2525" s="93" t="s">
        <v>37</v>
      </c>
      <c r="E2525" s="110" t="s">
        <v>58</v>
      </c>
      <c r="F2525" s="48"/>
      <c r="G2525" s="49"/>
      <c r="H2525" s="50">
        <v>66000</v>
      </c>
      <c r="I2525" s="51">
        <v>0.1</v>
      </c>
      <c r="J2525" s="51"/>
      <c r="K2525" s="52">
        <f t="shared" si="1414"/>
        <v>118800</v>
      </c>
      <c r="L2525" s="36"/>
    </row>
    <row r="2526" spans="1:12" s="10" customFormat="1" ht="14.1" customHeight="1" x14ac:dyDescent="0.25">
      <c r="A2526" s="45">
        <v>9</v>
      </c>
      <c r="B2526" s="46">
        <v>2</v>
      </c>
      <c r="C2526" s="46" t="s">
        <v>55</v>
      </c>
      <c r="D2526" s="93" t="s">
        <v>37</v>
      </c>
      <c r="E2526" s="110" t="s">
        <v>59</v>
      </c>
      <c r="F2526" s="48"/>
      <c r="G2526" s="49"/>
      <c r="H2526" s="50">
        <v>72000</v>
      </c>
      <c r="I2526" s="51">
        <v>0.1</v>
      </c>
      <c r="J2526" s="51"/>
      <c r="K2526" s="52">
        <f t="shared" si="1414"/>
        <v>129600</v>
      </c>
      <c r="L2526" s="36"/>
    </row>
    <row r="2527" spans="1:12" s="10" customFormat="1" ht="14.1" customHeight="1" x14ac:dyDescent="0.25">
      <c r="A2527" s="45">
        <v>10</v>
      </c>
      <c r="B2527" s="46">
        <v>5</v>
      </c>
      <c r="C2527" s="46" t="s">
        <v>79</v>
      </c>
      <c r="D2527" s="93" t="s">
        <v>37</v>
      </c>
      <c r="E2527" s="110" t="s">
        <v>140</v>
      </c>
      <c r="F2527" s="48"/>
      <c r="G2527" s="49"/>
      <c r="H2527" s="50">
        <v>18500</v>
      </c>
      <c r="I2527" s="51"/>
      <c r="J2527" s="51"/>
      <c r="K2527" s="52">
        <f t="shared" si="1414"/>
        <v>92500</v>
      </c>
      <c r="L2527" s="36"/>
    </row>
    <row r="2528" spans="1:12" s="10" customFormat="1" ht="14.1" customHeight="1" x14ac:dyDescent="0.25">
      <c r="A2528" s="45">
        <v>11</v>
      </c>
      <c r="B2528" s="46">
        <v>25</v>
      </c>
      <c r="C2528" s="46" t="s">
        <v>44</v>
      </c>
      <c r="D2528" s="93" t="s">
        <v>37</v>
      </c>
      <c r="E2528" s="110" t="s">
        <v>141</v>
      </c>
      <c r="F2528" s="48"/>
      <c r="G2528" s="49"/>
      <c r="H2528" s="50">
        <v>5700</v>
      </c>
      <c r="I2528" s="51">
        <v>0.1</v>
      </c>
      <c r="J2528" s="51"/>
      <c r="K2528" s="52">
        <f t="shared" si="1414"/>
        <v>128250</v>
      </c>
      <c r="L2528" s="36"/>
    </row>
    <row r="2529" spans="1:12" s="10" customFormat="1" ht="14.1" customHeight="1" x14ac:dyDescent="0.25">
      <c r="A2529" s="45">
        <v>12</v>
      </c>
      <c r="B2529" s="46">
        <v>2</v>
      </c>
      <c r="C2529" s="46" t="s">
        <v>36</v>
      </c>
      <c r="D2529" s="93" t="s">
        <v>37</v>
      </c>
      <c r="E2529" s="110" t="s">
        <v>142</v>
      </c>
      <c r="F2529" s="48"/>
      <c r="G2529" s="49"/>
      <c r="H2529" s="50">
        <v>124200</v>
      </c>
      <c r="I2529" s="51">
        <v>0.1</v>
      </c>
      <c r="J2529" s="51"/>
      <c r="K2529" s="52">
        <f t="shared" si="1414"/>
        <v>223560</v>
      </c>
      <c r="L2529" s="36"/>
    </row>
    <row r="2530" spans="1:12" s="10" customFormat="1" ht="14.1" customHeight="1" x14ac:dyDescent="0.25">
      <c r="A2530" s="45">
        <v>13</v>
      </c>
      <c r="B2530" s="46">
        <v>3</v>
      </c>
      <c r="C2530" s="46" t="s">
        <v>36</v>
      </c>
      <c r="D2530" s="93" t="s">
        <v>37</v>
      </c>
      <c r="E2530" s="110" t="s">
        <v>50</v>
      </c>
      <c r="F2530" s="48"/>
      <c r="G2530" s="49"/>
      <c r="H2530" s="50">
        <v>39600</v>
      </c>
      <c r="I2530" s="51">
        <v>0.1</v>
      </c>
      <c r="J2530" s="51"/>
      <c r="K2530" s="52">
        <f t="shared" si="1414"/>
        <v>106920</v>
      </c>
      <c r="L2530" s="36"/>
    </row>
    <row r="2531" spans="1:12" s="10" customFormat="1" ht="14.1" customHeight="1" x14ac:dyDescent="0.25">
      <c r="A2531" s="45">
        <v>14</v>
      </c>
      <c r="B2531" s="46">
        <v>1</v>
      </c>
      <c r="C2531" s="46" t="s">
        <v>36</v>
      </c>
      <c r="D2531" s="93" t="s">
        <v>37</v>
      </c>
      <c r="E2531" s="111" t="s">
        <v>143</v>
      </c>
      <c r="F2531" s="48"/>
      <c r="G2531" s="49"/>
      <c r="H2531" s="50">
        <v>79800</v>
      </c>
      <c r="I2531" s="51">
        <v>0.1</v>
      </c>
      <c r="J2531" s="51"/>
      <c r="K2531" s="52">
        <f t="shared" si="1414"/>
        <v>71820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34"/>
      <c r="K2535" s="308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29">
        <f>SUM(K2518:K2533)</f>
        <v>1505090</v>
      </c>
      <c r="K2536" s="330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31"/>
      <c r="K2537" s="331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08"/>
      <c r="K2539" s="308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32">
        <f>((J2536/1.11)+(K2538/1.11))*11%</f>
        <v>149153.06306306305</v>
      </c>
      <c r="K2540" s="333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08"/>
      <c r="K2541" s="308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1505090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28</v>
      </c>
      <c r="J2544" s="309" t="s">
        <v>39</v>
      </c>
      <c r="K2544" s="310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29</v>
      </c>
      <c r="J2545" s="309"/>
      <c r="K2545" s="310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23100023</v>
      </c>
      <c r="F2548" s="123"/>
      <c r="G2548" s="124" t="s">
        <v>2</v>
      </c>
      <c r="H2548" s="353" t="str">
        <f>H2510</f>
        <v>CV SINAR CAHAYA NIRMALA</v>
      </c>
      <c r="I2548" s="353"/>
      <c r="J2548" s="353"/>
      <c r="K2548" s="354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57" t="s">
        <v>3</v>
      </c>
      <c r="G2549" s="130"/>
      <c r="H2549" s="355"/>
      <c r="I2549" s="355"/>
      <c r="J2549" s="355"/>
      <c r="K2549" s="356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58">
        <f>D2512</f>
        <v>45224</v>
      </c>
      <c r="E2550" s="359"/>
      <c r="F2550" s="357"/>
      <c r="G2550" s="131"/>
      <c r="H2550" s="360" t="str">
        <f>H2512</f>
        <v/>
      </c>
      <c r="I2550" s="360"/>
      <c r="J2550" s="360"/>
      <c r="K2550" s="361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57"/>
      <c r="G2551" s="131"/>
      <c r="H2551" s="341" t="str">
        <f>H2513</f>
        <v>BREBES</v>
      </c>
      <c r="I2551" s="341"/>
      <c r="J2551" s="341"/>
      <c r="K2551" s="342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 t="str">
        <f>D2514</f>
        <v>KO 4664</v>
      </c>
      <c r="E2552" s="122"/>
      <c r="F2552" s="133"/>
      <c r="G2552" s="134"/>
      <c r="H2552" s="343"/>
      <c r="I2552" s="343"/>
      <c r="J2552" s="343"/>
      <c r="K2552" s="344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5">B2518</f>
        <v>3</v>
      </c>
      <c r="C2556" s="287" t="str">
        <f t="shared" si="1415"/>
        <v>LSN</v>
      </c>
      <c r="D2556" s="288" t="str">
        <f t="shared" si="1415"/>
        <v/>
      </c>
      <c r="E2556" s="289" t="str">
        <f t="shared" si="1415"/>
        <v>GEL PEN KENKO MICROTECH 0.28 MM</v>
      </c>
      <c r="F2556" s="158"/>
      <c r="G2556" s="159"/>
      <c r="H2556" s="160">
        <f t="shared" ref="H2556:J2556" si="1416">H2518</f>
        <v>39600</v>
      </c>
      <c r="I2556" s="161">
        <f t="shared" si="1416"/>
        <v>0.1</v>
      </c>
      <c r="J2556" s="161">
        <f t="shared" si="1416"/>
        <v>0</v>
      </c>
      <c r="K2556" s="162">
        <f t="shared" ref="K2556:K2571" si="1417">(B2556*H2556-((B2556*H2556)*I2556))-((B2556*H2556-((B2556*H2556)*I2556))*J2556)</f>
        <v>106920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8">B2519</f>
        <v>3</v>
      </c>
      <c r="C2557" s="287" t="str">
        <f t="shared" si="1418"/>
        <v>LSN</v>
      </c>
      <c r="D2557" s="288" t="str">
        <f t="shared" si="1418"/>
        <v/>
      </c>
      <c r="E2557" s="289" t="str">
        <f t="shared" si="1418"/>
        <v>GEL PEN KENKO HI-TECH-H 0.28 MM FUN COLOR</v>
      </c>
      <c r="F2557" s="158"/>
      <c r="G2557" s="159"/>
      <c r="H2557" s="160">
        <f t="shared" ref="H2557:J2557" si="1419">H2519</f>
        <v>39000</v>
      </c>
      <c r="I2557" s="161">
        <f t="shared" si="1419"/>
        <v>0.1</v>
      </c>
      <c r="J2557" s="161">
        <f t="shared" si="1419"/>
        <v>0</v>
      </c>
      <c r="K2557" s="162">
        <f t="shared" si="1417"/>
        <v>105300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0">B2520</f>
        <v>3</v>
      </c>
      <c r="C2558" s="287" t="str">
        <f t="shared" si="1420"/>
        <v>LSN</v>
      </c>
      <c r="D2558" s="288" t="str">
        <f t="shared" si="1420"/>
        <v/>
      </c>
      <c r="E2558" s="289" t="str">
        <f t="shared" si="1420"/>
        <v>GEL PEN KENKO K-1 MINI</v>
      </c>
      <c r="F2558" s="158"/>
      <c r="G2558" s="159"/>
      <c r="H2558" s="160">
        <f t="shared" ref="H2558:J2558" si="1421">H2520</f>
        <v>33000</v>
      </c>
      <c r="I2558" s="161">
        <f t="shared" si="1421"/>
        <v>0.1</v>
      </c>
      <c r="J2558" s="161">
        <f t="shared" si="1421"/>
        <v>0</v>
      </c>
      <c r="K2558" s="162">
        <f t="shared" si="1417"/>
        <v>89100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2">B2521</f>
        <v>3</v>
      </c>
      <c r="C2559" s="287" t="str">
        <f t="shared" si="1422"/>
        <v>LSN</v>
      </c>
      <c r="D2559" s="288" t="str">
        <f t="shared" si="1422"/>
        <v/>
      </c>
      <c r="E2559" s="289" t="str">
        <f t="shared" si="1422"/>
        <v>BALLPEN JOYKO BP-363 VOCUS TRANS PTL HITAM</v>
      </c>
      <c r="F2559" s="158"/>
      <c r="G2559" s="159"/>
      <c r="H2559" s="160">
        <f t="shared" ref="H2559:J2559" si="1423">H2521</f>
        <v>13200</v>
      </c>
      <c r="I2559" s="161">
        <f t="shared" si="1423"/>
        <v>0.1</v>
      </c>
      <c r="J2559" s="161">
        <f t="shared" si="1423"/>
        <v>0</v>
      </c>
      <c r="K2559" s="162">
        <f t="shared" si="1417"/>
        <v>35640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4">B2522</f>
        <v>1</v>
      </c>
      <c r="C2560" s="287" t="str">
        <f t="shared" si="1424"/>
        <v>GRS</v>
      </c>
      <c r="D2560" s="288" t="str">
        <f t="shared" si="1424"/>
        <v/>
      </c>
      <c r="E2560" s="289" t="str">
        <f t="shared" si="1424"/>
        <v>PENSIL KENKO 2B-0810 FLOURESCENT</v>
      </c>
      <c r="F2560" s="158"/>
      <c r="G2560" s="159"/>
      <c r="H2560" s="160">
        <f t="shared" ref="H2560:J2560" si="1425">H2522</f>
        <v>115200</v>
      </c>
      <c r="I2560" s="161">
        <f t="shared" si="1425"/>
        <v>0.1</v>
      </c>
      <c r="J2560" s="161">
        <f t="shared" si="1425"/>
        <v>0</v>
      </c>
      <c r="K2560" s="162">
        <f t="shared" si="1417"/>
        <v>103680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6">B2523</f>
        <v>1</v>
      </c>
      <c r="C2561" s="287" t="str">
        <f t="shared" si="1426"/>
        <v>GRS</v>
      </c>
      <c r="D2561" s="288" t="str">
        <f t="shared" si="1426"/>
        <v/>
      </c>
      <c r="E2561" s="289" t="str">
        <f t="shared" si="1426"/>
        <v>PENSIL KENKO 2B-6393 FLUORESCENT</v>
      </c>
      <c r="F2561" s="158"/>
      <c r="G2561" s="159"/>
      <c r="H2561" s="160">
        <f t="shared" ref="H2561:J2561" si="1427">H2523</f>
        <v>120000</v>
      </c>
      <c r="I2561" s="161">
        <f t="shared" si="1427"/>
        <v>0.1</v>
      </c>
      <c r="J2561" s="161">
        <f t="shared" si="1427"/>
        <v>0</v>
      </c>
      <c r="K2561" s="162">
        <f t="shared" si="1417"/>
        <v>108000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8">B2524</f>
        <v>1</v>
      </c>
      <c r="C2562" s="287" t="str">
        <f t="shared" si="1428"/>
        <v>BOX</v>
      </c>
      <c r="D2562" s="288" t="str">
        <f t="shared" si="1428"/>
        <v/>
      </c>
      <c r="E2562" s="289" t="str">
        <f t="shared" si="1428"/>
        <v>PENSIL ZHONG HUA 6925-2B/B OVAL</v>
      </c>
      <c r="F2562" s="158"/>
      <c r="G2562" s="159"/>
      <c r="H2562" s="160">
        <f t="shared" ref="H2562:J2562" si="1429">H2524</f>
        <v>85000</v>
      </c>
      <c r="I2562" s="161">
        <f t="shared" si="1429"/>
        <v>0</v>
      </c>
      <c r="J2562" s="161">
        <f t="shared" si="1429"/>
        <v>0</v>
      </c>
      <c r="K2562" s="162">
        <f t="shared" si="1417"/>
        <v>85000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0">B2525</f>
        <v>2</v>
      </c>
      <c r="C2563" s="287" t="str">
        <f t="shared" si="1430"/>
        <v>BOX</v>
      </c>
      <c r="D2563" s="288" t="str">
        <f t="shared" si="1430"/>
        <v/>
      </c>
      <c r="E2563" s="290" t="str">
        <f t="shared" si="1430"/>
        <v>LEM STICK KENKO 8 GR (KECIL) isi 30 pc</v>
      </c>
      <c r="F2563" s="158"/>
      <c r="G2563" s="159"/>
      <c r="H2563" s="160">
        <f t="shared" ref="H2563:J2563" si="1431">H2525</f>
        <v>66000</v>
      </c>
      <c r="I2563" s="161">
        <f t="shared" si="1431"/>
        <v>0.1</v>
      </c>
      <c r="J2563" s="161">
        <f t="shared" si="1431"/>
        <v>0</v>
      </c>
      <c r="K2563" s="162">
        <f t="shared" si="1417"/>
        <v>118800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2">B2526</f>
        <v>2</v>
      </c>
      <c r="C2564" s="287" t="str">
        <f t="shared" si="1432"/>
        <v>BOX</v>
      </c>
      <c r="D2564" s="288" t="str">
        <f t="shared" si="1432"/>
        <v/>
      </c>
      <c r="E2564" s="289" t="str">
        <f t="shared" si="1432"/>
        <v>LEM STICK KENKO 15 GR (TANGGUNG) isi 20 pc</v>
      </c>
      <c r="F2564" s="158"/>
      <c r="G2564" s="159"/>
      <c r="H2564" s="160">
        <f t="shared" ref="H2564:J2564" si="1433">H2526</f>
        <v>72000</v>
      </c>
      <c r="I2564" s="161">
        <f t="shared" si="1433"/>
        <v>0.1</v>
      </c>
      <c r="J2564" s="161">
        <f t="shared" si="1433"/>
        <v>0</v>
      </c>
      <c r="K2564" s="162">
        <f t="shared" si="1417"/>
        <v>129600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4">B2527</f>
        <v>5</v>
      </c>
      <c r="C2565" s="287" t="str">
        <f t="shared" si="1434"/>
        <v>PCS</v>
      </c>
      <c r="D2565" s="288" t="str">
        <f t="shared" si="1434"/>
        <v/>
      </c>
      <c r="E2565" s="289" t="str">
        <f t="shared" si="1434"/>
        <v>BUKU KAS (FOLIO)</v>
      </c>
      <c r="F2565" s="158"/>
      <c r="G2565" s="159"/>
      <c r="H2565" s="160">
        <f t="shared" ref="H2565:J2565" si="1435">H2527</f>
        <v>18500</v>
      </c>
      <c r="I2565" s="161">
        <f t="shared" si="1435"/>
        <v>0</v>
      </c>
      <c r="J2565" s="161">
        <f t="shared" si="1435"/>
        <v>0</v>
      </c>
      <c r="K2565" s="162">
        <f t="shared" si="1417"/>
        <v>92500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6">B2528</f>
        <v>25</v>
      </c>
      <c r="C2566" s="287" t="str">
        <f t="shared" si="1436"/>
        <v>PAK</v>
      </c>
      <c r="D2566" s="288" t="str">
        <f t="shared" si="1436"/>
        <v/>
      </c>
      <c r="E2566" s="289" t="str">
        <f t="shared" si="1436"/>
        <v>LOOSE LEAF JOYART B5-2670 (50S)</v>
      </c>
      <c r="F2566" s="158"/>
      <c r="G2566" s="159"/>
      <c r="H2566" s="160">
        <f t="shared" ref="H2566:J2566" si="1437">H2528</f>
        <v>5700</v>
      </c>
      <c r="I2566" s="161">
        <f t="shared" si="1437"/>
        <v>0.1</v>
      </c>
      <c r="J2566" s="161">
        <f t="shared" si="1437"/>
        <v>0</v>
      </c>
      <c r="K2566" s="162">
        <f t="shared" si="1417"/>
        <v>128250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8">B2529</f>
        <v>2</v>
      </c>
      <c r="C2567" s="287" t="str">
        <f t="shared" si="1438"/>
        <v>LSN</v>
      </c>
      <c r="D2567" s="288" t="str">
        <f t="shared" si="1438"/>
        <v/>
      </c>
      <c r="E2567" s="289" t="str">
        <f t="shared" si="1438"/>
        <v>PENSIL WARNA KENKO CP-12F CLASSIC (PANJANG)</v>
      </c>
      <c r="F2567" s="158"/>
      <c r="G2567" s="159"/>
      <c r="H2567" s="160">
        <f t="shared" ref="H2567:J2567" si="1439">H2529</f>
        <v>124200</v>
      </c>
      <c r="I2567" s="161">
        <f t="shared" si="1439"/>
        <v>0.1</v>
      </c>
      <c r="J2567" s="161">
        <f t="shared" si="1439"/>
        <v>0</v>
      </c>
      <c r="K2567" s="162">
        <f t="shared" si="1417"/>
        <v>223560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0">B2530</f>
        <v>3</v>
      </c>
      <c r="C2568" s="287" t="str">
        <f t="shared" si="1440"/>
        <v>LSN</v>
      </c>
      <c r="D2568" s="288" t="str">
        <f t="shared" si="1440"/>
        <v/>
      </c>
      <c r="E2568" s="289" t="str">
        <f t="shared" si="1440"/>
        <v>GEL PEN KENKO K-1</v>
      </c>
      <c r="F2568" s="158"/>
      <c r="G2568" s="159"/>
      <c r="H2568" s="160">
        <f t="shared" ref="H2568:J2568" si="1441">H2530</f>
        <v>39600</v>
      </c>
      <c r="I2568" s="161">
        <f t="shared" si="1441"/>
        <v>0.1</v>
      </c>
      <c r="J2568" s="161">
        <f t="shared" si="1441"/>
        <v>0</v>
      </c>
      <c r="K2568" s="162">
        <f t="shared" si="1417"/>
        <v>106920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2">B2531</f>
        <v>1</v>
      </c>
      <c r="C2569" s="287" t="str">
        <f t="shared" si="1442"/>
        <v>LSN</v>
      </c>
      <c r="D2569" s="288" t="str">
        <f t="shared" si="1442"/>
        <v/>
      </c>
      <c r="E2569" s="289" t="str">
        <f t="shared" si="1442"/>
        <v>GUNTING KENKO SC-838N</v>
      </c>
      <c r="F2569" s="158"/>
      <c r="G2569" s="159"/>
      <c r="H2569" s="160">
        <f t="shared" ref="H2569:J2569" si="1443">H2531</f>
        <v>79800</v>
      </c>
      <c r="I2569" s="161">
        <f t="shared" si="1443"/>
        <v>0.1</v>
      </c>
      <c r="J2569" s="161">
        <f t="shared" si="1443"/>
        <v>0</v>
      </c>
      <c r="K2569" s="162">
        <f t="shared" si="1417"/>
        <v>71820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4">B2532</f>
        <v>0</v>
      </c>
      <c r="C2570" s="287">
        <f t="shared" si="1444"/>
        <v>0</v>
      </c>
      <c r="D2570" s="288">
        <f t="shared" si="1444"/>
        <v>0</v>
      </c>
      <c r="E2570" s="289">
        <f t="shared" si="1444"/>
        <v>0</v>
      </c>
      <c r="F2570" s="158"/>
      <c r="G2570" s="159"/>
      <c r="H2570" s="160">
        <f t="shared" ref="H2570:J2570" si="1445">H2532</f>
        <v>0</v>
      </c>
      <c r="I2570" s="161">
        <f t="shared" si="1445"/>
        <v>0</v>
      </c>
      <c r="J2570" s="161">
        <f t="shared" si="1445"/>
        <v>0</v>
      </c>
      <c r="K2570" s="162">
        <f t="shared" si="1417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6">B2533</f>
        <v>0</v>
      </c>
      <c r="C2571" s="287">
        <f t="shared" si="1446"/>
        <v>0</v>
      </c>
      <c r="D2571" s="288">
        <f t="shared" si="1446"/>
        <v>0</v>
      </c>
      <c r="E2571" s="290">
        <f t="shared" si="1446"/>
        <v>0</v>
      </c>
      <c r="F2571" s="158"/>
      <c r="G2571" s="159"/>
      <c r="H2571" s="160">
        <f t="shared" ref="H2571:J2571" si="1447">H2533</f>
        <v>0</v>
      </c>
      <c r="I2571" s="161">
        <f t="shared" si="1447"/>
        <v>0</v>
      </c>
      <c r="J2571" s="161">
        <f t="shared" si="1447"/>
        <v>0</v>
      </c>
      <c r="K2571" s="162">
        <f t="shared" si="1417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66"/>
      <c r="K2573" s="362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67">
        <f>SUM(K2556:K2571)</f>
        <v>1505090</v>
      </c>
      <c r="K2574" s="368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63"/>
      <c r="K2575" s="363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62"/>
      <c r="K2577" s="362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64">
        <f>((J2574/1.11)+(K2576/1.11))*11%</f>
        <v>149153.06306306305</v>
      </c>
      <c r="K2578" s="365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62"/>
      <c r="K2579" s="362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1505090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28</v>
      </c>
      <c r="J2582" s="335" t="str">
        <f>J2544</f>
        <v>NOVI / CONDRO</v>
      </c>
      <c r="K2582" s="336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29</v>
      </c>
      <c r="J2583" s="335">
        <f>J2545</f>
        <v>0</v>
      </c>
      <c r="K2583" s="336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23100023</v>
      </c>
      <c r="F2586" s="200"/>
      <c r="G2586" s="201" t="s">
        <v>2</v>
      </c>
      <c r="H2586" s="337" t="str">
        <f>H2548</f>
        <v>CV SINAR CAHAYA NIRMALA</v>
      </c>
      <c r="I2586" s="337"/>
      <c r="J2586" s="337"/>
      <c r="K2586" s="338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11" t="s">
        <v>3</v>
      </c>
      <c r="G2587" s="207"/>
      <c r="H2587" s="339"/>
      <c r="I2587" s="339"/>
      <c r="J2587" s="339"/>
      <c r="K2587" s="340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12">
        <f>D2550</f>
        <v>45224</v>
      </c>
      <c r="E2588" s="313"/>
      <c r="F2588" s="311"/>
      <c r="G2588" s="208"/>
      <c r="H2588" s="314" t="str">
        <f>H2550</f>
        <v/>
      </c>
      <c r="I2588" s="314"/>
      <c r="J2588" s="314"/>
      <c r="K2588" s="315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11"/>
      <c r="G2589" s="208"/>
      <c r="H2589" s="316" t="str">
        <f>H2551</f>
        <v>BREBES</v>
      </c>
      <c r="I2589" s="316"/>
      <c r="J2589" s="316"/>
      <c r="K2589" s="317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 t="str">
        <f>D2552</f>
        <v>KO 4664</v>
      </c>
      <c r="E2590" s="199"/>
      <c r="F2590" s="210"/>
      <c r="G2590" s="211"/>
      <c r="H2590" s="318"/>
      <c r="I2590" s="318"/>
      <c r="J2590" s="318"/>
      <c r="K2590" s="319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8">B2556</f>
        <v>3</v>
      </c>
      <c r="C2594" s="292" t="str">
        <f t="shared" si="1448"/>
        <v>LSN</v>
      </c>
      <c r="D2594" s="293" t="str">
        <f t="shared" si="1448"/>
        <v/>
      </c>
      <c r="E2594" s="294" t="str">
        <f t="shared" si="1448"/>
        <v>GEL PEN KENKO MICROTECH 0.28 MM</v>
      </c>
      <c r="F2594" s="235"/>
      <c r="G2594" s="236"/>
      <c r="H2594" s="237">
        <f t="shared" ref="H2594:J2594" si="1449">H2556</f>
        <v>39600</v>
      </c>
      <c r="I2594" s="238">
        <f t="shared" si="1449"/>
        <v>0.1</v>
      </c>
      <c r="J2594" s="238">
        <f t="shared" si="1449"/>
        <v>0</v>
      </c>
      <c r="K2594" s="239">
        <f t="shared" ref="K2594:K2609" si="1450">(B2594*H2594-((B2594*H2594)*I2594))-((B2594*H2594-((B2594*H2594)*I2594))*J2594)</f>
        <v>106920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1">B2557</f>
        <v>3</v>
      </c>
      <c r="C2595" s="292" t="str">
        <f t="shared" si="1451"/>
        <v>LSN</v>
      </c>
      <c r="D2595" s="293" t="str">
        <f t="shared" si="1451"/>
        <v/>
      </c>
      <c r="E2595" s="294" t="str">
        <f t="shared" si="1451"/>
        <v>GEL PEN KENKO HI-TECH-H 0.28 MM FUN COLOR</v>
      </c>
      <c r="F2595" s="235"/>
      <c r="G2595" s="236"/>
      <c r="H2595" s="237">
        <f t="shared" ref="H2595:J2595" si="1452">H2557</f>
        <v>39000</v>
      </c>
      <c r="I2595" s="238">
        <f t="shared" si="1452"/>
        <v>0.1</v>
      </c>
      <c r="J2595" s="238">
        <f t="shared" si="1452"/>
        <v>0</v>
      </c>
      <c r="K2595" s="239">
        <f t="shared" si="1450"/>
        <v>105300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3">B2558</f>
        <v>3</v>
      </c>
      <c r="C2596" s="292" t="str">
        <f t="shared" si="1453"/>
        <v>LSN</v>
      </c>
      <c r="D2596" s="293" t="str">
        <f t="shared" si="1453"/>
        <v/>
      </c>
      <c r="E2596" s="294" t="str">
        <f t="shared" si="1453"/>
        <v>GEL PEN KENKO K-1 MINI</v>
      </c>
      <c r="F2596" s="235"/>
      <c r="G2596" s="236"/>
      <c r="H2596" s="237">
        <f t="shared" ref="H2596:J2596" si="1454">H2558</f>
        <v>33000</v>
      </c>
      <c r="I2596" s="238">
        <f t="shared" si="1454"/>
        <v>0.1</v>
      </c>
      <c r="J2596" s="238">
        <f t="shared" si="1454"/>
        <v>0</v>
      </c>
      <c r="K2596" s="239">
        <f t="shared" si="1450"/>
        <v>89100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5">B2559</f>
        <v>3</v>
      </c>
      <c r="C2597" s="292" t="str">
        <f t="shared" si="1455"/>
        <v>LSN</v>
      </c>
      <c r="D2597" s="293" t="str">
        <f t="shared" si="1455"/>
        <v/>
      </c>
      <c r="E2597" s="294" t="str">
        <f t="shared" si="1455"/>
        <v>BALLPEN JOYKO BP-363 VOCUS TRANS PTL HITAM</v>
      </c>
      <c r="F2597" s="235"/>
      <c r="G2597" s="236"/>
      <c r="H2597" s="237">
        <f t="shared" ref="H2597:J2597" si="1456">H2559</f>
        <v>13200</v>
      </c>
      <c r="I2597" s="238">
        <f t="shared" si="1456"/>
        <v>0.1</v>
      </c>
      <c r="J2597" s="238">
        <f t="shared" si="1456"/>
        <v>0</v>
      </c>
      <c r="K2597" s="239">
        <f t="shared" si="1450"/>
        <v>35640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7">B2560</f>
        <v>1</v>
      </c>
      <c r="C2598" s="292" t="str">
        <f t="shared" si="1457"/>
        <v>GRS</v>
      </c>
      <c r="D2598" s="293" t="str">
        <f t="shared" si="1457"/>
        <v/>
      </c>
      <c r="E2598" s="294" t="str">
        <f t="shared" si="1457"/>
        <v>PENSIL KENKO 2B-0810 FLOURESCENT</v>
      </c>
      <c r="F2598" s="235"/>
      <c r="G2598" s="236"/>
      <c r="H2598" s="237">
        <f t="shared" ref="H2598:J2598" si="1458">H2560</f>
        <v>115200</v>
      </c>
      <c r="I2598" s="238">
        <f t="shared" si="1458"/>
        <v>0.1</v>
      </c>
      <c r="J2598" s="238">
        <f t="shared" si="1458"/>
        <v>0</v>
      </c>
      <c r="K2598" s="239">
        <f t="shared" si="1450"/>
        <v>103680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59">B2561</f>
        <v>1</v>
      </c>
      <c r="C2599" s="292" t="str">
        <f t="shared" si="1459"/>
        <v>GRS</v>
      </c>
      <c r="D2599" s="293" t="str">
        <f t="shared" si="1459"/>
        <v/>
      </c>
      <c r="E2599" s="294" t="str">
        <f t="shared" si="1459"/>
        <v>PENSIL KENKO 2B-6393 FLUORESCENT</v>
      </c>
      <c r="F2599" s="235"/>
      <c r="G2599" s="236"/>
      <c r="H2599" s="237">
        <f t="shared" ref="H2599:J2599" si="1460">H2561</f>
        <v>120000</v>
      </c>
      <c r="I2599" s="238">
        <f t="shared" si="1460"/>
        <v>0.1</v>
      </c>
      <c r="J2599" s="238">
        <f t="shared" si="1460"/>
        <v>0</v>
      </c>
      <c r="K2599" s="239">
        <f t="shared" si="1450"/>
        <v>108000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1">B2562</f>
        <v>1</v>
      </c>
      <c r="C2600" s="292" t="str">
        <f t="shared" si="1461"/>
        <v>BOX</v>
      </c>
      <c r="D2600" s="293" t="str">
        <f t="shared" si="1461"/>
        <v/>
      </c>
      <c r="E2600" s="294" t="str">
        <f t="shared" si="1461"/>
        <v>PENSIL ZHONG HUA 6925-2B/B OVAL</v>
      </c>
      <c r="F2600" s="235"/>
      <c r="G2600" s="236"/>
      <c r="H2600" s="237">
        <f t="shared" ref="H2600:J2600" si="1462">H2562</f>
        <v>85000</v>
      </c>
      <c r="I2600" s="238">
        <f t="shared" si="1462"/>
        <v>0</v>
      </c>
      <c r="J2600" s="238">
        <f t="shared" si="1462"/>
        <v>0</v>
      </c>
      <c r="K2600" s="239">
        <f t="shared" si="1450"/>
        <v>85000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3">B2563</f>
        <v>2</v>
      </c>
      <c r="C2601" s="292" t="str">
        <f t="shared" si="1463"/>
        <v>BOX</v>
      </c>
      <c r="D2601" s="293" t="str">
        <f t="shared" si="1463"/>
        <v/>
      </c>
      <c r="E2601" s="295" t="str">
        <f t="shared" si="1463"/>
        <v>LEM STICK KENKO 8 GR (KECIL) isi 30 pc</v>
      </c>
      <c r="F2601" s="235"/>
      <c r="G2601" s="236"/>
      <c r="H2601" s="237">
        <f t="shared" ref="H2601:J2601" si="1464">H2563</f>
        <v>66000</v>
      </c>
      <c r="I2601" s="238">
        <f t="shared" si="1464"/>
        <v>0.1</v>
      </c>
      <c r="J2601" s="238">
        <f t="shared" si="1464"/>
        <v>0</v>
      </c>
      <c r="K2601" s="239">
        <f t="shared" si="1450"/>
        <v>118800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5">B2564</f>
        <v>2</v>
      </c>
      <c r="C2602" s="292" t="str">
        <f t="shared" si="1465"/>
        <v>BOX</v>
      </c>
      <c r="D2602" s="293" t="str">
        <f t="shared" si="1465"/>
        <v/>
      </c>
      <c r="E2602" s="294" t="str">
        <f t="shared" si="1465"/>
        <v>LEM STICK KENKO 15 GR (TANGGUNG) isi 20 pc</v>
      </c>
      <c r="F2602" s="235"/>
      <c r="G2602" s="236"/>
      <c r="H2602" s="237">
        <f t="shared" ref="H2602:J2602" si="1466">H2564</f>
        <v>72000</v>
      </c>
      <c r="I2602" s="238">
        <f t="shared" si="1466"/>
        <v>0.1</v>
      </c>
      <c r="J2602" s="238">
        <f t="shared" si="1466"/>
        <v>0</v>
      </c>
      <c r="K2602" s="239">
        <f t="shared" si="1450"/>
        <v>129600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7">B2565</f>
        <v>5</v>
      </c>
      <c r="C2603" s="292" t="str">
        <f t="shared" si="1467"/>
        <v>PCS</v>
      </c>
      <c r="D2603" s="293" t="str">
        <f t="shared" si="1467"/>
        <v/>
      </c>
      <c r="E2603" s="294" t="str">
        <f t="shared" si="1467"/>
        <v>BUKU KAS (FOLIO)</v>
      </c>
      <c r="F2603" s="235"/>
      <c r="G2603" s="236"/>
      <c r="H2603" s="237">
        <f t="shared" ref="H2603:J2603" si="1468">H2565</f>
        <v>18500</v>
      </c>
      <c r="I2603" s="238">
        <f t="shared" si="1468"/>
        <v>0</v>
      </c>
      <c r="J2603" s="238">
        <f t="shared" si="1468"/>
        <v>0</v>
      </c>
      <c r="K2603" s="239">
        <f t="shared" si="1450"/>
        <v>92500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69">B2566</f>
        <v>25</v>
      </c>
      <c r="C2604" s="292" t="str">
        <f t="shared" si="1469"/>
        <v>PAK</v>
      </c>
      <c r="D2604" s="293" t="str">
        <f t="shared" si="1469"/>
        <v/>
      </c>
      <c r="E2604" s="294" t="str">
        <f t="shared" si="1469"/>
        <v>LOOSE LEAF JOYART B5-2670 (50S)</v>
      </c>
      <c r="F2604" s="235"/>
      <c r="G2604" s="236"/>
      <c r="H2604" s="237">
        <f t="shared" ref="H2604:J2604" si="1470">H2566</f>
        <v>5700</v>
      </c>
      <c r="I2604" s="238">
        <f t="shared" si="1470"/>
        <v>0.1</v>
      </c>
      <c r="J2604" s="238">
        <f t="shared" si="1470"/>
        <v>0</v>
      </c>
      <c r="K2604" s="239">
        <f t="shared" si="1450"/>
        <v>128250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1">B2567</f>
        <v>2</v>
      </c>
      <c r="C2605" s="292" t="str">
        <f t="shared" si="1471"/>
        <v>LSN</v>
      </c>
      <c r="D2605" s="293" t="str">
        <f t="shared" si="1471"/>
        <v/>
      </c>
      <c r="E2605" s="294" t="str">
        <f t="shared" si="1471"/>
        <v>PENSIL WARNA KENKO CP-12F CLASSIC (PANJANG)</v>
      </c>
      <c r="F2605" s="235"/>
      <c r="G2605" s="236"/>
      <c r="H2605" s="237">
        <f t="shared" ref="H2605:J2605" si="1472">H2567</f>
        <v>124200</v>
      </c>
      <c r="I2605" s="238">
        <f t="shared" si="1472"/>
        <v>0.1</v>
      </c>
      <c r="J2605" s="238">
        <f t="shared" si="1472"/>
        <v>0</v>
      </c>
      <c r="K2605" s="239">
        <f t="shared" si="1450"/>
        <v>223560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3">B2568</f>
        <v>3</v>
      </c>
      <c r="C2606" s="292" t="str">
        <f t="shared" si="1473"/>
        <v>LSN</v>
      </c>
      <c r="D2606" s="293" t="str">
        <f t="shared" si="1473"/>
        <v/>
      </c>
      <c r="E2606" s="294" t="str">
        <f t="shared" si="1473"/>
        <v>GEL PEN KENKO K-1</v>
      </c>
      <c r="F2606" s="235"/>
      <c r="G2606" s="236"/>
      <c r="H2606" s="237">
        <f t="shared" ref="H2606:J2606" si="1474">H2568</f>
        <v>39600</v>
      </c>
      <c r="I2606" s="238">
        <f t="shared" si="1474"/>
        <v>0.1</v>
      </c>
      <c r="J2606" s="238">
        <f t="shared" si="1474"/>
        <v>0</v>
      </c>
      <c r="K2606" s="239">
        <f t="shared" si="1450"/>
        <v>106920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5">B2569</f>
        <v>1</v>
      </c>
      <c r="C2607" s="292" t="str">
        <f t="shared" si="1475"/>
        <v>LSN</v>
      </c>
      <c r="D2607" s="293" t="str">
        <f t="shared" si="1475"/>
        <v/>
      </c>
      <c r="E2607" s="294" t="str">
        <f t="shared" si="1475"/>
        <v>GUNTING KENKO SC-838N</v>
      </c>
      <c r="F2607" s="235"/>
      <c r="G2607" s="236"/>
      <c r="H2607" s="237">
        <f t="shared" ref="H2607:J2607" si="1476">H2569</f>
        <v>79800</v>
      </c>
      <c r="I2607" s="238">
        <f t="shared" si="1476"/>
        <v>0.1</v>
      </c>
      <c r="J2607" s="238">
        <f t="shared" si="1476"/>
        <v>0</v>
      </c>
      <c r="K2607" s="239">
        <f t="shared" si="1450"/>
        <v>71820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7">B2570</f>
        <v>0</v>
      </c>
      <c r="C2608" s="292">
        <f t="shared" si="1477"/>
        <v>0</v>
      </c>
      <c r="D2608" s="293">
        <f t="shared" si="1477"/>
        <v>0</v>
      </c>
      <c r="E2608" s="294">
        <f t="shared" si="1477"/>
        <v>0</v>
      </c>
      <c r="F2608" s="235"/>
      <c r="G2608" s="236"/>
      <c r="H2608" s="237">
        <f t="shared" ref="H2608:J2608" si="1478">H2570</f>
        <v>0</v>
      </c>
      <c r="I2608" s="238">
        <f t="shared" si="1478"/>
        <v>0</v>
      </c>
      <c r="J2608" s="238">
        <f t="shared" si="1478"/>
        <v>0</v>
      </c>
      <c r="K2608" s="239">
        <f t="shared" si="1450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79">B2571</f>
        <v>0</v>
      </c>
      <c r="C2609" s="292">
        <f t="shared" si="1479"/>
        <v>0</v>
      </c>
      <c r="D2609" s="293">
        <f t="shared" si="1479"/>
        <v>0</v>
      </c>
      <c r="E2609" s="295">
        <f t="shared" si="1479"/>
        <v>0</v>
      </c>
      <c r="F2609" s="235"/>
      <c r="G2609" s="236"/>
      <c r="H2609" s="237">
        <f t="shared" ref="H2609:J2609" si="1480">H2571</f>
        <v>0</v>
      </c>
      <c r="I2609" s="238">
        <f t="shared" si="1480"/>
        <v>0</v>
      </c>
      <c r="J2609" s="238">
        <f t="shared" si="1480"/>
        <v>0</v>
      </c>
      <c r="K2609" s="239">
        <f t="shared" si="1450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20"/>
      <c r="K2611" s="321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22">
        <f>SUM(K2594:K2609)</f>
        <v>1505090</v>
      </c>
      <c r="K2612" s="323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24"/>
      <c r="K2613" s="324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21"/>
      <c r="K2615" s="321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25">
        <f>((J2612/1.11)+(K2614/1.11))*11%</f>
        <v>149153.06306306305</v>
      </c>
      <c r="K2616" s="326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21"/>
      <c r="K2617" s="321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1505090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28</v>
      </c>
      <c r="J2620" s="327" t="str">
        <f>J2582</f>
        <v>NOVI / CONDRO</v>
      </c>
      <c r="K2620" s="328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29</v>
      </c>
      <c r="J2621" s="327">
        <f>J2583</f>
        <v>0</v>
      </c>
      <c r="K2621" s="328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23100024</v>
      </c>
      <c r="G2624" s="11" t="s">
        <v>2</v>
      </c>
      <c r="H2624" s="303" t="s">
        <v>130</v>
      </c>
      <c r="I2624" s="303"/>
      <c r="J2624" s="303"/>
      <c r="K2624" s="304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07" t="s">
        <v>3</v>
      </c>
      <c r="G2625" s="17"/>
      <c r="H2625" s="305"/>
      <c r="I2625" s="305"/>
      <c r="J2625" s="305"/>
      <c r="K2625" s="306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45">
        <v>45224</v>
      </c>
      <c r="E2626" s="346"/>
      <c r="F2626" s="307"/>
      <c r="G2626" s="18"/>
      <c r="H2626" s="347" t="s">
        <v>37</v>
      </c>
      <c r="I2626" s="347"/>
      <c r="J2626" s="347"/>
      <c r="K2626" s="348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07"/>
      <c r="G2627" s="18"/>
      <c r="H2627" s="349" t="s">
        <v>131</v>
      </c>
      <c r="I2627" s="349"/>
      <c r="J2627" s="349"/>
      <c r="K2627" s="350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 t="s">
        <v>144</v>
      </c>
      <c r="E2628" s="9"/>
      <c r="F2628" s="21"/>
      <c r="G2628" s="22"/>
      <c r="H2628" s="351"/>
      <c r="I2628" s="351"/>
      <c r="J2628" s="351"/>
      <c r="K2628" s="352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>
        <v>1</v>
      </c>
      <c r="C2632" s="46" t="s">
        <v>36</v>
      </c>
      <c r="D2632" s="93" t="s">
        <v>37</v>
      </c>
      <c r="E2632" s="110" t="s">
        <v>145</v>
      </c>
      <c r="F2632" s="48"/>
      <c r="G2632" s="49"/>
      <c r="H2632" s="50">
        <v>132000</v>
      </c>
      <c r="I2632" s="51">
        <v>0.1</v>
      </c>
      <c r="J2632" s="51"/>
      <c r="K2632" s="52">
        <f t="shared" ref="K2632:K2647" si="1481">(B2632*H2632-((B2632*H2632)*I2632))-((B2632*H2632-((B2632*H2632)*I2632))*J2632)</f>
        <v>118800</v>
      </c>
      <c r="L2632" s="36"/>
    </row>
    <row r="2633" spans="1:12" s="10" customFormat="1" ht="14.1" customHeight="1" x14ac:dyDescent="0.25">
      <c r="A2633" s="45">
        <v>2</v>
      </c>
      <c r="B2633" s="46">
        <v>1</v>
      </c>
      <c r="C2633" s="46" t="s">
        <v>36</v>
      </c>
      <c r="D2633" s="93" t="s">
        <v>37</v>
      </c>
      <c r="E2633" s="110" t="s">
        <v>146</v>
      </c>
      <c r="F2633" s="48"/>
      <c r="G2633" s="49"/>
      <c r="H2633" s="50">
        <v>62400</v>
      </c>
      <c r="I2633" s="51">
        <v>0.1</v>
      </c>
      <c r="J2633" s="51"/>
      <c r="K2633" s="52">
        <f t="shared" si="1481"/>
        <v>56160</v>
      </c>
      <c r="L2633" s="36"/>
    </row>
    <row r="2634" spans="1:12" s="10" customFormat="1" ht="14.1" customHeight="1" x14ac:dyDescent="0.25">
      <c r="A2634" s="45">
        <v>3</v>
      </c>
      <c r="B2634" s="46">
        <v>48</v>
      </c>
      <c r="C2634" s="46" t="s">
        <v>44</v>
      </c>
      <c r="D2634" s="93" t="s">
        <v>37</v>
      </c>
      <c r="E2634" s="110" t="s">
        <v>147</v>
      </c>
      <c r="F2634" s="48"/>
      <c r="G2634" s="49"/>
      <c r="H2634" s="50">
        <v>4400</v>
      </c>
      <c r="I2634" s="51">
        <v>0.1</v>
      </c>
      <c r="J2634" s="51"/>
      <c r="K2634" s="52">
        <f t="shared" si="1481"/>
        <v>190080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3"/>
      <c r="E2635" s="110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3"/>
      <c r="E2636" s="110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3"/>
      <c r="E2637" s="110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3"/>
      <c r="E2638" s="110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3"/>
      <c r="E2639" s="110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3"/>
      <c r="E2640" s="110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3"/>
      <c r="E2641" s="110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3"/>
      <c r="E2642" s="110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3"/>
      <c r="E2643" s="110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34"/>
      <c r="K2649" s="308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29">
        <f>SUM(K2632:K2647)</f>
        <v>365040</v>
      </c>
      <c r="K2650" s="330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31"/>
      <c r="K2651" s="331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08"/>
      <c r="K2653" s="308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32">
        <f>((J2650/1.11)+(K2652/1.11))*11%</f>
        <v>36175.135135135133</v>
      </c>
      <c r="K2654" s="333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08"/>
      <c r="K2655" s="308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365040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28</v>
      </c>
      <c r="J2658" s="309" t="s">
        <v>39</v>
      </c>
      <c r="K2658" s="310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29</v>
      </c>
      <c r="J2659" s="309"/>
      <c r="K2659" s="310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23100024</v>
      </c>
      <c r="F2662" s="123"/>
      <c r="G2662" s="124" t="s">
        <v>2</v>
      </c>
      <c r="H2662" s="353" t="str">
        <f>H2624</f>
        <v>CV SINAR CAHAYA NIRMALA</v>
      </c>
      <c r="I2662" s="353"/>
      <c r="J2662" s="353"/>
      <c r="K2662" s="354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57" t="s">
        <v>3</v>
      </c>
      <c r="G2663" s="130"/>
      <c r="H2663" s="355"/>
      <c r="I2663" s="355"/>
      <c r="J2663" s="355"/>
      <c r="K2663" s="356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58">
        <f>D2626</f>
        <v>45224</v>
      </c>
      <c r="E2664" s="359"/>
      <c r="F2664" s="357"/>
      <c r="G2664" s="131"/>
      <c r="H2664" s="360" t="str">
        <f>H2626</f>
        <v/>
      </c>
      <c r="I2664" s="360"/>
      <c r="J2664" s="360"/>
      <c r="K2664" s="361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57"/>
      <c r="G2665" s="131"/>
      <c r="H2665" s="341" t="str">
        <f>H2627</f>
        <v>BREBES</v>
      </c>
      <c r="I2665" s="341"/>
      <c r="J2665" s="341"/>
      <c r="K2665" s="342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 t="str">
        <f>D2628</f>
        <v>KO 4665</v>
      </c>
      <c r="E2666" s="122"/>
      <c r="F2666" s="133"/>
      <c r="G2666" s="134"/>
      <c r="H2666" s="343"/>
      <c r="I2666" s="343"/>
      <c r="J2666" s="343"/>
      <c r="K2666" s="344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2">B2632</f>
        <v>1</v>
      </c>
      <c r="C2670" s="287" t="str">
        <f t="shared" si="1482"/>
        <v>LSN</v>
      </c>
      <c r="D2670" s="288" t="str">
        <f t="shared" si="1482"/>
        <v/>
      </c>
      <c r="E2670" s="289" t="str">
        <f t="shared" si="1482"/>
        <v>CORRECTION TAPE JOYKO CT-520</v>
      </c>
      <c r="F2670" s="158"/>
      <c r="G2670" s="159"/>
      <c r="H2670" s="160">
        <f t="shared" ref="H2670:J2670" si="1483">H2632</f>
        <v>132000</v>
      </c>
      <c r="I2670" s="161">
        <f t="shared" si="1483"/>
        <v>0.1</v>
      </c>
      <c r="J2670" s="161">
        <f t="shared" si="1483"/>
        <v>0</v>
      </c>
      <c r="K2670" s="162">
        <f t="shared" ref="K2670:K2685" si="1484">(B2670*H2670-((B2670*H2670)*I2670))-((B2670*H2670-((B2670*H2670)*I2670))*J2670)</f>
        <v>118800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5">B2633</f>
        <v>1</v>
      </c>
      <c r="C2671" s="287" t="str">
        <f t="shared" si="1485"/>
        <v>LSN</v>
      </c>
      <c r="D2671" s="288" t="str">
        <f t="shared" si="1485"/>
        <v/>
      </c>
      <c r="E2671" s="289" t="str">
        <f t="shared" si="1485"/>
        <v>CORRECTION TAPE KENKO CT-906 (12M x 5MM)</v>
      </c>
      <c r="F2671" s="158"/>
      <c r="G2671" s="159"/>
      <c r="H2671" s="160">
        <f t="shared" ref="H2671:J2671" si="1486">H2633</f>
        <v>62400</v>
      </c>
      <c r="I2671" s="161">
        <f t="shared" si="1486"/>
        <v>0.1</v>
      </c>
      <c r="J2671" s="161">
        <f t="shared" si="1486"/>
        <v>0</v>
      </c>
      <c r="K2671" s="162">
        <f t="shared" si="1484"/>
        <v>56160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7">B2634</f>
        <v>48</v>
      </c>
      <c r="C2672" s="287" t="str">
        <f t="shared" si="1487"/>
        <v>PAK</v>
      </c>
      <c r="D2672" s="288" t="str">
        <f t="shared" si="1487"/>
        <v/>
      </c>
      <c r="E2672" s="289" t="str">
        <f t="shared" si="1487"/>
        <v>LOOSE LEAF KENKO A5-LL 50-2070</v>
      </c>
      <c r="F2672" s="158"/>
      <c r="G2672" s="159"/>
      <c r="H2672" s="160">
        <f t="shared" ref="H2672:J2672" si="1488">H2634</f>
        <v>4400</v>
      </c>
      <c r="I2672" s="161">
        <f t="shared" si="1488"/>
        <v>0.1</v>
      </c>
      <c r="J2672" s="161">
        <f t="shared" si="1488"/>
        <v>0</v>
      </c>
      <c r="K2672" s="162">
        <f t="shared" si="1484"/>
        <v>190080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89">B2635</f>
        <v>0</v>
      </c>
      <c r="C2673" s="287">
        <f t="shared" si="1489"/>
        <v>0</v>
      </c>
      <c r="D2673" s="288">
        <f t="shared" si="1489"/>
        <v>0</v>
      </c>
      <c r="E2673" s="289">
        <f t="shared" si="1489"/>
        <v>0</v>
      </c>
      <c r="F2673" s="158"/>
      <c r="G2673" s="159"/>
      <c r="H2673" s="160">
        <f t="shared" ref="H2673:J2673" si="1490">H2635</f>
        <v>0</v>
      </c>
      <c r="I2673" s="161">
        <f t="shared" si="1490"/>
        <v>0</v>
      </c>
      <c r="J2673" s="161">
        <f t="shared" si="1490"/>
        <v>0</v>
      </c>
      <c r="K2673" s="162">
        <f t="shared" si="1484"/>
        <v>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1">B2636</f>
        <v>0</v>
      </c>
      <c r="C2674" s="287">
        <f t="shared" si="1491"/>
        <v>0</v>
      </c>
      <c r="D2674" s="288">
        <f t="shared" si="1491"/>
        <v>0</v>
      </c>
      <c r="E2674" s="289">
        <f t="shared" si="1491"/>
        <v>0</v>
      </c>
      <c r="F2674" s="158"/>
      <c r="G2674" s="159"/>
      <c r="H2674" s="160">
        <f t="shared" ref="H2674:J2674" si="1492">H2636</f>
        <v>0</v>
      </c>
      <c r="I2674" s="161">
        <f t="shared" si="1492"/>
        <v>0</v>
      </c>
      <c r="J2674" s="161">
        <f t="shared" si="1492"/>
        <v>0</v>
      </c>
      <c r="K2674" s="162">
        <f t="shared" si="1484"/>
        <v>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3">B2637</f>
        <v>0</v>
      </c>
      <c r="C2675" s="287">
        <f t="shared" si="1493"/>
        <v>0</v>
      </c>
      <c r="D2675" s="288">
        <f t="shared" si="1493"/>
        <v>0</v>
      </c>
      <c r="E2675" s="289">
        <f t="shared" si="1493"/>
        <v>0</v>
      </c>
      <c r="F2675" s="158"/>
      <c r="G2675" s="159"/>
      <c r="H2675" s="160">
        <f t="shared" ref="H2675:J2675" si="1494">H2637</f>
        <v>0</v>
      </c>
      <c r="I2675" s="161">
        <f t="shared" si="1494"/>
        <v>0</v>
      </c>
      <c r="J2675" s="161">
        <f t="shared" si="1494"/>
        <v>0</v>
      </c>
      <c r="K2675" s="162">
        <f t="shared" si="1484"/>
        <v>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5">B2638</f>
        <v>0</v>
      </c>
      <c r="C2676" s="287">
        <f t="shared" si="1495"/>
        <v>0</v>
      </c>
      <c r="D2676" s="288">
        <f t="shared" si="1495"/>
        <v>0</v>
      </c>
      <c r="E2676" s="289">
        <f t="shared" si="1495"/>
        <v>0</v>
      </c>
      <c r="F2676" s="158"/>
      <c r="G2676" s="159"/>
      <c r="H2676" s="160">
        <f t="shared" ref="H2676:J2676" si="1496">H2638</f>
        <v>0</v>
      </c>
      <c r="I2676" s="161">
        <f t="shared" si="1496"/>
        <v>0</v>
      </c>
      <c r="J2676" s="161">
        <f t="shared" si="1496"/>
        <v>0</v>
      </c>
      <c r="K2676" s="162">
        <f t="shared" si="1484"/>
        <v>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7">B2639</f>
        <v>0</v>
      </c>
      <c r="C2677" s="287">
        <f t="shared" si="1497"/>
        <v>0</v>
      </c>
      <c r="D2677" s="288">
        <f t="shared" si="1497"/>
        <v>0</v>
      </c>
      <c r="E2677" s="290">
        <f t="shared" si="1497"/>
        <v>0</v>
      </c>
      <c r="F2677" s="158"/>
      <c r="G2677" s="159"/>
      <c r="H2677" s="160">
        <f t="shared" ref="H2677:J2677" si="1498">H2639</f>
        <v>0</v>
      </c>
      <c r="I2677" s="161">
        <f t="shared" si="1498"/>
        <v>0</v>
      </c>
      <c r="J2677" s="161">
        <f t="shared" si="1498"/>
        <v>0</v>
      </c>
      <c r="K2677" s="162">
        <f t="shared" si="1484"/>
        <v>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499">B2640</f>
        <v>0</v>
      </c>
      <c r="C2678" s="287">
        <f t="shared" si="1499"/>
        <v>0</v>
      </c>
      <c r="D2678" s="288">
        <f t="shared" si="1499"/>
        <v>0</v>
      </c>
      <c r="E2678" s="289">
        <f t="shared" si="1499"/>
        <v>0</v>
      </c>
      <c r="F2678" s="158"/>
      <c r="G2678" s="159"/>
      <c r="H2678" s="160">
        <f t="shared" ref="H2678:J2678" si="1500">H2640</f>
        <v>0</v>
      </c>
      <c r="I2678" s="161">
        <f t="shared" si="1500"/>
        <v>0</v>
      </c>
      <c r="J2678" s="161">
        <f t="shared" si="1500"/>
        <v>0</v>
      </c>
      <c r="K2678" s="162">
        <f t="shared" si="1484"/>
        <v>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1">B2641</f>
        <v>0</v>
      </c>
      <c r="C2679" s="287">
        <f t="shared" si="1501"/>
        <v>0</v>
      </c>
      <c r="D2679" s="288">
        <f t="shared" si="1501"/>
        <v>0</v>
      </c>
      <c r="E2679" s="289">
        <f t="shared" si="1501"/>
        <v>0</v>
      </c>
      <c r="F2679" s="158"/>
      <c r="G2679" s="159"/>
      <c r="H2679" s="160">
        <f t="shared" ref="H2679:J2679" si="1502">H2641</f>
        <v>0</v>
      </c>
      <c r="I2679" s="161">
        <f t="shared" si="1502"/>
        <v>0</v>
      </c>
      <c r="J2679" s="161">
        <f t="shared" si="1502"/>
        <v>0</v>
      </c>
      <c r="K2679" s="162">
        <f t="shared" si="1484"/>
        <v>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3">B2642</f>
        <v>0</v>
      </c>
      <c r="C2680" s="287">
        <f t="shared" si="1503"/>
        <v>0</v>
      </c>
      <c r="D2680" s="288">
        <f t="shared" si="1503"/>
        <v>0</v>
      </c>
      <c r="E2680" s="289">
        <f t="shared" si="1503"/>
        <v>0</v>
      </c>
      <c r="F2680" s="158"/>
      <c r="G2680" s="159"/>
      <c r="H2680" s="160">
        <f t="shared" ref="H2680:J2680" si="1504">H2642</f>
        <v>0</v>
      </c>
      <c r="I2680" s="161">
        <f t="shared" si="1504"/>
        <v>0</v>
      </c>
      <c r="J2680" s="161">
        <f t="shared" si="1504"/>
        <v>0</v>
      </c>
      <c r="K2680" s="162">
        <f t="shared" si="1484"/>
        <v>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5">B2643</f>
        <v>0</v>
      </c>
      <c r="C2681" s="287">
        <f t="shared" si="1505"/>
        <v>0</v>
      </c>
      <c r="D2681" s="288">
        <f t="shared" si="1505"/>
        <v>0</v>
      </c>
      <c r="E2681" s="289">
        <f t="shared" si="1505"/>
        <v>0</v>
      </c>
      <c r="F2681" s="158"/>
      <c r="G2681" s="159"/>
      <c r="H2681" s="160">
        <f t="shared" ref="H2681:J2681" si="1506">H2643</f>
        <v>0</v>
      </c>
      <c r="I2681" s="161">
        <f t="shared" si="1506"/>
        <v>0</v>
      </c>
      <c r="J2681" s="161">
        <f t="shared" si="1506"/>
        <v>0</v>
      </c>
      <c r="K2681" s="162">
        <f t="shared" si="1484"/>
        <v>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7">B2644</f>
        <v>0</v>
      </c>
      <c r="C2682" s="287">
        <f t="shared" si="1507"/>
        <v>0</v>
      </c>
      <c r="D2682" s="288">
        <f t="shared" si="1507"/>
        <v>0</v>
      </c>
      <c r="E2682" s="289">
        <f t="shared" si="1507"/>
        <v>0</v>
      </c>
      <c r="F2682" s="158"/>
      <c r="G2682" s="159"/>
      <c r="H2682" s="160">
        <f t="shared" ref="H2682:J2682" si="1508">H2644</f>
        <v>0</v>
      </c>
      <c r="I2682" s="161">
        <f t="shared" si="1508"/>
        <v>0</v>
      </c>
      <c r="J2682" s="161">
        <f t="shared" si="1508"/>
        <v>0</v>
      </c>
      <c r="K2682" s="162">
        <f t="shared" si="1484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09">B2645</f>
        <v>0</v>
      </c>
      <c r="C2683" s="287">
        <f t="shared" si="1509"/>
        <v>0</v>
      </c>
      <c r="D2683" s="288">
        <f t="shared" si="1509"/>
        <v>0</v>
      </c>
      <c r="E2683" s="289">
        <f t="shared" si="1509"/>
        <v>0</v>
      </c>
      <c r="F2683" s="158"/>
      <c r="G2683" s="159"/>
      <c r="H2683" s="160">
        <f t="shared" ref="H2683:J2683" si="1510">H2645</f>
        <v>0</v>
      </c>
      <c r="I2683" s="161">
        <f t="shared" si="1510"/>
        <v>0</v>
      </c>
      <c r="J2683" s="161">
        <f t="shared" si="1510"/>
        <v>0</v>
      </c>
      <c r="K2683" s="162">
        <f t="shared" si="1484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1">B2646</f>
        <v>0</v>
      </c>
      <c r="C2684" s="287">
        <f t="shared" si="1511"/>
        <v>0</v>
      </c>
      <c r="D2684" s="288">
        <f t="shared" si="1511"/>
        <v>0</v>
      </c>
      <c r="E2684" s="289">
        <f t="shared" si="1511"/>
        <v>0</v>
      </c>
      <c r="F2684" s="158"/>
      <c r="G2684" s="159"/>
      <c r="H2684" s="160">
        <f t="shared" ref="H2684:J2684" si="1512">H2646</f>
        <v>0</v>
      </c>
      <c r="I2684" s="161">
        <f t="shared" si="1512"/>
        <v>0</v>
      </c>
      <c r="J2684" s="161">
        <f t="shared" si="1512"/>
        <v>0</v>
      </c>
      <c r="K2684" s="162">
        <f t="shared" si="1484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3">B2647</f>
        <v>0</v>
      </c>
      <c r="C2685" s="287">
        <f t="shared" si="1513"/>
        <v>0</v>
      </c>
      <c r="D2685" s="288">
        <f t="shared" si="1513"/>
        <v>0</v>
      </c>
      <c r="E2685" s="290">
        <f t="shared" si="1513"/>
        <v>0</v>
      </c>
      <c r="F2685" s="158"/>
      <c r="G2685" s="159"/>
      <c r="H2685" s="160">
        <f t="shared" ref="H2685:J2685" si="1514">H2647</f>
        <v>0</v>
      </c>
      <c r="I2685" s="161">
        <f t="shared" si="1514"/>
        <v>0</v>
      </c>
      <c r="J2685" s="161">
        <f t="shared" si="1514"/>
        <v>0</v>
      </c>
      <c r="K2685" s="162">
        <f t="shared" si="1484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66"/>
      <c r="K2687" s="362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67">
        <f>SUM(K2670:K2685)</f>
        <v>365040</v>
      </c>
      <c r="K2688" s="368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63"/>
      <c r="K2689" s="363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62"/>
      <c r="K2691" s="362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64">
        <f>((J2688/1.11)+(K2690/1.11))*11%</f>
        <v>36175.135135135133</v>
      </c>
      <c r="K2692" s="365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62"/>
      <c r="K2693" s="362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365040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28</v>
      </c>
      <c r="J2696" s="335" t="str">
        <f>J2658</f>
        <v>NOVI / CONDRO</v>
      </c>
      <c r="K2696" s="336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29</v>
      </c>
      <c r="J2697" s="335">
        <f>J2659</f>
        <v>0</v>
      </c>
      <c r="K2697" s="336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23100024</v>
      </c>
      <c r="F2700" s="200"/>
      <c r="G2700" s="201" t="s">
        <v>2</v>
      </c>
      <c r="H2700" s="337" t="str">
        <f>H2662</f>
        <v>CV SINAR CAHAYA NIRMALA</v>
      </c>
      <c r="I2700" s="337"/>
      <c r="J2700" s="337"/>
      <c r="K2700" s="338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11" t="s">
        <v>3</v>
      </c>
      <c r="G2701" s="207"/>
      <c r="H2701" s="339"/>
      <c r="I2701" s="339"/>
      <c r="J2701" s="339"/>
      <c r="K2701" s="340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12">
        <f>D2664</f>
        <v>45224</v>
      </c>
      <c r="E2702" s="313"/>
      <c r="F2702" s="311"/>
      <c r="G2702" s="208"/>
      <c r="H2702" s="314" t="str">
        <f>H2664</f>
        <v/>
      </c>
      <c r="I2702" s="314"/>
      <c r="J2702" s="314"/>
      <c r="K2702" s="315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11"/>
      <c r="G2703" s="208"/>
      <c r="H2703" s="316" t="str">
        <f>H2665</f>
        <v>BREBES</v>
      </c>
      <c r="I2703" s="316"/>
      <c r="J2703" s="316"/>
      <c r="K2703" s="317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 t="str">
        <f>D2666</f>
        <v>KO 4665</v>
      </c>
      <c r="E2704" s="199"/>
      <c r="F2704" s="210"/>
      <c r="G2704" s="211"/>
      <c r="H2704" s="318"/>
      <c r="I2704" s="318"/>
      <c r="J2704" s="318"/>
      <c r="K2704" s="319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5">B2670</f>
        <v>1</v>
      </c>
      <c r="C2708" s="292" t="str">
        <f t="shared" si="1515"/>
        <v>LSN</v>
      </c>
      <c r="D2708" s="293" t="str">
        <f t="shared" si="1515"/>
        <v/>
      </c>
      <c r="E2708" s="294" t="str">
        <f t="shared" si="1515"/>
        <v>CORRECTION TAPE JOYKO CT-520</v>
      </c>
      <c r="F2708" s="235"/>
      <c r="G2708" s="236"/>
      <c r="H2708" s="237">
        <f t="shared" ref="H2708:J2708" si="1516">H2670</f>
        <v>132000</v>
      </c>
      <c r="I2708" s="238">
        <f t="shared" si="1516"/>
        <v>0.1</v>
      </c>
      <c r="J2708" s="238">
        <f t="shared" si="1516"/>
        <v>0</v>
      </c>
      <c r="K2708" s="239">
        <f t="shared" ref="K2708:K2723" si="1517">(B2708*H2708-((B2708*H2708)*I2708))-((B2708*H2708-((B2708*H2708)*I2708))*J2708)</f>
        <v>118800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8">B2671</f>
        <v>1</v>
      </c>
      <c r="C2709" s="292" t="str">
        <f t="shared" si="1518"/>
        <v>LSN</v>
      </c>
      <c r="D2709" s="293" t="str">
        <f t="shared" si="1518"/>
        <v/>
      </c>
      <c r="E2709" s="294" t="str">
        <f t="shared" si="1518"/>
        <v>CORRECTION TAPE KENKO CT-906 (12M x 5MM)</v>
      </c>
      <c r="F2709" s="235"/>
      <c r="G2709" s="236"/>
      <c r="H2709" s="237">
        <f t="shared" ref="H2709:J2709" si="1519">H2671</f>
        <v>62400</v>
      </c>
      <c r="I2709" s="238">
        <f t="shared" si="1519"/>
        <v>0.1</v>
      </c>
      <c r="J2709" s="238">
        <f t="shared" si="1519"/>
        <v>0</v>
      </c>
      <c r="K2709" s="239">
        <f t="shared" si="1517"/>
        <v>56160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0">B2672</f>
        <v>48</v>
      </c>
      <c r="C2710" s="292" t="str">
        <f t="shared" si="1520"/>
        <v>PAK</v>
      </c>
      <c r="D2710" s="293" t="str">
        <f t="shared" si="1520"/>
        <v/>
      </c>
      <c r="E2710" s="294" t="str">
        <f t="shared" si="1520"/>
        <v>LOOSE LEAF KENKO A5-LL 50-2070</v>
      </c>
      <c r="F2710" s="235"/>
      <c r="G2710" s="236"/>
      <c r="H2710" s="237">
        <f t="shared" ref="H2710:J2710" si="1521">H2672</f>
        <v>4400</v>
      </c>
      <c r="I2710" s="238">
        <f t="shared" si="1521"/>
        <v>0.1</v>
      </c>
      <c r="J2710" s="238">
        <f t="shared" si="1521"/>
        <v>0</v>
      </c>
      <c r="K2710" s="239">
        <f t="shared" si="1517"/>
        <v>190080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2">B2673</f>
        <v>0</v>
      </c>
      <c r="C2711" s="292">
        <f t="shared" si="1522"/>
        <v>0</v>
      </c>
      <c r="D2711" s="293">
        <f t="shared" si="1522"/>
        <v>0</v>
      </c>
      <c r="E2711" s="294">
        <f t="shared" si="1522"/>
        <v>0</v>
      </c>
      <c r="F2711" s="235"/>
      <c r="G2711" s="236"/>
      <c r="H2711" s="237">
        <f t="shared" ref="H2711:J2711" si="1523">H2673</f>
        <v>0</v>
      </c>
      <c r="I2711" s="238">
        <f t="shared" si="1523"/>
        <v>0</v>
      </c>
      <c r="J2711" s="238">
        <f t="shared" si="1523"/>
        <v>0</v>
      </c>
      <c r="K2711" s="239">
        <f t="shared" si="1517"/>
        <v>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4">B2674</f>
        <v>0</v>
      </c>
      <c r="C2712" s="292">
        <f t="shared" si="1524"/>
        <v>0</v>
      </c>
      <c r="D2712" s="293">
        <f t="shared" si="1524"/>
        <v>0</v>
      </c>
      <c r="E2712" s="294">
        <f t="shared" si="1524"/>
        <v>0</v>
      </c>
      <c r="F2712" s="235"/>
      <c r="G2712" s="236"/>
      <c r="H2712" s="237">
        <f t="shared" ref="H2712:J2712" si="1525">H2674</f>
        <v>0</v>
      </c>
      <c r="I2712" s="238">
        <f t="shared" si="1525"/>
        <v>0</v>
      </c>
      <c r="J2712" s="238">
        <f t="shared" si="1525"/>
        <v>0</v>
      </c>
      <c r="K2712" s="239">
        <f t="shared" si="1517"/>
        <v>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6">B2675</f>
        <v>0</v>
      </c>
      <c r="C2713" s="292">
        <f t="shared" si="1526"/>
        <v>0</v>
      </c>
      <c r="D2713" s="293">
        <f t="shared" si="1526"/>
        <v>0</v>
      </c>
      <c r="E2713" s="294">
        <f t="shared" si="1526"/>
        <v>0</v>
      </c>
      <c r="F2713" s="235"/>
      <c r="G2713" s="236"/>
      <c r="H2713" s="237">
        <f t="shared" ref="H2713:J2713" si="1527">H2675</f>
        <v>0</v>
      </c>
      <c r="I2713" s="238">
        <f t="shared" si="1527"/>
        <v>0</v>
      </c>
      <c r="J2713" s="238">
        <f t="shared" si="1527"/>
        <v>0</v>
      </c>
      <c r="K2713" s="239">
        <f t="shared" si="1517"/>
        <v>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8">B2676</f>
        <v>0</v>
      </c>
      <c r="C2714" s="292">
        <f t="shared" si="1528"/>
        <v>0</v>
      </c>
      <c r="D2714" s="293">
        <f t="shared" si="1528"/>
        <v>0</v>
      </c>
      <c r="E2714" s="294">
        <f t="shared" si="1528"/>
        <v>0</v>
      </c>
      <c r="F2714" s="235"/>
      <c r="G2714" s="236"/>
      <c r="H2714" s="237">
        <f t="shared" ref="H2714:J2714" si="1529">H2676</f>
        <v>0</v>
      </c>
      <c r="I2714" s="238">
        <f t="shared" si="1529"/>
        <v>0</v>
      </c>
      <c r="J2714" s="238">
        <f t="shared" si="1529"/>
        <v>0</v>
      </c>
      <c r="K2714" s="239">
        <f t="shared" si="1517"/>
        <v>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0">B2677</f>
        <v>0</v>
      </c>
      <c r="C2715" s="292">
        <f t="shared" si="1530"/>
        <v>0</v>
      </c>
      <c r="D2715" s="293">
        <f t="shared" si="1530"/>
        <v>0</v>
      </c>
      <c r="E2715" s="295">
        <f t="shared" si="1530"/>
        <v>0</v>
      </c>
      <c r="F2715" s="235"/>
      <c r="G2715" s="236"/>
      <c r="H2715" s="237">
        <f t="shared" ref="H2715:J2715" si="1531">H2677</f>
        <v>0</v>
      </c>
      <c r="I2715" s="238">
        <f t="shared" si="1531"/>
        <v>0</v>
      </c>
      <c r="J2715" s="238">
        <f t="shared" si="1531"/>
        <v>0</v>
      </c>
      <c r="K2715" s="239">
        <f t="shared" si="1517"/>
        <v>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2">B2678</f>
        <v>0</v>
      </c>
      <c r="C2716" s="292">
        <f t="shared" si="1532"/>
        <v>0</v>
      </c>
      <c r="D2716" s="293">
        <f t="shared" si="1532"/>
        <v>0</v>
      </c>
      <c r="E2716" s="294">
        <f t="shared" si="1532"/>
        <v>0</v>
      </c>
      <c r="F2716" s="235"/>
      <c r="G2716" s="236"/>
      <c r="H2716" s="237">
        <f t="shared" ref="H2716:J2716" si="1533">H2678</f>
        <v>0</v>
      </c>
      <c r="I2716" s="238">
        <f t="shared" si="1533"/>
        <v>0</v>
      </c>
      <c r="J2716" s="238">
        <f t="shared" si="1533"/>
        <v>0</v>
      </c>
      <c r="K2716" s="239">
        <f t="shared" si="1517"/>
        <v>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4">B2679</f>
        <v>0</v>
      </c>
      <c r="C2717" s="292">
        <f t="shared" si="1534"/>
        <v>0</v>
      </c>
      <c r="D2717" s="293">
        <f t="shared" si="1534"/>
        <v>0</v>
      </c>
      <c r="E2717" s="294">
        <f t="shared" si="1534"/>
        <v>0</v>
      </c>
      <c r="F2717" s="235"/>
      <c r="G2717" s="236"/>
      <c r="H2717" s="237">
        <f t="shared" ref="H2717:J2717" si="1535">H2679</f>
        <v>0</v>
      </c>
      <c r="I2717" s="238">
        <f t="shared" si="1535"/>
        <v>0</v>
      </c>
      <c r="J2717" s="238">
        <f t="shared" si="1535"/>
        <v>0</v>
      </c>
      <c r="K2717" s="239">
        <f t="shared" si="1517"/>
        <v>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6">B2680</f>
        <v>0</v>
      </c>
      <c r="C2718" s="292">
        <f t="shared" si="1536"/>
        <v>0</v>
      </c>
      <c r="D2718" s="293">
        <f t="shared" si="1536"/>
        <v>0</v>
      </c>
      <c r="E2718" s="294">
        <f t="shared" si="1536"/>
        <v>0</v>
      </c>
      <c r="F2718" s="235"/>
      <c r="G2718" s="236"/>
      <c r="H2718" s="237">
        <f t="shared" ref="H2718:J2718" si="1537">H2680</f>
        <v>0</v>
      </c>
      <c r="I2718" s="238">
        <f t="shared" si="1537"/>
        <v>0</v>
      </c>
      <c r="J2718" s="238">
        <f t="shared" si="1537"/>
        <v>0</v>
      </c>
      <c r="K2718" s="239">
        <f t="shared" si="1517"/>
        <v>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8">B2681</f>
        <v>0</v>
      </c>
      <c r="C2719" s="292">
        <f t="shared" si="1538"/>
        <v>0</v>
      </c>
      <c r="D2719" s="293">
        <f t="shared" si="1538"/>
        <v>0</v>
      </c>
      <c r="E2719" s="294">
        <f t="shared" si="1538"/>
        <v>0</v>
      </c>
      <c r="F2719" s="235"/>
      <c r="G2719" s="236"/>
      <c r="H2719" s="237">
        <f t="shared" ref="H2719:J2719" si="1539">H2681</f>
        <v>0</v>
      </c>
      <c r="I2719" s="238">
        <f t="shared" si="1539"/>
        <v>0</v>
      </c>
      <c r="J2719" s="238">
        <f t="shared" si="1539"/>
        <v>0</v>
      </c>
      <c r="K2719" s="239">
        <f t="shared" si="1517"/>
        <v>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0">B2682</f>
        <v>0</v>
      </c>
      <c r="C2720" s="292">
        <f t="shared" si="1540"/>
        <v>0</v>
      </c>
      <c r="D2720" s="293">
        <f t="shared" si="1540"/>
        <v>0</v>
      </c>
      <c r="E2720" s="294">
        <f t="shared" si="1540"/>
        <v>0</v>
      </c>
      <c r="F2720" s="235"/>
      <c r="G2720" s="236"/>
      <c r="H2720" s="237">
        <f t="shared" ref="H2720:J2720" si="1541">H2682</f>
        <v>0</v>
      </c>
      <c r="I2720" s="238">
        <f t="shared" si="1541"/>
        <v>0</v>
      </c>
      <c r="J2720" s="238">
        <f t="shared" si="1541"/>
        <v>0</v>
      </c>
      <c r="K2720" s="239">
        <f t="shared" si="1517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2">B2683</f>
        <v>0</v>
      </c>
      <c r="C2721" s="292">
        <f t="shared" si="1542"/>
        <v>0</v>
      </c>
      <c r="D2721" s="293">
        <f t="shared" si="1542"/>
        <v>0</v>
      </c>
      <c r="E2721" s="294">
        <f t="shared" si="1542"/>
        <v>0</v>
      </c>
      <c r="F2721" s="235"/>
      <c r="G2721" s="236"/>
      <c r="H2721" s="237">
        <f t="shared" ref="H2721:J2721" si="1543">H2683</f>
        <v>0</v>
      </c>
      <c r="I2721" s="238">
        <f t="shared" si="1543"/>
        <v>0</v>
      </c>
      <c r="J2721" s="238">
        <f t="shared" si="1543"/>
        <v>0</v>
      </c>
      <c r="K2721" s="239">
        <f t="shared" si="1517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4">B2684</f>
        <v>0</v>
      </c>
      <c r="C2722" s="292">
        <f t="shared" si="1544"/>
        <v>0</v>
      </c>
      <c r="D2722" s="293">
        <f t="shared" si="1544"/>
        <v>0</v>
      </c>
      <c r="E2722" s="294">
        <f t="shared" si="1544"/>
        <v>0</v>
      </c>
      <c r="F2722" s="235"/>
      <c r="G2722" s="236"/>
      <c r="H2722" s="237">
        <f t="shared" ref="H2722:J2722" si="1545">H2684</f>
        <v>0</v>
      </c>
      <c r="I2722" s="238">
        <f t="shared" si="1545"/>
        <v>0</v>
      </c>
      <c r="J2722" s="238">
        <f t="shared" si="1545"/>
        <v>0</v>
      </c>
      <c r="K2722" s="239">
        <f t="shared" si="1517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6">B2685</f>
        <v>0</v>
      </c>
      <c r="C2723" s="292">
        <f t="shared" si="1546"/>
        <v>0</v>
      </c>
      <c r="D2723" s="293">
        <f t="shared" si="1546"/>
        <v>0</v>
      </c>
      <c r="E2723" s="295">
        <f t="shared" si="1546"/>
        <v>0</v>
      </c>
      <c r="F2723" s="235"/>
      <c r="G2723" s="236"/>
      <c r="H2723" s="237">
        <f t="shared" ref="H2723:J2723" si="1547">H2685</f>
        <v>0</v>
      </c>
      <c r="I2723" s="238">
        <f t="shared" si="1547"/>
        <v>0</v>
      </c>
      <c r="J2723" s="238">
        <f t="shared" si="1547"/>
        <v>0</v>
      </c>
      <c r="K2723" s="239">
        <f t="shared" si="1517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20"/>
      <c r="K2725" s="321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22">
        <f>SUM(K2708:K2723)</f>
        <v>365040</v>
      </c>
      <c r="K2726" s="323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24"/>
      <c r="K2727" s="324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21"/>
      <c r="K2729" s="321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25">
        <f>((J2726/1.11)+(K2728/1.11))*11%</f>
        <v>36175.135135135133</v>
      </c>
      <c r="K2730" s="326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21"/>
      <c r="K2731" s="321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365040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28</v>
      </c>
      <c r="J2734" s="327" t="str">
        <f>J2696</f>
        <v>NOVI / CONDRO</v>
      </c>
      <c r="K2734" s="328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29</v>
      </c>
      <c r="J2735" s="327">
        <f>J2697</f>
        <v>0</v>
      </c>
      <c r="K2735" s="328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23100025</v>
      </c>
      <c r="G2738" s="11" t="s">
        <v>2</v>
      </c>
      <c r="H2738" s="303" t="s">
        <v>63</v>
      </c>
      <c r="I2738" s="303"/>
      <c r="J2738" s="303"/>
      <c r="K2738" s="304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07" t="s">
        <v>3</v>
      </c>
      <c r="G2739" s="17"/>
      <c r="H2739" s="305"/>
      <c r="I2739" s="305"/>
      <c r="J2739" s="305"/>
      <c r="K2739" s="306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45">
        <v>45226</v>
      </c>
      <c r="E2740" s="346"/>
      <c r="F2740" s="307"/>
      <c r="G2740" s="18"/>
      <c r="H2740" s="347" t="s">
        <v>64</v>
      </c>
      <c r="I2740" s="347"/>
      <c r="J2740" s="347"/>
      <c r="K2740" s="348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07"/>
      <c r="G2741" s="18"/>
      <c r="H2741" s="349" t="s">
        <v>65</v>
      </c>
      <c r="I2741" s="349"/>
      <c r="J2741" s="349"/>
      <c r="K2741" s="350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 t="s">
        <v>148</v>
      </c>
      <c r="E2742" s="9"/>
      <c r="F2742" s="21"/>
      <c r="G2742" s="22"/>
      <c r="H2742" s="351"/>
      <c r="I2742" s="351"/>
      <c r="J2742" s="351"/>
      <c r="K2742" s="352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>
        <v>1440</v>
      </c>
      <c r="C2746" s="46" t="s">
        <v>79</v>
      </c>
      <c r="D2746" s="93">
        <v>2</v>
      </c>
      <c r="E2746" s="110" t="s">
        <v>119</v>
      </c>
      <c r="F2746" s="48"/>
      <c r="G2746" s="49"/>
      <c r="H2746" s="50">
        <v>4800</v>
      </c>
      <c r="I2746" s="51">
        <v>0.125</v>
      </c>
      <c r="J2746" s="51"/>
      <c r="K2746" s="52">
        <f t="shared" ref="K2746:K2761" si="1548">(B2746*H2746-((B2746*H2746)*I2746))-((B2746*H2746-((B2746*H2746)*I2746))*J2746)</f>
        <v>6048000</v>
      </c>
      <c r="L2746" s="36"/>
    </row>
    <row r="2747" spans="1:12" s="10" customFormat="1" ht="14.1" customHeight="1" x14ac:dyDescent="0.25">
      <c r="A2747" s="45">
        <v>2</v>
      </c>
      <c r="B2747" s="46">
        <v>288</v>
      </c>
      <c r="C2747" s="46" t="s">
        <v>36</v>
      </c>
      <c r="D2747" s="93">
        <v>6</v>
      </c>
      <c r="E2747" s="110" t="s">
        <v>149</v>
      </c>
      <c r="F2747" s="48"/>
      <c r="G2747" s="49"/>
      <c r="H2747" s="50">
        <v>36000</v>
      </c>
      <c r="I2747" s="51">
        <v>0.125</v>
      </c>
      <c r="J2747" s="51"/>
      <c r="K2747" s="52">
        <f t="shared" si="1548"/>
        <v>9072000</v>
      </c>
      <c r="L2747" s="36"/>
    </row>
    <row r="2748" spans="1:12" s="10" customFormat="1" ht="14.1" customHeight="1" x14ac:dyDescent="0.25">
      <c r="A2748" s="45">
        <v>3</v>
      </c>
      <c r="B2748" s="46">
        <v>144</v>
      </c>
      <c r="C2748" s="46" t="s">
        <v>36</v>
      </c>
      <c r="D2748" s="93">
        <v>1</v>
      </c>
      <c r="E2748" s="110" t="s">
        <v>150</v>
      </c>
      <c r="F2748" s="48"/>
      <c r="G2748" s="49"/>
      <c r="H2748" s="50">
        <v>39000</v>
      </c>
      <c r="I2748" s="51">
        <v>0.125</v>
      </c>
      <c r="J2748" s="51"/>
      <c r="K2748" s="52">
        <f t="shared" si="1548"/>
        <v>4914000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3"/>
      <c r="E2749" s="110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3"/>
      <c r="E2750" s="110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3"/>
      <c r="E2751" s="110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34"/>
      <c r="K2763" s="308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29">
        <f>SUM(K2746:K2761)</f>
        <v>20034000</v>
      </c>
      <c r="K2764" s="330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31"/>
      <c r="K2765" s="331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08"/>
      <c r="K2767" s="308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32">
        <f>((J2764/1.11)+(K2766/1.11))*11%</f>
        <v>1985351.351351351</v>
      </c>
      <c r="K2768" s="333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08"/>
      <c r="K2769" s="308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20034000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28</v>
      </c>
      <c r="J2772" s="309" t="s">
        <v>39</v>
      </c>
      <c r="K2772" s="310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29</v>
      </c>
      <c r="J2773" s="309"/>
      <c r="K2773" s="310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23100025</v>
      </c>
      <c r="F2776" s="123"/>
      <c r="G2776" s="124" t="s">
        <v>2</v>
      </c>
      <c r="H2776" s="353" t="str">
        <f>H2738</f>
        <v>LILY JULIAWATI</v>
      </c>
      <c r="I2776" s="353"/>
      <c r="J2776" s="353"/>
      <c r="K2776" s="354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57" t="s">
        <v>3</v>
      </c>
      <c r="G2777" s="130"/>
      <c r="H2777" s="355"/>
      <c r="I2777" s="355"/>
      <c r="J2777" s="355"/>
      <c r="K2777" s="356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58">
        <f>D2740</f>
        <v>45226</v>
      </c>
      <c r="E2778" s="359"/>
      <c r="F2778" s="357"/>
      <c r="G2778" s="131"/>
      <c r="H2778" s="360" t="str">
        <f>H2740</f>
        <v>(REJO AGUNG)</v>
      </c>
      <c r="I2778" s="360"/>
      <c r="J2778" s="360"/>
      <c r="K2778" s="361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57"/>
      <c r="G2779" s="131"/>
      <c r="H2779" s="341" t="str">
        <f>H2741</f>
        <v>JOMBANG</v>
      </c>
      <c r="I2779" s="341"/>
      <c r="J2779" s="341"/>
      <c r="K2779" s="342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 t="str">
        <f>D2742</f>
        <v>G 3931</v>
      </c>
      <c r="E2780" s="122"/>
      <c r="F2780" s="133"/>
      <c r="G2780" s="134"/>
      <c r="H2780" s="343"/>
      <c r="I2780" s="343"/>
      <c r="J2780" s="343"/>
      <c r="K2780" s="344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49">B2746</f>
        <v>1440</v>
      </c>
      <c r="C2784" s="287" t="str">
        <f t="shared" si="1549"/>
        <v>PCS</v>
      </c>
      <c r="D2784" s="288">
        <f t="shared" si="1549"/>
        <v>2</v>
      </c>
      <c r="E2784" s="289" t="str">
        <f t="shared" si="1549"/>
        <v>CORRECTION TAPE JOYKO CT-522</v>
      </c>
      <c r="F2784" s="158"/>
      <c r="G2784" s="159"/>
      <c r="H2784" s="160">
        <f t="shared" ref="H2784:J2784" si="1550">H2746</f>
        <v>4800</v>
      </c>
      <c r="I2784" s="161">
        <f t="shared" si="1550"/>
        <v>0.125</v>
      </c>
      <c r="J2784" s="161">
        <f t="shared" si="1550"/>
        <v>0</v>
      </c>
      <c r="K2784" s="162">
        <f t="shared" ref="K2784:K2799" si="1551">(B2784*H2784-((B2784*H2784)*I2784))-((B2784*H2784-((B2784*H2784)*I2784))*J2784)</f>
        <v>6048000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2">B2747</f>
        <v>288</v>
      </c>
      <c r="C2785" s="287" t="str">
        <f t="shared" si="1552"/>
        <v>LSN</v>
      </c>
      <c r="D2785" s="288">
        <f t="shared" si="1552"/>
        <v>6</v>
      </c>
      <c r="E2785" s="289" t="str">
        <f t="shared" si="1552"/>
        <v>CORRECTION FLUID JOYKO JK-01</v>
      </c>
      <c r="F2785" s="158"/>
      <c r="G2785" s="159"/>
      <c r="H2785" s="160">
        <f t="shared" ref="H2785:J2785" si="1553">H2747</f>
        <v>36000</v>
      </c>
      <c r="I2785" s="161">
        <f t="shared" si="1553"/>
        <v>0.125</v>
      </c>
      <c r="J2785" s="161">
        <f t="shared" si="1553"/>
        <v>0</v>
      </c>
      <c r="K2785" s="162">
        <f t="shared" si="1551"/>
        <v>9072000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4">B2748</f>
        <v>144</v>
      </c>
      <c r="C2786" s="287" t="str">
        <f t="shared" si="1554"/>
        <v>LSN</v>
      </c>
      <c r="D2786" s="288">
        <f t="shared" si="1554"/>
        <v>1</v>
      </c>
      <c r="E2786" s="289" t="str">
        <f t="shared" si="1554"/>
        <v>GEL PEN KENKO HI-TECH-H 0.28 MM HITAM</v>
      </c>
      <c r="F2786" s="158"/>
      <c r="G2786" s="159"/>
      <c r="H2786" s="160">
        <f t="shared" ref="H2786:J2786" si="1555">H2748</f>
        <v>39000</v>
      </c>
      <c r="I2786" s="161">
        <f t="shared" si="1555"/>
        <v>0.125</v>
      </c>
      <c r="J2786" s="161">
        <f t="shared" si="1555"/>
        <v>0</v>
      </c>
      <c r="K2786" s="162">
        <f t="shared" si="1551"/>
        <v>4914000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6">B2749</f>
        <v>0</v>
      </c>
      <c r="C2787" s="287">
        <f t="shared" si="1556"/>
        <v>0</v>
      </c>
      <c r="D2787" s="288">
        <f t="shared" si="1556"/>
        <v>0</v>
      </c>
      <c r="E2787" s="289">
        <f t="shared" si="1556"/>
        <v>0</v>
      </c>
      <c r="F2787" s="158"/>
      <c r="G2787" s="159"/>
      <c r="H2787" s="160">
        <f t="shared" ref="H2787:J2787" si="1557">H2749</f>
        <v>0</v>
      </c>
      <c r="I2787" s="161">
        <f t="shared" si="1557"/>
        <v>0</v>
      </c>
      <c r="J2787" s="161">
        <f t="shared" si="1557"/>
        <v>0</v>
      </c>
      <c r="K2787" s="162">
        <f t="shared" si="1551"/>
        <v>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8">B2750</f>
        <v>0</v>
      </c>
      <c r="C2788" s="287">
        <f t="shared" si="1558"/>
        <v>0</v>
      </c>
      <c r="D2788" s="288">
        <f t="shared" si="1558"/>
        <v>0</v>
      </c>
      <c r="E2788" s="289">
        <f t="shared" si="1558"/>
        <v>0</v>
      </c>
      <c r="F2788" s="158"/>
      <c r="G2788" s="159"/>
      <c r="H2788" s="160">
        <f t="shared" ref="H2788:J2788" si="1559">H2750</f>
        <v>0</v>
      </c>
      <c r="I2788" s="161">
        <f t="shared" si="1559"/>
        <v>0</v>
      </c>
      <c r="J2788" s="161">
        <f t="shared" si="1559"/>
        <v>0</v>
      </c>
      <c r="K2788" s="162">
        <f t="shared" si="1551"/>
        <v>0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0">B2751</f>
        <v>0</v>
      </c>
      <c r="C2789" s="287">
        <f t="shared" si="1560"/>
        <v>0</v>
      </c>
      <c r="D2789" s="288">
        <f t="shared" si="1560"/>
        <v>0</v>
      </c>
      <c r="E2789" s="289">
        <f t="shared" si="1560"/>
        <v>0</v>
      </c>
      <c r="F2789" s="158"/>
      <c r="G2789" s="159"/>
      <c r="H2789" s="160">
        <f t="shared" ref="H2789:J2789" si="1561">H2751</f>
        <v>0</v>
      </c>
      <c r="I2789" s="161">
        <f t="shared" si="1561"/>
        <v>0</v>
      </c>
      <c r="J2789" s="161">
        <f t="shared" si="1561"/>
        <v>0</v>
      </c>
      <c r="K2789" s="162">
        <f t="shared" si="1551"/>
        <v>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2">B2752</f>
        <v>0</v>
      </c>
      <c r="C2790" s="287">
        <f t="shared" si="1562"/>
        <v>0</v>
      </c>
      <c r="D2790" s="288">
        <f t="shared" si="1562"/>
        <v>0</v>
      </c>
      <c r="E2790" s="289">
        <f t="shared" si="1562"/>
        <v>0</v>
      </c>
      <c r="F2790" s="158"/>
      <c r="G2790" s="159"/>
      <c r="H2790" s="160">
        <f t="shared" ref="H2790:J2790" si="1563">H2752</f>
        <v>0</v>
      </c>
      <c r="I2790" s="161">
        <f t="shared" si="1563"/>
        <v>0</v>
      </c>
      <c r="J2790" s="161">
        <f t="shared" si="1563"/>
        <v>0</v>
      </c>
      <c r="K2790" s="162">
        <f t="shared" si="1551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4">B2753</f>
        <v>0</v>
      </c>
      <c r="C2791" s="287">
        <f t="shared" si="1564"/>
        <v>0</v>
      </c>
      <c r="D2791" s="288">
        <f t="shared" si="1564"/>
        <v>0</v>
      </c>
      <c r="E2791" s="290">
        <f t="shared" si="1564"/>
        <v>0</v>
      </c>
      <c r="F2791" s="158"/>
      <c r="G2791" s="159"/>
      <c r="H2791" s="160">
        <f t="shared" ref="H2791:J2791" si="1565">H2753</f>
        <v>0</v>
      </c>
      <c r="I2791" s="161">
        <f t="shared" si="1565"/>
        <v>0</v>
      </c>
      <c r="J2791" s="161">
        <f t="shared" si="1565"/>
        <v>0</v>
      </c>
      <c r="K2791" s="162">
        <f t="shared" si="1551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6">B2754</f>
        <v>0</v>
      </c>
      <c r="C2792" s="287">
        <f t="shared" si="1566"/>
        <v>0</v>
      </c>
      <c r="D2792" s="288">
        <f t="shared" si="1566"/>
        <v>0</v>
      </c>
      <c r="E2792" s="289">
        <f t="shared" si="1566"/>
        <v>0</v>
      </c>
      <c r="F2792" s="158"/>
      <c r="G2792" s="159"/>
      <c r="H2792" s="160">
        <f t="shared" ref="H2792:J2792" si="1567">H2754</f>
        <v>0</v>
      </c>
      <c r="I2792" s="161">
        <f t="shared" si="1567"/>
        <v>0</v>
      </c>
      <c r="J2792" s="161">
        <f t="shared" si="1567"/>
        <v>0</v>
      </c>
      <c r="K2792" s="162">
        <f t="shared" si="1551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8">B2755</f>
        <v>0</v>
      </c>
      <c r="C2793" s="287">
        <f t="shared" si="1568"/>
        <v>0</v>
      </c>
      <c r="D2793" s="288">
        <f t="shared" si="1568"/>
        <v>0</v>
      </c>
      <c r="E2793" s="289">
        <f t="shared" si="1568"/>
        <v>0</v>
      </c>
      <c r="F2793" s="158"/>
      <c r="G2793" s="159"/>
      <c r="H2793" s="160">
        <f t="shared" ref="H2793:J2793" si="1569">H2755</f>
        <v>0</v>
      </c>
      <c r="I2793" s="161">
        <f t="shared" si="1569"/>
        <v>0</v>
      </c>
      <c r="J2793" s="161">
        <f t="shared" si="1569"/>
        <v>0</v>
      </c>
      <c r="K2793" s="162">
        <f t="shared" si="1551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0">B2756</f>
        <v>0</v>
      </c>
      <c r="C2794" s="287">
        <f t="shared" si="1570"/>
        <v>0</v>
      </c>
      <c r="D2794" s="288">
        <f t="shared" si="1570"/>
        <v>0</v>
      </c>
      <c r="E2794" s="289">
        <f t="shared" si="1570"/>
        <v>0</v>
      </c>
      <c r="F2794" s="158"/>
      <c r="G2794" s="159"/>
      <c r="H2794" s="160">
        <f t="shared" ref="H2794:J2794" si="1571">H2756</f>
        <v>0</v>
      </c>
      <c r="I2794" s="161">
        <f t="shared" si="1571"/>
        <v>0</v>
      </c>
      <c r="J2794" s="161">
        <f t="shared" si="1571"/>
        <v>0</v>
      </c>
      <c r="K2794" s="162">
        <f t="shared" si="1551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2">B2757</f>
        <v>0</v>
      </c>
      <c r="C2795" s="287">
        <f t="shared" si="1572"/>
        <v>0</v>
      </c>
      <c r="D2795" s="288">
        <f t="shared" si="1572"/>
        <v>0</v>
      </c>
      <c r="E2795" s="289">
        <f t="shared" si="1572"/>
        <v>0</v>
      </c>
      <c r="F2795" s="158"/>
      <c r="G2795" s="159"/>
      <c r="H2795" s="160">
        <f t="shared" ref="H2795:J2795" si="1573">H2757</f>
        <v>0</v>
      </c>
      <c r="I2795" s="161">
        <f t="shared" si="1573"/>
        <v>0</v>
      </c>
      <c r="J2795" s="161">
        <f t="shared" si="1573"/>
        <v>0</v>
      </c>
      <c r="K2795" s="162">
        <f t="shared" si="1551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4">B2758</f>
        <v>0</v>
      </c>
      <c r="C2796" s="287">
        <f t="shared" si="1574"/>
        <v>0</v>
      </c>
      <c r="D2796" s="288">
        <f t="shared" si="1574"/>
        <v>0</v>
      </c>
      <c r="E2796" s="289">
        <f t="shared" si="1574"/>
        <v>0</v>
      </c>
      <c r="F2796" s="158"/>
      <c r="G2796" s="159"/>
      <c r="H2796" s="160">
        <f t="shared" ref="H2796:J2796" si="1575">H2758</f>
        <v>0</v>
      </c>
      <c r="I2796" s="161">
        <f t="shared" si="1575"/>
        <v>0</v>
      </c>
      <c r="J2796" s="161">
        <f t="shared" si="1575"/>
        <v>0</v>
      </c>
      <c r="K2796" s="162">
        <f t="shared" si="1551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6">B2759</f>
        <v>0</v>
      </c>
      <c r="C2797" s="287">
        <f t="shared" si="1576"/>
        <v>0</v>
      </c>
      <c r="D2797" s="288">
        <f t="shared" si="1576"/>
        <v>0</v>
      </c>
      <c r="E2797" s="289">
        <f t="shared" si="1576"/>
        <v>0</v>
      </c>
      <c r="F2797" s="158"/>
      <c r="G2797" s="159"/>
      <c r="H2797" s="160">
        <f t="shared" ref="H2797:J2797" si="1577">H2759</f>
        <v>0</v>
      </c>
      <c r="I2797" s="161">
        <f t="shared" si="1577"/>
        <v>0</v>
      </c>
      <c r="J2797" s="161">
        <f t="shared" si="1577"/>
        <v>0</v>
      </c>
      <c r="K2797" s="162">
        <f t="shared" si="1551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8">B2760</f>
        <v>0</v>
      </c>
      <c r="C2798" s="287">
        <f t="shared" si="1578"/>
        <v>0</v>
      </c>
      <c r="D2798" s="288">
        <f t="shared" si="1578"/>
        <v>0</v>
      </c>
      <c r="E2798" s="289">
        <f t="shared" si="1578"/>
        <v>0</v>
      </c>
      <c r="F2798" s="158"/>
      <c r="G2798" s="159"/>
      <c r="H2798" s="160">
        <f t="shared" ref="H2798:J2798" si="1579">H2760</f>
        <v>0</v>
      </c>
      <c r="I2798" s="161">
        <f t="shared" si="1579"/>
        <v>0</v>
      </c>
      <c r="J2798" s="161">
        <f t="shared" si="1579"/>
        <v>0</v>
      </c>
      <c r="K2798" s="162">
        <f t="shared" si="1551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0">B2761</f>
        <v>0</v>
      </c>
      <c r="C2799" s="287">
        <f t="shared" si="1580"/>
        <v>0</v>
      </c>
      <c r="D2799" s="288">
        <f t="shared" si="1580"/>
        <v>0</v>
      </c>
      <c r="E2799" s="290">
        <f t="shared" si="1580"/>
        <v>0</v>
      </c>
      <c r="F2799" s="158"/>
      <c r="G2799" s="159"/>
      <c r="H2799" s="160">
        <f t="shared" ref="H2799:J2799" si="1581">H2761</f>
        <v>0</v>
      </c>
      <c r="I2799" s="161">
        <f t="shared" si="1581"/>
        <v>0</v>
      </c>
      <c r="J2799" s="161">
        <f t="shared" si="1581"/>
        <v>0</v>
      </c>
      <c r="K2799" s="162">
        <f t="shared" si="1551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66"/>
      <c r="K2801" s="362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67">
        <f>SUM(K2784:K2799)</f>
        <v>20034000</v>
      </c>
      <c r="K2802" s="368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63"/>
      <c r="K2803" s="363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62"/>
      <c r="K2805" s="362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64">
        <f>((J2802/1.11)+(K2804/1.11))*11%</f>
        <v>1985351.351351351</v>
      </c>
      <c r="K2806" s="365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62"/>
      <c r="K2807" s="362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20034000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28</v>
      </c>
      <c r="J2810" s="335" t="str">
        <f>J2772</f>
        <v>NOVI / CONDRO</v>
      </c>
      <c r="K2810" s="336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29</v>
      </c>
      <c r="J2811" s="335">
        <f>J2773</f>
        <v>0</v>
      </c>
      <c r="K2811" s="336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23100025</v>
      </c>
      <c r="F2814" s="200"/>
      <c r="G2814" s="201" t="s">
        <v>2</v>
      </c>
      <c r="H2814" s="337" t="str">
        <f>H2776</f>
        <v>LILY JULIAWATI</v>
      </c>
      <c r="I2814" s="337"/>
      <c r="J2814" s="337"/>
      <c r="K2814" s="338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11" t="s">
        <v>3</v>
      </c>
      <c r="G2815" s="207"/>
      <c r="H2815" s="339"/>
      <c r="I2815" s="339"/>
      <c r="J2815" s="339"/>
      <c r="K2815" s="340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12">
        <f>D2778</f>
        <v>45226</v>
      </c>
      <c r="E2816" s="313"/>
      <c r="F2816" s="311"/>
      <c r="G2816" s="208"/>
      <c r="H2816" s="314" t="str">
        <f>H2778</f>
        <v>(REJO AGUNG)</v>
      </c>
      <c r="I2816" s="314"/>
      <c r="J2816" s="314"/>
      <c r="K2816" s="315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11"/>
      <c r="G2817" s="208"/>
      <c r="H2817" s="316" t="str">
        <f>H2779</f>
        <v>JOMBANG</v>
      </c>
      <c r="I2817" s="316"/>
      <c r="J2817" s="316"/>
      <c r="K2817" s="317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 t="str">
        <f>D2780</f>
        <v>G 3931</v>
      </c>
      <c r="E2818" s="199"/>
      <c r="F2818" s="210"/>
      <c r="G2818" s="211"/>
      <c r="H2818" s="318"/>
      <c r="I2818" s="318"/>
      <c r="J2818" s="318"/>
      <c r="K2818" s="319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2">B2784</f>
        <v>1440</v>
      </c>
      <c r="C2822" s="292" t="str">
        <f t="shared" si="1582"/>
        <v>PCS</v>
      </c>
      <c r="D2822" s="293">
        <f t="shared" si="1582"/>
        <v>2</v>
      </c>
      <c r="E2822" s="294" t="str">
        <f t="shared" si="1582"/>
        <v>CORRECTION TAPE JOYKO CT-522</v>
      </c>
      <c r="F2822" s="235"/>
      <c r="G2822" s="236"/>
      <c r="H2822" s="237">
        <f t="shared" ref="H2822:J2822" si="1583">H2784</f>
        <v>4800</v>
      </c>
      <c r="I2822" s="238">
        <f t="shared" si="1583"/>
        <v>0.125</v>
      </c>
      <c r="J2822" s="238">
        <f t="shared" si="1583"/>
        <v>0</v>
      </c>
      <c r="K2822" s="239">
        <f t="shared" ref="K2822:K2837" si="1584">(B2822*H2822-((B2822*H2822)*I2822))-((B2822*H2822-((B2822*H2822)*I2822))*J2822)</f>
        <v>6048000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5">B2785</f>
        <v>288</v>
      </c>
      <c r="C2823" s="292" t="str">
        <f t="shared" si="1585"/>
        <v>LSN</v>
      </c>
      <c r="D2823" s="293">
        <f t="shared" si="1585"/>
        <v>6</v>
      </c>
      <c r="E2823" s="294" t="str">
        <f t="shared" si="1585"/>
        <v>CORRECTION FLUID JOYKO JK-01</v>
      </c>
      <c r="F2823" s="235"/>
      <c r="G2823" s="236"/>
      <c r="H2823" s="237">
        <f t="shared" ref="H2823:J2823" si="1586">H2785</f>
        <v>36000</v>
      </c>
      <c r="I2823" s="238">
        <f t="shared" si="1586"/>
        <v>0.125</v>
      </c>
      <c r="J2823" s="238">
        <f t="shared" si="1586"/>
        <v>0</v>
      </c>
      <c r="K2823" s="239">
        <f t="shared" si="1584"/>
        <v>9072000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7">B2786</f>
        <v>144</v>
      </c>
      <c r="C2824" s="292" t="str">
        <f t="shared" si="1587"/>
        <v>LSN</v>
      </c>
      <c r="D2824" s="293">
        <f t="shared" si="1587"/>
        <v>1</v>
      </c>
      <c r="E2824" s="294" t="str">
        <f t="shared" si="1587"/>
        <v>GEL PEN KENKO HI-TECH-H 0.28 MM HITAM</v>
      </c>
      <c r="F2824" s="235"/>
      <c r="G2824" s="236"/>
      <c r="H2824" s="237">
        <f t="shared" ref="H2824:J2824" si="1588">H2786</f>
        <v>39000</v>
      </c>
      <c r="I2824" s="238">
        <f t="shared" si="1588"/>
        <v>0.125</v>
      </c>
      <c r="J2824" s="238">
        <f t="shared" si="1588"/>
        <v>0</v>
      </c>
      <c r="K2824" s="239">
        <f t="shared" si="1584"/>
        <v>4914000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89">B2787</f>
        <v>0</v>
      </c>
      <c r="C2825" s="292">
        <f t="shared" si="1589"/>
        <v>0</v>
      </c>
      <c r="D2825" s="293">
        <f t="shared" si="1589"/>
        <v>0</v>
      </c>
      <c r="E2825" s="294">
        <f t="shared" si="1589"/>
        <v>0</v>
      </c>
      <c r="F2825" s="235"/>
      <c r="G2825" s="236"/>
      <c r="H2825" s="237">
        <f t="shared" ref="H2825:J2825" si="1590">H2787</f>
        <v>0</v>
      </c>
      <c r="I2825" s="238">
        <f t="shared" si="1590"/>
        <v>0</v>
      </c>
      <c r="J2825" s="238">
        <f t="shared" si="1590"/>
        <v>0</v>
      </c>
      <c r="K2825" s="239">
        <f t="shared" si="1584"/>
        <v>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1">B2788</f>
        <v>0</v>
      </c>
      <c r="C2826" s="292">
        <f t="shared" si="1591"/>
        <v>0</v>
      </c>
      <c r="D2826" s="293">
        <f t="shared" si="1591"/>
        <v>0</v>
      </c>
      <c r="E2826" s="294">
        <f t="shared" si="1591"/>
        <v>0</v>
      </c>
      <c r="F2826" s="235"/>
      <c r="G2826" s="236"/>
      <c r="H2826" s="237">
        <f t="shared" ref="H2826:J2826" si="1592">H2788</f>
        <v>0</v>
      </c>
      <c r="I2826" s="238">
        <f t="shared" si="1592"/>
        <v>0</v>
      </c>
      <c r="J2826" s="238">
        <f t="shared" si="1592"/>
        <v>0</v>
      </c>
      <c r="K2826" s="239">
        <f t="shared" si="1584"/>
        <v>0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3">B2789</f>
        <v>0</v>
      </c>
      <c r="C2827" s="292">
        <f t="shared" si="1593"/>
        <v>0</v>
      </c>
      <c r="D2827" s="293">
        <f t="shared" si="1593"/>
        <v>0</v>
      </c>
      <c r="E2827" s="294">
        <f t="shared" si="1593"/>
        <v>0</v>
      </c>
      <c r="F2827" s="235"/>
      <c r="G2827" s="236"/>
      <c r="H2827" s="237">
        <f t="shared" ref="H2827:J2827" si="1594">H2789</f>
        <v>0</v>
      </c>
      <c r="I2827" s="238">
        <f t="shared" si="1594"/>
        <v>0</v>
      </c>
      <c r="J2827" s="238">
        <f t="shared" si="1594"/>
        <v>0</v>
      </c>
      <c r="K2827" s="239">
        <f t="shared" si="1584"/>
        <v>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5">B2790</f>
        <v>0</v>
      </c>
      <c r="C2828" s="292">
        <f t="shared" si="1595"/>
        <v>0</v>
      </c>
      <c r="D2828" s="293">
        <f t="shared" si="1595"/>
        <v>0</v>
      </c>
      <c r="E2828" s="294">
        <f t="shared" si="1595"/>
        <v>0</v>
      </c>
      <c r="F2828" s="235"/>
      <c r="G2828" s="236"/>
      <c r="H2828" s="237">
        <f t="shared" ref="H2828:J2828" si="1596">H2790</f>
        <v>0</v>
      </c>
      <c r="I2828" s="238">
        <f t="shared" si="1596"/>
        <v>0</v>
      </c>
      <c r="J2828" s="238">
        <f t="shared" si="1596"/>
        <v>0</v>
      </c>
      <c r="K2828" s="239">
        <f t="shared" si="1584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7">B2791</f>
        <v>0</v>
      </c>
      <c r="C2829" s="292">
        <f t="shared" si="1597"/>
        <v>0</v>
      </c>
      <c r="D2829" s="293">
        <f t="shared" si="1597"/>
        <v>0</v>
      </c>
      <c r="E2829" s="295">
        <f t="shared" si="1597"/>
        <v>0</v>
      </c>
      <c r="F2829" s="235"/>
      <c r="G2829" s="236"/>
      <c r="H2829" s="237">
        <f t="shared" ref="H2829:J2829" si="1598">H2791</f>
        <v>0</v>
      </c>
      <c r="I2829" s="238">
        <f t="shared" si="1598"/>
        <v>0</v>
      </c>
      <c r="J2829" s="238">
        <f t="shared" si="1598"/>
        <v>0</v>
      </c>
      <c r="K2829" s="239">
        <f t="shared" si="1584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599">B2792</f>
        <v>0</v>
      </c>
      <c r="C2830" s="292">
        <f t="shared" si="1599"/>
        <v>0</v>
      </c>
      <c r="D2830" s="293">
        <f t="shared" si="1599"/>
        <v>0</v>
      </c>
      <c r="E2830" s="294">
        <f t="shared" si="1599"/>
        <v>0</v>
      </c>
      <c r="F2830" s="235"/>
      <c r="G2830" s="236"/>
      <c r="H2830" s="237">
        <f t="shared" ref="H2830:J2830" si="1600">H2792</f>
        <v>0</v>
      </c>
      <c r="I2830" s="238">
        <f t="shared" si="1600"/>
        <v>0</v>
      </c>
      <c r="J2830" s="238">
        <f t="shared" si="1600"/>
        <v>0</v>
      </c>
      <c r="K2830" s="239">
        <f t="shared" si="1584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1">B2793</f>
        <v>0</v>
      </c>
      <c r="C2831" s="292">
        <f t="shared" si="1601"/>
        <v>0</v>
      </c>
      <c r="D2831" s="293">
        <f t="shared" si="1601"/>
        <v>0</v>
      </c>
      <c r="E2831" s="294">
        <f t="shared" si="1601"/>
        <v>0</v>
      </c>
      <c r="F2831" s="235"/>
      <c r="G2831" s="236"/>
      <c r="H2831" s="237">
        <f t="shared" ref="H2831:J2831" si="1602">H2793</f>
        <v>0</v>
      </c>
      <c r="I2831" s="238">
        <f t="shared" si="1602"/>
        <v>0</v>
      </c>
      <c r="J2831" s="238">
        <f t="shared" si="1602"/>
        <v>0</v>
      </c>
      <c r="K2831" s="239">
        <f t="shared" si="1584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3">B2794</f>
        <v>0</v>
      </c>
      <c r="C2832" s="292">
        <f t="shared" si="1603"/>
        <v>0</v>
      </c>
      <c r="D2832" s="293">
        <f t="shared" si="1603"/>
        <v>0</v>
      </c>
      <c r="E2832" s="294">
        <f t="shared" si="1603"/>
        <v>0</v>
      </c>
      <c r="F2832" s="235"/>
      <c r="G2832" s="236"/>
      <c r="H2832" s="237">
        <f t="shared" ref="H2832:J2832" si="1604">H2794</f>
        <v>0</v>
      </c>
      <c r="I2832" s="238">
        <f t="shared" si="1604"/>
        <v>0</v>
      </c>
      <c r="J2832" s="238">
        <f t="shared" si="1604"/>
        <v>0</v>
      </c>
      <c r="K2832" s="239">
        <f t="shared" si="1584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5">B2795</f>
        <v>0</v>
      </c>
      <c r="C2833" s="292">
        <f t="shared" si="1605"/>
        <v>0</v>
      </c>
      <c r="D2833" s="293">
        <f t="shared" si="1605"/>
        <v>0</v>
      </c>
      <c r="E2833" s="294">
        <f t="shared" si="1605"/>
        <v>0</v>
      </c>
      <c r="F2833" s="235"/>
      <c r="G2833" s="236"/>
      <c r="H2833" s="237">
        <f t="shared" ref="H2833:J2833" si="1606">H2795</f>
        <v>0</v>
      </c>
      <c r="I2833" s="238">
        <f t="shared" si="1606"/>
        <v>0</v>
      </c>
      <c r="J2833" s="238">
        <f t="shared" si="1606"/>
        <v>0</v>
      </c>
      <c r="K2833" s="239">
        <f t="shared" si="1584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7">B2796</f>
        <v>0</v>
      </c>
      <c r="C2834" s="292">
        <f t="shared" si="1607"/>
        <v>0</v>
      </c>
      <c r="D2834" s="293">
        <f t="shared" si="1607"/>
        <v>0</v>
      </c>
      <c r="E2834" s="294">
        <f t="shared" si="1607"/>
        <v>0</v>
      </c>
      <c r="F2834" s="235"/>
      <c r="G2834" s="236"/>
      <c r="H2834" s="237">
        <f t="shared" ref="H2834:J2834" si="1608">H2796</f>
        <v>0</v>
      </c>
      <c r="I2834" s="238">
        <f t="shared" si="1608"/>
        <v>0</v>
      </c>
      <c r="J2834" s="238">
        <f t="shared" si="1608"/>
        <v>0</v>
      </c>
      <c r="K2834" s="239">
        <f t="shared" si="1584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09">B2797</f>
        <v>0</v>
      </c>
      <c r="C2835" s="292">
        <f t="shared" si="1609"/>
        <v>0</v>
      </c>
      <c r="D2835" s="293">
        <f t="shared" si="1609"/>
        <v>0</v>
      </c>
      <c r="E2835" s="294">
        <f t="shared" si="1609"/>
        <v>0</v>
      </c>
      <c r="F2835" s="235"/>
      <c r="G2835" s="236"/>
      <c r="H2835" s="237">
        <f t="shared" ref="H2835:J2835" si="1610">H2797</f>
        <v>0</v>
      </c>
      <c r="I2835" s="238">
        <f t="shared" si="1610"/>
        <v>0</v>
      </c>
      <c r="J2835" s="238">
        <f t="shared" si="1610"/>
        <v>0</v>
      </c>
      <c r="K2835" s="239">
        <f t="shared" si="1584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1">B2798</f>
        <v>0</v>
      </c>
      <c r="C2836" s="292">
        <f t="shared" si="1611"/>
        <v>0</v>
      </c>
      <c r="D2836" s="293">
        <f t="shared" si="1611"/>
        <v>0</v>
      </c>
      <c r="E2836" s="294">
        <f t="shared" si="1611"/>
        <v>0</v>
      </c>
      <c r="F2836" s="235"/>
      <c r="G2836" s="236"/>
      <c r="H2836" s="237">
        <f t="shared" ref="H2836:J2836" si="1612">H2798</f>
        <v>0</v>
      </c>
      <c r="I2836" s="238">
        <f t="shared" si="1612"/>
        <v>0</v>
      </c>
      <c r="J2836" s="238">
        <f t="shared" si="1612"/>
        <v>0</v>
      </c>
      <c r="K2836" s="239">
        <f t="shared" si="1584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3">B2799</f>
        <v>0</v>
      </c>
      <c r="C2837" s="292">
        <f t="shared" si="1613"/>
        <v>0</v>
      </c>
      <c r="D2837" s="293">
        <f t="shared" si="1613"/>
        <v>0</v>
      </c>
      <c r="E2837" s="295">
        <f t="shared" si="1613"/>
        <v>0</v>
      </c>
      <c r="F2837" s="235"/>
      <c r="G2837" s="236"/>
      <c r="H2837" s="237">
        <f t="shared" ref="H2837:J2837" si="1614">H2799</f>
        <v>0</v>
      </c>
      <c r="I2837" s="238">
        <f t="shared" si="1614"/>
        <v>0</v>
      </c>
      <c r="J2837" s="238">
        <f t="shared" si="1614"/>
        <v>0</v>
      </c>
      <c r="K2837" s="239">
        <f t="shared" si="1584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20"/>
      <c r="K2839" s="321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22">
        <f>SUM(K2822:K2837)</f>
        <v>20034000</v>
      </c>
      <c r="K2840" s="323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24"/>
      <c r="K2841" s="324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21"/>
      <c r="K2843" s="321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25">
        <f>((J2840/1.11)+(K2842/1.11))*11%</f>
        <v>1985351.351351351</v>
      </c>
      <c r="K2844" s="326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21"/>
      <c r="K2845" s="321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20034000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28</v>
      </c>
      <c r="J2848" s="327" t="str">
        <f>J2810</f>
        <v>NOVI / CONDRO</v>
      </c>
      <c r="K2848" s="328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29</v>
      </c>
      <c r="J2849" s="327">
        <f>J2811</f>
        <v>0</v>
      </c>
      <c r="K2849" s="328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23100026</v>
      </c>
      <c r="G2852" s="11" t="s">
        <v>2</v>
      </c>
      <c r="H2852" s="303" t="s">
        <v>152</v>
      </c>
      <c r="I2852" s="303"/>
      <c r="J2852" s="303"/>
      <c r="K2852" s="304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07" t="s">
        <v>3</v>
      </c>
      <c r="G2853" s="17"/>
      <c r="H2853" s="305"/>
      <c r="I2853" s="305"/>
      <c r="J2853" s="305"/>
      <c r="K2853" s="306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45">
        <v>45227</v>
      </c>
      <c r="E2854" s="346"/>
      <c r="F2854" s="307"/>
      <c r="G2854" s="18"/>
      <c r="H2854" s="347" t="s">
        <v>37</v>
      </c>
      <c r="I2854" s="347"/>
      <c r="J2854" s="347"/>
      <c r="K2854" s="348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07"/>
      <c r="G2855" s="18"/>
      <c r="H2855" s="349" t="s">
        <v>153</v>
      </c>
      <c r="I2855" s="349"/>
      <c r="J2855" s="349"/>
      <c r="K2855" s="350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 t="s">
        <v>151</v>
      </c>
      <c r="E2856" s="9"/>
      <c r="F2856" s="21"/>
      <c r="G2856" s="22"/>
      <c r="H2856" s="351"/>
      <c r="I2856" s="351"/>
      <c r="J2856" s="351"/>
      <c r="K2856" s="352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>
        <v>144</v>
      </c>
      <c r="C2860" s="46" t="s">
        <v>49</v>
      </c>
      <c r="D2860" s="93">
        <v>1</v>
      </c>
      <c r="E2860" s="302" t="s">
        <v>154</v>
      </c>
      <c r="F2860" s="48"/>
      <c r="G2860" s="49"/>
      <c r="H2860" s="50">
        <v>10200</v>
      </c>
      <c r="I2860" s="51">
        <v>0.125</v>
      </c>
      <c r="J2860" s="51"/>
      <c r="K2860" s="52">
        <f t="shared" ref="K2860:K2875" si="1615">(B2860*H2860-((B2860*H2860)*I2860))-((B2860*H2860-((B2860*H2860)*I2860))*J2860)</f>
        <v>1285200</v>
      </c>
      <c r="L2860" s="36"/>
    </row>
    <row r="2861" spans="1:12" s="10" customFormat="1" ht="14.1" customHeight="1" x14ac:dyDescent="0.25">
      <c r="A2861" s="45">
        <v>2</v>
      </c>
      <c r="B2861" s="46">
        <v>36</v>
      </c>
      <c r="C2861" s="46" t="s">
        <v>49</v>
      </c>
      <c r="D2861" s="93">
        <v>1</v>
      </c>
      <c r="E2861" s="63" t="s">
        <v>155</v>
      </c>
      <c r="F2861" s="48"/>
      <c r="G2861" s="49"/>
      <c r="H2861" s="50">
        <v>54300</v>
      </c>
      <c r="I2861" s="51">
        <v>0.125</v>
      </c>
      <c r="J2861" s="51"/>
      <c r="K2861" s="52">
        <f t="shared" si="1615"/>
        <v>1710450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3"/>
      <c r="E2862" s="110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3"/>
      <c r="E2863" s="110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3"/>
      <c r="E2864" s="110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34"/>
      <c r="K2877" s="308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29">
        <f>SUM(K2860:K2875)</f>
        <v>2995650</v>
      </c>
      <c r="K2878" s="330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31"/>
      <c r="K2879" s="331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08"/>
      <c r="K2881" s="308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32">
        <f>((J2878/1.11)+(K2880/1.11))*11%</f>
        <v>296866.21621621621</v>
      </c>
      <c r="K2882" s="333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08"/>
      <c r="K2883" s="308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2995650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28</v>
      </c>
      <c r="J2886" s="309" t="s">
        <v>156</v>
      </c>
      <c r="K2886" s="310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29</v>
      </c>
      <c r="J2887" s="309"/>
      <c r="K2887" s="310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23100026</v>
      </c>
      <c r="F2890" s="123"/>
      <c r="G2890" s="124" t="s">
        <v>2</v>
      </c>
      <c r="H2890" s="353" t="str">
        <f>H2852</f>
        <v>CV UTAMA PUTRA</v>
      </c>
      <c r="I2890" s="353"/>
      <c r="J2890" s="353"/>
      <c r="K2890" s="354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57" t="s">
        <v>3</v>
      </c>
      <c r="G2891" s="130"/>
      <c r="H2891" s="355"/>
      <c r="I2891" s="355"/>
      <c r="J2891" s="355"/>
      <c r="K2891" s="356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58">
        <f>D2854</f>
        <v>45227</v>
      </c>
      <c r="E2892" s="359"/>
      <c r="F2892" s="357"/>
      <c r="G2892" s="131"/>
      <c r="H2892" s="360" t="str">
        <f>H2854</f>
        <v/>
      </c>
      <c r="I2892" s="360"/>
      <c r="J2892" s="360"/>
      <c r="K2892" s="361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57"/>
      <c r="G2893" s="131"/>
      <c r="H2893" s="341" t="str">
        <f>H2855</f>
        <v>TULUNG AGUNG</v>
      </c>
      <c r="I2893" s="341"/>
      <c r="J2893" s="341"/>
      <c r="K2893" s="342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 t="str">
        <f>D2856</f>
        <v>KO 3928</v>
      </c>
      <c r="E2894" s="122"/>
      <c r="F2894" s="133"/>
      <c r="G2894" s="134"/>
      <c r="H2894" s="343"/>
      <c r="I2894" s="343"/>
      <c r="J2894" s="343"/>
      <c r="K2894" s="344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6">B2860</f>
        <v>144</v>
      </c>
      <c r="C2898" s="287" t="str">
        <f t="shared" si="1616"/>
        <v>LS</v>
      </c>
      <c r="D2898" s="288">
        <f t="shared" si="1616"/>
        <v>1</v>
      </c>
      <c r="E2898" s="289" t="str">
        <f t="shared" si="1616"/>
        <v>BALLPEN KENKO BP-39 N</v>
      </c>
      <c r="F2898" s="158"/>
      <c r="G2898" s="159"/>
      <c r="H2898" s="160">
        <f t="shared" ref="H2898:J2898" si="1617">H2860</f>
        <v>10200</v>
      </c>
      <c r="I2898" s="161">
        <f t="shared" si="1617"/>
        <v>0.125</v>
      </c>
      <c r="J2898" s="161">
        <f t="shared" si="1617"/>
        <v>0</v>
      </c>
      <c r="K2898" s="162">
        <f t="shared" ref="K2898:K2913" si="1618">(B2898*H2898-((B2898*H2898)*I2898))-((B2898*H2898-((B2898*H2898)*I2898))*J2898)</f>
        <v>1285200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19">B2861</f>
        <v>36</v>
      </c>
      <c r="C2899" s="287" t="str">
        <f t="shared" si="1619"/>
        <v>LS</v>
      </c>
      <c r="D2899" s="288">
        <f t="shared" si="1619"/>
        <v>1</v>
      </c>
      <c r="E2899" s="289" t="str">
        <f t="shared" si="1619"/>
        <v>CORRECTION FLUID KENKO KE-01</v>
      </c>
      <c r="F2899" s="158"/>
      <c r="G2899" s="159"/>
      <c r="H2899" s="160">
        <f t="shared" ref="H2899:J2899" si="1620">H2861</f>
        <v>54300</v>
      </c>
      <c r="I2899" s="161">
        <f t="shared" si="1620"/>
        <v>0.125</v>
      </c>
      <c r="J2899" s="161">
        <f t="shared" si="1620"/>
        <v>0</v>
      </c>
      <c r="K2899" s="162">
        <f t="shared" si="1618"/>
        <v>1710450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1">B2862</f>
        <v>0</v>
      </c>
      <c r="C2900" s="287">
        <f t="shared" si="1621"/>
        <v>0</v>
      </c>
      <c r="D2900" s="288">
        <f t="shared" si="1621"/>
        <v>0</v>
      </c>
      <c r="E2900" s="289">
        <f t="shared" si="1621"/>
        <v>0</v>
      </c>
      <c r="F2900" s="158"/>
      <c r="G2900" s="159"/>
      <c r="H2900" s="160">
        <f t="shared" ref="H2900:J2900" si="1622">H2862</f>
        <v>0</v>
      </c>
      <c r="I2900" s="161">
        <f t="shared" si="1622"/>
        <v>0</v>
      </c>
      <c r="J2900" s="161">
        <f t="shared" si="1622"/>
        <v>0</v>
      </c>
      <c r="K2900" s="162">
        <f t="shared" si="1618"/>
        <v>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3">B2863</f>
        <v>0</v>
      </c>
      <c r="C2901" s="287">
        <f t="shared" si="1623"/>
        <v>0</v>
      </c>
      <c r="D2901" s="288">
        <f t="shared" si="1623"/>
        <v>0</v>
      </c>
      <c r="E2901" s="289">
        <f t="shared" si="1623"/>
        <v>0</v>
      </c>
      <c r="F2901" s="158"/>
      <c r="G2901" s="159"/>
      <c r="H2901" s="160">
        <f t="shared" ref="H2901:J2901" si="1624">H2863</f>
        <v>0</v>
      </c>
      <c r="I2901" s="161">
        <f t="shared" si="1624"/>
        <v>0</v>
      </c>
      <c r="J2901" s="161">
        <f t="shared" si="1624"/>
        <v>0</v>
      </c>
      <c r="K2901" s="162">
        <f t="shared" si="1618"/>
        <v>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5">B2864</f>
        <v>0</v>
      </c>
      <c r="C2902" s="287">
        <f t="shared" si="1625"/>
        <v>0</v>
      </c>
      <c r="D2902" s="288">
        <f t="shared" si="1625"/>
        <v>0</v>
      </c>
      <c r="E2902" s="289">
        <f t="shared" si="1625"/>
        <v>0</v>
      </c>
      <c r="F2902" s="158"/>
      <c r="G2902" s="159"/>
      <c r="H2902" s="160">
        <f t="shared" ref="H2902:J2902" si="1626">H2864</f>
        <v>0</v>
      </c>
      <c r="I2902" s="161">
        <f t="shared" si="1626"/>
        <v>0</v>
      </c>
      <c r="J2902" s="161">
        <f t="shared" si="1626"/>
        <v>0</v>
      </c>
      <c r="K2902" s="162">
        <f t="shared" si="1618"/>
        <v>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7">B2865</f>
        <v>0</v>
      </c>
      <c r="C2903" s="287">
        <f t="shared" si="1627"/>
        <v>0</v>
      </c>
      <c r="D2903" s="288">
        <f t="shared" si="1627"/>
        <v>0</v>
      </c>
      <c r="E2903" s="289">
        <f t="shared" si="1627"/>
        <v>0</v>
      </c>
      <c r="F2903" s="158"/>
      <c r="G2903" s="159"/>
      <c r="H2903" s="160">
        <f t="shared" ref="H2903:J2903" si="1628">H2865</f>
        <v>0</v>
      </c>
      <c r="I2903" s="161">
        <f t="shared" si="1628"/>
        <v>0</v>
      </c>
      <c r="J2903" s="161">
        <f t="shared" si="1628"/>
        <v>0</v>
      </c>
      <c r="K2903" s="162">
        <f t="shared" si="1618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29">B2866</f>
        <v>0</v>
      </c>
      <c r="C2904" s="287">
        <f t="shared" si="1629"/>
        <v>0</v>
      </c>
      <c r="D2904" s="288">
        <f t="shared" si="1629"/>
        <v>0</v>
      </c>
      <c r="E2904" s="289">
        <f t="shared" si="1629"/>
        <v>0</v>
      </c>
      <c r="F2904" s="158"/>
      <c r="G2904" s="159"/>
      <c r="H2904" s="160">
        <f t="shared" ref="H2904:J2904" si="1630">H2866</f>
        <v>0</v>
      </c>
      <c r="I2904" s="161">
        <f t="shared" si="1630"/>
        <v>0</v>
      </c>
      <c r="J2904" s="161">
        <f t="shared" si="1630"/>
        <v>0</v>
      </c>
      <c r="K2904" s="162">
        <f t="shared" si="1618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1">B2867</f>
        <v>0</v>
      </c>
      <c r="C2905" s="287">
        <f t="shared" si="1631"/>
        <v>0</v>
      </c>
      <c r="D2905" s="288">
        <f t="shared" si="1631"/>
        <v>0</v>
      </c>
      <c r="E2905" s="290">
        <f t="shared" si="1631"/>
        <v>0</v>
      </c>
      <c r="F2905" s="158"/>
      <c r="G2905" s="159"/>
      <c r="H2905" s="160">
        <f t="shared" ref="H2905:J2905" si="1632">H2867</f>
        <v>0</v>
      </c>
      <c r="I2905" s="161">
        <f t="shared" si="1632"/>
        <v>0</v>
      </c>
      <c r="J2905" s="161">
        <f t="shared" si="1632"/>
        <v>0</v>
      </c>
      <c r="K2905" s="162">
        <f t="shared" si="1618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3">B2868</f>
        <v>0</v>
      </c>
      <c r="C2906" s="287">
        <f t="shared" si="1633"/>
        <v>0</v>
      </c>
      <c r="D2906" s="288">
        <f t="shared" si="1633"/>
        <v>0</v>
      </c>
      <c r="E2906" s="289">
        <f t="shared" si="1633"/>
        <v>0</v>
      </c>
      <c r="F2906" s="158"/>
      <c r="G2906" s="159"/>
      <c r="H2906" s="160">
        <f t="shared" ref="H2906:J2906" si="1634">H2868</f>
        <v>0</v>
      </c>
      <c r="I2906" s="161">
        <f t="shared" si="1634"/>
        <v>0</v>
      </c>
      <c r="J2906" s="161">
        <f t="shared" si="1634"/>
        <v>0</v>
      </c>
      <c r="K2906" s="162">
        <f t="shared" si="1618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5">B2869</f>
        <v>0</v>
      </c>
      <c r="C2907" s="287">
        <f t="shared" si="1635"/>
        <v>0</v>
      </c>
      <c r="D2907" s="288">
        <f t="shared" si="1635"/>
        <v>0</v>
      </c>
      <c r="E2907" s="289">
        <f t="shared" si="1635"/>
        <v>0</v>
      </c>
      <c r="F2907" s="158"/>
      <c r="G2907" s="159"/>
      <c r="H2907" s="160">
        <f t="shared" ref="H2907:J2907" si="1636">H2869</f>
        <v>0</v>
      </c>
      <c r="I2907" s="161">
        <f t="shared" si="1636"/>
        <v>0</v>
      </c>
      <c r="J2907" s="161">
        <f t="shared" si="1636"/>
        <v>0</v>
      </c>
      <c r="K2907" s="162">
        <f t="shared" si="1618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7">B2870</f>
        <v>0</v>
      </c>
      <c r="C2908" s="287">
        <f t="shared" si="1637"/>
        <v>0</v>
      </c>
      <c r="D2908" s="288">
        <f t="shared" si="1637"/>
        <v>0</v>
      </c>
      <c r="E2908" s="289">
        <f t="shared" si="1637"/>
        <v>0</v>
      </c>
      <c r="F2908" s="158"/>
      <c r="G2908" s="159"/>
      <c r="H2908" s="160">
        <f t="shared" ref="H2908:J2908" si="1638">H2870</f>
        <v>0</v>
      </c>
      <c r="I2908" s="161">
        <f t="shared" si="1638"/>
        <v>0</v>
      </c>
      <c r="J2908" s="161">
        <f t="shared" si="1638"/>
        <v>0</v>
      </c>
      <c r="K2908" s="162">
        <f t="shared" si="1618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39">B2871</f>
        <v>0</v>
      </c>
      <c r="C2909" s="287">
        <f t="shared" si="1639"/>
        <v>0</v>
      </c>
      <c r="D2909" s="288">
        <f t="shared" si="1639"/>
        <v>0</v>
      </c>
      <c r="E2909" s="289">
        <f t="shared" si="1639"/>
        <v>0</v>
      </c>
      <c r="F2909" s="158"/>
      <c r="G2909" s="159"/>
      <c r="H2909" s="160">
        <f t="shared" ref="H2909:J2909" si="1640">H2871</f>
        <v>0</v>
      </c>
      <c r="I2909" s="161">
        <f t="shared" si="1640"/>
        <v>0</v>
      </c>
      <c r="J2909" s="161">
        <f t="shared" si="1640"/>
        <v>0</v>
      </c>
      <c r="K2909" s="162">
        <f t="shared" si="1618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1">B2872</f>
        <v>0</v>
      </c>
      <c r="C2910" s="287">
        <f t="shared" si="1641"/>
        <v>0</v>
      </c>
      <c r="D2910" s="288">
        <f t="shared" si="1641"/>
        <v>0</v>
      </c>
      <c r="E2910" s="289">
        <f t="shared" si="1641"/>
        <v>0</v>
      </c>
      <c r="F2910" s="158"/>
      <c r="G2910" s="159"/>
      <c r="H2910" s="160">
        <f t="shared" ref="H2910:J2910" si="1642">H2872</f>
        <v>0</v>
      </c>
      <c r="I2910" s="161">
        <f t="shared" si="1642"/>
        <v>0</v>
      </c>
      <c r="J2910" s="161">
        <f t="shared" si="1642"/>
        <v>0</v>
      </c>
      <c r="K2910" s="162">
        <f t="shared" si="1618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3">B2873</f>
        <v>0</v>
      </c>
      <c r="C2911" s="287">
        <f t="shared" si="1643"/>
        <v>0</v>
      </c>
      <c r="D2911" s="288">
        <f t="shared" si="1643"/>
        <v>0</v>
      </c>
      <c r="E2911" s="289">
        <f t="shared" si="1643"/>
        <v>0</v>
      </c>
      <c r="F2911" s="158"/>
      <c r="G2911" s="159"/>
      <c r="H2911" s="160">
        <f t="shared" ref="H2911:J2911" si="1644">H2873</f>
        <v>0</v>
      </c>
      <c r="I2911" s="161">
        <f t="shared" si="1644"/>
        <v>0</v>
      </c>
      <c r="J2911" s="161">
        <f t="shared" si="1644"/>
        <v>0</v>
      </c>
      <c r="K2911" s="162">
        <f t="shared" si="1618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5">B2874</f>
        <v>0</v>
      </c>
      <c r="C2912" s="287">
        <f t="shared" si="1645"/>
        <v>0</v>
      </c>
      <c r="D2912" s="288">
        <f t="shared" si="1645"/>
        <v>0</v>
      </c>
      <c r="E2912" s="289">
        <f t="shared" si="1645"/>
        <v>0</v>
      </c>
      <c r="F2912" s="158"/>
      <c r="G2912" s="159"/>
      <c r="H2912" s="160">
        <f t="shared" ref="H2912:J2912" si="1646">H2874</f>
        <v>0</v>
      </c>
      <c r="I2912" s="161">
        <f t="shared" si="1646"/>
        <v>0</v>
      </c>
      <c r="J2912" s="161">
        <f t="shared" si="1646"/>
        <v>0</v>
      </c>
      <c r="K2912" s="162">
        <f t="shared" si="1618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7">B2875</f>
        <v>0</v>
      </c>
      <c r="C2913" s="287">
        <f t="shared" si="1647"/>
        <v>0</v>
      </c>
      <c r="D2913" s="288">
        <f t="shared" si="1647"/>
        <v>0</v>
      </c>
      <c r="E2913" s="290">
        <f t="shared" si="1647"/>
        <v>0</v>
      </c>
      <c r="F2913" s="158"/>
      <c r="G2913" s="159"/>
      <c r="H2913" s="160">
        <f t="shared" ref="H2913:J2913" si="1648">H2875</f>
        <v>0</v>
      </c>
      <c r="I2913" s="161">
        <f t="shared" si="1648"/>
        <v>0</v>
      </c>
      <c r="J2913" s="161">
        <f t="shared" si="1648"/>
        <v>0</v>
      </c>
      <c r="K2913" s="162">
        <f t="shared" si="1618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66"/>
      <c r="K2915" s="362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67">
        <f>SUM(K2898:K2913)</f>
        <v>2995650</v>
      </c>
      <c r="K2916" s="368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63"/>
      <c r="K2917" s="363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62"/>
      <c r="K2919" s="362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64">
        <f>((J2916/1.11)+(K2918/1.11))*11%</f>
        <v>296866.21621621621</v>
      </c>
      <c r="K2920" s="365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62"/>
      <c r="K2921" s="362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2995650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28</v>
      </c>
      <c r="J2924" s="335" t="str">
        <f>J2886</f>
        <v>LENA / YO</v>
      </c>
      <c r="K2924" s="336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29</v>
      </c>
      <c r="J2925" s="335">
        <f>J2887</f>
        <v>0</v>
      </c>
      <c r="K2925" s="336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23100026</v>
      </c>
      <c r="F2928" s="200"/>
      <c r="G2928" s="201" t="s">
        <v>2</v>
      </c>
      <c r="H2928" s="337" t="str">
        <f>H2890</f>
        <v>CV UTAMA PUTRA</v>
      </c>
      <c r="I2928" s="337"/>
      <c r="J2928" s="337"/>
      <c r="K2928" s="338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11" t="s">
        <v>3</v>
      </c>
      <c r="G2929" s="207"/>
      <c r="H2929" s="339"/>
      <c r="I2929" s="339"/>
      <c r="J2929" s="339"/>
      <c r="K2929" s="340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12">
        <f>D2892</f>
        <v>45227</v>
      </c>
      <c r="E2930" s="313"/>
      <c r="F2930" s="311"/>
      <c r="G2930" s="208"/>
      <c r="H2930" s="314" t="str">
        <f>H2892</f>
        <v/>
      </c>
      <c r="I2930" s="314"/>
      <c r="J2930" s="314"/>
      <c r="K2930" s="315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11"/>
      <c r="G2931" s="208"/>
      <c r="H2931" s="316" t="str">
        <f>H2893</f>
        <v>TULUNG AGUNG</v>
      </c>
      <c r="I2931" s="316"/>
      <c r="J2931" s="316"/>
      <c r="K2931" s="317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 t="str">
        <f>D2894</f>
        <v>KO 3928</v>
      </c>
      <c r="E2932" s="199"/>
      <c r="F2932" s="210"/>
      <c r="G2932" s="211"/>
      <c r="H2932" s="318"/>
      <c r="I2932" s="318"/>
      <c r="J2932" s="318"/>
      <c r="K2932" s="319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49">B2898</f>
        <v>144</v>
      </c>
      <c r="C2936" s="292" t="str">
        <f t="shared" si="1649"/>
        <v>LS</v>
      </c>
      <c r="D2936" s="293">
        <f t="shared" si="1649"/>
        <v>1</v>
      </c>
      <c r="E2936" s="294" t="str">
        <f t="shared" si="1649"/>
        <v>BALLPEN KENKO BP-39 N</v>
      </c>
      <c r="F2936" s="235"/>
      <c r="G2936" s="236"/>
      <c r="H2936" s="237">
        <f t="shared" ref="H2936:J2936" si="1650">H2898</f>
        <v>10200</v>
      </c>
      <c r="I2936" s="238">
        <f t="shared" si="1650"/>
        <v>0.125</v>
      </c>
      <c r="J2936" s="238">
        <f t="shared" si="1650"/>
        <v>0</v>
      </c>
      <c r="K2936" s="239">
        <f t="shared" ref="K2936:K2951" si="1651">(B2936*H2936-((B2936*H2936)*I2936))-((B2936*H2936-((B2936*H2936)*I2936))*J2936)</f>
        <v>1285200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2">B2899</f>
        <v>36</v>
      </c>
      <c r="C2937" s="292" t="str">
        <f t="shared" si="1652"/>
        <v>LS</v>
      </c>
      <c r="D2937" s="293">
        <f t="shared" si="1652"/>
        <v>1</v>
      </c>
      <c r="E2937" s="294" t="str">
        <f t="shared" si="1652"/>
        <v>CORRECTION FLUID KENKO KE-01</v>
      </c>
      <c r="F2937" s="235"/>
      <c r="G2937" s="236"/>
      <c r="H2937" s="237">
        <f t="shared" ref="H2937:J2937" si="1653">H2899</f>
        <v>54300</v>
      </c>
      <c r="I2937" s="238">
        <f t="shared" si="1653"/>
        <v>0.125</v>
      </c>
      <c r="J2937" s="238">
        <f t="shared" si="1653"/>
        <v>0</v>
      </c>
      <c r="K2937" s="239">
        <f t="shared" si="1651"/>
        <v>1710450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4">B2900</f>
        <v>0</v>
      </c>
      <c r="C2938" s="292">
        <f t="shared" si="1654"/>
        <v>0</v>
      </c>
      <c r="D2938" s="293">
        <f t="shared" si="1654"/>
        <v>0</v>
      </c>
      <c r="E2938" s="294">
        <f t="shared" si="1654"/>
        <v>0</v>
      </c>
      <c r="F2938" s="235"/>
      <c r="G2938" s="236"/>
      <c r="H2938" s="237">
        <f t="shared" ref="H2938:J2938" si="1655">H2900</f>
        <v>0</v>
      </c>
      <c r="I2938" s="238">
        <f t="shared" si="1655"/>
        <v>0</v>
      </c>
      <c r="J2938" s="238">
        <f t="shared" si="1655"/>
        <v>0</v>
      </c>
      <c r="K2938" s="239">
        <f t="shared" si="1651"/>
        <v>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6">B2901</f>
        <v>0</v>
      </c>
      <c r="C2939" s="292">
        <f t="shared" si="1656"/>
        <v>0</v>
      </c>
      <c r="D2939" s="293">
        <f t="shared" si="1656"/>
        <v>0</v>
      </c>
      <c r="E2939" s="294">
        <f t="shared" si="1656"/>
        <v>0</v>
      </c>
      <c r="F2939" s="235"/>
      <c r="G2939" s="236"/>
      <c r="H2939" s="237">
        <f t="shared" ref="H2939:J2939" si="1657">H2901</f>
        <v>0</v>
      </c>
      <c r="I2939" s="238">
        <f t="shared" si="1657"/>
        <v>0</v>
      </c>
      <c r="J2939" s="238">
        <f t="shared" si="1657"/>
        <v>0</v>
      </c>
      <c r="K2939" s="239">
        <f t="shared" si="1651"/>
        <v>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8">B2902</f>
        <v>0</v>
      </c>
      <c r="C2940" s="292">
        <f t="shared" si="1658"/>
        <v>0</v>
      </c>
      <c r="D2940" s="293">
        <f t="shared" si="1658"/>
        <v>0</v>
      </c>
      <c r="E2940" s="294">
        <f t="shared" si="1658"/>
        <v>0</v>
      </c>
      <c r="F2940" s="235"/>
      <c r="G2940" s="236"/>
      <c r="H2940" s="237">
        <f t="shared" ref="H2940:J2940" si="1659">H2902</f>
        <v>0</v>
      </c>
      <c r="I2940" s="238">
        <f t="shared" si="1659"/>
        <v>0</v>
      </c>
      <c r="J2940" s="238">
        <f t="shared" si="1659"/>
        <v>0</v>
      </c>
      <c r="K2940" s="239">
        <f t="shared" si="1651"/>
        <v>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0">B2903</f>
        <v>0</v>
      </c>
      <c r="C2941" s="292">
        <f t="shared" si="1660"/>
        <v>0</v>
      </c>
      <c r="D2941" s="293">
        <f t="shared" si="1660"/>
        <v>0</v>
      </c>
      <c r="E2941" s="294">
        <f t="shared" si="1660"/>
        <v>0</v>
      </c>
      <c r="F2941" s="235"/>
      <c r="G2941" s="236"/>
      <c r="H2941" s="237">
        <f t="shared" ref="H2941:J2941" si="1661">H2903</f>
        <v>0</v>
      </c>
      <c r="I2941" s="238">
        <f t="shared" si="1661"/>
        <v>0</v>
      </c>
      <c r="J2941" s="238">
        <f t="shared" si="1661"/>
        <v>0</v>
      </c>
      <c r="K2941" s="239">
        <f t="shared" si="1651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2">B2904</f>
        <v>0</v>
      </c>
      <c r="C2942" s="292">
        <f t="shared" si="1662"/>
        <v>0</v>
      </c>
      <c r="D2942" s="293">
        <f t="shared" si="1662"/>
        <v>0</v>
      </c>
      <c r="E2942" s="294">
        <f t="shared" si="1662"/>
        <v>0</v>
      </c>
      <c r="F2942" s="235"/>
      <c r="G2942" s="236"/>
      <c r="H2942" s="237">
        <f t="shared" ref="H2942:J2942" si="1663">H2904</f>
        <v>0</v>
      </c>
      <c r="I2942" s="238">
        <f t="shared" si="1663"/>
        <v>0</v>
      </c>
      <c r="J2942" s="238">
        <f t="shared" si="1663"/>
        <v>0</v>
      </c>
      <c r="K2942" s="239">
        <f t="shared" si="1651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4">B2905</f>
        <v>0</v>
      </c>
      <c r="C2943" s="292">
        <f t="shared" si="1664"/>
        <v>0</v>
      </c>
      <c r="D2943" s="293">
        <f t="shared" si="1664"/>
        <v>0</v>
      </c>
      <c r="E2943" s="295">
        <f t="shared" si="1664"/>
        <v>0</v>
      </c>
      <c r="F2943" s="235"/>
      <c r="G2943" s="236"/>
      <c r="H2943" s="237">
        <f t="shared" ref="H2943:J2943" si="1665">H2905</f>
        <v>0</v>
      </c>
      <c r="I2943" s="238">
        <f t="shared" si="1665"/>
        <v>0</v>
      </c>
      <c r="J2943" s="238">
        <f t="shared" si="1665"/>
        <v>0</v>
      </c>
      <c r="K2943" s="239">
        <f t="shared" si="1651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6">B2906</f>
        <v>0</v>
      </c>
      <c r="C2944" s="292">
        <f t="shared" si="1666"/>
        <v>0</v>
      </c>
      <c r="D2944" s="293">
        <f t="shared" si="1666"/>
        <v>0</v>
      </c>
      <c r="E2944" s="294">
        <f t="shared" si="1666"/>
        <v>0</v>
      </c>
      <c r="F2944" s="235"/>
      <c r="G2944" s="236"/>
      <c r="H2944" s="237">
        <f t="shared" ref="H2944:J2944" si="1667">H2906</f>
        <v>0</v>
      </c>
      <c r="I2944" s="238">
        <f t="shared" si="1667"/>
        <v>0</v>
      </c>
      <c r="J2944" s="238">
        <f t="shared" si="1667"/>
        <v>0</v>
      </c>
      <c r="K2944" s="239">
        <f t="shared" si="1651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8">B2907</f>
        <v>0</v>
      </c>
      <c r="C2945" s="292">
        <f t="shared" si="1668"/>
        <v>0</v>
      </c>
      <c r="D2945" s="293">
        <f t="shared" si="1668"/>
        <v>0</v>
      </c>
      <c r="E2945" s="294">
        <f t="shared" si="1668"/>
        <v>0</v>
      </c>
      <c r="F2945" s="235"/>
      <c r="G2945" s="236"/>
      <c r="H2945" s="237">
        <f t="shared" ref="H2945:J2945" si="1669">H2907</f>
        <v>0</v>
      </c>
      <c r="I2945" s="238">
        <f t="shared" si="1669"/>
        <v>0</v>
      </c>
      <c r="J2945" s="238">
        <f t="shared" si="1669"/>
        <v>0</v>
      </c>
      <c r="K2945" s="239">
        <f t="shared" si="1651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0">B2908</f>
        <v>0</v>
      </c>
      <c r="C2946" s="292">
        <f t="shared" si="1670"/>
        <v>0</v>
      </c>
      <c r="D2946" s="293">
        <f t="shared" si="1670"/>
        <v>0</v>
      </c>
      <c r="E2946" s="294">
        <f t="shared" si="1670"/>
        <v>0</v>
      </c>
      <c r="F2946" s="235"/>
      <c r="G2946" s="236"/>
      <c r="H2946" s="237">
        <f t="shared" ref="H2946:J2946" si="1671">H2908</f>
        <v>0</v>
      </c>
      <c r="I2946" s="238">
        <f t="shared" si="1671"/>
        <v>0</v>
      </c>
      <c r="J2946" s="238">
        <f t="shared" si="1671"/>
        <v>0</v>
      </c>
      <c r="K2946" s="239">
        <f t="shared" si="1651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2">B2909</f>
        <v>0</v>
      </c>
      <c r="C2947" s="292">
        <f t="shared" si="1672"/>
        <v>0</v>
      </c>
      <c r="D2947" s="293">
        <f t="shared" si="1672"/>
        <v>0</v>
      </c>
      <c r="E2947" s="294">
        <f t="shared" si="1672"/>
        <v>0</v>
      </c>
      <c r="F2947" s="235"/>
      <c r="G2947" s="236"/>
      <c r="H2947" s="237">
        <f t="shared" ref="H2947:J2947" si="1673">H2909</f>
        <v>0</v>
      </c>
      <c r="I2947" s="238">
        <f t="shared" si="1673"/>
        <v>0</v>
      </c>
      <c r="J2947" s="238">
        <f t="shared" si="1673"/>
        <v>0</v>
      </c>
      <c r="K2947" s="239">
        <f t="shared" si="1651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4">B2910</f>
        <v>0</v>
      </c>
      <c r="C2948" s="292">
        <f t="shared" si="1674"/>
        <v>0</v>
      </c>
      <c r="D2948" s="293">
        <f t="shared" si="1674"/>
        <v>0</v>
      </c>
      <c r="E2948" s="294">
        <f t="shared" si="1674"/>
        <v>0</v>
      </c>
      <c r="F2948" s="235"/>
      <c r="G2948" s="236"/>
      <c r="H2948" s="237">
        <f t="shared" ref="H2948:J2948" si="1675">H2910</f>
        <v>0</v>
      </c>
      <c r="I2948" s="238">
        <f t="shared" si="1675"/>
        <v>0</v>
      </c>
      <c r="J2948" s="238">
        <f t="shared" si="1675"/>
        <v>0</v>
      </c>
      <c r="K2948" s="239">
        <f t="shared" si="1651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6">B2911</f>
        <v>0</v>
      </c>
      <c r="C2949" s="292">
        <f t="shared" si="1676"/>
        <v>0</v>
      </c>
      <c r="D2949" s="293">
        <f t="shared" si="1676"/>
        <v>0</v>
      </c>
      <c r="E2949" s="294">
        <f t="shared" si="1676"/>
        <v>0</v>
      </c>
      <c r="F2949" s="235"/>
      <c r="G2949" s="236"/>
      <c r="H2949" s="237">
        <f t="shared" ref="H2949:J2949" si="1677">H2911</f>
        <v>0</v>
      </c>
      <c r="I2949" s="238">
        <f t="shared" si="1677"/>
        <v>0</v>
      </c>
      <c r="J2949" s="238">
        <f t="shared" si="1677"/>
        <v>0</v>
      </c>
      <c r="K2949" s="239">
        <f t="shared" si="1651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8">B2912</f>
        <v>0</v>
      </c>
      <c r="C2950" s="292">
        <f t="shared" si="1678"/>
        <v>0</v>
      </c>
      <c r="D2950" s="293">
        <f t="shared" si="1678"/>
        <v>0</v>
      </c>
      <c r="E2950" s="294">
        <f t="shared" si="1678"/>
        <v>0</v>
      </c>
      <c r="F2950" s="235"/>
      <c r="G2950" s="236"/>
      <c r="H2950" s="237">
        <f t="shared" ref="H2950:J2950" si="1679">H2912</f>
        <v>0</v>
      </c>
      <c r="I2950" s="238">
        <f t="shared" si="1679"/>
        <v>0</v>
      </c>
      <c r="J2950" s="238">
        <f t="shared" si="1679"/>
        <v>0</v>
      </c>
      <c r="K2950" s="239">
        <f t="shared" si="1651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0">B2913</f>
        <v>0</v>
      </c>
      <c r="C2951" s="292">
        <f t="shared" si="1680"/>
        <v>0</v>
      </c>
      <c r="D2951" s="293">
        <f t="shared" si="1680"/>
        <v>0</v>
      </c>
      <c r="E2951" s="295">
        <f t="shared" si="1680"/>
        <v>0</v>
      </c>
      <c r="F2951" s="235"/>
      <c r="G2951" s="236"/>
      <c r="H2951" s="237">
        <f t="shared" ref="H2951:J2951" si="1681">H2913</f>
        <v>0</v>
      </c>
      <c r="I2951" s="238">
        <f t="shared" si="1681"/>
        <v>0</v>
      </c>
      <c r="J2951" s="238">
        <f t="shared" si="1681"/>
        <v>0</v>
      </c>
      <c r="K2951" s="239">
        <f t="shared" si="1651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20"/>
      <c r="K2953" s="321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22">
        <f>SUM(K2936:K2951)</f>
        <v>2995650</v>
      </c>
      <c r="K2954" s="323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24"/>
      <c r="K2955" s="324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21"/>
      <c r="K2957" s="321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25">
        <f>((J2954/1.11)+(K2956/1.11))*11%</f>
        <v>296866.21621621621</v>
      </c>
      <c r="K2958" s="326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21"/>
      <c r="K2959" s="321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2995650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28</v>
      </c>
      <c r="J2962" s="327" t="str">
        <f>J2924</f>
        <v>LENA / YO</v>
      </c>
      <c r="K2962" s="328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29</v>
      </c>
      <c r="J2963" s="327">
        <f>J2925</f>
        <v>0</v>
      </c>
      <c r="K2963" s="328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23100027</v>
      </c>
      <c r="G2966" s="11" t="s">
        <v>2</v>
      </c>
      <c r="H2966" s="303" t="s">
        <v>41</v>
      </c>
      <c r="I2966" s="303"/>
      <c r="J2966" s="303"/>
      <c r="K2966" s="304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07" t="s">
        <v>3</v>
      </c>
      <c r="G2967" s="17"/>
      <c r="H2967" s="305"/>
      <c r="I2967" s="305"/>
      <c r="J2967" s="305"/>
      <c r="K2967" s="306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45">
        <v>45229</v>
      </c>
      <c r="E2968" s="346"/>
      <c r="F2968" s="307"/>
      <c r="G2968" s="18"/>
      <c r="H2968" s="347" t="s">
        <v>42</v>
      </c>
      <c r="I2968" s="347"/>
      <c r="J2968" s="347"/>
      <c r="K2968" s="348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07"/>
      <c r="G2969" s="18"/>
      <c r="H2969" s="349" t="s">
        <v>43</v>
      </c>
      <c r="I2969" s="349"/>
      <c r="J2969" s="349"/>
      <c r="K2969" s="350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 t="s">
        <v>157</v>
      </c>
      <c r="E2970" s="9"/>
      <c r="F2970" s="21"/>
      <c r="G2970" s="22"/>
      <c r="H2970" s="351"/>
      <c r="I2970" s="351"/>
      <c r="J2970" s="351"/>
      <c r="K2970" s="352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>
        <v>72</v>
      </c>
      <c r="C2974" s="46" t="s">
        <v>36</v>
      </c>
      <c r="D2974" s="93" t="s">
        <v>37</v>
      </c>
      <c r="E2974" s="110" t="s">
        <v>158</v>
      </c>
      <c r="F2974" s="48"/>
      <c r="G2974" s="49"/>
      <c r="H2974" s="50">
        <v>24600</v>
      </c>
      <c r="I2974" s="51">
        <v>0.125</v>
      </c>
      <c r="J2974" s="51"/>
      <c r="K2974" s="52">
        <f t="shared" ref="K2974:K2989" si="1682">(B2974*H2974-((B2974*H2974)*I2974))-((B2974*H2974-((B2974*H2974)*I2974))*J2974)</f>
        <v>1549800</v>
      </c>
      <c r="L2974" s="36"/>
    </row>
    <row r="2975" spans="1:12" s="10" customFormat="1" ht="14.1" customHeight="1" x14ac:dyDescent="0.25">
      <c r="A2975" s="45">
        <v>2</v>
      </c>
      <c r="B2975" s="46">
        <v>20</v>
      </c>
      <c r="C2975" s="46" t="s">
        <v>36</v>
      </c>
      <c r="D2975" s="93">
        <v>1</v>
      </c>
      <c r="E2975" s="110" t="s">
        <v>89</v>
      </c>
      <c r="F2975" s="48"/>
      <c r="G2975" s="49"/>
      <c r="H2975" s="50">
        <v>147600</v>
      </c>
      <c r="I2975" s="51">
        <v>0.13</v>
      </c>
      <c r="J2975" s="51"/>
      <c r="K2975" s="52">
        <f t="shared" si="1682"/>
        <v>2568240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3"/>
      <c r="E2976" s="110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3"/>
      <c r="E2977" s="110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3"/>
      <c r="E2978" s="110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3"/>
      <c r="E2979" s="110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3"/>
      <c r="E2980" s="110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3"/>
      <c r="E2981" s="110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3"/>
      <c r="E2982" s="110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3"/>
      <c r="E2983" s="110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34"/>
      <c r="K2991" s="308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29">
        <f>SUM(K2974:K2989)</f>
        <v>4118040</v>
      </c>
      <c r="K2992" s="330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31"/>
      <c r="K2993" s="331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08"/>
      <c r="K2995" s="308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32">
        <f>((J2992/1.11)+(K2994/1.11))*11%</f>
        <v>408094.05405405402</v>
      </c>
      <c r="K2996" s="333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08"/>
      <c r="K2997" s="308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4118040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28</v>
      </c>
      <c r="J3000" s="309" t="s">
        <v>39</v>
      </c>
      <c r="K3000" s="310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29</v>
      </c>
      <c r="J3001" s="309"/>
      <c r="K3001" s="310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23100027</v>
      </c>
      <c r="F3004" s="123"/>
      <c r="G3004" s="124" t="s">
        <v>2</v>
      </c>
      <c r="H3004" s="353" t="str">
        <f>H2966</f>
        <v>SANTOSO BUDIONO</v>
      </c>
      <c r="I3004" s="353"/>
      <c r="J3004" s="353"/>
      <c r="K3004" s="354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57" t="s">
        <v>3</v>
      </c>
      <c r="G3005" s="130"/>
      <c r="H3005" s="355"/>
      <c r="I3005" s="355"/>
      <c r="J3005" s="355"/>
      <c r="K3005" s="356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58">
        <f>D2968</f>
        <v>45229</v>
      </c>
      <c r="E3006" s="359"/>
      <c r="F3006" s="357"/>
      <c r="G3006" s="131"/>
      <c r="H3006" s="360" t="str">
        <f>H2968</f>
        <v>(  ARMADA  )</v>
      </c>
      <c r="I3006" s="360"/>
      <c r="J3006" s="360"/>
      <c r="K3006" s="361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57"/>
      <c r="G3007" s="131"/>
      <c r="H3007" s="341" t="str">
        <f>H2969</f>
        <v>PURWOKERTO</v>
      </c>
      <c r="I3007" s="341"/>
      <c r="J3007" s="341"/>
      <c r="K3007" s="342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 t="str">
        <f>D2970</f>
        <v>KO 4595</v>
      </c>
      <c r="E3008" s="122"/>
      <c r="F3008" s="133"/>
      <c r="G3008" s="134"/>
      <c r="H3008" s="343"/>
      <c r="I3008" s="343"/>
      <c r="J3008" s="343"/>
      <c r="K3008" s="344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3">B2974</f>
        <v>72</v>
      </c>
      <c r="C3012" s="287" t="str">
        <f t="shared" si="1683"/>
        <v>LSN</v>
      </c>
      <c r="D3012" s="288" t="str">
        <f t="shared" si="1683"/>
        <v/>
      </c>
      <c r="E3012" s="289" t="str">
        <f t="shared" si="1683"/>
        <v>GEL PEN KENKO KE-200</v>
      </c>
      <c r="F3012" s="158"/>
      <c r="G3012" s="159"/>
      <c r="H3012" s="160">
        <f t="shared" ref="H3012:J3012" si="1684">H2974</f>
        <v>24600</v>
      </c>
      <c r="I3012" s="161">
        <f t="shared" si="1684"/>
        <v>0.125</v>
      </c>
      <c r="J3012" s="161">
        <f t="shared" si="1684"/>
        <v>0</v>
      </c>
      <c r="K3012" s="162">
        <f t="shared" ref="K3012:K3027" si="1685">(B3012*H3012-((B3012*H3012)*I3012))-((B3012*H3012-((B3012*H3012)*I3012))*J3012)</f>
        <v>1549800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6">B2975</f>
        <v>20</v>
      </c>
      <c r="C3013" s="287" t="str">
        <f t="shared" si="1686"/>
        <v>LSN</v>
      </c>
      <c r="D3013" s="288">
        <f t="shared" si="1686"/>
        <v>1</v>
      </c>
      <c r="E3013" s="289" t="str">
        <f t="shared" si="1686"/>
        <v>CUTTER 18 MM KENKO L-500 (BESAR)</v>
      </c>
      <c r="F3013" s="158"/>
      <c r="G3013" s="159"/>
      <c r="H3013" s="160">
        <f t="shared" ref="H3013:J3013" si="1687">H2975</f>
        <v>147600</v>
      </c>
      <c r="I3013" s="161">
        <f t="shared" si="1687"/>
        <v>0.13</v>
      </c>
      <c r="J3013" s="161">
        <f t="shared" si="1687"/>
        <v>0</v>
      </c>
      <c r="K3013" s="162">
        <f t="shared" si="1685"/>
        <v>2568240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88">B2976</f>
        <v>0</v>
      </c>
      <c r="C3014" s="287">
        <f t="shared" si="1688"/>
        <v>0</v>
      </c>
      <c r="D3014" s="288">
        <f t="shared" si="1688"/>
        <v>0</v>
      </c>
      <c r="E3014" s="289">
        <f t="shared" si="1688"/>
        <v>0</v>
      </c>
      <c r="F3014" s="158"/>
      <c r="G3014" s="159"/>
      <c r="H3014" s="160">
        <f t="shared" ref="H3014:J3014" si="1689">H2976</f>
        <v>0</v>
      </c>
      <c r="I3014" s="161">
        <f t="shared" si="1689"/>
        <v>0</v>
      </c>
      <c r="J3014" s="161">
        <f t="shared" si="1689"/>
        <v>0</v>
      </c>
      <c r="K3014" s="162">
        <f t="shared" si="1685"/>
        <v>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0">B2977</f>
        <v>0</v>
      </c>
      <c r="C3015" s="287">
        <f t="shared" si="1690"/>
        <v>0</v>
      </c>
      <c r="D3015" s="288">
        <f t="shared" si="1690"/>
        <v>0</v>
      </c>
      <c r="E3015" s="289">
        <f t="shared" si="1690"/>
        <v>0</v>
      </c>
      <c r="F3015" s="158"/>
      <c r="G3015" s="159"/>
      <c r="H3015" s="160">
        <f t="shared" ref="H3015:J3015" si="1691">H2977</f>
        <v>0</v>
      </c>
      <c r="I3015" s="161">
        <f t="shared" si="1691"/>
        <v>0</v>
      </c>
      <c r="J3015" s="161">
        <f t="shared" si="1691"/>
        <v>0</v>
      </c>
      <c r="K3015" s="162">
        <f t="shared" si="1685"/>
        <v>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2">B2978</f>
        <v>0</v>
      </c>
      <c r="C3016" s="287">
        <f t="shared" si="1692"/>
        <v>0</v>
      </c>
      <c r="D3016" s="288">
        <f t="shared" si="1692"/>
        <v>0</v>
      </c>
      <c r="E3016" s="289">
        <f t="shared" si="1692"/>
        <v>0</v>
      </c>
      <c r="F3016" s="158"/>
      <c r="G3016" s="159"/>
      <c r="H3016" s="160">
        <f t="shared" ref="H3016:J3016" si="1693">H2978</f>
        <v>0</v>
      </c>
      <c r="I3016" s="161">
        <f t="shared" si="1693"/>
        <v>0</v>
      </c>
      <c r="J3016" s="161">
        <f t="shared" si="1693"/>
        <v>0</v>
      </c>
      <c r="K3016" s="162">
        <f t="shared" si="1685"/>
        <v>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4">B2979</f>
        <v>0</v>
      </c>
      <c r="C3017" s="287">
        <f t="shared" si="1694"/>
        <v>0</v>
      </c>
      <c r="D3017" s="288">
        <f t="shared" si="1694"/>
        <v>0</v>
      </c>
      <c r="E3017" s="289">
        <f t="shared" si="1694"/>
        <v>0</v>
      </c>
      <c r="F3017" s="158"/>
      <c r="G3017" s="159"/>
      <c r="H3017" s="160">
        <f t="shared" ref="H3017:J3017" si="1695">H2979</f>
        <v>0</v>
      </c>
      <c r="I3017" s="161">
        <f t="shared" si="1695"/>
        <v>0</v>
      </c>
      <c r="J3017" s="161">
        <f t="shared" si="1695"/>
        <v>0</v>
      </c>
      <c r="K3017" s="162">
        <f t="shared" si="1685"/>
        <v>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6">B2980</f>
        <v>0</v>
      </c>
      <c r="C3018" s="287">
        <f t="shared" si="1696"/>
        <v>0</v>
      </c>
      <c r="D3018" s="288">
        <f t="shared" si="1696"/>
        <v>0</v>
      </c>
      <c r="E3018" s="289">
        <f t="shared" si="1696"/>
        <v>0</v>
      </c>
      <c r="F3018" s="158"/>
      <c r="G3018" s="159"/>
      <c r="H3018" s="160">
        <f t="shared" ref="H3018:J3018" si="1697">H2980</f>
        <v>0</v>
      </c>
      <c r="I3018" s="161">
        <f t="shared" si="1697"/>
        <v>0</v>
      </c>
      <c r="J3018" s="161">
        <f t="shared" si="1697"/>
        <v>0</v>
      </c>
      <c r="K3018" s="162">
        <f t="shared" si="1685"/>
        <v>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698">B2981</f>
        <v>0</v>
      </c>
      <c r="C3019" s="287">
        <f t="shared" si="1698"/>
        <v>0</v>
      </c>
      <c r="D3019" s="288">
        <f t="shared" si="1698"/>
        <v>0</v>
      </c>
      <c r="E3019" s="290">
        <f t="shared" si="1698"/>
        <v>0</v>
      </c>
      <c r="F3019" s="158"/>
      <c r="G3019" s="159"/>
      <c r="H3019" s="160">
        <f t="shared" ref="H3019:J3019" si="1699">H2981</f>
        <v>0</v>
      </c>
      <c r="I3019" s="161">
        <f t="shared" si="1699"/>
        <v>0</v>
      </c>
      <c r="J3019" s="161">
        <f t="shared" si="1699"/>
        <v>0</v>
      </c>
      <c r="K3019" s="162">
        <f t="shared" si="1685"/>
        <v>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0">B2982</f>
        <v>0</v>
      </c>
      <c r="C3020" s="287">
        <f t="shared" si="1700"/>
        <v>0</v>
      </c>
      <c r="D3020" s="288">
        <f t="shared" si="1700"/>
        <v>0</v>
      </c>
      <c r="E3020" s="289">
        <f t="shared" si="1700"/>
        <v>0</v>
      </c>
      <c r="F3020" s="158"/>
      <c r="G3020" s="159"/>
      <c r="H3020" s="160">
        <f t="shared" ref="H3020:J3020" si="1701">H2982</f>
        <v>0</v>
      </c>
      <c r="I3020" s="161">
        <f t="shared" si="1701"/>
        <v>0</v>
      </c>
      <c r="J3020" s="161">
        <f t="shared" si="1701"/>
        <v>0</v>
      </c>
      <c r="K3020" s="162">
        <f t="shared" si="1685"/>
        <v>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2">B2983</f>
        <v>0</v>
      </c>
      <c r="C3021" s="287">
        <f t="shared" si="1702"/>
        <v>0</v>
      </c>
      <c r="D3021" s="288">
        <f t="shared" si="1702"/>
        <v>0</v>
      </c>
      <c r="E3021" s="289">
        <f t="shared" si="1702"/>
        <v>0</v>
      </c>
      <c r="F3021" s="158"/>
      <c r="G3021" s="159"/>
      <c r="H3021" s="160">
        <f t="shared" ref="H3021:J3021" si="1703">H2983</f>
        <v>0</v>
      </c>
      <c r="I3021" s="161">
        <f t="shared" si="1703"/>
        <v>0</v>
      </c>
      <c r="J3021" s="161">
        <f t="shared" si="1703"/>
        <v>0</v>
      </c>
      <c r="K3021" s="162">
        <f t="shared" si="1685"/>
        <v>0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4">B2984</f>
        <v>0</v>
      </c>
      <c r="C3022" s="287">
        <f t="shared" si="1704"/>
        <v>0</v>
      </c>
      <c r="D3022" s="288">
        <f t="shared" si="1704"/>
        <v>0</v>
      </c>
      <c r="E3022" s="289">
        <f t="shared" si="1704"/>
        <v>0</v>
      </c>
      <c r="F3022" s="158"/>
      <c r="G3022" s="159"/>
      <c r="H3022" s="160">
        <f t="shared" ref="H3022:J3022" si="1705">H2984</f>
        <v>0</v>
      </c>
      <c r="I3022" s="161">
        <f t="shared" si="1705"/>
        <v>0</v>
      </c>
      <c r="J3022" s="161">
        <f t="shared" si="1705"/>
        <v>0</v>
      </c>
      <c r="K3022" s="162">
        <f t="shared" si="1685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6">B2985</f>
        <v>0</v>
      </c>
      <c r="C3023" s="287">
        <f t="shared" si="1706"/>
        <v>0</v>
      </c>
      <c r="D3023" s="288">
        <f t="shared" si="1706"/>
        <v>0</v>
      </c>
      <c r="E3023" s="289">
        <f t="shared" si="1706"/>
        <v>0</v>
      </c>
      <c r="F3023" s="158"/>
      <c r="G3023" s="159"/>
      <c r="H3023" s="160">
        <f t="shared" ref="H3023:J3023" si="1707">H2985</f>
        <v>0</v>
      </c>
      <c r="I3023" s="161">
        <f t="shared" si="1707"/>
        <v>0</v>
      </c>
      <c r="J3023" s="161">
        <f t="shared" si="1707"/>
        <v>0</v>
      </c>
      <c r="K3023" s="162">
        <f t="shared" si="1685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08">B2986</f>
        <v>0</v>
      </c>
      <c r="C3024" s="287">
        <f t="shared" si="1708"/>
        <v>0</v>
      </c>
      <c r="D3024" s="288">
        <f t="shared" si="1708"/>
        <v>0</v>
      </c>
      <c r="E3024" s="289">
        <f t="shared" si="1708"/>
        <v>0</v>
      </c>
      <c r="F3024" s="158"/>
      <c r="G3024" s="159"/>
      <c r="H3024" s="160">
        <f t="shared" ref="H3024:J3024" si="1709">H2986</f>
        <v>0</v>
      </c>
      <c r="I3024" s="161">
        <f t="shared" si="1709"/>
        <v>0</v>
      </c>
      <c r="J3024" s="161">
        <f t="shared" si="1709"/>
        <v>0</v>
      </c>
      <c r="K3024" s="162">
        <f t="shared" si="1685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0">B2987</f>
        <v>0</v>
      </c>
      <c r="C3025" s="287">
        <f t="shared" si="1710"/>
        <v>0</v>
      </c>
      <c r="D3025" s="288">
        <f t="shared" si="1710"/>
        <v>0</v>
      </c>
      <c r="E3025" s="289">
        <f t="shared" si="1710"/>
        <v>0</v>
      </c>
      <c r="F3025" s="158"/>
      <c r="G3025" s="159"/>
      <c r="H3025" s="160">
        <f t="shared" ref="H3025:J3025" si="1711">H2987</f>
        <v>0</v>
      </c>
      <c r="I3025" s="161">
        <f t="shared" si="1711"/>
        <v>0</v>
      </c>
      <c r="J3025" s="161">
        <f t="shared" si="1711"/>
        <v>0</v>
      </c>
      <c r="K3025" s="162">
        <f t="shared" si="1685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2">B2988</f>
        <v>0</v>
      </c>
      <c r="C3026" s="287">
        <f t="shared" si="1712"/>
        <v>0</v>
      </c>
      <c r="D3026" s="288">
        <f t="shared" si="1712"/>
        <v>0</v>
      </c>
      <c r="E3026" s="289">
        <f t="shared" si="1712"/>
        <v>0</v>
      </c>
      <c r="F3026" s="158"/>
      <c r="G3026" s="159"/>
      <c r="H3026" s="160">
        <f t="shared" ref="H3026:J3026" si="1713">H2988</f>
        <v>0</v>
      </c>
      <c r="I3026" s="161">
        <f t="shared" si="1713"/>
        <v>0</v>
      </c>
      <c r="J3026" s="161">
        <f t="shared" si="1713"/>
        <v>0</v>
      </c>
      <c r="K3026" s="162">
        <f t="shared" si="1685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4">B2989</f>
        <v>0</v>
      </c>
      <c r="C3027" s="287">
        <f t="shared" si="1714"/>
        <v>0</v>
      </c>
      <c r="D3027" s="288">
        <f t="shared" si="1714"/>
        <v>0</v>
      </c>
      <c r="E3027" s="290">
        <f t="shared" si="1714"/>
        <v>0</v>
      </c>
      <c r="F3027" s="158"/>
      <c r="G3027" s="159"/>
      <c r="H3027" s="160">
        <f t="shared" ref="H3027:J3027" si="1715">H2989</f>
        <v>0</v>
      </c>
      <c r="I3027" s="161">
        <f t="shared" si="1715"/>
        <v>0</v>
      </c>
      <c r="J3027" s="161">
        <f t="shared" si="1715"/>
        <v>0</v>
      </c>
      <c r="K3027" s="162">
        <f t="shared" si="1685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66"/>
      <c r="K3029" s="362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67">
        <f>SUM(K3012:K3027)</f>
        <v>4118040</v>
      </c>
      <c r="K3030" s="368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63"/>
      <c r="K3031" s="363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62"/>
      <c r="K3033" s="362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64">
        <f>((J3030/1.11)+(K3032/1.11))*11%</f>
        <v>408094.05405405402</v>
      </c>
      <c r="K3034" s="365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62"/>
      <c r="K3035" s="362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4118040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28</v>
      </c>
      <c r="J3038" s="335" t="str">
        <f>J3000</f>
        <v>NOVI / CONDRO</v>
      </c>
      <c r="K3038" s="336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29</v>
      </c>
      <c r="J3039" s="335">
        <f>J3001</f>
        <v>0</v>
      </c>
      <c r="K3039" s="336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23100027</v>
      </c>
      <c r="F3042" s="200"/>
      <c r="G3042" s="201" t="s">
        <v>2</v>
      </c>
      <c r="H3042" s="337" t="str">
        <f>H3004</f>
        <v>SANTOSO BUDIONO</v>
      </c>
      <c r="I3042" s="337"/>
      <c r="J3042" s="337"/>
      <c r="K3042" s="338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11" t="s">
        <v>3</v>
      </c>
      <c r="G3043" s="207"/>
      <c r="H3043" s="339"/>
      <c r="I3043" s="339"/>
      <c r="J3043" s="339"/>
      <c r="K3043" s="340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12">
        <f>D3006</f>
        <v>45229</v>
      </c>
      <c r="E3044" s="313"/>
      <c r="F3044" s="311"/>
      <c r="G3044" s="208"/>
      <c r="H3044" s="314" t="str">
        <f>H3006</f>
        <v>(  ARMADA  )</v>
      </c>
      <c r="I3044" s="314"/>
      <c r="J3044" s="314"/>
      <c r="K3044" s="315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11"/>
      <c r="G3045" s="208"/>
      <c r="H3045" s="316" t="str">
        <f>H3007</f>
        <v>PURWOKERTO</v>
      </c>
      <c r="I3045" s="316"/>
      <c r="J3045" s="316"/>
      <c r="K3045" s="317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 t="str">
        <f>D3008</f>
        <v>KO 4595</v>
      </c>
      <c r="E3046" s="199"/>
      <c r="F3046" s="210"/>
      <c r="G3046" s="211"/>
      <c r="H3046" s="318"/>
      <c r="I3046" s="318"/>
      <c r="J3046" s="318"/>
      <c r="K3046" s="319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6">B3012</f>
        <v>72</v>
      </c>
      <c r="C3050" s="292" t="str">
        <f t="shared" si="1716"/>
        <v>LSN</v>
      </c>
      <c r="D3050" s="293" t="str">
        <f t="shared" si="1716"/>
        <v/>
      </c>
      <c r="E3050" s="294" t="str">
        <f t="shared" si="1716"/>
        <v>GEL PEN KENKO KE-200</v>
      </c>
      <c r="F3050" s="235"/>
      <c r="G3050" s="236"/>
      <c r="H3050" s="237">
        <f t="shared" ref="H3050:J3050" si="1717">H3012</f>
        <v>24600</v>
      </c>
      <c r="I3050" s="238">
        <f t="shared" si="1717"/>
        <v>0.125</v>
      </c>
      <c r="J3050" s="238">
        <f t="shared" si="1717"/>
        <v>0</v>
      </c>
      <c r="K3050" s="239">
        <f t="shared" ref="K3050:K3065" si="1718">(B3050*H3050-((B3050*H3050)*I3050))-((B3050*H3050-((B3050*H3050)*I3050))*J3050)</f>
        <v>1549800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19">B3013</f>
        <v>20</v>
      </c>
      <c r="C3051" s="292" t="str">
        <f t="shared" si="1719"/>
        <v>LSN</v>
      </c>
      <c r="D3051" s="293">
        <f t="shared" si="1719"/>
        <v>1</v>
      </c>
      <c r="E3051" s="294" t="str">
        <f t="shared" si="1719"/>
        <v>CUTTER 18 MM KENKO L-500 (BESAR)</v>
      </c>
      <c r="F3051" s="235"/>
      <c r="G3051" s="236"/>
      <c r="H3051" s="237">
        <f t="shared" ref="H3051:J3051" si="1720">H3013</f>
        <v>147600</v>
      </c>
      <c r="I3051" s="238">
        <f t="shared" si="1720"/>
        <v>0.13</v>
      </c>
      <c r="J3051" s="238">
        <f t="shared" si="1720"/>
        <v>0</v>
      </c>
      <c r="K3051" s="239">
        <f t="shared" si="1718"/>
        <v>2568240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1">B3014</f>
        <v>0</v>
      </c>
      <c r="C3052" s="292">
        <f t="shared" si="1721"/>
        <v>0</v>
      </c>
      <c r="D3052" s="293">
        <f t="shared" si="1721"/>
        <v>0</v>
      </c>
      <c r="E3052" s="294">
        <f t="shared" si="1721"/>
        <v>0</v>
      </c>
      <c r="F3052" s="235"/>
      <c r="G3052" s="236"/>
      <c r="H3052" s="237">
        <f t="shared" ref="H3052:J3052" si="1722">H3014</f>
        <v>0</v>
      </c>
      <c r="I3052" s="238">
        <f t="shared" si="1722"/>
        <v>0</v>
      </c>
      <c r="J3052" s="238">
        <f t="shared" si="1722"/>
        <v>0</v>
      </c>
      <c r="K3052" s="239">
        <f t="shared" si="1718"/>
        <v>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3">B3015</f>
        <v>0</v>
      </c>
      <c r="C3053" s="292">
        <f t="shared" si="1723"/>
        <v>0</v>
      </c>
      <c r="D3053" s="293">
        <f t="shared" si="1723"/>
        <v>0</v>
      </c>
      <c r="E3053" s="294">
        <f t="shared" si="1723"/>
        <v>0</v>
      </c>
      <c r="F3053" s="235"/>
      <c r="G3053" s="236"/>
      <c r="H3053" s="237">
        <f t="shared" ref="H3053:J3053" si="1724">H3015</f>
        <v>0</v>
      </c>
      <c r="I3053" s="238">
        <f t="shared" si="1724"/>
        <v>0</v>
      </c>
      <c r="J3053" s="238">
        <f t="shared" si="1724"/>
        <v>0</v>
      </c>
      <c r="K3053" s="239">
        <f t="shared" si="1718"/>
        <v>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5">B3016</f>
        <v>0</v>
      </c>
      <c r="C3054" s="292">
        <f t="shared" si="1725"/>
        <v>0</v>
      </c>
      <c r="D3054" s="293">
        <f t="shared" si="1725"/>
        <v>0</v>
      </c>
      <c r="E3054" s="294">
        <f t="shared" si="1725"/>
        <v>0</v>
      </c>
      <c r="F3054" s="235"/>
      <c r="G3054" s="236"/>
      <c r="H3054" s="237">
        <f t="shared" ref="H3054:J3054" si="1726">H3016</f>
        <v>0</v>
      </c>
      <c r="I3054" s="238">
        <f t="shared" si="1726"/>
        <v>0</v>
      </c>
      <c r="J3054" s="238">
        <f t="shared" si="1726"/>
        <v>0</v>
      </c>
      <c r="K3054" s="239">
        <f t="shared" si="1718"/>
        <v>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7">B3017</f>
        <v>0</v>
      </c>
      <c r="C3055" s="292">
        <f t="shared" si="1727"/>
        <v>0</v>
      </c>
      <c r="D3055" s="293">
        <f t="shared" si="1727"/>
        <v>0</v>
      </c>
      <c r="E3055" s="294">
        <f t="shared" si="1727"/>
        <v>0</v>
      </c>
      <c r="F3055" s="235"/>
      <c r="G3055" s="236"/>
      <c r="H3055" s="237">
        <f t="shared" ref="H3055:J3055" si="1728">H3017</f>
        <v>0</v>
      </c>
      <c r="I3055" s="238">
        <f t="shared" si="1728"/>
        <v>0</v>
      </c>
      <c r="J3055" s="238">
        <f t="shared" si="1728"/>
        <v>0</v>
      </c>
      <c r="K3055" s="239">
        <f t="shared" si="1718"/>
        <v>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29">B3018</f>
        <v>0</v>
      </c>
      <c r="C3056" s="292">
        <f t="shared" si="1729"/>
        <v>0</v>
      </c>
      <c r="D3056" s="293">
        <f t="shared" si="1729"/>
        <v>0</v>
      </c>
      <c r="E3056" s="294">
        <f t="shared" si="1729"/>
        <v>0</v>
      </c>
      <c r="F3056" s="235"/>
      <c r="G3056" s="236"/>
      <c r="H3056" s="237">
        <f t="shared" ref="H3056:J3056" si="1730">H3018</f>
        <v>0</v>
      </c>
      <c r="I3056" s="238">
        <f t="shared" si="1730"/>
        <v>0</v>
      </c>
      <c r="J3056" s="238">
        <f t="shared" si="1730"/>
        <v>0</v>
      </c>
      <c r="K3056" s="239">
        <f t="shared" si="1718"/>
        <v>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1">B3019</f>
        <v>0</v>
      </c>
      <c r="C3057" s="292">
        <f t="shared" si="1731"/>
        <v>0</v>
      </c>
      <c r="D3057" s="293">
        <f t="shared" si="1731"/>
        <v>0</v>
      </c>
      <c r="E3057" s="295">
        <f t="shared" si="1731"/>
        <v>0</v>
      </c>
      <c r="F3057" s="235"/>
      <c r="G3057" s="236"/>
      <c r="H3057" s="237">
        <f t="shared" ref="H3057:J3057" si="1732">H3019</f>
        <v>0</v>
      </c>
      <c r="I3057" s="238">
        <f t="shared" si="1732"/>
        <v>0</v>
      </c>
      <c r="J3057" s="238">
        <f t="shared" si="1732"/>
        <v>0</v>
      </c>
      <c r="K3057" s="239">
        <f t="shared" si="1718"/>
        <v>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3">B3020</f>
        <v>0</v>
      </c>
      <c r="C3058" s="292">
        <f t="shared" si="1733"/>
        <v>0</v>
      </c>
      <c r="D3058" s="293">
        <f t="shared" si="1733"/>
        <v>0</v>
      </c>
      <c r="E3058" s="294">
        <f t="shared" si="1733"/>
        <v>0</v>
      </c>
      <c r="F3058" s="235"/>
      <c r="G3058" s="236"/>
      <c r="H3058" s="237">
        <f t="shared" ref="H3058:J3058" si="1734">H3020</f>
        <v>0</v>
      </c>
      <c r="I3058" s="238">
        <f t="shared" si="1734"/>
        <v>0</v>
      </c>
      <c r="J3058" s="238">
        <f t="shared" si="1734"/>
        <v>0</v>
      </c>
      <c r="K3058" s="239">
        <f t="shared" si="1718"/>
        <v>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5">B3021</f>
        <v>0</v>
      </c>
      <c r="C3059" s="292">
        <f t="shared" si="1735"/>
        <v>0</v>
      </c>
      <c r="D3059" s="293">
        <f t="shared" si="1735"/>
        <v>0</v>
      </c>
      <c r="E3059" s="294">
        <f t="shared" si="1735"/>
        <v>0</v>
      </c>
      <c r="F3059" s="235"/>
      <c r="G3059" s="236"/>
      <c r="H3059" s="237">
        <f t="shared" ref="H3059:J3059" si="1736">H3021</f>
        <v>0</v>
      </c>
      <c r="I3059" s="238">
        <f t="shared" si="1736"/>
        <v>0</v>
      </c>
      <c r="J3059" s="238">
        <f t="shared" si="1736"/>
        <v>0</v>
      </c>
      <c r="K3059" s="239">
        <f t="shared" si="1718"/>
        <v>0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7">B3022</f>
        <v>0</v>
      </c>
      <c r="C3060" s="292">
        <f t="shared" si="1737"/>
        <v>0</v>
      </c>
      <c r="D3060" s="293">
        <f t="shared" si="1737"/>
        <v>0</v>
      </c>
      <c r="E3060" s="294">
        <f t="shared" si="1737"/>
        <v>0</v>
      </c>
      <c r="F3060" s="235"/>
      <c r="G3060" s="236"/>
      <c r="H3060" s="237">
        <f t="shared" ref="H3060:J3060" si="1738">H3022</f>
        <v>0</v>
      </c>
      <c r="I3060" s="238">
        <f t="shared" si="1738"/>
        <v>0</v>
      </c>
      <c r="J3060" s="238">
        <f t="shared" si="1738"/>
        <v>0</v>
      </c>
      <c r="K3060" s="239">
        <f t="shared" si="1718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39">B3023</f>
        <v>0</v>
      </c>
      <c r="C3061" s="292">
        <f t="shared" si="1739"/>
        <v>0</v>
      </c>
      <c r="D3061" s="293">
        <f t="shared" si="1739"/>
        <v>0</v>
      </c>
      <c r="E3061" s="294">
        <f t="shared" si="1739"/>
        <v>0</v>
      </c>
      <c r="F3061" s="235"/>
      <c r="G3061" s="236"/>
      <c r="H3061" s="237">
        <f t="shared" ref="H3061:J3061" si="1740">H3023</f>
        <v>0</v>
      </c>
      <c r="I3061" s="238">
        <f t="shared" si="1740"/>
        <v>0</v>
      </c>
      <c r="J3061" s="238">
        <f t="shared" si="1740"/>
        <v>0</v>
      </c>
      <c r="K3061" s="239">
        <f t="shared" si="1718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1">B3024</f>
        <v>0</v>
      </c>
      <c r="C3062" s="292">
        <f t="shared" si="1741"/>
        <v>0</v>
      </c>
      <c r="D3062" s="293">
        <f t="shared" si="1741"/>
        <v>0</v>
      </c>
      <c r="E3062" s="294">
        <f t="shared" si="1741"/>
        <v>0</v>
      </c>
      <c r="F3062" s="235"/>
      <c r="G3062" s="236"/>
      <c r="H3062" s="237">
        <f t="shared" ref="H3062:J3062" si="1742">H3024</f>
        <v>0</v>
      </c>
      <c r="I3062" s="238">
        <f t="shared" si="1742"/>
        <v>0</v>
      </c>
      <c r="J3062" s="238">
        <f t="shared" si="1742"/>
        <v>0</v>
      </c>
      <c r="K3062" s="239">
        <f t="shared" si="1718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3">B3025</f>
        <v>0</v>
      </c>
      <c r="C3063" s="292">
        <f t="shared" si="1743"/>
        <v>0</v>
      </c>
      <c r="D3063" s="293">
        <f t="shared" si="1743"/>
        <v>0</v>
      </c>
      <c r="E3063" s="294">
        <f t="shared" si="1743"/>
        <v>0</v>
      </c>
      <c r="F3063" s="235"/>
      <c r="G3063" s="236"/>
      <c r="H3063" s="237">
        <f t="shared" ref="H3063:J3063" si="1744">H3025</f>
        <v>0</v>
      </c>
      <c r="I3063" s="238">
        <f t="shared" si="1744"/>
        <v>0</v>
      </c>
      <c r="J3063" s="238">
        <f t="shared" si="1744"/>
        <v>0</v>
      </c>
      <c r="K3063" s="239">
        <f t="shared" si="1718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5">B3026</f>
        <v>0</v>
      </c>
      <c r="C3064" s="292">
        <f t="shared" si="1745"/>
        <v>0</v>
      </c>
      <c r="D3064" s="293">
        <f t="shared" si="1745"/>
        <v>0</v>
      </c>
      <c r="E3064" s="294">
        <f t="shared" si="1745"/>
        <v>0</v>
      </c>
      <c r="F3064" s="235"/>
      <c r="G3064" s="236"/>
      <c r="H3064" s="237">
        <f t="shared" ref="H3064:J3064" si="1746">H3026</f>
        <v>0</v>
      </c>
      <c r="I3064" s="238">
        <f t="shared" si="1746"/>
        <v>0</v>
      </c>
      <c r="J3064" s="238">
        <f t="shared" si="1746"/>
        <v>0</v>
      </c>
      <c r="K3064" s="239">
        <f t="shared" si="1718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7">B3027</f>
        <v>0</v>
      </c>
      <c r="C3065" s="292">
        <f t="shared" si="1747"/>
        <v>0</v>
      </c>
      <c r="D3065" s="293">
        <f t="shared" si="1747"/>
        <v>0</v>
      </c>
      <c r="E3065" s="295">
        <f t="shared" si="1747"/>
        <v>0</v>
      </c>
      <c r="F3065" s="235"/>
      <c r="G3065" s="236"/>
      <c r="H3065" s="237">
        <f t="shared" ref="H3065:J3065" si="1748">H3027</f>
        <v>0</v>
      </c>
      <c r="I3065" s="238">
        <f t="shared" si="1748"/>
        <v>0</v>
      </c>
      <c r="J3065" s="238">
        <f t="shared" si="1748"/>
        <v>0</v>
      </c>
      <c r="K3065" s="239">
        <f t="shared" si="1718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20"/>
      <c r="K3067" s="321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22">
        <f>SUM(K3050:K3065)</f>
        <v>4118040</v>
      </c>
      <c r="K3068" s="323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24"/>
      <c r="K3069" s="324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21"/>
      <c r="K3071" s="321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25">
        <f>((J3068/1.11)+(K3070/1.11))*11%</f>
        <v>408094.05405405402</v>
      </c>
      <c r="K3072" s="326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21"/>
      <c r="K3073" s="321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4118040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28</v>
      </c>
      <c r="J3076" s="327" t="str">
        <f>J3038</f>
        <v>NOVI / CONDRO</v>
      </c>
      <c r="K3076" s="328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29</v>
      </c>
      <c r="J3077" s="327">
        <f>J3039</f>
        <v>0</v>
      </c>
      <c r="K3077" s="328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23100028</v>
      </c>
      <c r="G3080" s="11" t="s">
        <v>2</v>
      </c>
      <c r="H3080" s="303" t="s">
        <v>63</v>
      </c>
      <c r="I3080" s="303"/>
      <c r="J3080" s="303"/>
      <c r="K3080" s="304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07" t="s">
        <v>3</v>
      </c>
      <c r="G3081" s="17"/>
      <c r="H3081" s="305"/>
      <c r="I3081" s="305"/>
      <c r="J3081" s="305"/>
      <c r="K3081" s="306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45">
        <v>45229</v>
      </c>
      <c r="E3082" s="346"/>
      <c r="F3082" s="307"/>
      <c r="G3082" s="18"/>
      <c r="H3082" s="347" t="s">
        <v>64</v>
      </c>
      <c r="I3082" s="347"/>
      <c r="J3082" s="347"/>
      <c r="K3082" s="348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07"/>
      <c r="G3083" s="18"/>
      <c r="H3083" s="349" t="s">
        <v>65</v>
      </c>
      <c r="I3083" s="349"/>
      <c r="J3083" s="349"/>
      <c r="K3083" s="350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 t="s">
        <v>172</v>
      </c>
      <c r="E3084" s="9"/>
      <c r="F3084" s="21"/>
      <c r="G3084" s="22"/>
      <c r="H3084" s="351"/>
      <c r="I3084" s="351"/>
      <c r="J3084" s="351"/>
      <c r="K3084" s="352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>
        <v>72</v>
      </c>
      <c r="C3088" s="46" t="s">
        <v>79</v>
      </c>
      <c r="D3088" s="93">
        <v>1</v>
      </c>
      <c r="E3088" s="110" t="s">
        <v>159</v>
      </c>
      <c r="F3088" s="48"/>
      <c r="G3088" s="49"/>
      <c r="H3088" s="50">
        <v>20700</v>
      </c>
      <c r="I3088" s="51">
        <v>0.125</v>
      </c>
      <c r="J3088" s="51"/>
      <c r="K3088" s="52">
        <f t="shared" ref="K3088:K3103" si="1749">(B3088*H3088-((B3088*H3088)*I3088))-((B3088*H3088-((B3088*H3088)*I3088))*J3088)</f>
        <v>1304100</v>
      </c>
      <c r="L3088" s="36"/>
    </row>
    <row r="3089" spans="1:12" s="10" customFormat="1" ht="14.1" customHeight="1" x14ac:dyDescent="0.25">
      <c r="A3089" s="45">
        <v>2</v>
      </c>
      <c r="B3089" s="46">
        <v>72</v>
      </c>
      <c r="C3089" s="46" t="s">
        <v>79</v>
      </c>
      <c r="D3089" s="93">
        <v>1</v>
      </c>
      <c r="E3089" s="110" t="s">
        <v>160</v>
      </c>
      <c r="F3089" s="48"/>
      <c r="G3089" s="49"/>
      <c r="H3089" s="50">
        <v>20700</v>
      </c>
      <c r="I3089" s="51">
        <v>0.125</v>
      </c>
      <c r="J3089" s="51"/>
      <c r="K3089" s="52">
        <f t="shared" si="1749"/>
        <v>1304100</v>
      </c>
      <c r="L3089" s="36"/>
    </row>
    <row r="3090" spans="1:12" s="10" customFormat="1" ht="14.1" customHeight="1" x14ac:dyDescent="0.25">
      <c r="A3090" s="45">
        <v>3</v>
      </c>
      <c r="B3090" s="46">
        <v>72</v>
      </c>
      <c r="C3090" s="46" t="s">
        <v>79</v>
      </c>
      <c r="D3090" s="93">
        <v>1</v>
      </c>
      <c r="E3090" s="110" t="s">
        <v>161</v>
      </c>
      <c r="F3090" s="48"/>
      <c r="G3090" s="49"/>
      <c r="H3090" s="50">
        <v>15800</v>
      </c>
      <c r="I3090" s="51">
        <v>0.125</v>
      </c>
      <c r="J3090" s="51"/>
      <c r="K3090" s="52">
        <f t="shared" si="1749"/>
        <v>995400</v>
      </c>
      <c r="L3090" s="36"/>
    </row>
    <row r="3091" spans="1:12" s="10" customFormat="1" ht="14.1" customHeight="1" x14ac:dyDescent="0.25">
      <c r="A3091" s="45">
        <v>4</v>
      </c>
      <c r="B3091" s="46">
        <v>72</v>
      </c>
      <c r="C3091" s="46" t="s">
        <v>79</v>
      </c>
      <c r="D3091" s="93">
        <v>1</v>
      </c>
      <c r="E3091" s="110" t="s">
        <v>162</v>
      </c>
      <c r="F3091" s="48"/>
      <c r="G3091" s="49"/>
      <c r="H3091" s="50">
        <v>15800</v>
      </c>
      <c r="I3091" s="51">
        <v>0.125</v>
      </c>
      <c r="J3091" s="51"/>
      <c r="K3091" s="52">
        <f t="shared" si="1749"/>
        <v>995400</v>
      </c>
      <c r="L3091" s="36"/>
    </row>
    <row r="3092" spans="1:12" s="10" customFormat="1" ht="14.1" customHeight="1" x14ac:dyDescent="0.25">
      <c r="A3092" s="45">
        <v>5</v>
      </c>
      <c r="B3092" s="46">
        <v>72</v>
      </c>
      <c r="C3092" s="46" t="s">
        <v>79</v>
      </c>
      <c r="D3092" s="93">
        <v>1</v>
      </c>
      <c r="E3092" s="110" t="s">
        <v>163</v>
      </c>
      <c r="F3092" s="48"/>
      <c r="G3092" s="49"/>
      <c r="H3092" s="50">
        <v>15800</v>
      </c>
      <c r="I3092" s="51">
        <v>0.125</v>
      </c>
      <c r="J3092" s="51"/>
      <c r="K3092" s="52">
        <f t="shared" si="1749"/>
        <v>995400</v>
      </c>
      <c r="L3092" s="36"/>
    </row>
    <row r="3093" spans="1:12" s="10" customFormat="1" ht="14.1" customHeight="1" x14ac:dyDescent="0.25">
      <c r="A3093" s="45">
        <v>6</v>
      </c>
      <c r="B3093" s="46">
        <v>72</v>
      </c>
      <c r="C3093" s="46" t="s">
        <v>79</v>
      </c>
      <c r="D3093" s="93">
        <v>1</v>
      </c>
      <c r="E3093" s="110" t="s">
        <v>164</v>
      </c>
      <c r="F3093" s="48"/>
      <c r="G3093" s="49"/>
      <c r="H3093" s="50">
        <v>20700</v>
      </c>
      <c r="I3093" s="51">
        <v>0.125</v>
      </c>
      <c r="J3093" s="51"/>
      <c r="K3093" s="52">
        <f t="shared" si="1749"/>
        <v>1304100</v>
      </c>
      <c r="L3093" s="36"/>
    </row>
    <row r="3094" spans="1:12" s="10" customFormat="1" ht="14.1" customHeight="1" x14ac:dyDescent="0.25">
      <c r="A3094" s="45">
        <v>7</v>
      </c>
      <c r="B3094" s="46">
        <v>72</v>
      </c>
      <c r="C3094" s="46" t="s">
        <v>79</v>
      </c>
      <c r="D3094" s="93">
        <v>1</v>
      </c>
      <c r="E3094" s="110" t="s">
        <v>165</v>
      </c>
      <c r="F3094" s="48"/>
      <c r="G3094" s="49"/>
      <c r="H3094" s="50">
        <v>20700</v>
      </c>
      <c r="I3094" s="51">
        <v>0.125</v>
      </c>
      <c r="J3094" s="51"/>
      <c r="K3094" s="52">
        <f t="shared" si="1749"/>
        <v>1304100</v>
      </c>
      <c r="L3094" s="36"/>
    </row>
    <row r="3095" spans="1:12" s="10" customFormat="1" ht="14.1" customHeight="1" x14ac:dyDescent="0.25">
      <c r="A3095" s="45">
        <v>8</v>
      </c>
      <c r="B3095" s="46">
        <v>72</v>
      </c>
      <c r="C3095" s="46" t="s">
        <v>79</v>
      </c>
      <c r="D3095" s="93">
        <v>1</v>
      </c>
      <c r="E3095" s="110" t="s">
        <v>166</v>
      </c>
      <c r="F3095" s="48"/>
      <c r="G3095" s="49"/>
      <c r="H3095" s="50">
        <v>20700</v>
      </c>
      <c r="I3095" s="51">
        <v>0.125</v>
      </c>
      <c r="J3095" s="51"/>
      <c r="K3095" s="52">
        <f t="shared" si="1749"/>
        <v>1304100</v>
      </c>
      <c r="L3095" s="36"/>
    </row>
    <row r="3096" spans="1:12" s="10" customFormat="1" ht="14.1" customHeight="1" x14ac:dyDescent="0.25">
      <c r="A3096" s="45">
        <v>9</v>
      </c>
      <c r="B3096" s="46">
        <v>480</v>
      </c>
      <c r="C3096" s="46" t="s">
        <v>102</v>
      </c>
      <c r="D3096" s="93">
        <v>2</v>
      </c>
      <c r="E3096" s="110" t="s">
        <v>167</v>
      </c>
      <c r="F3096" s="48"/>
      <c r="G3096" s="49"/>
      <c r="H3096" s="50">
        <v>8800</v>
      </c>
      <c r="I3096" s="51">
        <v>0.125</v>
      </c>
      <c r="J3096" s="51"/>
      <c r="K3096" s="52">
        <f t="shared" si="1749"/>
        <v>3696000</v>
      </c>
      <c r="L3096" s="36"/>
    </row>
    <row r="3097" spans="1:12" s="10" customFormat="1" ht="14.1" customHeight="1" x14ac:dyDescent="0.25">
      <c r="A3097" s="45">
        <v>10</v>
      </c>
      <c r="B3097" s="46">
        <v>72</v>
      </c>
      <c r="C3097" s="46" t="s">
        <v>79</v>
      </c>
      <c r="D3097" s="93">
        <v>1</v>
      </c>
      <c r="E3097" s="110" t="s">
        <v>168</v>
      </c>
      <c r="F3097" s="48"/>
      <c r="G3097" s="49"/>
      <c r="H3097" s="50">
        <v>15800</v>
      </c>
      <c r="I3097" s="51">
        <v>0.125</v>
      </c>
      <c r="J3097" s="51"/>
      <c r="K3097" s="52">
        <f t="shared" si="1749"/>
        <v>995400</v>
      </c>
      <c r="L3097" s="36"/>
    </row>
    <row r="3098" spans="1:12" s="10" customFormat="1" ht="14.1" customHeight="1" x14ac:dyDescent="0.25">
      <c r="A3098" s="45">
        <v>11</v>
      </c>
      <c r="B3098" s="46">
        <v>72</v>
      </c>
      <c r="C3098" s="46" t="s">
        <v>79</v>
      </c>
      <c r="D3098" s="93">
        <v>1</v>
      </c>
      <c r="E3098" s="110" t="s">
        <v>169</v>
      </c>
      <c r="F3098" s="48"/>
      <c r="G3098" s="49"/>
      <c r="H3098" s="50">
        <v>15800</v>
      </c>
      <c r="I3098" s="51">
        <v>0.125</v>
      </c>
      <c r="J3098" s="51"/>
      <c r="K3098" s="52">
        <f t="shared" si="1749"/>
        <v>995400</v>
      </c>
      <c r="L3098" s="36"/>
    </row>
    <row r="3099" spans="1:12" s="10" customFormat="1" ht="14.1" customHeight="1" x14ac:dyDescent="0.25">
      <c r="A3099" s="45">
        <v>12</v>
      </c>
      <c r="B3099" s="46">
        <v>72</v>
      </c>
      <c r="C3099" s="46" t="s">
        <v>79</v>
      </c>
      <c r="D3099" s="93">
        <v>1</v>
      </c>
      <c r="E3099" s="110" t="s">
        <v>170</v>
      </c>
      <c r="F3099" s="48"/>
      <c r="G3099" s="49"/>
      <c r="H3099" s="50">
        <v>47800</v>
      </c>
      <c r="I3099" s="51">
        <v>0.125</v>
      </c>
      <c r="J3099" s="51"/>
      <c r="K3099" s="52">
        <f t="shared" si="1749"/>
        <v>3011400</v>
      </c>
      <c r="L3099" s="36"/>
    </row>
    <row r="3100" spans="1:12" s="10" customFormat="1" ht="14.1" customHeight="1" x14ac:dyDescent="0.25">
      <c r="A3100" s="45">
        <v>13</v>
      </c>
      <c r="B3100" s="46">
        <v>288</v>
      </c>
      <c r="C3100" s="46" t="s">
        <v>79</v>
      </c>
      <c r="D3100" s="93">
        <v>2</v>
      </c>
      <c r="E3100" s="110" t="s">
        <v>171</v>
      </c>
      <c r="F3100" s="48"/>
      <c r="G3100" s="49"/>
      <c r="H3100" s="50">
        <v>23900</v>
      </c>
      <c r="I3100" s="51">
        <v>0.125</v>
      </c>
      <c r="J3100" s="51"/>
      <c r="K3100" s="52">
        <f t="shared" si="1749"/>
        <v>6022800</v>
      </c>
      <c r="L3100" s="36"/>
    </row>
    <row r="3101" spans="1:12" s="10" customFormat="1" ht="14.1" customHeight="1" x14ac:dyDescent="0.25">
      <c r="A3101" s="45">
        <v>14</v>
      </c>
      <c r="B3101" s="46">
        <v>144</v>
      </c>
      <c r="C3101" s="46" t="s">
        <v>79</v>
      </c>
      <c r="D3101" s="93">
        <v>1</v>
      </c>
      <c r="E3101" s="111" t="s">
        <v>129</v>
      </c>
      <c r="F3101" s="48"/>
      <c r="G3101" s="49"/>
      <c r="H3101" s="50">
        <v>18600</v>
      </c>
      <c r="I3101" s="51">
        <v>0.125</v>
      </c>
      <c r="J3101" s="51"/>
      <c r="K3101" s="52">
        <f t="shared" si="1749"/>
        <v>2343600</v>
      </c>
      <c r="L3101" s="36"/>
    </row>
    <row r="3102" spans="1:12" s="10" customFormat="1" ht="14.1" customHeight="1" x14ac:dyDescent="0.25">
      <c r="A3102" s="45">
        <v>15</v>
      </c>
      <c r="B3102" s="46">
        <v>24</v>
      </c>
      <c r="C3102" s="46" t="s">
        <v>79</v>
      </c>
      <c r="D3102" s="93">
        <v>1</v>
      </c>
      <c r="E3102" s="111" t="s">
        <v>117</v>
      </c>
      <c r="F3102" s="48"/>
      <c r="G3102" s="49"/>
      <c r="H3102" s="50">
        <v>66900</v>
      </c>
      <c r="I3102" s="51">
        <v>0.125</v>
      </c>
      <c r="J3102" s="51"/>
      <c r="K3102" s="52">
        <f t="shared" si="1749"/>
        <v>1404900</v>
      </c>
      <c r="L3102" s="36"/>
    </row>
    <row r="3103" spans="1:12" s="10" customFormat="1" ht="14.1" customHeight="1" x14ac:dyDescent="0.25">
      <c r="A3103" s="45">
        <v>16</v>
      </c>
      <c r="B3103" s="46">
        <v>24</v>
      </c>
      <c r="C3103" s="46" t="s">
        <v>79</v>
      </c>
      <c r="D3103" s="93">
        <v>1</v>
      </c>
      <c r="E3103" s="110" t="s">
        <v>116</v>
      </c>
      <c r="F3103" s="48"/>
      <c r="G3103" s="49"/>
      <c r="H3103" s="50">
        <v>58900</v>
      </c>
      <c r="I3103" s="51">
        <v>0.125</v>
      </c>
      <c r="J3103" s="51"/>
      <c r="K3103" s="52">
        <f t="shared" si="1749"/>
        <v>1236900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34"/>
      <c r="K3105" s="308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29">
        <f>SUM(K3088:K3103)</f>
        <v>29213100</v>
      </c>
      <c r="K3106" s="330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31"/>
      <c r="K3107" s="331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08"/>
      <c r="K3109" s="308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32">
        <f>((J3106/1.11)+(K3108/1.11))*11%</f>
        <v>2894991.8918918916</v>
      </c>
      <c r="K3110" s="333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08"/>
      <c r="K3111" s="308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29213100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28</v>
      </c>
      <c r="J3114" s="309" t="s">
        <v>39</v>
      </c>
      <c r="K3114" s="310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29</v>
      </c>
      <c r="J3115" s="309"/>
      <c r="K3115" s="310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23100028</v>
      </c>
      <c r="F3118" s="123"/>
      <c r="G3118" s="124" t="s">
        <v>2</v>
      </c>
      <c r="H3118" s="353" t="str">
        <f>H3080</f>
        <v>LILY JULIAWATI</v>
      </c>
      <c r="I3118" s="353"/>
      <c r="J3118" s="353"/>
      <c r="K3118" s="354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57" t="s">
        <v>3</v>
      </c>
      <c r="G3119" s="130"/>
      <c r="H3119" s="355"/>
      <c r="I3119" s="355"/>
      <c r="J3119" s="355"/>
      <c r="K3119" s="356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58">
        <f>D3082</f>
        <v>45229</v>
      </c>
      <c r="E3120" s="359"/>
      <c r="F3120" s="357"/>
      <c r="G3120" s="131"/>
      <c r="H3120" s="360" t="str">
        <f>H3082</f>
        <v>(REJO AGUNG)</v>
      </c>
      <c r="I3120" s="360"/>
      <c r="J3120" s="360"/>
      <c r="K3120" s="361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57"/>
      <c r="G3121" s="131"/>
      <c r="H3121" s="341" t="str">
        <f>H3083</f>
        <v>JOMBANG</v>
      </c>
      <c r="I3121" s="341"/>
      <c r="J3121" s="341"/>
      <c r="K3121" s="342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 t="str">
        <f>D3084</f>
        <v>G 3939</v>
      </c>
      <c r="E3122" s="122"/>
      <c r="F3122" s="133"/>
      <c r="G3122" s="134"/>
      <c r="H3122" s="343"/>
      <c r="I3122" s="343"/>
      <c r="J3122" s="343"/>
      <c r="K3122" s="344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0">B3088</f>
        <v>72</v>
      </c>
      <c r="C3126" s="287" t="str">
        <f t="shared" si="1750"/>
        <v>PCS</v>
      </c>
      <c r="D3126" s="288">
        <f t="shared" si="1750"/>
        <v>1</v>
      </c>
      <c r="E3126" s="289" t="str">
        <f t="shared" si="1750"/>
        <v>BINDER NOTE JOYKO B5-TSCS-M79 JK-U</v>
      </c>
      <c r="F3126" s="158"/>
      <c r="G3126" s="159"/>
      <c r="H3126" s="160">
        <f t="shared" ref="H3126:J3126" si="1751">H3088</f>
        <v>20700</v>
      </c>
      <c r="I3126" s="161">
        <f t="shared" si="1751"/>
        <v>0.125</v>
      </c>
      <c r="J3126" s="161">
        <f t="shared" si="1751"/>
        <v>0</v>
      </c>
      <c r="K3126" s="162">
        <f t="shared" ref="K3126:K3141" si="1752">(B3126*H3126-((B3126*H3126)*I3126))-((B3126*H3126-((B3126*H3126)*I3126))*J3126)</f>
        <v>1304100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3">B3089</f>
        <v>72</v>
      </c>
      <c r="C3127" s="287" t="str">
        <f t="shared" si="1753"/>
        <v>PCS</v>
      </c>
      <c r="D3127" s="288">
        <f t="shared" si="1753"/>
        <v>1</v>
      </c>
      <c r="E3127" s="289" t="str">
        <f t="shared" si="1753"/>
        <v>BINDER NOTE JOYKO B5-TSKD-142 (KINDNESS) JK - U</v>
      </c>
      <c r="F3127" s="158"/>
      <c r="G3127" s="159"/>
      <c r="H3127" s="160">
        <f t="shared" ref="H3127:J3127" si="1754">H3089</f>
        <v>20700</v>
      </c>
      <c r="I3127" s="161">
        <f t="shared" si="1754"/>
        <v>0.125</v>
      </c>
      <c r="J3127" s="161">
        <f t="shared" si="1754"/>
        <v>0</v>
      </c>
      <c r="K3127" s="162">
        <f t="shared" si="1752"/>
        <v>1304100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5">B3090</f>
        <v>72</v>
      </c>
      <c r="C3128" s="287" t="str">
        <f t="shared" si="1755"/>
        <v>PCS</v>
      </c>
      <c r="D3128" s="288">
        <f t="shared" si="1755"/>
        <v>1</v>
      </c>
      <c r="E3128" s="289" t="str">
        <f t="shared" si="1755"/>
        <v>BINDER NOTE JOYKO A5-MHAC-M479 JK - U</v>
      </c>
      <c r="F3128" s="158"/>
      <c r="G3128" s="159"/>
      <c r="H3128" s="160">
        <f t="shared" ref="H3128:J3128" si="1756">H3090</f>
        <v>15800</v>
      </c>
      <c r="I3128" s="161">
        <f t="shared" si="1756"/>
        <v>0.125</v>
      </c>
      <c r="J3128" s="161">
        <f t="shared" si="1756"/>
        <v>0</v>
      </c>
      <c r="K3128" s="162">
        <f t="shared" si="1752"/>
        <v>995400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7">B3091</f>
        <v>72</v>
      </c>
      <c r="C3129" s="287" t="str">
        <f t="shared" si="1757"/>
        <v>PCS</v>
      </c>
      <c r="D3129" s="288">
        <f t="shared" si="1757"/>
        <v>1</v>
      </c>
      <c r="E3129" s="289" t="str">
        <f t="shared" si="1757"/>
        <v>BINDER NOTE JOYKO A5-TSPL-M507 JK-U</v>
      </c>
      <c r="F3129" s="158"/>
      <c r="G3129" s="159"/>
      <c r="H3129" s="160">
        <f t="shared" ref="H3129:J3129" si="1758">H3091</f>
        <v>15800</v>
      </c>
      <c r="I3129" s="161">
        <f t="shared" si="1758"/>
        <v>0.125</v>
      </c>
      <c r="J3129" s="161">
        <f t="shared" si="1758"/>
        <v>0</v>
      </c>
      <c r="K3129" s="162">
        <f t="shared" si="1752"/>
        <v>995400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59">B3092</f>
        <v>72</v>
      </c>
      <c r="C3130" s="287" t="str">
        <f t="shared" si="1759"/>
        <v>PCS</v>
      </c>
      <c r="D3130" s="288">
        <f t="shared" si="1759"/>
        <v>1</v>
      </c>
      <c r="E3130" s="289" t="str">
        <f t="shared" si="1759"/>
        <v>BINDER NOTE JOYKO A5-MHPT-M516 JK - U</v>
      </c>
      <c r="F3130" s="158"/>
      <c r="G3130" s="159"/>
      <c r="H3130" s="160">
        <f t="shared" ref="H3130:J3130" si="1760">H3092</f>
        <v>15800</v>
      </c>
      <c r="I3130" s="161">
        <f t="shared" si="1760"/>
        <v>0.125</v>
      </c>
      <c r="J3130" s="161">
        <f t="shared" si="1760"/>
        <v>0</v>
      </c>
      <c r="K3130" s="162">
        <f t="shared" si="1752"/>
        <v>995400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1">B3093</f>
        <v>72</v>
      </c>
      <c r="C3131" s="287" t="str">
        <f t="shared" si="1761"/>
        <v>PCS</v>
      </c>
      <c r="D3131" s="288">
        <f t="shared" si="1761"/>
        <v>1</v>
      </c>
      <c r="E3131" s="289" t="str">
        <f t="shared" si="1761"/>
        <v>BINDER NOTE JOYKO B5-MHAC-M138 JK - U</v>
      </c>
      <c r="F3131" s="158"/>
      <c r="G3131" s="159"/>
      <c r="H3131" s="160">
        <f t="shared" ref="H3131:J3131" si="1762">H3093</f>
        <v>20700</v>
      </c>
      <c r="I3131" s="161">
        <f t="shared" si="1762"/>
        <v>0.125</v>
      </c>
      <c r="J3131" s="161">
        <f t="shared" si="1762"/>
        <v>0</v>
      </c>
      <c r="K3131" s="162">
        <f t="shared" si="1752"/>
        <v>1304100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3">B3094</f>
        <v>72</v>
      </c>
      <c r="C3132" s="287" t="str">
        <f t="shared" si="1763"/>
        <v>PCS</v>
      </c>
      <c r="D3132" s="288">
        <f t="shared" si="1763"/>
        <v>1</v>
      </c>
      <c r="E3132" s="289" t="str">
        <f t="shared" si="1763"/>
        <v>BINDER NOTE JOYKO B5-MHIM-M140 JK - U</v>
      </c>
      <c r="F3132" s="158"/>
      <c r="G3132" s="159"/>
      <c r="H3132" s="160">
        <f t="shared" ref="H3132:J3132" si="1764">H3094</f>
        <v>20700</v>
      </c>
      <c r="I3132" s="161">
        <f t="shared" si="1764"/>
        <v>0.125</v>
      </c>
      <c r="J3132" s="161">
        <f t="shared" si="1764"/>
        <v>0</v>
      </c>
      <c r="K3132" s="162">
        <f t="shared" si="1752"/>
        <v>1304100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5">B3095</f>
        <v>72</v>
      </c>
      <c r="C3133" s="287" t="str">
        <f t="shared" si="1765"/>
        <v>PCS</v>
      </c>
      <c r="D3133" s="288">
        <f t="shared" si="1765"/>
        <v>1</v>
      </c>
      <c r="E3133" s="290" t="str">
        <f t="shared" si="1765"/>
        <v>BINDER NOTE JOYKO B5-MHPT-143 JK - U</v>
      </c>
      <c r="F3133" s="158"/>
      <c r="G3133" s="159"/>
      <c r="H3133" s="160">
        <f t="shared" ref="H3133:J3133" si="1766">H3095</f>
        <v>20700</v>
      </c>
      <c r="I3133" s="161">
        <f t="shared" si="1766"/>
        <v>0.125</v>
      </c>
      <c r="J3133" s="161">
        <f t="shared" si="1766"/>
        <v>0</v>
      </c>
      <c r="K3133" s="162">
        <f t="shared" si="1752"/>
        <v>1304100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7">B3096</f>
        <v>480</v>
      </c>
      <c r="C3134" s="287" t="str">
        <f t="shared" si="1767"/>
        <v>SET</v>
      </c>
      <c r="D3134" s="288">
        <f t="shared" si="1767"/>
        <v>2</v>
      </c>
      <c r="E3134" s="289" t="str">
        <f t="shared" si="1767"/>
        <v>KUAS SET JOYKO BR-1</v>
      </c>
      <c r="F3134" s="158"/>
      <c r="G3134" s="159"/>
      <c r="H3134" s="160">
        <f t="shared" ref="H3134:J3134" si="1768">H3096</f>
        <v>8800</v>
      </c>
      <c r="I3134" s="161">
        <f t="shared" si="1768"/>
        <v>0.125</v>
      </c>
      <c r="J3134" s="161">
        <f t="shared" si="1768"/>
        <v>0</v>
      </c>
      <c r="K3134" s="162">
        <f t="shared" si="1752"/>
        <v>3696000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69">B3097</f>
        <v>72</v>
      </c>
      <c r="C3135" s="287" t="str">
        <f t="shared" si="1769"/>
        <v>PCS</v>
      </c>
      <c r="D3135" s="288">
        <f t="shared" si="1769"/>
        <v>1</v>
      </c>
      <c r="E3135" s="289" t="str">
        <f t="shared" si="1769"/>
        <v>BINDER NOTE JOYKO A5-TSAF-F512 (ANIMAL FACE) JK-F</v>
      </c>
      <c r="F3135" s="158"/>
      <c r="G3135" s="159"/>
      <c r="H3135" s="160">
        <f t="shared" ref="H3135:J3135" si="1770">H3097</f>
        <v>15800</v>
      </c>
      <c r="I3135" s="161">
        <f t="shared" si="1770"/>
        <v>0.125</v>
      </c>
      <c r="J3135" s="161">
        <f t="shared" si="1770"/>
        <v>0</v>
      </c>
      <c r="K3135" s="162">
        <f t="shared" si="1752"/>
        <v>995400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1">B3098</f>
        <v>72</v>
      </c>
      <c r="C3136" s="287" t="str">
        <f t="shared" si="1771"/>
        <v>PCS</v>
      </c>
      <c r="D3136" s="288">
        <f t="shared" si="1771"/>
        <v>1</v>
      </c>
      <c r="E3136" s="289" t="str">
        <f t="shared" si="1771"/>
        <v>BINDER NOTE JOYKO A5-TSFS-514 (FRIENDSHIP) JK - U</v>
      </c>
      <c r="F3136" s="158"/>
      <c r="G3136" s="159"/>
      <c r="H3136" s="160">
        <f t="shared" ref="H3136:J3136" si="1772">H3098</f>
        <v>15800</v>
      </c>
      <c r="I3136" s="161">
        <f t="shared" si="1772"/>
        <v>0.125</v>
      </c>
      <c r="J3136" s="161">
        <f t="shared" si="1772"/>
        <v>0</v>
      </c>
      <c r="K3136" s="162">
        <f t="shared" si="1752"/>
        <v>995400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3">B3099</f>
        <v>72</v>
      </c>
      <c r="C3137" s="287" t="str">
        <f t="shared" si="1773"/>
        <v>PCS</v>
      </c>
      <c r="D3137" s="288">
        <f t="shared" si="1773"/>
        <v>1</v>
      </c>
      <c r="E3137" s="289" t="str">
        <f t="shared" si="1773"/>
        <v>CRAYON / OIL PASTEL PUTAR JOYKO TWCR-24S (PANJANG)</v>
      </c>
      <c r="F3137" s="158"/>
      <c r="G3137" s="159"/>
      <c r="H3137" s="160">
        <f t="shared" ref="H3137:J3137" si="1774">H3099</f>
        <v>47800</v>
      </c>
      <c r="I3137" s="161">
        <f t="shared" si="1774"/>
        <v>0.125</v>
      </c>
      <c r="J3137" s="161">
        <f t="shared" si="1774"/>
        <v>0</v>
      </c>
      <c r="K3137" s="162">
        <f t="shared" si="1752"/>
        <v>3011400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5">B3100</f>
        <v>288</v>
      </c>
      <c r="C3138" s="287" t="str">
        <f t="shared" si="1775"/>
        <v>PCS</v>
      </c>
      <c r="D3138" s="288">
        <f t="shared" si="1775"/>
        <v>2</v>
      </c>
      <c r="E3138" s="289" t="str">
        <f t="shared" si="1775"/>
        <v>CRAYON / OIL PASTEL PUTAR JOYKO TWCR-12S (PANJANG)</v>
      </c>
      <c r="F3138" s="158"/>
      <c r="G3138" s="159"/>
      <c r="H3138" s="160">
        <f t="shared" ref="H3138:J3138" si="1776">H3100</f>
        <v>23900</v>
      </c>
      <c r="I3138" s="161">
        <f t="shared" si="1776"/>
        <v>0.125</v>
      </c>
      <c r="J3138" s="161">
        <f t="shared" si="1776"/>
        <v>0</v>
      </c>
      <c r="K3138" s="162">
        <f t="shared" si="1752"/>
        <v>6022800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7">B3101</f>
        <v>144</v>
      </c>
      <c r="C3139" s="287" t="str">
        <f t="shared" si="1777"/>
        <v>PCS</v>
      </c>
      <c r="D3139" s="288">
        <f t="shared" si="1777"/>
        <v>1</v>
      </c>
      <c r="E3139" s="289" t="str">
        <f t="shared" si="1777"/>
        <v>CRAYON / OIL PASTEL PUTAR JOYKO TWCR-12MINI (PENDEK)</v>
      </c>
      <c r="F3139" s="158"/>
      <c r="G3139" s="159"/>
      <c r="H3139" s="160">
        <f t="shared" ref="H3139:J3139" si="1778">H3101</f>
        <v>18600</v>
      </c>
      <c r="I3139" s="161">
        <f t="shared" si="1778"/>
        <v>0.125</v>
      </c>
      <c r="J3139" s="161">
        <f t="shared" si="1778"/>
        <v>0</v>
      </c>
      <c r="K3139" s="162">
        <f t="shared" si="1752"/>
        <v>2343600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79">B3102</f>
        <v>24</v>
      </c>
      <c r="C3140" s="287" t="str">
        <f t="shared" si="1779"/>
        <v>PCS</v>
      </c>
      <c r="D3140" s="288">
        <f t="shared" si="1779"/>
        <v>1</v>
      </c>
      <c r="E3140" s="289" t="str">
        <f t="shared" si="1779"/>
        <v>CRAYON / OIL PASTEL JOYKO OP-55S PP CASE SEA WORLD</v>
      </c>
      <c r="F3140" s="158"/>
      <c r="G3140" s="159"/>
      <c r="H3140" s="160">
        <f t="shared" ref="H3140:J3140" si="1780">H3102</f>
        <v>66900</v>
      </c>
      <c r="I3140" s="161">
        <f t="shared" si="1780"/>
        <v>0.125</v>
      </c>
      <c r="J3140" s="161">
        <f t="shared" si="1780"/>
        <v>0</v>
      </c>
      <c r="K3140" s="162">
        <f t="shared" si="1752"/>
        <v>1404900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1">B3103</f>
        <v>24</v>
      </c>
      <c r="C3141" s="287" t="str">
        <f t="shared" si="1781"/>
        <v>PCS</v>
      </c>
      <c r="D3141" s="288">
        <f t="shared" si="1781"/>
        <v>1</v>
      </c>
      <c r="E3141" s="290" t="str">
        <f t="shared" si="1781"/>
        <v>CRAYON / OIL PASTEL JOYKO OP-48S PP CASE SEA WORLD</v>
      </c>
      <c r="F3141" s="158"/>
      <c r="G3141" s="159"/>
      <c r="H3141" s="160">
        <f t="shared" ref="H3141:J3141" si="1782">H3103</f>
        <v>58900</v>
      </c>
      <c r="I3141" s="161">
        <f t="shared" si="1782"/>
        <v>0.125</v>
      </c>
      <c r="J3141" s="161">
        <f t="shared" si="1782"/>
        <v>0</v>
      </c>
      <c r="K3141" s="162">
        <f t="shared" si="1752"/>
        <v>1236900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66"/>
      <c r="K3143" s="362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67">
        <f>SUM(K3126:K3141)</f>
        <v>29213100</v>
      </c>
      <c r="K3144" s="368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63"/>
      <c r="K3145" s="363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62"/>
      <c r="K3147" s="362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64">
        <f>((J3144/1.11)+(K3146/1.11))*11%</f>
        <v>2894991.8918918916</v>
      </c>
      <c r="K3148" s="365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62"/>
      <c r="K3149" s="362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29213100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28</v>
      </c>
      <c r="J3152" s="335" t="str">
        <f>J3114</f>
        <v>NOVI / CONDRO</v>
      </c>
      <c r="K3152" s="336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29</v>
      </c>
      <c r="J3153" s="335">
        <f>J3115</f>
        <v>0</v>
      </c>
      <c r="K3153" s="336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23100028</v>
      </c>
      <c r="F3156" s="200"/>
      <c r="G3156" s="201" t="s">
        <v>2</v>
      </c>
      <c r="H3156" s="337" t="str">
        <f>H3118</f>
        <v>LILY JULIAWATI</v>
      </c>
      <c r="I3156" s="337"/>
      <c r="J3156" s="337"/>
      <c r="K3156" s="338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11" t="s">
        <v>3</v>
      </c>
      <c r="G3157" s="207"/>
      <c r="H3157" s="339"/>
      <c r="I3157" s="339"/>
      <c r="J3157" s="339"/>
      <c r="K3157" s="340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12">
        <f>D3120</f>
        <v>45229</v>
      </c>
      <c r="E3158" s="313"/>
      <c r="F3158" s="311"/>
      <c r="G3158" s="208"/>
      <c r="H3158" s="314" t="str">
        <f>H3120</f>
        <v>(REJO AGUNG)</v>
      </c>
      <c r="I3158" s="314"/>
      <c r="J3158" s="314"/>
      <c r="K3158" s="315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11"/>
      <c r="G3159" s="208"/>
      <c r="H3159" s="316" t="str">
        <f>H3121</f>
        <v>JOMBANG</v>
      </c>
      <c r="I3159" s="316"/>
      <c r="J3159" s="316"/>
      <c r="K3159" s="317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 t="str">
        <f>D3122</f>
        <v>G 3939</v>
      </c>
      <c r="E3160" s="199"/>
      <c r="F3160" s="210"/>
      <c r="G3160" s="211"/>
      <c r="H3160" s="318"/>
      <c r="I3160" s="318"/>
      <c r="J3160" s="318"/>
      <c r="K3160" s="319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3">B3126</f>
        <v>72</v>
      </c>
      <c r="C3164" s="292" t="str">
        <f t="shared" si="1783"/>
        <v>PCS</v>
      </c>
      <c r="D3164" s="293">
        <f t="shared" si="1783"/>
        <v>1</v>
      </c>
      <c r="E3164" s="294" t="str">
        <f t="shared" si="1783"/>
        <v>BINDER NOTE JOYKO B5-TSCS-M79 JK-U</v>
      </c>
      <c r="F3164" s="235"/>
      <c r="G3164" s="236"/>
      <c r="H3164" s="237">
        <f t="shared" ref="H3164:J3164" si="1784">H3126</f>
        <v>20700</v>
      </c>
      <c r="I3164" s="238">
        <f t="shared" si="1784"/>
        <v>0.125</v>
      </c>
      <c r="J3164" s="238">
        <f t="shared" si="1784"/>
        <v>0</v>
      </c>
      <c r="K3164" s="239">
        <f t="shared" ref="K3164:K3179" si="1785">(B3164*H3164-((B3164*H3164)*I3164))-((B3164*H3164-((B3164*H3164)*I3164))*J3164)</f>
        <v>1304100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6">B3127</f>
        <v>72</v>
      </c>
      <c r="C3165" s="292" t="str">
        <f t="shared" si="1786"/>
        <v>PCS</v>
      </c>
      <c r="D3165" s="293">
        <f t="shared" si="1786"/>
        <v>1</v>
      </c>
      <c r="E3165" s="294" t="str">
        <f t="shared" si="1786"/>
        <v>BINDER NOTE JOYKO B5-TSKD-142 (KINDNESS) JK - U</v>
      </c>
      <c r="F3165" s="235"/>
      <c r="G3165" s="236"/>
      <c r="H3165" s="237">
        <f t="shared" ref="H3165:J3165" si="1787">H3127</f>
        <v>20700</v>
      </c>
      <c r="I3165" s="238">
        <f t="shared" si="1787"/>
        <v>0.125</v>
      </c>
      <c r="J3165" s="238">
        <f t="shared" si="1787"/>
        <v>0</v>
      </c>
      <c r="K3165" s="239">
        <f t="shared" si="1785"/>
        <v>1304100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88">B3128</f>
        <v>72</v>
      </c>
      <c r="C3166" s="292" t="str">
        <f t="shared" si="1788"/>
        <v>PCS</v>
      </c>
      <c r="D3166" s="293">
        <f t="shared" si="1788"/>
        <v>1</v>
      </c>
      <c r="E3166" s="294" t="str">
        <f t="shared" si="1788"/>
        <v>BINDER NOTE JOYKO A5-MHAC-M479 JK - U</v>
      </c>
      <c r="F3166" s="235"/>
      <c r="G3166" s="236"/>
      <c r="H3166" s="237">
        <f t="shared" ref="H3166:J3166" si="1789">H3128</f>
        <v>15800</v>
      </c>
      <c r="I3166" s="238">
        <f t="shared" si="1789"/>
        <v>0.125</v>
      </c>
      <c r="J3166" s="238">
        <f t="shared" si="1789"/>
        <v>0</v>
      </c>
      <c r="K3166" s="239">
        <f t="shared" si="1785"/>
        <v>995400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0">B3129</f>
        <v>72</v>
      </c>
      <c r="C3167" s="292" t="str">
        <f t="shared" si="1790"/>
        <v>PCS</v>
      </c>
      <c r="D3167" s="293">
        <f t="shared" si="1790"/>
        <v>1</v>
      </c>
      <c r="E3167" s="294" t="str">
        <f t="shared" si="1790"/>
        <v>BINDER NOTE JOYKO A5-TSPL-M507 JK-U</v>
      </c>
      <c r="F3167" s="235"/>
      <c r="G3167" s="236"/>
      <c r="H3167" s="237">
        <f t="shared" ref="H3167:J3167" si="1791">H3129</f>
        <v>15800</v>
      </c>
      <c r="I3167" s="238">
        <f t="shared" si="1791"/>
        <v>0.125</v>
      </c>
      <c r="J3167" s="238">
        <f t="shared" si="1791"/>
        <v>0</v>
      </c>
      <c r="K3167" s="239">
        <f t="shared" si="1785"/>
        <v>995400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2">B3130</f>
        <v>72</v>
      </c>
      <c r="C3168" s="292" t="str">
        <f t="shared" si="1792"/>
        <v>PCS</v>
      </c>
      <c r="D3168" s="293">
        <f t="shared" si="1792"/>
        <v>1</v>
      </c>
      <c r="E3168" s="294" t="str">
        <f t="shared" si="1792"/>
        <v>BINDER NOTE JOYKO A5-MHPT-M516 JK - U</v>
      </c>
      <c r="F3168" s="235"/>
      <c r="G3168" s="236"/>
      <c r="H3168" s="237">
        <f t="shared" ref="H3168:J3168" si="1793">H3130</f>
        <v>15800</v>
      </c>
      <c r="I3168" s="238">
        <f t="shared" si="1793"/>
        <v>0.125</v>
      </c>
      <c r="J3168" s="238">
        <f t="shared" si="1793"/>
        <v>0</v>
      </c>
      <c r="K3168" s="239">
        <f t="shared" si="1785"/>
        <v>995400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4">B3131</f>
        <v>72</v>
      </c>
      <c r="C3169" s="292" t="str">
        <f t="shared" si="1794"/>
        <v>PCS</v>
      </c>
      <c r="D3169" s="293">
        <f t="shared" si="1794"/>
        <v>1</v>
      </c>
      <c r="E3169" s="294" t="str">
        <f t="shared" si="1794"/>
        <v>BINDER NOTE JOYKO B5-MHAC-M138 JK - U</v>
      </c>
      <c r="F3169" s="235"/>
      <c r="G3169" s="236"/>
      <c r="H3169" s="237">
        <f t="shared" ref="H3169:J3169" si="1795">H3131</f>
        <v>20700</v>
      </c>
      <c r="I3169" s="238">
        <f t="shared" si="1795"/>
        <v>0.125</v>
      </c>
      <c r="J3169" s="238">
        <f t="shared" si="1795"/>
        <v>0</v>
      </c>
      <c r="K3169" s="239">
        <f t="shared" si="1785"/>
        <v>1304100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6">B3132</f>
        <v>72</v>
      </c>
      <c r="C3170" s="292" t="str">
        <f t="shared" si="1796"/>
        <v>PCS</v>
      </c>
      <c r="D3170" s="293">
        <f t="shared" si="1796"/>
        <v>1</v>
      </c>
      <c r="E3170" s="294" t="str">
        <f t="shared" si="1796"/>
        <v>BINDER NOTE JOYKO B5-MHIM-M140 JK - U</v>
      </c>
      <c r="F3170" s="235"/>
      <c r="G3170" s="236"/>
      <c r="H3170" s="237">
        <f t="shared" ref="H3170:J3170" si="1797">H3132</f>
        <v>20700</v>
      </c>
      <c r="I3170" s="238">
        <f t="shared" si="1797"/>
        <v>0.125</v>
      </c>
      <c r="J3170" s="238">
        <f t="shared" si="1797"/>
        <v>0</v>
      </c>
      <c r="K3170" s="239">
        <f t="shared" si="1785"/>
        <v>1304100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798">B3133</f>
        <v>72</v>
      </c>
      <c r="C3171" s="292" t="str">
        <f t="shared" si="1798"/>
        <v>PCS</v>
      </c>
      <c r="D3171" s="293">
        <f t="shared" si="1798"/>
        <v>1</v>
      </c>
      <c r="E3171" s="295" t="str">
        <f t="shared" si="1798"/>
        <v>BINDER NOTE JOYKO B5-MHPT-143 JK - U</v>
      </c>
      <c r="F3171" s="235"/>
      <c r="G3171" s="236"/>
      <c r="H3171" s="237">
        <f t="shared" ref="H3171:J3171" si="1799">H3133</f>
        <v>20700</v>
      </c>
      <c r="I3171" s="238">
        <f t="shared" si="1799"/>
        <v>0.125</v>
      </c>
      <c r="J3171" s="238">
        <f t="shared" si="1799"/>
        <v>0</v>
      </c>
      <c r="K3171" s="239">
        <f t="shared" si="1785"/>
        <v>1304100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0">B3134</f>
        <v>480</v>
      </c>
      <c r="C3172" s="292" t="str">
        <f t="shared" si="1800"/>
        <v>SET</v>
      </c>
      <c r="D3172" s="293">
        <f t="shared" si="1800"/>
        <v>2</v>
      </c>
      <c r="E3172" s="294" t="str">
        <f t="shared" si="1800"/>
        <v>KUAS SET JOYKO BR-1</v>
      </c>
      <c r="F3172" s="235"/>
      <c r="G3172" s="236"/>
      <c r="H3172" s="237">
        <f t="shared" ref="H3172:J3172" si="1801">H3134</f>
        <v>8800</v>
      </c>
      <c r="I3172" s="238">
        <f t="shared" si="1801"/>
        <v>0.125</v>
      </c>
      <c r="J3172" s="238">
        <f t="shared" si="1801"/>
        <v>0</v>
      </c>
      <c r="K3172" s="239">
        <f t="shared" si="1785"/>
        <v>3696000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2">B3135</f>
        <v>72</v>
      </c>
      <c r="C3173" s="292" t="str">
        <f t="shared" si="1802"/>
        <v>PCS</v>
      </c>
      <c r="D3173" s="293">
        <f t="shared" si="1802"/>
        <v>1</v>
      </c>
      <c r="E3173" s="294" t="str">
        <f t="shared" si="1802"/>
        <v>BINDER NOTE JOYKO A5-TSAF-F512 (ANIMAL FACE) JK-F</v>
      </c>
      <c r="F3173" s="235"/>
      <c r="G3173" s="236"/>
      <c r="H3173" s="237">
        <f t="shared" ref="H3173:J3173" si="1803">H3135</f>
        <v>15800</v>
      </c>
      <c r="I3173" s="238">
        <f t="shared" si="1803"/>
        <v>0.125</v>
      </c>
      <c r="J3173" s="238">
        <f t="shared" si="1803"/>
        <v>0</v>
      </c>
      <c r="K3173" s="239">
        <f t="shared" si="1785"/>
        <v>995400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4">B3136</f>
        <v>72</v>
      </c>
      <c r="C3174" s="292" t="str">
        <f t="shared" si="1804"/>
        <v>PCS</v>
      </c>
      <c r="D3174" s="293">
        <f t="shared" si="1804"/>
        <v>1</v>
      </c>
      <c r="E3174" s="294" t="str">
        <f t="shared" si="1804"/>
        <v>BINDER NOTE JOYKO A5-TSFS-514 (FRIENDSHIP) JK - U</v>
      </c>
      <c r="F3174" s="235"/>
      <c r="G3174" s="236"/>
      <c r="H3174" s="237">
        <f t="shared" ref="H3174:J3174" si="1805">H3136</f>
        <v>15800</v>
      </c>
      <c r="I3174" s="238">
        <f t="shared" si="1805"/>
        <v>0.125</v>
      </c>
      <c r="J3174" s="238">
        <f t="shared" si="1805"/>
        <v>0</v>
      </c>
      <c r="K3174" s="239">
        <f t="shared" si="1785"/>
        <v>995400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6">B3137</f>
        <v>72</v>
      </c>
      <c r="C3175" s="292" t="str">
        <f t="shared" si="1806"/>
        <v>PCS</v>
      </c>
      <c r="D3175" s="293">
        <f t="shared" si="1806"/>
        <v>1</v>
      </c>
      <c r="E3175" s="294" t="str">
        <f t="shared" si="1806"/>
        <v>CRAYON / OIL PASTEL PUTAR JOYKO TWCR-24S (PANJANG)</v>
      </c>
      <c r="F3175" s="235"/>
      <c r="G3175" s="236"/>
      <c r="H3175" s="237">
        <f t="shared" ref="H3175:J3175" si="1807">H3137</f>
        <v>47800</v>
      </c>
      <c r="I3175" s="238">
        <f t="shared" si="1807"/>
        <v>0.125</v>
      </c>
      <c r="J3175" s="238">
        <f t="shared" si="1807"/>
        <v>0</v>
      </c>
      <c r="K3175" s="239">
        <f t="shared" si="1785"/>
        <v>3011400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08">B3138</f>
        <v>288</v>
      </c>
      <c r="C3176" s="292" t="str">
        <f t="shared" si="1808"/>
        <v>PCS</v>
      </c>
      <c r="D3176" s="293">
        <f t="shared" si="1808"/>
        <v>2</v>
      </c>
      <c r="E3176" s="294" t="str">
        <f t="shared" si="1808"/>
        <v>CRAYON / OIL PASTEL PUTAR JOYKO TWCR-12S (PANJANG)</v>
      </c>
      <c r="F3176" s="235"/>
      <c r="G3176" s="236"/>
      <c r="H3176" s="237">
        <f t="shared" ref="H3176:J3176" si="1809">H3138</f>
        <v>23900</v>
      </c>
      <c r="I3176" s="238">
        <f t="shared" si="1809"/>
        <v>0.125</v>
      </c>
      <c r="J3176" s="238">
        <f t="shared" si="1809"/>
        <v>0</v>
      </c>
      <c r="K3176" s="239">
        <f t="shared" si="1785"/>
        <v>6022800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0">B3139</f>
        <v>144</v>
      </c>
      <c r="C3177" s="292" t="str">
        <f t="shared" si="1810"/>
        <v>PCS</v>
      </c>
      <c r="D3177" s="293">
        <f t="shared" si="1810"/>
        <v>1</v>
      </c>
      <c r="E3177" s="294" t="str">
        <f t="shared" si="1810"/>
        <v>CRAYON / OIL PASTEL PUTAR JOYKO TWCR-12MINI (PENDEK)</v>
      </c>
      <c r="F3177" s="235"/>
      <c r="G3177" s="236"/>
      <c r="H3177" s="237">
        <f t="shared" ref="H3177:J3177" si="1811">H3139</f>
        <v>18600</v>
      </c>
      <c r="I3177" s="238">
        <f t="shared" si="1811"/>
        <v>0.125</v>
      </c>
      <c r="J3177" s="238">
        <f t="shared" si="1811"/>
        <v>0</v>
      </c>
      <c r="K3177" s="239">
        <f t="shared" si="1785"/>
        <v>2343600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2">B3140</f>
        <v>24</v>
      </c>
      <c r="C3178" s="292" t="str">
        <f t="shared" si="1812"/>
        <v>PCS</v>
      </c>
      <c r="D3178" s="293">
        <f t="shared" si="1812"/>
        <v>1</v>
      </c>
      <c r="E3178" s="294" t="str">
        <f t="shared" si="1812"/>
        <v>CRAYON / OIL PASTEL JOYKO OP-55S PP CASE SEA WORLD</v>
      </c>
      <c r="F3178" s="235"/>
      <c r="G3178" s="236"/>
      <c r="H3178" s="237">
        <f t="shared" ref="H3178:J3178" si="1813">H3140</f>
        <v>66900</v>
      </c>
      <c r="I3178" s="238">
        <f t="shared" si="1813"/>
        <v>0.125</v>
      </c>
      <c r="J3178" s="238">
        <f t="shared" si="1813"/>
        <v>0</v>
      </c>
      <c r="K3178" s="239">
        <f t="shared" si="1785"/>
        <v>1404900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4">B3141</f>
        <v>24</v>
      </c>
      <c r="C3179" s="292" t="str">
        <f t="shared" si="1814"/>
        <v>PCS</v>
      </c>
      <c r="D3179" s="293">
        <f t="shared" si="1814"/>
        <v>1</v>
      </c>
      <c r="E3179" s="295" t="str">
        <f t="shared" si="1814"/>
        <v>CRAYON / OIL PASTEL JOYKO OP-48S PP CASE SEA WORLD</v>
      </c>
      <c r="F3179" s="235"/>
      <c r="G3179" s="236"/>
      <c r="H3179" s="237">
        <f t="shared" ref="H3179:J3179" si="1815">H3141</f>
        <v>58900</v>
      </c>
      <c r="I3179" s="238">
        <f t="shared" si="1815"/>
        <v>0.125</v>
      </c>
      <c r="J3179" s="238">
        <f t="shared" si="1815"/>
        <v>0</v>
      </c>
      <c r="K3179" s="239">
        <f t="shared" si="1785"/>
        <v>1236900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20"/>
      <c r="K3181" s="321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22">
        <f>SUM(K3164:K3179)</f>
        <v>29213100</v>
      </c>
      <c r="K3182" s="323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24"/>
      <c r="K3183" s="324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21"/>
      <c r="K3185" s="321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25">
        <f>((J3182/1.11)+(K3184/1.11))*11%</f>
        <v>2894991.8918918916</v>
      </c>
      <c r="K3186" s="326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21"/>
      <c r="K3187" s="321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29213100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28</v>
      </c>
      <c r="J3190" s="327" t="str">
        <f>J3152</f>
        <v>NOVI / CONDRO</v>
      </c>
      <c r="K3190" s="328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29</v>
      </c>
      <c r="J3191" s="327">
        <f>J3153</f>
        <v>0</v>
      </c>
      <c r="K3191" s="328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23100029</v>
      </c>
      <c r="G3194" s="11" t="s">
        <v>2</v>
      </c>
      <c r="H3194" s="303" t="s">
        <v>63</v>
      </c>
      <c r="I3194" s="303"/>
      <c r="J3194" s="303"/>
      <c r="K3194" s="304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07" t="s">
        <v>3</v>
      </c>
      <c r="G3195" s="17"/>
      <c r="H3195" s="305"/>
      <c r="I3195" s="305"/>
      <c r="J3195" s="305"/>
      <c r="K3195" s="306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45">
        <v>45229</v>
      </c>
      <c r="E3196" s="346"/>
      <c r="F3196" s="307"/>
      <c r="G3196" s="18"/>
      <c r="H3196" s="347" t="s">
        <v>64</v>
      </c>
      <c r="I3196" s="347"/>
      <c r="J3196" s="347"/>
      <c r="K3196" s="348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07"/>
      <c r="G3197" s="18"/>
      <c r="H3197" s="349" t="s">
        <v>65</v>
      </c>
      <c r="I3197" s="349"/>
      <c r="J3197" s="349"/>
      <c r="K3197" s="350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 t="s">
        <v>173</v>
      </c>
      <c r="E3198" s="9"/>
      <c r="F3198" s="21"/>
      <c r="G3198" s="22"/>
      <c r="H3198" s="351"/>
      <c r="I3198" s="351"/>
      <c r="J3198" s="351"/>
      <c r="K3198" s="352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>
        <v>720</v>
      </c>
      <c r="C3202" s="46" t="s">
        <v>79</v>
      </c>
      <c r="D3202" s="93">
        <v>5</v>
      </c>
      <c r="E3202" s="110" t="s">
        <v>104</v>
      </c>
      <c r="F3202" s="48"/>
      <c r="G3202" s="49"/>
      <c r="H3202" s="50">
        <v>11900</v>
      </c>
      <c r="I3202" s="51">
        <v>0.125</v>
      </c>
      <c r="J3202" s="51"/>
      <c r="K3202" s="52">
        <f t="shared" ref="K3202:K3217" si="1816">(B3202*H3202-((B3202*H3202)*I3202))-((B3202*H3202-((B3202*H3202)*I3202))*J3202)</f>
        <v>7497000</v>
      </c>
      <c r="L3202" s="36"/>
    </row>
    <row r="3203" spans="1:12" s="10" customFormat="1" ht="14.1" customHeight="1" x14ac:dyDescent="0.25">
      <c r="A3203" s="45">
        <v>2</v>
      </c>
      <c r="B3203" s="46">
        <v>144</v>
      </c>
      <c r="C3203" s="46" t="s">
        <v>79</v>
      </c>
      <c r="D3203" s="93">
        <v>2</v>
      </c>
      <c r="E3203" s="110" t="s">
        <v>174</v>
      </c>
      <c r="F3203" s="48"/>
      <c r="G3203" s="49"/>
      <c r="H3203" s="50">
        <v>23000</v>
      </c>
      <c r="I3203" s="51">
        <v>0.125</v>
      </c>
      <c r="J3203" s="51"/>
      <c r="K3203" s="52">
        <f t="shared" si="1816"/>
        <v>2898000</v>
      </c>
      <c r="L3203" s="36"/>
    </row>
    <row r="3204" spans="1:12" s="10" customFormat="1" ht="14.1" customHeight="1" x14ac:dyDescent="0.25">
      <c r="A3204" s="45">
        <v>3</v>
      </c>
      <c r="B3204" s="46">
        <v>144</v>
      </c>
      <c r="C3204" s="46" t="s">
        <v>79</v>
      </c>
      <c r="D3204" s="93">
        <v>3</v>
      </c>
      <c r="E3204" s="110" t="s">
        <v>93</v>
      </c>
      <c r="F3204" s="48"/>
      <c r="G3204" s="49"/>
      <c r="H3204" s="50">
        <v>29600</v>
      </c>
      <c r="I3204" s="51">
        <v>0.125</v>
      </c>
      <c r="J3204" s="51"/>
      <c r="K3204" s="52">
        <f t="shared" si="1816"/>
        <v>3729600</v>
      </c>
      <c r="L3204" s="36"/>
    </row>
    <row r="3205" spans="1:12" s="10" customFormat="1" ht="14.1" customHeight="1" x14ac:dyDescent="0.25">
      <c r="A3205" s="45">
        <v>4</v>
      </c>
      <c r="B3205" s="46">
        <v>72</v>
      </c>
      <c r="C3205" s="46" t="s">
        <v>79</v>
      </c>
      <c r="D3205" s="93">
        <v>2</v>
      </c>
      <c r="E3205" s="110" t="s">
        <v>94</v>
      </c>
      <c r="F3205" s="48"/>
      <c r="G3205" s="49"/>
      <c r="H3205" s="50">
        <v>41500</v>
      </c>
      <c r="I3205" s="51">
        <v>0.125</v>
      </c>
      <c r="J3205" s="51"/>
      <c r="K3205" s="52">
        <f t="shared" si="1816"/>
        <v>2614500</v>
      </c>
      <c r="L3205" s="36"/>
    </row>
    <row r="3206" spans="1:12" s="10" customFormat="1" ht="14.1" customHeight="1" x14ac:dyDescent="0.25">
      <c r="A3206" s="45">
        <v>5</v>
      </c>
      <c r="B3206" s="46">
        <v>144</v>
      </c>
      <c r="C3206" s="46" t="s">
        <v>36</v>
      </c>
      <c r="D3206" s="93">
        <v>1</v>
      </c>
      <c r="E3206" s="110" t="s">
        <v>150</v>
      </c>
      <c r="F3206" s="48"/>
      <c r="G3206" s="49"/>
      <c r="H3206" s="50">
        <v>39000</v>
      </c>
      <c r="I3206" s="51">
        <v>0.125</v>
      </c>
      <c r="J3206" s="51"/>
      <c r="K3206" s="52">
        <f t="shared" si="1816"/>
        <v>4914000</v>
      </c>
      <c r="L3206" s="36"/>
    </row>
    <row r="3207" spans="1:12" s="10" customFormat="1" ht="14.1" customHeight="1" x14ac:dyDescent="0.25">
      <c r="A3207" s="45">
        <v>6</v>
      </c>
      <c r="B3207" s="46">
        <v>132</v>
      </c>
      <c r="C3207" s="46" t="s">
        <v>36</v>
      </c>
      <c r="D3207" s="93">
        <v>1</v>
      </c>
      <c r="E3207" s="110" t="s">
        <v>57</v>
      </c>
      <c r="F3207" s="48"/>
      <c r="G3207" s="49"/>
      <c r="H3207" s="50">
        <v>39000</v>
      </c>
      <c r="I3207" s="51">
        <v>0.125</v>
      </c>
      <c r="J3207" s="51"/>
      <c r="K3207" s="52">
        <f t="shared" si="1816"/>
        <v>4504500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3"/>
      <c r="E3208" s="110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3"/>
      <c r="E3209" s="110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34"/>
      <c r="K3219" s="308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29">
        <f>SUM(K3202:K3217)</f>
        <v>26157600</v>
      </c>
      <c r="K3220" s="330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31"/>
      <c r="K3221" s="331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08"/>
      <c r="K3223" s="308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32">
        <f>((J3220/1.11)+(K3222/1.11))*11%</f>
        <v>2592194.5945945941</v>
      </c>
      <c r="K3224" s="333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08"/>
      <c r="K3225" s="308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26157600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28</v>
      </c>
      <c r="J3228" s="309" t="s">
        <v>39</v>
      </c>
      <c r="K3228" s="310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29</v>
      </c>
      <c r="J3229" s="309"/>
      <c r="K3229" s="310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23100029</v>
      </c>
      <c r="F3232" s="123"/>
      <c r="G3232" s="124" t="s">
        <v>2</v>
      </c>
      <c r="H3232" s="353" t="str">
        <f>H3194</f>
        <v>LILY JULIAWATI</v>
      </c>
      <c r="I3232" s="353"/>
      <c r="J3232" s="353"/>
      <c r="K3232" s="354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57" t="s">
        <v>3</v>
      </c>
      <c r="G3233" s="130"/>
      <c r="H3233" s="355"/>
      <c r="I3233" s="355"/>
      <c r="J3233" s="355"/>
      <c r="K3233" s="356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58">
        <f>D3196</f>
        <v>45229</v>
      </c>
      <c r="E3234" s="359"/>
      <c r="F3234" s="357"/>
      <c r="G3234" s="131"/>
      <c r="H3234" s="360" t="str">
        <f>H3196</f>
        <v>(REJO AGUNG)</v>
      </c>
      <c r="I3234" s="360"/>
      <c r="J3234" s="360"/>
      <c r="K3234" s="361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57"/>
      <c r="G3235" s="131"/>
      <c r="H3235" s="341" t="str">
        <f>H3197</f>
        <v>JOMBANG</v>
      </c>
      <c r="I3235" s="341"/>
      <c r="J3235" s="341"/>
      <c r="K3235" s="342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 t="str">
        <f>D3198</f>
        <v>G 3940</v>
      </c>
      <c r="E3236" s="122"/>
      <c r="F3236" s="133"/>
      <c r="G3236" s="134"/>
      <c r="H3236" s="343"/>
      <c r="I3236" s="343"/>
      <c r="J3236" s="343"/>
      <c r="K3236" s="344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7">B3202</f>
        <v>720</v>
      </c>
      <c r="C3240" s="287" t="str">
        <f t="shared" si="1817"/>
        <v>PCS</v>
      </c>
      <c r="D3240" s="288">
        <f t="shared" si="1817"/>
        <v>5</v>
      </c>
      <c r="E3240" s="289" t="str">
        <f t="shared" si="1817"/>
        <v>CRAYON / OIL PASTEL JOYKO OP-12S PP CASE SEA WORLD</v>
      </c>
      <c r="F3240" s="158"/>
      <c r="G3240" s="159"/>
      <c r="H3240" s="160">
        <f t="shared" ref="H3240:J3240" si="1818">H3202</f>
        <v>11900</v>
      </c>
      <c r="I3240" s="161">
        <f t="shared" si="1818"/>
        <v>0.125</v>
      </c>
      <c r="J3240" s="161">
        <f t="shared" si="1818"/>
        <v>0</v>
      </c>
      <c r="K3240" s="162">
        <f t="shared" ref="K3240:K3255" si="1819">(B3240*H3240-((B3240*H3240)*I3240))-((B3240*H3240-((B3240*H3240)*I3240))*J3240)</f>
        <v>7497000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0">B3203</f>
        <v>144</v>
      </c>
      <c r="C3241" s="287" t="str">
        <f t="shared" si="1820"/>
        <v>PCS</v>
      </c>
      <c r="D3241" s="288">
        <f t="shared" si="1820"/>
        <v>2</v>
      </c>
      <c r="E3241" s="289" t="str">
        <f t="shared" si="1820"/>
        <v>CRAYON / OIL PASTEL JOYKO OP-18S PP CASE SEA WORLD</v>
      </c>
      <c r="F3241" s="158"/>
      <c r="G3241" s="159"/>
      <c r="H3241" s="160">
        <f t="shared" ref="H3241:J3241" si="1821">H3203</f>
        <v>23000</v>
      </c>
      <c r="I3241" s="161">
        <f t="shared" si="1821"/>
        <v>0.125</v>
      </c>
      <c r="J3241" s="161">
        <f t="shared" si="1821"/>
        <v>0</v>
      </c>
      <c r="K3241" s="162">
        <f t="shared" si="1819"/>
        <v>2898000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2">B3204</f>
        <v>144</v>
      </c>
      <c r="C3242" s="287" t="str">
        <f t="shared" si="1822"/>
        <v>PCS</v>
      </c>
      <c r="D3242" s="288">
        <f t="shared" si="1822"/>
        <v>3</v>
      </c>
      <c r="E3242" s="289" t="str">
        <f t="shared" si="1822"/>
        <v>CRAYON / OIL PASTEL JOYKO OP-24S PP CASE SEA WORLD</v>
      </c>
      <c r="F3242" s="158"/>
      <c r="G3242" s="159"/>
      <c r="H3242" s="160">
        <f t="shared" ref="H3242:J3242" si="1823">H3204</f>
        <v>29600</v>
      </c>
      <c r="I3242" s="161">
        <f t="shared" si="1823"/>
        <v>0.125</v>
      </c>
      <c r="J3242" s="161">
        <f t="shared" si="1823"/>
        <v>0</v>
      </c>
      <c r="K3242" s="162">
        <f t="shared" si="1819"/>
        <v>3729600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4">B3205</f>
        <v>72</v>
      </c>
      <c r="C3243" s="287" t="str">
        <f t="shared" si="1824"/>
        <v>PCS</v>
      </c>
      <c r="D3243" s="288">
        <f t="shared" si="1824"/>
        <v>2</v>
      </c>
      <c r="E3243" s="289" t="str">
        <f t="shared" si="1824"/>
        <v>CRAYON / OIL PASTEL JOYKO OP-36S PP CASE SEA WORLD</v>
      </c>
      <c r="F3243" s="158"/>
      <c r="G3243" s="159"/>
      <c r="H3243" s="160">
        <f t="shared" ref="H3243:J3243" si="1825">H3205</f>
        <v>41500</v>
      </c>
      <c r="I3243" s="161">
        <f t="shared" si="1825"/>
        <v>0.125</v>
      </c>
      <c r="J3243" s="161">
        <f t="shared" si="1825"/>
        <v>0</v>
      </c>
      <c r="K3243" s="162">
        <f t="shared" si="1819"/>
        <v>2614500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6">B3206</f>
        <v>144</v>
      </c>
      <c r="C3244" s="287" t="str">
        <f t="shared" si="1826"/>
        <v>LSN</v>
      </c>
      <c r="D3244" s="288">
        <f t="shared" si="1826"/>
        <v>1</v>
      </c>
      <c r="E3244" s="289" t="str">
        <f t="shared" si="1826"/>
        <v>GEL PEN KENKO HI-TECH-H 0.28 MM HITAM</v>
      </c>
      <c r="F3244" s="158"/>
      <c r="G3244" s="159"/>
      <c r="H3244" s="160">
        <f t="shared" ref="H3244:J3244" si="1827">H3206</f>
        <v>39000</v>
      </c>
      <c r="I3244" s="161">
        <f t="shared" si="1827"/>
        <v>0.125</v>
      </c>
      <c r="J3244" s="161">
        <f t="shared" si="1827"/>
        <v>0</v>
      </c>
      <c r="K3244" s="162">
        <f t="shared" si="1819"/>
        <v>4914000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28">B3207</f>
        <v>132</v>
      </c>
      <c r="C3245" s="287" t="str">
        <f t="shared" si="1828"/>
        <v>LSN</v>
      </c>
      <c r="D3245" s="288">
        <f t="shared" si="1828"/>
        <v>1</v>
      </c>
      <c r="E3245" s="289" t="str">
        <f t="shared" si="1828"/>
        <v>GEL PEN KENKO HI-TECH-H 0.28 MM BIRU</v>
      </c>
      <c r="F3245" s="158"/>
      <c r="G3245" s="159"/>
      <c r="H3245" s="160">
        <f t="shared" ref="H3245:J3245" si="1829">H3207</f>
        <v>39000</v>
      </c>
      <c r="I3245" s="161">
        <f t="shared" si="1829"/>
        <v>0.125</v>
      </c>
      <c r="J3245" s="161">
        <f t="shared" si="1829"/>
        <v>0</v>
      </c>
      <c r="K3245" s="162">
        <f t="shared" si="1819"/>
        <v>4504500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0">B3208</f>
        <v>0</v>
      </c>
      <c r="C3246" s="287">
        <f t="shared" si="1830"/>
        <v>0</v>
      </c>
      <c r="D3246" s="288">
        <f t="shared" si="1830"/>
        <v>0</v>
      </c>
      <c r="E3246" s="289">
        <f t="shared" si="1830"/>
        <v>0</v>
      </c>
      <c r="F3246" s="158"/>
      <c r="G3246" s="159"/>
      <c r="H3246" s="160">
        <f t="shared" ref="H3246:J3246" si="1831">H3208</f>
        <v>0</v>
      </c>
      <c r="I3246" s="161">
        <f t="shared" si="1831"/>
        <v>0</v>
      </c>
      <c r="J3246" s="161">
        <f t="shared" si="1831"/>
        <v>0</v>
      </c>
      <c r="K3246" s="162">
        <f t="shared" si="1819"/>
        <v>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2">B3209</f>
        <v>0</v>
      </c>
      <c r="C3247" s="287">
        <f t="shared" si="1832"/>
        <v>0</v>
      </c>
      <c r="D3247" s="288">
        <f t="shared" si="1832"/>
        <v>0</v>
      </c>
      <c r="E3247" s="290">
        <f t="shared" si="1832"/>
        <v>0</v>
      </c>
      <c r="F3247" s="158"/>
      <c r="G3247" s="159"/>
      <c r="H3247" s="160">
        <f t="shared" ref="H3247:J3247" si="1833">H3209</f>
        <v>0</v>
      </c>
      <c r="I3247" s="161">
        <f t="shared" si="1833"/>
        <v>0</v>
      </c>
      <c r="J3247" s="161">
        <f t="shared" si="1833"/>
        <v>0</v>
      </c>
      <c r="K3247" s="162">
        <f t="shared" si="1819"/>
        <v>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4">B3210</f>
        <v>0</v>
      </c>
      <c r="C3248" s="287">
        <f t="shared" si="1834"/>
        <v>0</v>
      </c>
      <c r="D3248" s="288">
        <f t="shared" si="1834"/>
        <v>0</v>
      </c>
      <c r="E3248" s="289">
        <f t="shared" si="1834"/>
        <v>0</v>
      </c>
      <c r="F3248" s="158"/>
      <c r="G3248" s="159"/>
      <c r="H3248" s="160">
        <f t="shared" ref="H3248:J3248" si="1835">H3210</f>
        <v>0</v>
      </c>
      <c r="I3248" s="161">
        <f t="shared" si="1835"/>
        <v>0</v>
      </c>
      <c r="J3248" s="161">
        <f t="shared" si="1835"/>
        <v>0</v>
      </c>
      <c r="K3248" s="162">
        <f t="shared" si="1819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6">B3211</f>
        <v>0</v>
      </c>
      <c r="C3249" s="287">
        <f t="shared" si="1836"/>
        <v>0</v>
      </c>
      <c r="D3249" s="288">
        <f t="shared" si="1836"/>
        <v>0</v>
      </c>
      <c r="E3249" s="289">
        <f t="shared" si="1836"/>
        <v>0</v>
      </c>
      <c r="F3249" s="158"/>
      <c r="G3249" s="159"/>
      <c r="H3249" s="160">
        <f t="shared" ref="H3249:J3249" si="1837">H3211</f>
        <v>0</v>
      </c>
      <c r="I3249" s="161">
        <f t="shared" si="1837"/>
        <v>0</v>
      </c>
      <c r="J3249" s="161">
        <f t="shared" si="1837"/>
        <v>0</v>
      </c>
      <c r="K3249" s="162">
        <f t="shared" si="1819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38">B3212</f>
        <v>0</v>
      </c>
      <c r="C3250" s="287">
        <f t="shared" si="1838"/>
        <v>0</v>
      </c>
      <c r="D3250" s="288">
        <f t="shared" si="1838"/>
        <v>0</v>
      </c>
      <c r="E3250" s="289">
        <f t="shared" si="1838"/>
        <v>0</v>
      </c>
      <c r="F3250" s="158"/>
      <c r="G3250" s="159"/>
      <c r="H3250" s="160">
        <f t="shared" ref="H3250:J3250" si="1839">H3212</f>
        <v>0</v>
      </c>
      <c r="I3250" s="161">
        <f t="shared" si="1839"/>
        <v>0</v>
      </c>
      <c r="J3250" s="161">
        <f t="shared" si="1839"/>
        <v>0</v>
      </c>
      <c r="K3250" s="162">
        <f t="shared" si="1819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0">B3213</f>
        <v>0</v>
      </c>
      <c r="C3251" s="287">
        <f t="shared" si="1840"/>
        <v>0</v>
      </c>
      <c r="D3251" s="288">
        <f t="shared" si="1840"/>
        <v>0</v>
      </c>
      <c r="E3251" s="289">
        <f t="shared" si="1840"/>
        <v>0</v>
      </c>
      <c r="F3251" s="158"/>
      <c r="G3251" s="159"/>
      <c r="H3251" s="160">
        <f t="shared" ref="H3251:J3251" si="1841">H3213</f>
        <v>0</v>
      </c>
      <c r="I3251" s="161">
        <f t="shared" si="1841"/>
        <v>0</v>
      </c>
      <c r="J3251" s="161">
        <f t="shared" si="1841"/>
        <v>0</v>
      </c>
      <c r="K3251" s="162">
        <f t="shared" si="1819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2">B3214</f>
        <v>0</v>
      </c>
      <c r="C3252" s="287">
        <f t="shared" si="1842"/>
        <v>0</v>
      </c>
      <c r="D3252" s="288">
        <f t="shared" si="1842"/>
        <v>0</v>
      </c>
      <c r="E3252" s="289">
        <f t="shared" si="1842"/>
        <v>0</v>
      </c>
      <c r="F3252" s="158"/>
      <c r="G3252" s="159"/>
      <c r="H3252" s="160">
        <f t="shared" ref="H3252:J3252" si="1843">H3214</f>
        <v>0</v>
      </c>
      <c r="I3252" s="161">
        <f t="shared" si="1843"/>
        <v>0</v>
      </c>
      <c r="J3252" s="161">
        <f t="shared" si="1843"/>
        <v>0</v>
      </c>
      <c r="K3252" s="162">
        <f t="shared" si="1819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4">B3215</f>
        <v>0</v>
      </c>
      <c r="C3253" s="287">
        <f t="shared" si="1844"/>
        <v>0</v>
      </c>
      <c r="D3253" s="288">
        <f t="shared" si="1844"/>
        <v>0</v>
      </c>
      <c r="E3253" s="289">
        <f t="shared" si="1844"/>
        <v>0</v>
      </c>
      <c r="F3253" s="158"/>
      <c r="G3253" s="159"/>
      <c r="H3253" s="160">
        <f t="shared" ref="H3253:J3253" si="1845">H3215</f>
        <v>0</v>
      </c>
      <c r="I3253" s="161">
        <f t="shared" si="1845"/>
        <v>0</v>
      </c>
      <c r="J3253" s="161">
        <f t="shared" si="1845"/>
        <v>0</v>
      </c>
      <c r="K3253" s="162">
        <f t="shared" si="1819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6">B3216</f>
        <v>0</v>
      </c>
      <c r="C3254" s="287">
        <f t="shared" si="1846"/>
        <v>0</v>
      </c>
      <c r="D3254" s="288">
        <f t="shared" si="1846"/>
        <v>0</v>
      </c>
      <c r="E3254" s="289">
        <f t="shared" si="1846"/>
        <v>0</v>
      </c>
      <c r="F3254" s="158"/>
      <c r="G3254" s="159"/>
      <c r="H3254" s="160">
        <f t="shared" ref="H3254:J3254" si="1847">H3216</f>
        <v>0</v>
      </c>
      <c r="I3254" s="161">
        <f t="shared" si="1847"/>
        <v>0</v>
      </c>
      <c r="J3254" s="161">
        <f t="shared" si="1847"/>
        <v>0</v>
      </c>
      <c r="K3254" s="162">
        <f t="shared" si="1819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48">B3217</f>
        <v>0</v>
      </c>
      <c r="C3255" s="287">
        <f t="shared" si="1848"/>
        <v>0</v>
      </c>
      <c r="D3255" s="288">
        <f t="shared" si="1848"/>
        <v>0</v>
      </c>
      <c r="E3255" s="290">
        <f t="shared" si="1848"/>
        <v>0</v>
      </c>
      <c r="F3255" s="158"/>
      <c r="G3255" s="159"/>
      <c r="H3255" s="160">
        <f t="shared" ref="H3255:J3255" si="1849">H3217</f>
        <v>0</v>
      </c>
      <c r="I3255" s="161">
        <f t="shared" si="1849"/>
        <v>0</v>
      </c>
      <c r="J3255" s="161">
        <f t="shared" si="1849"/>
        <v>0</v>
      </c>
      <c r="K3255" s="162">
        <f t="shared" si="1819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66"/>
      <c r="K3257" s="362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67">
        <f>SUM(K3240:K3255)</f>
        <v>26157600</v>
      </c>
      <c r="K3258" s="368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63"/>
      <c r="K3259" s="363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62"/>
      <c r="K3261" s="362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64">
        <f>((J3258/1.11)+(K3260/1.11))*11%</f>
        <v>2592194.5945945941</v>
      </c>
      <c r="K3262" s="365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62"/>
      <c r="K3263" s="362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26157600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28</v>
      </c>
      <c r="J3266" s="335" t="str">
        <f>J3228</f>
        <v>NOVI / CONDRO</v>
      </c>
      <c r="K3266" s="336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29</v>
      </c>
      <c r="J3267" s="335">
        <f>J3229</f>
        <v>0</v>
      </c>
      <c r="K3267" s="336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23100029</v>
      </c>
      <c r="F3270" s="200"/>
      <c r="G3270" s="201" t="s">
        <v>2</v>
      </c>
      <c r="H3270" s="337" t="str">
        <f>H3232</f>
        <v>LILY JULIAWATI</v>
      </c>
      <c r="I3270" s="337"/>
      <c r="J3270" s="337"/>
      <c r="K3270" s="338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11" t="s">
        <v>3</v>
      </c>
      <c r="G3271" s="207"/>
      <c r="H3271" s="339"/>
      <c r="I3271" s="339"/>
      <c r="J3271" s="339"/>
      <c r="K3271" s="340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12">
        <f>D3234</f>
        <v>45229</v>
      </c>
      <c r="E3272" s="313"/>
      <c r="F3272" s="311"/>
      <c r="G3272" s="208"/>
      <c r="H3272" s="314" t="str">
        <f>H3234</f>
        <v>(REJO AGUNG)</v>
      </c>
      <c r="I3272" s="314"/>
      <c r="J3272" s="314"/>
      <c r="K3272" s="315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11"/>
      <c r="G3273" s="208"/>
      <c r="H3273" s="316" t="str">
        <f>H3235</f>
        <v>JOMBANG</v>
      </c>
      <c r="I3273" s="316"/>
      <c r="J3273" s="316"/>
      <c r="K3273" s="317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 t="str">
        <f>D3236</f>
        <v>G 3940</v>
      </c>
      <c r="E3274" s="199"/>
      <c r="F3274" s="210"/>
      <c r="G3274" s="211"/>
      <c r="H3274" s="318"/>
      <c r="I3274" s="318"/>
      <c r="J3274" s="318"/>
      <c r="K3274" s="319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0">B3240</f>
        <v>720</v>
      </c>
      <c r="C3278" s="292" t="str">
        <f t="shared" si="1850"/>
        <v>PCS</v>
      </c>
      <c r="D3278" s="293">
        <f t="shared" si="1850"/>
        <v>5</v>
      </c>
      <c r="E3278" s="294" t="str">
        <f t="shared" si="1850"/>
        <v>CRAYON / OIL PASTEL JOYKO OP-12S PP CASE SEA WORLD</v>
      </c>
      <c r="F3278" s="235"/>
      <c r="G3278" s="236"/>
      <c r="H3278" s="237">
        <f t="shared" ref="H3278:J3278" si="1851">H3240</f>
        <v>11900</v>
      </c>
      <c r="I3278" s="238">
        <f t="shared" si="1851"/>
        <v>0.125</v>
      </c>
      <c r="J3278" s="238">
        <f t="shared" si="1851"/>
        <v>0</v>
      </c>
      <c r="K3278" s="239">
        <f t="shared" ref="K3278:K3293" si="1852">(B3278*H3278-((B3278*H3278)*I3278))-((B3278*H3278-((B3278*H3278)*I3278))*J3278)</f>
        <v>7497000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3">B3241</f>
        <v>144</v>
      </c>
      <c r="C3279" s="292" t="str">
        <f t="shared" si="1853"/>
        <v>PCS</v>
      </c>
      <c r="D3279" s="293">
        <f t="shared" si="1853"/>
        <v>2</v>
      </c>
      <c r="E3279" s="294" t="str">
        <f t="shared" si="1853"/>
        <v>CRAYON / OIL PASTEL JOYKO OP-18S PP CASE SEA WORLD</v>
      </c>
      <c r="F3279" s="235"/>
      <c r="G3279" s="236"/>
      <c r="H3279" s="237">
        <f t="shared" ref="H3279:J3279" si="1854">H3241</f>
        <v>23000</v>
      </c>
      <c r="I3279" s="238">
        <f t="shared" si="1854"/>
        <v>0.125</v>
      </c>
      <c r="J3279" s="238">
        <f t="shared" si="1854"/>
        <v>0</v>
      </c>
      <c r="K3279" s="239">
        <f t="shared" si="1852"/>
        <v>2898000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5">B3242</f>
        <v>144</v>
      </c>
      <c r="C3280" s="292" t="str">
        <f t="shared" si="1855"/>
        <v>PCS</v>
      </c>
      <c r="D3280" s="293">
        <f t="shared" si="1855"/>
        <v>3</v>
      </c>
      <c r="E3280" s="294" t="str">
        <f t="shared" si="1855"/>
        <v>CRAYON / OIL PASTEL JOYKO OP-24S PP CASE SEA WORLD</v>
      </c>
      <c r="F3280" s="235"/>
      <c r="G3280" s="236"/>
      <c r="H3280" s="237">
        <f t="shared" ref="H3280:J3280" si="1856">H3242</f>
        <v>29600</v>
      </c>
      <c r="I3280" s="238">
        <f t="shared" si="1856"/>
        <v>0.125</v>
      </c>
      <c r="J3280" s="238">
        <f t="shared" si="1856"/>
        <v>0</v>
      </c>
      <c r="K3280" s="239">
        <f t="shared" si="1852"/>
        <v>3729600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7">B3243</f>
        <v>72</v>
      </c>
      <c r="C3281" s="292" t="str">
        <f t="shared" si="1857"/>
        <v>PCS</v>
      </c>
      <c r="D3281" s="293">
        <f t="shared" si="1857"/>
        <v>2</v>
      </c>
      <c r="E3281" s="294" t="str">
        <f t="shared" si="1857"/>
        <v>CRAYON / OIL PASTEL JOYKO OP-36S PP CASE SEA WORLD</v>
      </c>
      <c r="F3281" s="235"/>
      <c r="G3281" s="236"/>
      <c r="H3281" s="237">
        <f t="shared" ref="H3281:J3281" si="1858">H3243</f>
        <v>41500</v>
      </c>
      <c r="I3281" s="238">
        <f t="shared" si="1858"/>
        <v>0.125</v>
      </c>
      <c r="J3281" s="238">
        <f t="shared" si="1858"/>
        <v>0</v>
      </c>
      <c r="K3281" s="239">
        <f t="shared" si="1852"/>
        <v>2614500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59">B3244</f>
        <v>144</v>
      </c>
      <c r="C3282" s="292" t="str">
        <f t="shared" si="1859"/>
        <v>LSN</v>
      </c>
      <c r="D3282" s="293">
        <f t="shared" si="1859"/>
        <v>1</v>
      </c>
      <c r="E3282" s="294" t="str">
        <f t="shared" si="1859"/>
        <v>GEL PEN KENKO HI-TECH-H 0.28 MM HITAM</v>
      </c>
      <c r="F3282" s="235"/>
      <c r="G3282" s="236"/>
      <c r="H3282" s="237">
        <f t="shared" ref="H3282:J3282" si="1860">H3244</f>
        <v>39000</v>
      </c>
      <c r="I3282" s="238">
        <f t="shared" si="1860"/>
        <v>0.125</v>
      </c>
      <c r="J3282" s="238">
        <f t="shared" si="1860"/>
        <v>0</v>
      </c>
      <c r="K3282" s="239">
        <f t="shared" si="1852"/>
        <v>4914000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1">B3245</f>
        <v>132</v>
      </c>
      <c r="C3283" s="292" t="str">
        <f t="shared" si="1861"/>
        <v>LSN</v>
      </c>
      <c r="D3283" s="293">
        <f t="shared" si="1861"/>
        <v>1</v>
      </c>
      <c r="E3283" s="294" t="str">
        <f t="shared" si="1861"/>
        <v>GEL PEN KENKO HI-TECH-H 0.28 MM BIRU</v>
      </c>
      <c r="F3283" s="235"/>
      <c r="G3283" s="236"/>
      <c r="H3283" s="237">
        <f t="shared" ref="H3283:J3283" si="1862">H3245</f>
        <v>39000</v>
      </c>
      <c r="I3283" s="238">
        <f t="shared" si="1862"/>
        <v>0.125</v>
      </c>
      <c r="J3283" s="238">
        <f t="shared" si="1862"/>
        <v>0</v>
      </c>
      <c r="K3283" s="239">
        <f t="shared" si="1852"/>
        <v>4504500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3">B3246</f>
        <v>0</v>
      </c>
      <c r="C3284" s="292">
        <f t="shared" si="1863"/>
        <v>0</v>
      </c>
      <c r="D3284" s="293">
        <f t="shared" si="1863"/>
        <v>0</v>
      </c>
      <c r="E3284" s="294">
        <f t="shared" si="1863"/>
        <v>0</v>
      </c>
      <c r="F3284" s="235"/>
      <c r="G3284" s="236"/>
      <c r="H3284" s="237">
        <f t="shared" ref="H3284:J3284" si="1864">H3246</f>
        <v>0</v>
      </c>
      <c r="I3284" s="238">
        <f t="shared" si="1864"/>
        <v>0</v>
      </c>
      <c r="J3284" s="238">
        <f t="shared" si="1864"/>
        <v>0</v>
      </c>
      <c r="K3284" s="239">
        <f t="shared" si="1852"/>
        <v>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5">B3247</f>
        <v>0</v>
      </c>
      <c r="C3285" s="292">
        <f t="shared" si="1865"/>
        <v>0</v>
      </c>
      <c r="D3285" s="293">
        <f t="shared" si="1865"/>
        <v>0</v>
      </c>
      <c r="E3285" s="295">
        <f t="shared" si="1865"/>
        <v>0</v>
      </c>
      <c r="F3285" s="235"/>
      <c r="G3285" s="236"/>
      <c r="H3285" s="237">
        <f t="shared" ref="H3285:J3285" si="1866">H3247</f>
        <v>0</v>
      </c>
      <c r="I3285" s="238">
        <f t="shared" si="1866"/>
        <v>0</v>
      </c>
      <c r="J3285" s="238">
        <f t="shared" si="1866"/>
        <v>0</v>
      </c>
      <c r="K3285" s="239">
        <f t="shared" si="1852"/>
        <v>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7">B3248</f>
        <v>0</v>
      </c>
      <c r="C3286" s="292">
        <f t="shared" si="1867"/>
        <v>0</v>
      </c>
      <c r="D3286" s="293">
        <f t="shared" si="1867"/>
        <v>0</v>
      </c>
      <c r="E3286" s="294">
        <f t="shared" si="1867"/>
        <v>0</v>
      </c>
      <c r="F3286" s="235"/>
      <c r="G3286" s="236"/>
      <c r="H3286" s="237">
        <f t="shared" ref="H3286:J3286" si="1868">H3248</f>
        <v>0</v>
      </c>
      <c r="I3286" s="238">
        <f t="shared" si="1868"/>
        <v>0</v>
      </c>
      <c r="J3286" s="238">
        <f t="shared" si="1868"/>
        <v>0</v>
      </c>
      <c r="K3286" s="239">
        <f t="shared" si="1852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69">B3249</f>
        <v>0</v>
      </c>
      <c r="C3287" s="292">
        <f t="shared" si="1869"/>
        <v>0</v>
      </c>
      <c r="D3287" s="293">
        <f t="shared" si="1869"/>
        <v>0</v>
      </c>
      <c r="E3287" s="294">
        <f t="shared" si="1869"/>
        <v>0</v>
      </c>
      <c r="F3287" s="235"/>
      <c r="G3287" s="236"/>
      <c r="H3287" s="237">
        <f t="shared" ref="H3287:J3287" si="1870">H3249</f>
        <v>0</v>
      </c>
      <c r="I3287" s="238">
        <f t="shared" si="1870"/>
        <v>0</v>
      </c>
      <c r="J3287" s="238">
        <f t="shared" si="1870"/>
        <v>0</v>
      </c>
      <c r="K3287" s="239">
        <f t="shared" si="1852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1">B3250</f>
        <v>0</v>
      </c>
      <c r="C3288" s="292">
        <f t="shared" si="1871"/>
        <v>0</v>
      </c>
      <c r="D3288" s="293">
        <f t="shared" si="1871"/>
        <v>0</v>
      </c>
      <c r="E3288" s="294">
        <f t="shared" si="1871"/>
        <v>0</v>
      </c>
      <c r="F3288" s="235"/>
      <c r="G3288" s="236"/>
      <c r="H3288" s="237">
        <f t="shared" ref="H3288:J3288" si="1872">H3250</f>
        <v>0</v>
      </c>
      <c r="I3288" s="238">
        <f t="shared" si="1872"/>
        <v>0</v>
      </c>
      <c r="J3288" s="238">
        <f t="shared" si="1872"/>
        <v>0</v>
      </c>
      <c r="K3288" s="239">
        <f t="shared" si="1852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3">B3251</f>
        <v>0</v>
      </c>
      <c r="C3289" s="292">
        <f t="shared" si="1873"/>
        <v>0</v>
      </c>
      <c r="D3289" s="293">
        <f t="shared" si="1873"/>
        <v>0</v>
      </c>
      <c r="E3289" s="294">
        <f t="shared" si="1873"/>
        <v>0</v>
      </c>
      <c r="F3289" s="235"/>
      <c r="G3289" s="236"/>
      <c r="H3289" s="237">
        <f t="shared" ref="H3289:J3289" si="1874">H3251</f>
        <v>0</v>
      </c>
      <c r="I3289" s="238">
        <f t="shared" si="1874"/>
        <v>0</v>
      </c>
      <c r="J3289" s="238">
        <f t="shared" si="1874"/>
        <v>0</v>
      </c>
      <c r="K3289" s="239">
        <f t="shared" si="1852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5">B3252</f>
        <v>0</v>
      </c>
      <c r="C3290" s="292">
        <f t="shared" si="1875"/>
        <v>0</v>
      </c>
      <c r="D3290" s="293">
        <f t="shared" si="1875"/>
        <v>0</v>
      </c>
      <c r="E3290" s="294">
        <f t="shared" si="1875"/>
        <v>0</v>
      </c>
      <c r="F3290" s="235"/>
      <c r="G3290" s="236"/>
      <c r="H3290" s="237">
        <f t="shared" ref="H3290:J3290" si="1876">H3252</f>
        <v>0</v>
      </c>
      <c r="I3290" s="238">
        <f t="shared" si="1876"/>
        <v>0</v>
      </c>
      <c r="J3290" s="238">
        <f t="shared" si="1876"/>
        <v>0</v>
      </c>
      <c r="K3290" s="239">
        <f t="shared" si="1852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7">B3253</f>
        <v>0</v>
      </c>
      <c r="C3291" s="292">
        <f t="shared" si="1877"/>
        <v>0</v>
      </c>
      <c r="D3291" s="293">
        <f t="shared" si="1877"/>
        <v>0</v>
      </c>
      <c r="E3291" s="294">
        <f t="shared" si="1877"/>
        <v>0</v>
      </c>
      <c r="F3291" s="235"/>
      <c r="G3291" s="236"/>
      <c r="H3291" s="237">
        <f t="shared" ref="H3291:J3291" si="1878">H3253</f>
        <v>0</v>
      </c>
      <c r="I3291" s="238">
        <f t="shared" si="1878"/>
        <v>0</v>
      </c>
      <c r="J3291" s="238">
        <f t="shared" si="1878"/>
        <v>0</v>
      </c>
      <c r="K3291" s="239">
        <f t="shared" si="1852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79">B3254</f>
        <v>0</v>
      </c>
      <c r="C3292" s="292">
        <f t="shared" si="1879"/>
        <v>0</v>
      </c>
      <c r="D3292" s="293">
        <f t="shared" si="1879"/>
        <v>0</v>
      </c>
      <c r="E3292" s="294">
        <f t="shared" si="1879"/>
        <v>0</v>
      </c>
      <c r="F3292" s="235"/>
      <c r="G3292" s="236"/>
      <c r="H3292" s="237">
        <f t="shared" ref="H3292:J3292" si="1880">H3254</f>
        <v>0</v>
      </c>
      <c r="I3292" s="238">
        <f t="shared" si="1880"/>
        <v>0</v>
      </c>
      <c r="J3292" s="238">
        <f t="shared" si="1880"/>
        <v>0</v>
      </c>
      <c r="K3292" s="239">
        <f t="shared" si="1852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1">B3255</f>
        <v>0</v>
      </c>
      <c r="C3293" s="292">
        <f t="shared" si="1881"/>
        <v>0</v>
      </c>
      <c r="D3293" s="293">
        <f t="shared" si="1881"/>
        <v>0</v>
      </c>
      <c r="E3293" s="295">
        <f t="shared" si="1881"/>
        <v>0</v>
      </c>
      <c r="F3293" s="235"/>
      <c r="G3293" s="236"/>
      <c r="H3293" s="237">
        <f t="shared" ref="H3293:J3293" si="1882">H3255</f>
        <v>0</v>
      </c>
      <c r="I3293" s="238">
        <f t="shared" si="1882"/>
        <v>0</v>
      </c>
      <c r="J3293" s="238">
        <f t="shared" si="1882"/>
        <v>0</v>
      </c>
      <c r="K3293" s="239">
        <f t="shared" si="1852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20"/>
      <c r="K3295" s="321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22">
        <f>SUM(K3278:K3293)</f>
        <v>26157600</v>
      </c>
      <c r="K3296" s="323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24"/>
      <c r="K3297" s="324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21"/>
      <c r="K3299" s="321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25">
        <f>((J3296/1.11)+(K3298/1.11))*11%</f>
        <v>2592194.5945945941</v>
      </c>
      <c r="K3300" s="326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21"/>
      <c r="K3301" s="321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26157600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28</v>
      </c>
      <c r="J3304" s="327" t="str">
        <f>J3266</f>
        <v>NOVI / CONDRO</v>
      </c>
      <c r="K3304" s="328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29</v>
      </c>
      <c r="J3305" s="327">
        <f>J3267</f>
        <v>0</v>
      </c>
      <c r="K3305" s="328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23100030</v>
      </c>
      <c r="G3308" s="11" t="s">
        <v>2</v>
      </c>
      <c r="H3308" s="303" t="s">
        <v>52</v>
      </c>
      <c r="I3308" s="303"/>
      <c r="J3308" s="303"/>
      <c r="K3308" s="304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07" t="s">
        <v>3</v>
      </c>
      <c r="G3309" s="17"/>
      <c r="H3309" s="305"/>
      <c r="I3309" s="305"/>
      <c r="J3309" s="305"/>
      <c r="K3309" s="306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45">
        <v>45229</v>
      </c>
      <c r="E3310" s="346"/>
      <c r="F3310" s="307"/>
      <c r="G3310" s="18"/>
      <c r="H3310" s="347" t="s">
        <v>53</v>
      </c>
      <c r="I3310" s="347"/>
      <c r="J3310" s="347"/>
      <c r="K3310" s="348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07"/>
      <c r="G3311" s="18"/>
      <c r="H3311" s="349" t="s">
        <v>43</v>
      </c>
      <c r="I3311" s="349"/>
      <c r="J3311" s="349"/>
      <c r="K3311" s="350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 t="s">
        <v>175</v>
      </c>
      <c r="E3312" s="9"/>
      <c r="F3312" s="21"/>
      <c r="G3312" s="22"/>
      <c r="H3312" s="351"/>
      <c r="I3312" s="351"/>
      <c r="J3312" s="351"/>
      <c r="K3312" s="352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>
        <v>144</v>
      </c>
      <c r="C3316" s="46" t="s">
        <v>36</v>
      </c>
      <c r="D3316" s="93">
        <v>1</v>
      </c>
      <c r="E3316" s="110" t="s">
        <v>100</v>
      </c>
      <c r="F3316" s="48"/>
      <c r="G3316" s="49"/>
      <c r="H3316" s="50">
        <v>21600</v>
      </c>
      <c r="I3316" s="51">
        <v>0.13500000000000001</v>
      </c>
      <c r="J3316" s="51"/>
      <c r="K3316" s="52">
        <f t="shared" ref="K3316:K3331" si="1883">(B3316*H3316-((B3316*H3316)*I3316))-((B3316*H3316-((B3316*H3316)*I3316))*J3316)</f>
        <v>2690496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3"/>
      <c r="E3317" s="110"/>
      <c r="F3317" s="48"/>
      <c r="G3317" s="49"/>
      <c r="H3317" s="50"/>
      <c r="I3317" s="51"/>
      <c r="J3317" s="51"/>
      <c r="K3317" s="52">
        <f t="shared" si="1883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34"/>
      <c r="K3333" s="308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29">
        <f>SUM(K3316:K3331)</f>
        <v>2690496</v>
      </c>
      <c r="K3334" s="330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31"/>
      <c r="K3335" s="331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08"/>
      <c r="K3337" s="308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32">
        <f>((J3334/1.11)+(K3336/1.11))*11%</f>
        <v>266625.7297297297</v>
      </c>
      <c r="K3338" s="333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08"/>
      <c r="K3339" s="308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2690496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28</v>
      </c>
      <c r="J3342" s="309" t="s">
        <v>39</v>
      </c>
      <c r="K3342" s="310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29</v>
      </c>
      <c r="J3343" s="309"/>
      <c r="K3343" s="310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23100030</v>
      </c>
      <c r="F3346" s="123"/>
      <c r="G3346" s="124" t="s">
        <v>2</v>
      </c>
      <c r="H3346" s="353" t="str">
        <f>H3308</f>
        <v>CV PELITA JAYA</v>
      </c>
      <c r="I3346" s="353"/>
      <c r="J3346" s="353"/>
      <c r="K3346" s="354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57" t="s">
        <v>3</v>
      </c>
      <c r="G3347" s="130"/>
      <c r="H3347" s="355"/>
      <c r="I3347" s="355"/>
      <c r="J3347" s="355"/>
      <c r="K3347" s="356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58">
        <f>D3310</f>
        <v>45229</v>
      </c>
      <c r="E3348" s="359"/>
      <c r="F3348" s="357"/>
      <c r="G3348" s="131"/>
      <c r="H3348" s="360" t="str">
        <f>H3310</f>
        <v>(ANUGERAH SEJAHTERA)</v>
      </c>
      <c r="I3348" s="360"/>
      <c r="J3348" s="360"/>
      <c r="K3348" s="361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57"/>
      <c r="G3349" s="131"/>
      <c r="H3349" s="341" t="str">
        <f>H3311</f>
        <v>PURWOKERTO</v>
      </c>
      <c r="I3349" s="341"/>
      <c r="J3349" s="341"/>
      <c r="K3349" s="342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 t="str">
        <f>D3312</f>
        <v>KO 3944</v>
      </c>
      <c r="E3350" s="122"/>
      <c r="F3350" s="133"/>
      <c r="G3350" s="134"/>
      <c r="H3350" s="343"/>
      <c r="I3350" s="343"/>
      <c r="J3350" s="343"/>
      <c r="K3350" s="344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4">B3316</f>
        <v>144</v>
      </c>
      <c r="C3354" s="287" t="str">
        <f t="shared" si="1884"/>
        <v>LSN</v>
      </c>
      <c r="D3354" s="288">
        <f t="shared" si="1884"/>
        <v>1</v>
      </c>
      <c r="E3354" s="289" t="str">
        <f t="shared" si="1884"/>
        <v>GEL PEN KENKO KE-303 T-GEL TRIANGULAR HITAM</v>
      </c>
      <c r="F3354" s="158"/>
      <c r="G3354" s="159"/>
      <c r="H3354" s="160">
        <f t="shared" ref="H3354:J3354" si="1885">H3316</f>
        <v>21600</v>
      </c>
      <c r="I3354" s="161">
        <f t="shared" si="1885"/>
        <v>0.13500000000000001</v>
      </c>
      <c r="J3354" s="161">
        <f t="shared" si="1885"/>
        <v>0</v>
      </c>
      <c r="K3354" s="162">
        <f t="shared" ref="K3354:K3369" si="1886">(B3354*H3354-((B3354*H3354)*I3354))-((B3354*H3354-((B3354*H3354)*I3354))*J3354)</f>
        <v>2690496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7">B3317</f>
        <v>0</v>
      </c>
      <c r="C3355" s="287">
        <f t="shared" si="1887"/>
        <v>0</v>
      </c>
      <c r="D3355" s="288">
        <f t="shared" si="1887"/>
        <v>0</v>
      </c>
      <c r="E3355" s="289">
        <f t="shared" si="1887"/>
        <v>0</v>
      </c>
      <c r="F3355" s="158"/>
      <c r="G3355" s="159"/>
      <c r="H3355" s="160">
        <f t="shared" ref="H3355:J3355" si="1888">H3317</f>
        <v>0</v>
      </c>
      <c r="I3355" s="161">
        <f t="shared" si="1888"/>
        <v>0</v>
      </c>
      <c r="J3355" s="161">
        <f t="shared" si="1888"/>
        <v>0</v>
      </c>
      <c r="K3355" s="162">
        <f t="shared" si="1886"/>
        <v>0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89">B3318</f>
        <v>0</v>
      </c>
      <c r="C3356" s="287">
        <f t="shared" si="1889"/>
        <v>0</v>
      </c>
      <c r="D3356" s="288">
        <f t="shared" si="1889"/>
        <v>0</v>
      </c>
      <c r="E3356" s="289">
        <f t="shared" si="1889"/>
        <v>0</v>
      </c>
      <c r="F3356" s="158"/>
      <c r="G3356" s="159"/>
      <c r="H3356" s="160">
        <f t="shared" ref="H3356:J3356" si="1890">H3318</f>
        <v>0</v>
      </c>
      <c r="I3356" s="161">
        <f t="shared" si="1890"/>
        <v>0</v>
      </c>
      <c r="J3356" s="161">
        <f t="shared" si="1890"/>
        <v>0</v>
      </c>
      <c r="K3356" s="162">
        <f t="shared" si="1886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1">B3319</f>
        <v>0</v>
      </c>
      <c r="C3357" s="287">
        <f t="shared" si="1891"/>
        <v>0</v>
      </c>
      <c r="D3357" s="288">
        <f t="shared" si="1891"/>
        <v>0</v>
      </c>
      <c r="E3357" s="289">
        <f t="shared" si="1891"/>
        <v>0</v>
      </c>
      <c r="F3357" s="158"/>
      <c r="G3357" s="159"/>
      <c r="H3357" s="160">
        <f t="shared" ref="H3357:J3357" si="1892">H3319</f>
        <v>0</v>
      </c>
      <c r="I3357" s="161">
        <f t="shared" si="1892"/>
        <v>0</v>
      </c>
      <c r="J3357" s="161">
        <f t="shared" si="1892"/>
        <v>0</v>
      </c>
      <c r="K3357" s="162">
        <f t="shared" si="1886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3">B3320</f>
        <v>0</v>
      </c>
      <c r="C3358" s="287">
        <f t="shared" si="1893"/>
        <v>0</v>
      </c>
      <c r="D3358" s="288">
        <f t="shared" si="1893"/>
        <v>0</v>
      </c>
      <c r="E3358" s="289">
        <f t="shared" si="1893"/>
        <v>0</v>
      </c>
      <c r="F3358" s="158"/>
      <c r="G3358" s="159"/>
      <c r="H3358" s="160">
        <f t="shared" ref="H3358:J3358" si="1894">H3320</f>
        <v>0</v>
      </c>
      <c r="I3358" s="161">
        <f t="shared" si="1894"/>
        <v>0</v>
      </c>
      <c r="J3358" s="161">
        <f t="shared" si="1894"/>
        <v>0</v>
      </c>
      <c r="K3358" s="162">
        <f t="shared" si="1886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5">B3321</f>
        <v>0</v>
      </c>
      <c r="C3359" s="287">
        <f t="shared" si="1895"/>
        <v>0</v>
      </c>
      <c r="D3359" s="288">
        <f t="shared" si="1895"/>
        <v>0</v>
      </c>
      <c r="E3359" s="289">
        <f t="shared" si="1895"/>
        <v>0</v>
      </c>
      <c r="F3359" s="158"/>
      <c r="G3359" s="159"/>
      <c r="H3359" s="160">
        <f t="shared" ref="H3359:J3359" si="1896">H3321</f>
        <v>0</v>
      </c>
      <c r="I3359" s="161">
        <f t="shared" si="1896"/>
        <v>0</v>
      </c>
      <c r="J3359" s="161">
        <f t="shared" si="1896"/>
        <v>0</v>
      </c>
      <c r="K3359" s="162">
        <f t="shared" si="1886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7">B3322</f>
        <v>0</v>
      </c>
      <c r="C3360" s="287">
        <f t="shared" si="1897"/>
        <v>0</v>
      </c>
      <c r="D3360" s="288">
        <f t="shared" si="1897"/>
        <v>0</v>
      </c>
      <c r="E3360" s="289">
        <f t="shared" si="1897"/>
        <v>0</v>
      </c>
      <c r="F3360" s="158"/>
      <c r="G3360" s="159"/>
      <c r="H3360" s="160">
        <f t="shared" ref="H3360:J3360" si="1898">H3322</f>
        <v>0</v>
      </c>
      <c r="I3360" s="161">
        <f t="shared" si="1898"/>
        <v>0</v>
      </c>
      <c r="J3360" s="161">
        <f t="shared" si="1898"/>
        <v>0</v>
      </c>
      <c r="K3360" s="162">
        <f t="shared" si="1886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899">B3323</f>
        <v>0</v>
      </c>
      <c r="C3361" s="287">
        <f t="shared" si="1899"/>
        <v>0</v>
      </c>
      <c r="D3361" s="288">
        <f t="shared" si="1899"/>
        <v>0</v>
      </c>
      <c r="E3361" s="290">
        <f t="shared" si="1899"/>
        <v>0</v>
      </c>
      <c r="F3361" s="158"/>
      <c r="G3361" s="159"/>
      <c r="H3361" s="160">
        <f t="shared" ref="H3361:J3361" si="1900">H3323</f>
        <v>0</v>
      </c>
      <c r="I3361" s="161">
        <f t="shared" si="1900"/>
        <v>0</v>
      </c>
      <c r="J3361" s="161">
        <f t="shared" si="1900"/>
        <v>0</v>
      </c>
      <c r="K3361" s="162">
        <f t="shared" si="1886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1">B3324</f>
        <v>0</v>
      </c>
      <c r="C3362" s="287">
        <f t="shared" si="1901"/>
        <v>0</v>
      </c>
      <c r="D3362" s="288">
        <f t="shared" si="1901"/>
        <v>0</v>
      </c>
      <c r="E3362" s="289">
        <f t="shared" si="1901"/>
        <v>0</v>
      </c>
      <c r="F3362" s="158"/>
      <c r="G3362" s="159"/>
      <c r="H3362" s="160">
        <f t="shared" ref="H3362:J3362" si="1902">H3324</f>
        <v>0</v>
      </c>
      <c r="I3362" s="161">
        <f t="shared" si="1902"/>
        <v>0</v>
      </c>
      <c r="J3362" s="161">
        <f t="shared" si="1902"/>
        <v>0</v>
      </c>
      <c r="K3362" s="162">
        <f t="shared" si="1886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3">B3325</f>
        <v>0</v>
      </c>
      <c r="C3363" s="287">
        <f t="shared" si="1903"/>
        <v>0</v>
      </c>
      <c r="D3363" s="288">
        <f t="shared" si="1903"/>
        <v>0</v>
      </c>
      <c r="E3363" s="289">
        <f t="shared" si="1903"/>
        <v>0</v>
      </c>
      <c r="F3363" s="158"/>
      <c r="G3363" s="159"/>
      <c r="H3363" s="160">
        <f t="shared" ref="H3363:J3363" si="1904">H3325</f>
        <v>0</v>
      </c>
      <c r="I3363" s="161">
        <f t="shared" si="1904"/>
        <v>0</v>
      </c>
      <c r="J3363" s="161">
        <f t="shared" si="1904"/>
        <v>0</v>
      </c>
      <c r="K3363" s="162">
        <f t="shared" si="1886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5">B3326</f>
        <v>0</v>
      </c>
      <c r="C3364" s="287">
        <f t="shared" si="1905"/>
        <v>0</v>
      </c>
      <c r="D3364" s="288">
        <f t="shared" si="1905"/>
        <v>0</v>
      </c>
      <c r="E3364" s="289">
        <f t="shared" si="1905"/>
        <v>0</v>
      </c>
      <c r="F3364" s="158"/>
      <c r="G3364" s="159"/>
      <c r="H3364" s="160">
        <f t="shared" ref="H3364:J3364" si="1906">H3326</f>
        <v>0</v>
      </c>
      <c r="I3364" s="161">
        <f t="shared" si="1906"/>
        <v>0</v>
      </c>
      <c r="J3364" s="161">
        <f t="shared" si="1906"/>
        <v>0</v>
      </c>
      <c r="K3364" s="162">
        <f t="shared" si="1886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7">B3327</f>
        <v>0</v>
      </c>
      <c r="C3365" s="287">
        <f t="shared" si="1907"/>
        <v>0</v>
      </c>
      <c r="D3365" s="288">
        <f t="shared" si="1907"/>
        <v>0</v>
      </c>
      <c r="E3365" s="289">
        <f t="shared" si="1907"/>
        <v>0</v>
      </c>
      <c r="F3365" s="158"/>
      <c r="G3365" s="159"/>
      <c r="H3365" s="160">
        <f t="shared" ref="H3365:J3365" si="1908">H3327</f>
        <v>0</v>
      </c>
      <c r="I3365" s="161">
        <f t="shared" si="1908"/>
        <v>0</v>
      </c>
      <c r="J3365" s="161">
        <f t="shared" si="1908"/>
        <v>0</v>
      </c>
      <c r="K3365" s="162">
        <f t="shared" si="1886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09">B3328</f>
        <v>0</v>
      </c>
      <c r="C3366" s="287">
        <f t="shared" si="1909"/>
        <v>0</v>
      </c>
      <c r="D3366" s="288">
        <f t="shared" si="1909"/>
        <v>0</v>
      </c>
      <c r="E3366" s="289">
        <f t="shared" si="1909"/>
        <v>0</v>
      </c>
      <c r="F3366" s="158"/>
      <c r="G3366" s="159"/>
      <c r="H3366" s="160">
        <f t="shared" ref="H3366:J3366" si="1910">H3328</f>
        <v>0</v>
      </c>
      <c r="I3366" s="161">
        <f t="shared" si="1910"/>
        <v>0</v>
      </c>
      <c r="J3366" s="161">
        <f t="shared" si="1910"/>
        <v>0</v>
      </c>
      <c r="K3366" s="162">
        <f t="shared" si="1886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1">B3329</f>
        <v>0</v>
      </c>
      <c r="C3367" s="287">
        <f t="shared" si="1911"/>
        <v>0</v>
      </c>
      <c r="D3367" s="288">
        <f t="shared" si="1911"/>
        <v>0</v>
      </c>
      <c r="E3367" s="289">
        <f t="shared" si="1911"/>
        <v>0</v>
      </c>
      <c r="F3367" s="158"/>
      <c r="G3367" s="159"/>
      <c r="H3367" s="160">
        <f t="shared" ref="H3367:J3367" si="1912">H3329</f>
        <v>0</v>
      </c>
      <c r="I3367" s="161">
        <f t="shared" si="1912"/>
        <v>0</v>
      </c>
      <c r="J3367" s="161">
        <f t="shared" si="1912"/>
        <v>0</v>
      </c>
      <c r="K3367" s="162">
        <f t="shared" si="1886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3">B3330</f>
        <v>0</v>
      </c>
      <c r="C3368" s="287">
        <f t="shared" si="1913"/>
        <v>0</v>
      </c>
      <c r="D3368" s="288">
        <f t="shared" si="1913"/>
        <v>0</v>
      </c>
      <c r="E3368" s="289">
        <f t="shared" si="1913"/>
        <v>0</v>
      </c>
      <c r="F3368" s="158"/>
      <c r="G3368" s="159"/>
      <c r="H3368" s="160">
        <f t="shared" ref="H3368:J3368" si="1914">H3330</f>
        <v>0</v>
      </c>
      <c r="I3368" s="161">
        <f t="shared" si="1914"/>
        <v>0</v>
      </c>
      <c r="J3368" s="161">
        <f t="shared" si="1914"/>
        <v>0</v>
      </c>
      <c r="K3368" s="162">
        <f t="shared" si="1886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5">B3331</f>
        <v>0</v>
      </c>
      <c r="C3369" s="287">
        <f t="shared" si="1915"/>
        <v>0</v>
      </c>
      <c r="D3369" s="288">
        <f t="shared" si="1915"/>
        <v>0</v>
      </c>
      <c r="E3369" s="290">
        <f t="shared" si="1915"/>
        <v>0</v>
      </c>
      <c r="F3369" s="158"/>
      <c r="G3369" s="159"/>
      <c r="H3369" s="160">
        <f t="shared" ref="H3369:J3369" si="1916">H3331</f>
        <v>0</v>
      </c>
      <c r="I3369" s="161">
        <f t="shared" si="1916"/>
        <v>0</v>
      </c>
      <c r="J3369" s="161">
        <f t="shared" si="1916"/>
        <v>0</v>
      </c>
      <c r="K3369" s="162">
        <f t="shared" si="1886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66"/>
      <c r="K3371" s="362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67">
        <f>SUM(K3354:K3369)</f>
        <v>2690496</v>
      </c>
      <c r="K3372" s="368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63"/>
      <c r="K3373" s="363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62"/>
      <c r="K3375" s="362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64">
        <f>((J3372/1.11)+(K3374/1.11))*11%</f>
        <v>266625.7297297297</v>
      </c>
      <c r="K3376" s="365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62"/>
      <c r="K3377" s="362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2690496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28</v>
      </c>
      <c r="J3380" s="335" t="str">
        <f>J3342</f>
        <v>NOVI / CONDRO</v>
      </c>
      <c r="K3380" s="336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29</v>
      </c>
      <c r="J3381" s="335">
        <f>J3343</f>
        <v>0</v>
      </c>
      <c r="K3381" s="336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23100030</v>
      </c>
      <c r="F3384" s="200"/>
      <c r="G3384" s="201" t="s">
        <v>2</v>
      </c>
      <c r="H3384" s="337" t="str">
        <f>H3346</f>
        <v>CV PELITA JAYA</v>
      </c>
      <c r="I3384" s="337"/>
      <c r="J3384" s="337"/>
      <c r="K3384" s="338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11" t="s">
        <v>3</v>
      </c>
      <c r="G3385" s="207"/>
      <c r="H3385" s="339"/>
      <c r="I3385" s="339"/>
      <c r="J3385" s="339"/>
      <c r="K3385" s="340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12">
        <f>D3348</f>
        <v>45229</v>
      </c>
      <c r="E3386" s="313"/>
      <c r="F3386" s="311"/>
      <c r="G3386" s="208"/>
      <c r="H3386" s="314" t="str">
        <f>H3348</f>
        <v>(ANUGERAH SEJAHTERA)</v>
      </c>
      <c r="I3386" s="314"/>
      <c r="J3386" s="314"/>
      <c r="K3386" s="315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11"/>
      <c r="G3387" s="208"/>
      <c r="H3387" s="316" t="str">
        <f>H3349</f>
        <v>PURWOKERTO</v>
      </c>
      <c r="I3387" s="316"/>
      <c r="J3387" s="316"/>
      <c r="K3387" s="317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 t="str">
        <f>D3350</f>
        <v>KO 3944</v>
      </c>
      <c r="E3388" s="199"/>
      <c r="F3388" s="210"/>
      <c r="G3388" s="211"/>
      <c r="H3388" s="318"/>
      <c r="I3388" s="318"/>
      <c r="J3388" s="318"/>
      <c r="K3388" s="319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7">B3354</f>
        <v>144</v>
      </c>
      <c r="C3392" s="292" t="str">
        <f t="shared" si="1917"/>
        <v>LSN</v>
      </c>
      <c r="D3392" s="293">
        <f t="shared" si="1917"/>
        <v>1</v>
      </c>
      <c r="E3392" s="294" t="str">
        <f t="shared" si="1917"/>
        <v>GEL PEN KENKO KE-303 T-GEL TRIANGULAR HITAM</v>
      </c>
      <c r="F3392" s="235"/>
      <c r="G3392" s="236"/>
      <c r="H3392" s="237">
        <f t="shared" ref="H3392:J3392" si="1918">H3354</f>
        <v>21600</v>
      </c>
      <c r="I3392" s="238">
        <f t="shared" si="1918"/>
        <v>0.13500000000000001</v>
      </c>
      <c r="J3392" s="238">
        <f t="shared" si="1918"/>
        <v>0</v>
      </c>
      <c r="K3392" s="239">
        <f t="shared" ref="K3392:K3407" si="1919">(B3392*H3392-((B3392*H3392)*I3392))-((B3392*H3392-((B3392*H3392)*I3392))*J3392)</f>
        <v>2690496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0">B3355</f>
        <v>0</v>
      </c>
      <c r="C3393" s="292">
        <f t="shared" si="1920"/>
        <v>0</v>
      </c>
      <c r="D3393" s="293">
        <f t="shared" si="1920"/>
        <v>0</v>
      </c>
      <c r="E3393" s="294">
        <f t="shared" si="1920"/>
        <v>0</v>
      </c>
      <c r="F3393" s="235"/>
      <c r="G3393" s="236"/>
      <c r="H3393" s="237">
        <f t="shared" ref="H3393:J3393" si="1921">H3355</f>
        <v>0</v>
      </c>
      <c r="I3393" s="238">
        <f t="shared" si="1921"/>
        <v>0</v>
      </c>
      <c r="J3393" s="238">
        <f t="shared" si="1921"/>
        <v>0</v>
      </c>
      <c r="K3393" s="239">
        <f t="shared" si="1919"/>
        <v>0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2">B3356</f>
        <v>0</v>
      </c>
      <c r="C3394" s="292">
        <f t="shared" si="1922"/>
        <v>0</v>
      </c>
      <c r="D3394" s="293">
        <f t="shared" si="1922"/>
        <v>0</v>
      </c>
      <c r="E3394" s="294">
        <f t="shared" si="1922"/>
        <v>0</v>
      </c>
      <c r="F3394" s="235"/>
      <c r="G3394" s="236"/>
      <c r="H3394" s="237">
        <f t="shared" ref="H3394:J3394" si="1923">H3356</f>
        <v>0</v>
      </c>
      <c r="I3394" s="238">
        <f t="shared" si="1923"/>
        <v>0</v>
      </c>
      <c r="J3394" s="238">
        <f t="shared" si="1923"/>
        <v>0</v>
      </c>
      <c r="K3394" s="239">
        <f t="shared" si="1919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4">B3357</f>
        <v>0</v>
      </c>
      <c r="C3395" s="292">
        <f t="shared" si="1924"/>
        <v>0</v>
      </c>
      <c r="D3395" s="293">
        <f t="shared" si="1924"/>
        <v>0</v>
      </c>
      <c r="E3395" s="294">
        <f t="shared" si="1924"/>
        <v>0</v>
      </c>
      <c r="F3395" s="235"/>
      <c r="G3395" s="236"/>
      <c r="H3395" s="237">
        <f t="shared" ref="H3395:J3395" si="1925">H3357</f>
        <v>0</v>
      </c>
      <c r="I3395" s="238">
        <f t="shared" si="1925"/>
        <v>0</v>
      </c>
      <c r="J3395" s="238">
        <f t="shared" si="1925"/>
        <v>0</v>
      </c>
      <c r="K3395" s="239">
        <f t="shared" si="1919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6">B3358</f>
        <v>0</v>
      </c>
      <c r="C3396" s="292">
        <f t="shared" si="1926"/>
        <v>0</v>
      </c>
      <c r="D3396" s="293">
        <f t="shared" si="1926"/>
        <v>0</v>
      </c>
      <c r="E3396" s="294">
        <f t="shared" si="1926"/>
        <v>0</v>
      </c>
      <c r="F3396" s="235"/>
      <c r="G3396" s="236"/>
      <c r="H3396" s="237">
        <f t="shared" ref="H3396:J3396" si="1927">H3358</f>
        <v>0</v>
      </c>
      <c r="I3396" s="238">
        <f t="shared" si="1927"/>
        <v>0</v>
      </c>
      <c r="J3396" s="238">
        <f t="shared" si="1927"/>
        <v>0</v>
      </c>
      <c r="K3396" s="239">
        <f t="shared" si="1919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28">B3359</f>
        <v>0</v>
      </c>
      <c r="C3397" s="292">
        <f t="shared" si="1928"/>
        <v>0</v>
      </c>
      <c r="D3397" s="293">
        <f t="shared" si="1928"/>
        <v>0</v>
      </c>
      <c r="E3397" s="294">
        <f t="shared" si="1928"/>
        <v>0</v>
      </c>
      <c r="F3397" s="235"/>
      <c r="G3397" s="236"/>
      <c r="H3397" s="237">
        <f t="shared" ref="H3397:J3397" si="1929">H3359</f>
        <v>0</v>
      </c>
      <c r="I3397" s="238">
        <f t="shared" si="1929"/>
        <v>0</v>
      </c>
      <c r="J3397" s="238">
        <f t="shared" si="1929"/>
        <v>0</v>
      </c>
      <c r="K3397" s="239">
        <f t="shared" si="1919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0">B3360</f>
        <v>0</v>
      </c>
      <c r="C3398" s="292">
        <f t="shared" si="1930"/>
        <v>0</v>
      </c>
      <c r="D3398" s="293">
        <f t="shared" si="1930"/>
        <v>0</v>
      </c>
      <c r="E3398" s="294">
        <f t="shared" si="1930"/>
        <v>0</v>
      </c>
      <c r="F3398" s="235"/>
      <c r="G3398" s="236"/>
      <c r="H3398" s="237">
        <f t="shared" ref="H3398:J3398" si="1931">H3360</f>
        <v>0</v>
      </c>
      <c r="I3398" s="238">
        <f t="shared" si="1931"/>
        <v>0</v>
      </c>
      <c r="J3398" s="238">
        <f t="shared" si="1931"/>
        <v>0</v>
      </c>
      <c r="K3398" s="239">
        <f t="shared" si="1919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2">B3361</f>
        <v>0</v>
      </c>
      <c r="C3399" s="292">
        <f t="shared" si="1932"/>
        <v>0</v>
      </c>
      <c r="D3399" s="293">
        <f t="shared" si="1932"/>
        <v>0</v>
      </c>
      <c r="E3399" s="295">
        <f t="shared" si="1932"/>
        <v>0</v>
      </c>
      <c r="F3399" s="235"/>
      <c r="G3399" s="236"/>
      <c r="H3399" s="237">
        <f t="shared" ref="H3399:J3399" si="1933">H3361</f>
        <v>0</v>
      </c>
      <c r="I3399" s="238">
        <f t="shared" si="1933"/>
        <v>0</v>
      </c>
      <c r="J3399" s="238">
        <f t="shared" si="1933"/>
        <v>0</v>
      </c>
      <c r="K3399" s="239">
        <f t="shared" si="1919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4">B3362</f>
        <v>0</v>
      </c>
      <c r="C3400" s="292">
        <f t="shared" si="1934"/>
        <v>0</v>
      </c>
      <c r="D3400" s="293">
        <f t="shared" si="1934"/>
        <v>0</v>
      </c>
      <c r="E3400" s="294">
        <f t="shared" si="1934"/>
        <v>0</v>
      </c>
      <c r="F3400" s="235"/>
      <c r="G3400" s="236"/>
      <c r="H3400" s="237">
        <f t="shared" ref="H3400:J3400" si="1935">H3362</f>
        <v>0</v>
      </c>
      <c r="I3400" s="238">
        <f t="shared" si="1935"/>
        <v>0</v>
      </c>
      <c r="J3400" s="238">
        <f t="shared" si="1935"/>
        <v>0</v>
      </c>
      <c r="K3400" s="239">
        <f t="shared" si="1919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6">B3363</f>
        <v>0</v>
      </c>
      <c r="C3401" s="292">
        <f t="shared" si="1936"/>
        <v>0</v>
      </c>
      <c r="D3401" s="293">
        <f t="shared" si="1936"/>
        <v>0</v>
      </c>
      <c r="E3401" s="294">
        <f t="shared" si="1936"/>
        <v>0</v>
      </c>
      <c r="F3401" s="235"/>
      <c r="G3401" s="236"/>
      <c r="H3401" s="237">
        <f t="shared" ref="H3401:J3401" si="1937">H3363</f>
        <v>0</v>
      </c>
      <c r="I3401" s="238">
        <f t="shared" si="1937"/>
        <v>0</v>
      </c>
      <c r="J3401" s="238">
        <f t="shared" si="1937"/>
        <v>0</v>
      </c>
      <c r="K3401" s="239">
        <f t="shared" si="1919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38">B3364</f>
        <v>0</v>
      </c>
      <c r="C3402" s="292">
        <f t="shared" si="1938"/>
        <v>0</v>
      </c>
      <c r="D3402" s="293">
        <f t="shared" si="1938"/>
        <v>0</v>
      </c>
      <c r="E3402" s="294">
        <f t="shared" si="1938"/>
        <v>0</v>
      </c>
      <c r="F3402" s="235"/>
      <c r="G3402" s="236"/>
      <c r="H3402" s="237">
        <f t="shared" ref="H3402:J3402" si="1939">H3364</f>
        <v>0</v>
      </c>
      <c r="I3402" s="238">
        <f t="shared" si="1939"/>
        <v>0</v>
      </c>
      <c r="J3402" s="238">
        <f t="shared" si="1939"/>
        <v>0</v>
      </c>
      <c r="K3402" s="239">
        <f t="shared" si="1919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0">B3365</f>
        <v>0</v>
      </c>
      <c r="C3403" s="292">
        <f t="shared" si="1940"/>
        <v>0</v>
      </c>
      <c r="D3403" s="293">
        <f t="shared" si="1940"/>
        <v>0</v>
      </c>
      <c r="E3403" s="294">
        <f t="shared" si="1940"/>
        <v>0</v>
      </c>
      <c r="F3403" s="235"/>
      <c r="G3403" s="236"/>
      <c r="H3403" s="237">
        <f t="shared" ref="H3403:J3403" si="1941">H3365</f>
        <v>0</v>
      </c>
      <c r="I3403" s="238">
        <f t="shared" si="1941"/>
        <v>0</v>
      </c>
      <c r="J3403" s="238">
        <f t="shared" si="1941"/>
        <v>0</v>
      </c>
      <c r="K3403" s="239">
        <f t="shared" si="1919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2">B3366</f>
        <v>0</v>
      </c>
      <c r="C3404" s="292">
        <f t="shared" si="1942"/>
        <v>0</v>
      </c>
      <c r="D3404" s="293">
        <f t="shared" si="1942"/>
        <v>0</v>
      </c>
      <c r="E3404" s="294">
        <f t="shared" si="1942"/>
        <v>0</v>
      </c>
      <c r="F3404" s="235"/>
      <c r="G3404" s="236"/>
      <c r="H3404" s="237">
        <f t="shared" ref="H3404:J3404" si="1943">H3366</f>
        <v>0</v>
      </c>
      <c r="I3404" s="238">
        <f t="shared" si="1943"/>
        <v>0</v>
      </c>
      <c r="J3404" s="238">
        <f t="shared" si="1943"/>
        <v>0</v>
      </c>
      <c r="K3404" s="239">
        <f t="shared" si="1919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4">B3367</f>
        <v>0</v>
      </c>
      <c r="C3405" s="292">
        <f t="shared" si="1944"/>
        <v>0</v>
      </c>
      <c r="D3405" s="293">
        <f t="shared" si="1944"/>
        <v>0</v>
      </c>
      <c r="E3405" s="294">
        <f t="shared" si="1944"/>
        <v>0</v>
      </c>
      <c r="F3405" s="235"/>
      <c r="G3405" s="236"/>
      <c r="H3405" s="237">
        <f t="shared" ref="H3405:J3405" si="1945">H3367</f>
        <v>0</v>
      </c>
      <c r="I3405" s="238">
        <f t="shared" si="1945"/>
        <v>0</v>
      </c>
      <c r="J3405" s="238">
        <f t="shared" si="1945"/>
        <v>0</v>
      </c>
      <c r="K3405" s="239">
        <f t="shared" si="1919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6">B3368</f>
        <v>0</v>
      </c>
      <c r="C3406" s="292">
        <f t="shared" si="1946"/>
        <v>0</v>
      </c>
      <c r="D3406" s="293">
        <f t="shared" si="1946"/>
        <v>0</v>
      </c>
      <c r="E3406" s="294">
        <f t="shared" si="1946"/>
        <v>0</v>
      </c>
      <c r="F3406" s="235"/>
      <c r="G3406" s="236"/>
      <c r="H3406" s="237">
        <f t="shared" ref="H3406:J3406" si="1947">H3368</f>
        <v>0</v>
      </c>
      <c r="I3406" s="238">
        <f t="shared" si="1947"/>
        <v>0</v>
      </c>
      <c r="J3406" s="238">
        <f t="shared" si="1947"/>
        <v>0</v>
      </c>
      <c r="K3406" s="239">
        <f t="shared" si="1919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48">B3369</f>
        <v>0</v>
      </c>
      <c r="C3407" s="292">
        <f t="shared" si="1948"/>
        <v>0</v>
      </c>
      <c r="D3407" s="293">
        <f t="shared" si="1948"/>
        <v>0</v>
      </c>
      <c r="E3407" s="295">
        <f t="shared" si="1948"/>
        <v>0</v>
      </c>
      <c r="F3407" s="235"/>
      <c r="G3407" s="236"/>
      <c r="H3407" s="237">
        <f t="shared" ref="H3407:J3407" si="1949">H3369</f>
        <v>0</v>
      </c>
      <c r="I3407" s="238">
        <f t="shared" si="1949"/>
        <v>0</v>
      </c>
      <c r="J3407" s="238">
        <f t="shared" si="1949"/>
        <v>0</v>
      </c>
      <c r="K3407" s="239">
        <f t="shared" si="1919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20"/>
      <c r="K3409" s="321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22">
        <f>SUM(K3392:K3407)</f>
        <v>2690496</v>
      </c>
      <c r="K3410" s="323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24"/>
      <c r="K3411" s="324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21"/>
      <c r="K3413" s="321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25">
        <f>((J3410/1.11)+(K3412/1.11))*11%</f>
        <v>266625.7297297297</v>
      </c>
      <c r="K3414" s="326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21"/>
      <c r="K3415" s="321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2690496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28</v>
      </c>
      <c r="J3418" s="327" t="str">
        <f>J3380</f>
        <v>NOVI / CONDRO</v>
      </c>
      <c r="K3418" s="328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29</v>
      </c>
      <c r="J3419" s="327">
        <f>J3381</f>
        <v>0</v>
      </c>
      <c r="K3419" s="328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23100031</v>
      </c>
      <c r="G3422" s="11" t="s">
        <v>2</v>
      </c>
      <c r="H3422" s="303" t="s">
        <v>30</v>
      </c>
      <c r="I3422" s="303"/>
      <c r="J3422" s="303"/>
      <c r="K3422" s="304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07" t="s">
        <v>3</v>
      </c>
      <c r="G3423" s="17"/>
      <c r="H3423" s="305"/>
      <c r="I3423" s="305"/>
      <c r="J3423" s="305"/>
      <c r="K3423" s="306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45">
        <v>45230</v>
      </c>
      <c r="E3424" s="346"/>
      <c r="F3424" s="307"/>
      <c r="G3424" s="18"/>
      <c r="H3424" s="347" t="s">
        <v>31</v>
      </c>
      <c r="I3424" s="347"/>
      <c r="J3424" s="347"/>
      <c r="K3424" s="348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07"/>
      <c r="G3425" s="18"/>
      <c r="H3425" s="349" t="s">
        <v>32</v>
      </c>
      <c r="I3425" s="349"/>
      <c r="J3425" s="349"/>
      <c r="K3425" s="350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 t="s">
        <v>176</v>
      </c>
      <c r="E3426" s="9"/>
      <c r="F3426" s="21"/>
      <c r="G3426" s="22"/>
      <c r="H3426" s="351"/>
      <c r="I3426" s="351"/>
      <c r="J3426" s="351"/>
      <c r="K3426" s="352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>
        <v>24</v>
      </c>
      <c r="C3430" s="46" t="s">
        <v>79</v>
      </c>
      <c r="D3430" s="93">
        <v>1</v>
      </c>
      <c r="E3430" s="110" t="s">
        <v>88</v>
      </c>
      <c r="F3430" s="48"/>
      <c r="G3430" s="49"/>
      <c r="H3430" s="50">
        <v>59000</v>
      </c>
      <c r="I3430" s="51">
        <v>0.14000000000000001</v>
      </c>
      <c r="J3430" s="51"/>
      <c r="K3430" s="52">
        <f t="shared" ref="K3430:K3445" si="1950">(B3430*H3430-((B3430*H3430)*I3430))-((B3430*H3430-((B3430*H3430)*I3430))*J3430)</f>
        <v>1217760</v>
      </c>
      <c r="L3430" s="36"/>
    </row>
    <row r="3431" spans="1:12" s="10" customFormat="1" ht="14.1" customHeight="1" x14ac:dyDescent="0.25">
      <c r="A3431" s="45">
        <v>2</v>
      </c>
      <c r="B3431" s="46">
        <v>24</v>
      </c>
      <c r="C3431" s="46" t="s">
        <v>79</v>
      </c>
      <c r="D3431" s="93">
        <v>1</v>
      </c>
      <c r="E3431" s="110" t="s">
        <v>177</v>
      </c>
      <c r="F3431" s="48"/>
      <c r="G3431" s="49"/>
      <c r="H3431" s="50">
        <v>19250</v>
      </c>
      <c r="I3431" s="51">
        <v>0.14000000000000001</v>
      </c>
      <c r="J3431" s="51"/>
      <c r="K3431" s="52">
        <f t="shared" si="1950"/>
        <v>397320</v>
      </c>
      <c r="L3431" s="36"/>
    </row>
    <row r="3432" spans="1:12" s="10" customFormat="1" ht="14.1" customHeight="1" x14ac:dyDescent="0.25">
      <c r="A3432" s="45">
        <v>3</v>
      </c>
      <c r="B3432" s="46">
        <v>24</v>
      </c>
      <c r="C3432" s="46" t="s">
        <v>79</v>
      </c>
      <c r="D3432" s="93">
        <v>1</v>
      </c>
      <c r="E3432" s="110" t="s">
        <v>178</v>
      </c>
      <c r="F3432" s="48"/>
      <c r="G3432" s="49"/>
      <c r="H3432" s="50">
        <v>18500</v>
      </c>
      <c r="I3432" s="51">
        <v>0.14000000000000001</v>
      </c>
      <c r="J3432" s="51"/>
      <c r="K3432" s="52">
        <f t="shared" si="1950"/>
        <v>381840</v>
      </c>
      <c r="L3432" s="36"/>
    </row>
    <row r="3433" spans="1:12" s="10" customFormat="1" ht="14.1" customHeight="1" x14ac:dyDescent="0.25">
      <c r="A3433" s="45">
        <v>4</v>
      </c>
      <c r="B3433" s="46">
        <v>12</v>
      </c>
      <c r="C3433" s="46" t="s">
        <v>79</v>
      </c>
      <c r="D3433" s="93">
        <v>1</v>
      </c>
      <c r="E3433" s="110" t="s">
        <v>179</v>
      </c>
      <c r="F3433" s="48"/>
      <c r="G3433" s="49"/>
      <c r="H3433" s="50">
        <v>28500</v>
      </c>
      <c r="I3433" s="51">
        <v>0.14000000000000001</v>
      </c>
      <c r="J3433" s="51"/>
      <c r="K3433" s="52">
        <f t="shared" si="1950"/>
        <v>294120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3"/>
      <c r="E3434" s="110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34"/>
      <c r="K3447" s="308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29">
        <f>SUM(K3430:K3445)</f>
        <v>2291040</v>
      </c>
      <c r="K3448" s="330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31"/>
      <c r="K3449" s="331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08"/>
      <c r="K3451" s="308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32">
        <f>((J3448/1.11)+(K3450/1.11))*11%</f>
        <v>227039.99999999997</v>
      </c>
      <c r="K3452" s="333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08"/>
      <c r="K3453" s="308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2291040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28</v>
      </c>
      <c r="J3456" s="309" t="s">
        <v>180</v>
      </c>
      <c r="K3456" s="310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29</v>
      </c>
      <c r="J3457" s="309"/>
      <c r="K3457" s="310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23100031</v>
      </c>
      <c r="F3460" s="123"/>
      <c r="G3460" s="124" t="s">
        <v>2</v>
      </c>
      <c r="H3460" s="353" t="str">
        <f>H3422</f>
        <v>HARNOYO</v>
      </c>
      <c r="I3460" s="353"/>
      <c r="J3460" s="353"/>
      <c r="K3460" s="354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57" t="s">
        <v>3</v>
      </c>
      <c r="G3461" s="130"/>
      <c r="H3461" s="355"/>
      <c r="I3461" s="355"/>
      <c r="J3461" s="355"/>
      <c r="K3461" s="356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58">
        <f>D3424</f>
        <v>45230</v>
      </c>
      <c r="E3462" s="359"/>
      <c r="F3462" s="357"/>
      <c r="G3462" s="131"/>
      <c r="H3462" s="360" t="str">
        <f>H3424</f>
        <v>(BENDAN)</v>
      </c>
      <c r="I3462" s="360"/>
      <c r="J3462" s="360"/>
      <c r="K3462" s="361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57"/>
      <c r="G3463" s="131"/>
      <c r="H3463" s="341" t="str">
        <f>H3425</f>
        <v>PEKALONGAN</v>
      </c>
      <c r="I3463" s="341"/>
      <c r="J3463" s="341"/>
      <c r="K3463" s="342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 t="str">
        <f>D3426</f>
        <v>KO 3945</v>
      </c>
      <c r="E3464" s="122"/>
      <c r="F3464" s="133"/>
      <c r="G3464" s="134"/>
      <c r="H3464" s="343"/>
      <c r="I3464" s="343"/>
      <c r="J3464" s="343"/>
      <c r="K3464" s="344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1">B3430</f>
        <v>24</v>
      </c>
      <c r="C3468" s="287" t="str">
        <f t="shared" si="1951"/>
        <v>PCS</v>
      </c>
      <c r="D3468" s="288">
        <f t="shared" si="1951"/>
        <v>1</v>
      </c>
      <c r="E3468" s="289" t="str">
        <f t="shared" si="1951"/>
        <v>PUNCH KENKO NO. 85XL</v>
      </c>
      <c r="F3468" s="158"/>
      <c r="G3468" s="159"/>
      <c r="H3468" s="160">
        <f t="shared" ref="H3468:J3468" si="1952">H3430</f>
        <v>59000</v>
      </c>
      <c r="I3468" s="161">
        <f t="shared" si="1952"/>
        <v>0.14000000000000001</v>
      </c>
      <c r="J3468" s="161">
        <f t="shared" si="1952"/>
        <v>0</v>
      </c>
      <c r="K3468" s="162">
        <f t="shared" ref="K3468:K3483" si="1953">(B3468*H3468-((B3468*H3468)*I3468))-((B3468*H3468-((B3468*H3468)*I3468))*J3468)</f>
        <v>1217760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4">B3431</f>
        <v>24</v>
      </c>
      <c r="C3469" s="287" t="str">
        <f t="shared" si="1954"/>
        <v>PCS</v>
      </c>
      <c r="D3469" s="288">
        <f t="shared" si="1954"/>
        <v>1</v>
      </c>
      <c r="E3469" s="289" t="str">
        <f t="shared" si="1954"/>
        <v>TAPE DISPENSER KENKO TD-323 (1" &amp; 3" CORE)</v>
      </c>
      <c r="F3469" s="158"/>
      <c r="G3469" s="159"/>
      <c r="H3469" s="160">
        <f t="shared" ref="H3469:J3469" si="1955">H3431</f>
        <v>19250</v>
      </c>
      <c r="I3469" s="161">
        <f t="shared" si="1955"/>
        <v>0.14000000000000001</v>
      </c>
      <c r="J3469" s="161">
        <f t="shared" si="1955"/>
        <v>0</v>
      </c>
      <c r="K3469" s="162">
        <f t="shared" si="1953"/>
        <v>397320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6">B3432</f>
        <v>24</v>
      </c>
      <c r="C3470" s="287" t="str">
        <f t="shared" si="1956"/>
        <v>PCS</v>
      </c>
      <c r="D3470" s="288">
        <f t="shared" si="1956"/>
        <v>1</v>
      </c>
      <c r="E3470" s="289" t="str">
        <f t="shared" si="1956"/>
        <v>TAPE DISPENSER KENKO TD-321 (1" &amp; 3" CORE)</v>
      </c>
      <c r="F3470" s="158"/>
      <c r="G3470" s="159"/>
      <c r="H3470" s="160">
        <f t="shared" ref="H3470:J3470" si="1957">H3432</f>
        <v>18500</v>
      </c>
      <c r="I3470" s="161">
        <f t="shared" si="1957"/>
        <v>0.14000000000000001</v>
      </c>
      <c r="J3470" s="161">
        <f t="shared" si="1957"/>
        <v>0</v>
      </c>
      <c r="K3470" s="162">
        <f t="shared" si="1953"/>
        <v>381840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58">B3433</f>
        <v>12</v>
      </c>
      <c r="C3471" s="287" t="str">
        <f t="shared" si="1958"/>
        <v>PCS</v>
      </c>
      <c r="D3471" s="288">
        <f t="shared" si="1958"/>
        <v>1</v>
      </c>
      <c r="E3471" s="289" t="str">
        <f t="shared" si="1958"/>
        <v>TAPE DISPENSER KENKO TD-503 (3" CORE)</v>
      </c>
      <c r="F3471" s="158"/>
      <c r="G3471" s="159"/>
      <c r="H3471" s="160">
        <f t="shared" ref="H3471:J3471" si="1959">H3433</f>
        <v>28500</v>
      </c>
      <c r="I3471" s="161">
        <f t="shared" si="1959"/>
        <v>0.14000000000000001</v>
      </c>
      <c r="J3471" s="161">
        <f t="shared" si="1959"/>
        <v>0</v>
      </c>
      <c r="K3471" s="162">
        <f t="shared" si="1953"/>
        <v>294120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0">B3434</f>
        <v>0</v>
      </c>
      <c r="C3472" s="287">
        <f t="shared" si="1960"/>
        <v>0</v>
      </c>
      <c r="D3472" s="288">
        <f t="shared" si="1960"/>
        <v>0</v>
      </c>
      <c r="E3472" s="289">
        <f t="shared" si="1960"/>
        <v>0</v>
      </c>
      <c r="F3472" s="158"/>
      <c r="G3472" s="159"/>
      <c r="H3472" s="160">
        <f t="shared" ref="H3472:J3472" si="1961">H3434</f>
        <v>0</v>
      </c>
      <c r="I3472" s="161">
        <f t="shared" si="1961"/>
        <v>0</v>
      </c>
      <c r="J3472" s="161">
        <f t="shared" si="1961"/>
        <v>0</v>
      </c>
      <c r="K3472" s="162">
        <f t="shared" si="1953"/>
        <v>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2">B3435</f>
        <v>0</v>
      </c>
      <c r="C3473" s="287">
        <f t="shared" si="1962"/>
        <v>0</v>
      </c>
      <c r="D3473" s="288">
        <f t="shared" si="1962"/>
        <v>0</v>
      </c>
      <c r="E3473" s="289">
        <f t="shared" si="1962"/>
        <v>0</v>
      </c>
      <c r="F3473" s="158"/>
      <c r="G3473" s="159"/>
      <c r="H3473" s="160">
        <f t="shared" ref="H3473:J3473" si="1963">H3435</f>
        <v>0</v>
      </c>
      <c r="I3473" s="161">
        <f t="shared" si="1963"/>
        <v>0</v>
      </c>
      <c r="J3473" s="161">
        <f t="shared" si="1963"/>
        <v>0</v>
      </c>
      <c r="K3473" s="162">
        <f t="shared" si="1953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4">B3436</f>
        <v>0</v>
      </c>
      <c r="C3474" s="287">
        <f t="shared" si="1964"/>
        <v>0</v>
      </c>
      <c r="D3474" s="288">
        <f t="shared" si="1964"/>
        <v>0</v>
      </c>
      <c r="E3474" s="289">
        <f t="shared" si="1964"/>
        <v>0</v>
      </c>
      <c r="F3474" s="158"/>
      <c r="G3474" s="159"/>
      <c r="H3474" s="160">
        <f t="shared" ref="H3474:J3474" si="1965">H3436</f>
        <v>0</v>
      </c>
      <c r="I3474" s="161">
        <f t="shared" si="1965"/>
        <v>0</v>
      </c>
      <c r="J3474" s="161">
        <f t="shared" si="1965"/>
        <v>0</v>
      </c>
      <c r="K3474" s="162">
        <f t="shared" si="1953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6">B3437</f>
        <v>0</v>
      </c>
      <c r="C3475" s="287">
        <f t="shared" si="1966"/>
        <v>0</v>
      </c>
      <c r="D3475" s="288">
        <f t="shared" si="1966"/>
        <v>0</v>
      </c>
      <c r="E3475" s="290">
        <f t="shared" si="1966"/>
        <v>0</v>
      </c>
      <c r="F3475" s="158"/>
      <c r="G3475" s="159"/>
      <c r="H3475" s="160">
        <f t="shared" ref="H3475:J3475" si="1967">H3437</f>
        <v>0</v>
      </c>
      <c r="I3475" s="161">
        <f t="shared" si="1967"/>
        <v>0</v>
      </c>
      <c r="J3475" s="161">
        <f t="shared" si="1967"/>
        <v>0</v>
      </c>
      <c r="K3475" s="162">
        <f t="shared" si="1953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68">B3438</f>
        <v>0</v>
      </c>
      <c r="C3476" s="287">
        <f t="shared" si="1968"/>
        <v>0</v>
      </c>
      <c r="D3476" s="288">
        <f t="shared" si="1968"/>
        <v>0</v>
      </c>
      <c r="E3476" s="289">
        <f t="shared" si="1968"/>
        <v>0</v>
      </c>
      <c r="F3476" s="158"/>
      <c r="G3476" s="159"/>
      <c r="H3476" s="160">
        <f t="shared" ref="H3476:J3476" si="1969">H3438</f>
        <v>0</v>
      </c>
      <c r="I3476" s="161">
        <f t="shared" si="1969"/>
        <v>0</v>
      </c>
      <c r="J3476" s="161">
        <f t="shared" si="1969"/>
        <v>0</v>
      </c>
      <c r="K3476" s="162">
        <f t="shared" si="1953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0">B3439</f>
        <v>0</v>
      </c>
      <c r="C3477" s="287">
        <f t="shared" si="1970"/>
        <v>0</v>
      </c>
      <c r="D3477" s="288">
        <f t="shared" si="1970"/>
        <v>0</v>
      </c>
      <c r="E3477" s="289">
        <f t="shared" si="1970"/>
        <v>0</v>
      </c>
      <c r="F3477" s="158"/>
      <c r="G3477" s="159"/>
      <c r="H3477" s="160">
        <f t="shared" ref="H3477:J3477" si="1971">H3439</f>
        <v>0</v>
      </c>
      <c r="I3477" s="161">
        <f t="shared" si="1971"/>
        <v>0</v>
      </c>
      <c r="J3477" s="161">
        <f t="shared" si="1971"/>
        <v>0</v>
      </c>
      <c r="K3477" s="162">
        <f t="shared" si="1953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2">B3440</f>
        <v>0</v>
      </c>
      <c r="C3478" s="287">
        <f t="shared" si="1972"/>
        <v>0</v>
      </c>
      <c r="D3478" s="288">
        <f t="shared" si="1972"/>
        <v>0</v>
      </c>
      <c r="E3478" s="289">
        <f t="shared" si="1972"/>
        <v>0</v>
      </c>
      <c r="F3478" s="158"/>
      <c r="G3478" s="159"/>
      <c r="H3478" s="160">
        <f t="shared" ref="H3478:J3478" si="1973">H3440</f>
        <v>0</v>
      </c>
      <c r="I3478" s="161">
        <f t="shared" si="1973"/>
        <v>0</v>
      </c>
      <c r="J3478" s="161">
        <f t="shared" si="1973"/>
        <v>0</v>
      </c>
      <c r="K3478" s="162">
        <f t="shared" si="1953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4">B3441</f>
        <v>0</v>
      </c>
      <c r="C3479" s="287">
        <f t="shared" si="1974"/>
        <v>0</v>
      </c>
      <c r="D3479" s="288">
        <f t="shared" si="1974"/>
        <v>0</v>
      </c>
      <c r="E3479" s="289">
        <f t="shared" si="1974"/>
        <v>0</v>
      </c>
      <c r="F3479" s="158"/>
      <c r="G3479" s="159"/>
      <c r="H3479" s="160">
        <f t="shared" ref="H3479:J3479" si="1975">H3441</f>
        <v>0</v>
      </c>
      <c r="I3479" s="161">
        <f t="shared" si="1975"/>
        <v>0</v>
      </c>
      <c r="J3479" s="161">
        <f t="shared" si="1975"/>
        <v>0</v>
      </c>
      <c r="K3479" s="162">
        <f t="shared" si="1953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6">B3442</f>
        <v>0</v>
      </c>
      <c r="C3480" s="287">
        <f t="shared" si="1976"/>
        <v>0</v>
      </c>
      <c r="D3480" s="288">
        <f t="shared" si="1976"/>
        <v>0</v>
      </c>
      <c r="E3480" s="289">
        <f t="shared" si="1976"/>
        <v>0</v>
      </c>
      <c r="F3480" s="158"/>
      <c r="G3480" s="159"/>
      <c r="H3480" s="160">
        <f t="shared" ref="H3480:J3480" si="1977">H3442</f>
        <v>0</v>
      </c>
      <c r="I3480" s="161">
        <f t="shared" si="1977"/>
        <v>0</v>
      </c>
      <c r="J3480" s="161">
        <f t="shared" si="1977"/>
        <v>0</v>
      </c>
      <c r="K3480" s="162">
        <f t="shared" si="1953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78">B3443</f>
        <v>0</v>
      </c>
      <c r="C3481" s="287">
        <f t="shared" si="1978"/>
        <v>0</v>
      </c>
      <c r="D3481" s="288">
        <f t="shared" si="1978"/>
        <v>0</v>
      </c>
      <c r="E3481" s="289">
        <f t="shared" si="1978"/>
        <v>0</v>
      </c>
      <c r="F3481" s="158"/>
      <c r="G3481" s="159"/>
      <c r="H3481" s="160">
        <f t="shared" ref="H3481:J3481" si="1979">H3443</f>
        <v>0</v>
      </c>
      <c r="I3481" s="161">
        <f t="shared" si="1979"/>
        <v>0</v>
      </c>
      <c r="J3481" s="161">
        <f t="shared" si="1979"/>
        <v>0</v>
      </c>
      <c r="K3481" s="162">
        <f t="shared" si="1953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0">B3444</f>
        <v>0</v>
      </c>
      <c r="C3482" s="287">
        <f t="shared" si="1980"/>
        <v>0</v>
      </c>
      <c r="D3482" s="288">
        <f t="shared" si="1980"/>
        <v>0</v>
      </c>
      <c r="E3482" s="289">
        <f t="shared" si="1980"/>
        <v>0</v>
      </c>
      <c r="F3482" s="158"/>
      <c r="G3482" s="159"/>
      <c r="H3482" s="160">
        <f t="shared" ref="H3482:J3482" si="1981">H3444</f>
        <v>0</v>
      </c>
      <c r="I3482" s="161">
        <f t="shared" si="1981"/>
        <v>0</v>
      </c>
      <c r="J3482" s="161">
        <f t="shared" si="1981"/>
        <v>0</v>
      </c>
      <c r="K3482" s="162">
        <f t="shared" si="1953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2">B3445</f>
        <v>0</v>
      </c>
      <c r="C3483" s="287">
        <f t="shared" si="1982"/>
        <v>0</v>
      </c>
      <c r="D3483" s="288">
        <f t="shared" si="1982"/>
        <v>0</v>
      </c>
      <c r="E3483" s="290">
        <f t="shared" si="1982"/>
        <v>0</v>
      </c>
      <c r="F3483" s="158"/>
      <c r="G3483" s="159"/>
      <c r="H3483" s="160">
        <f t="shared" ref="H3483:J3483" si="1983">H3445</f>
        <v>0</v>
      </c>
      <c r="I3483" s="161">
        <f t="shared" si="1983"/>
        <v>0</v>
      </c>
      <c r="J3483" s="161">
        <f t="shared" si="1983"/>
        <v>0</v>
      </c>
      <c r="K3483" s="162">
        <f t="shared" si="1953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66"/>
      <c r="K3485" s="362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67">
        <f>SUM(K3468:K3483)</f>
        <v>2291040</v>
      </c>
      <c r="K3486" s="368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63"/>
      <c r="K3487" s="363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62"/>
      <c r="K3489" s="362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64">
        <f>((J3486/1.11)+(K3488/1.11))*11%</f>
        <v>227039.99999999997</v>
      </c>
      <c r="K3490" s="365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62"/>
      <c r="K3491" s="362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2291040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28</v>
      </c>
      <c r="J3494" s="335" t="str">
        <f>J3456</f>
        <v>RISMA / CONDRO</v>
      </c>
      <c r="K3494" s="336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29</v>
      </c>
      <c r="J3495" s="335">
        <f>J3457</f>
        <v>0</v>
      </c>
      <c r="K3495" s="336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23100031</v>
      </c>
      <c r="F3498" s="200"/>
      <c r="G3498" s="201" t="s">
        <v>2</v>
      </c>
      <c r="H3498" s="337" t="str">
        <f>H3460</f>
        <v>HARNOYO</v>
      </c>
      <c r="I3498" s="337"/>
      <c r="J3498" s="337"/>
      <c r="K3498" s="338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11" t="s">
        <v>3</v>
      </c>
      <c r="G3499" s="207"/>
      <c r="H3499" s="339"/>
      <c r="I3499" s="339"/>
      <c r="J3499" s="339"/>
      <c r="K3499" s="340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12">
        <f>D3462</f>
        <v>45230</v>
      </c>
      <c r="E3500" s="313"/>
      <c r="F3500" s="311"/>
      <c r="G3500" s="208"/>
      <c r="H3500" s="314" t="str">
        <f>H3462</f>
        <v>(BENDAN)</v>
      </c>
      <c r="I3500" s="314"/>
      <c r="J3500" s="314"/>
      <c r="K3500" s="315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11"/>
      <c r="G3501" s="208"/>
      <c r="H3501" s="316" t="str">
        <f>H3463</f>
        <v>PEKALONGAN</v>
      </c>
      <c r="I3501" s="316"/>
      <c r="J3501" s="316"/>
      <c r="K3501" s="317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 t="str">
        <f>D3464</f>
        <v>KO 3945</v>
      </c>
      <c r="E3502" s="199"/>
      <c r="F3502" s="210"/>
      <c r="G3502" s="211"/>
      <c r="H3502" s="318"/>
      <c r="I3502" s="318"/>
      <c r="J3502" s="318"/>
      <c r="K3502" s="319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4">B3468</f>
        <v>24</v>
      </c>
      <c r="C3506" s="292" t="str">
        <f t="shared" si="1984"/>
        <v>PCS</v>
      </c>
      <c r="D3506" s="293">
        <f t="shared" si="1984"/>
        <v>1</v>
      </c>
      <c r="E3506" s="294" t="str">
        <f t="shared" si="1984"/>
        <v>PUNCH KENKO NO. 85XL</v>
      </c>
      <c r="F3506" s="235"/>
      <c r="G3506" s="236"/>
      <c r="H3506" s="237">
        <f t="shared" ref="H3506:J3506" si="1985">H3468</f>
        <v>59000</v>
      </c>
      <c r="I3506" s="238">
        <f t="shared" si="1985"/>
        <v>0.14000000000000001</v>
      </c>
      <c r="J3506" s="238">
        <f t="shared" si="1985"/>
        <v>0</v>
      </c>
      <c r="K3506" s="239">
        <f t="shared" ref="K3506:K3521" si="1986">(B3506*H3506-((B3506*H3506)*I3506))-((B3506*H3506-((B3506*H3506)*I3506))*J3506)</f>
        <v>1217760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7">B3469</f>
        <v>24</v>
      </c>
      <c r="C3507" s="292" t="str">
        <f t="shared" si="1987"/>
        <v>PCS</v>
      </c>
      <c r="D3507" s="293">
        <f t="shared" si="1987"/>
        <v>1</v>
      </c>
      <c r="E3507" s="294" t="str">
        <f t="shared" si="1987"/>
        <v>TAPE DISPENSER KENKO TD-323 (1" &amp; 3" CORE)</v>
      </c>
      <c r="F3507" s="235"/>
      <c r="G3507" s="236"/>
      <c r="H3507" s="237">
        <f t="shared" ref="H3507:J3507" si="1988">H3469</f>
        <v>19250</v>
      </c>
      <c r="I3507" s="238">
        <f t="shared" si="1988"/>
        <v>0.14000000000000001</v>
      </c>
      <c r="J3507" s="238">
        <f t="shared" si="1988"/>
        <v>0</v>
      </c>
      <c r="K3507" s="239">
        <f t="shared" si="1986"/>
        <v>397320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89">B3470</f>
        <v>24</v>
      </c>
      <c r="C3508" s="292" t="str">
        <f t="shared" si="1989"/>
        <v>PCS</v>
      </c>
      <c r="D3508" s="293">
        <f t="shared" si="1989"/>
        <v>1</v>
      </c>
      <c r="E3508" s="294" t="str">
        <f t="shared" si="1989"/>
        <v>TAPE DISPENSER KENKO TD-321 (1" &amp; 3" CORE)</v>
      </c>
      <c r="F3508" s="235"/>
      <c r="G3508" s="236"/>
      <c r="H3508" s="237">
        <f t="shared" ref="H3508:J3508" si="1990">H3470</f>
        <v>18500</v>
      </c>
      <c r="I3508" s="238">
        <f t="shared" si="1990"/>
        <v>0.14000000000000001</v>
      </c>
      <c r="J3508" s="238">
        <f t="shared" si="1990"/>
        <v>0</v>
      </c>
      <c r="K3508" s="239">
        <f t="shared" si="1986"/>
        <v>381840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1">B3471</f>
        <v>12</v>
      </c>
      <c r="C3509" s="292" t="str">
        <f t="shared" si="1991"/>
        <v>PCS</v>
      </c>
      <c r="D3509" s="293">
        <f t="shared" si="1991"/>
        <v>1</v>
      </c>
      <c r="E3509" s="294" t="str">
        <f t="shared" si="1991"/>
        <v>TAPE DISPENSER KENKO TD-503 (3" CORE)</v>
      </c>
      <c r="F3509" s="235"/>
      <c r="G3509" s="236"/>
      <c r="H3509" s="237">
        <f t="shared" ref="H3509:J3509" si="1992">H3471</f>
        <v>28500</v>
      </c>
      <c r="I3509" s="238">
        <f t="shared" si="1992"/>
        <v>0.14000000000000001</v>
      </c>
      <c r="J3509" s="238">
        <f t="shared" si="1992"/>
        <v>0</v>
      </c>
      <c r="K3509" s="239">
        <f t="shared" si="1986"/>
        <v>294120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3">B3472</f>
        <v>0</v>
      </c>
      <c r="C3510" s="292">
        <f t="shared" si="1993"/>
        <v>0</v>
      </c>
      <c r="D3510" s="293">
        <f t="shared" si="1993"/>
        <v>0</v>
      </c>
      <c r="E3510" s="294">
        <f t="shared" si="1993"/>
        <v>0</v>
      </c>
      <c r="F3510" s="235"/>
      <c r="G3510" s="236"/>
      <c r="H3510" s="237">
        <f t="shared" ref="H3510:J3510" si="1994">H3472</f>
        <v>0</v>
      </c>
      <c r="I3510" s="238">
        <f t="shared" si="1994"/>
        <v>0</v>
      </c>
      <c r="J3510" s="238">
        <f t="shared" si="1994"/>
        <v>0</v>
      </c>
      <c r="K3510" s="239">
        <f t="shared" si="1986"/>
        <v>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5">B3473</f>
        <v>0</v>
      </c>
      <c r="C3511" s="292">
        <f t="shared" si="1995"/>
        <v>0</v>
      </c>
      <c r="D3511" s="293">
        <f t="shared" si="1995"/>
        <v>0</v>
      </c>
      <c r="E3511" s="294">
        <f t="shared" si="1995"/>
        <v>0</v>
      </c>
      <c r="F3511" s="235"/>
      <c r="G3511" s="236"/>
      <c r="H3511" s="237">
        <f t="shared" ref="H3511:J3511" si="1996">H3473</f>
        <v>0</v>
      </c>
      <c r="I3511" s="238">
        <f t="shared" si="1996"/>
        <v>0</v>
      </c>
      <c r="J3511" s="238">
        <f t="shared" si="1996"/>
        <v>0</v>
      </c>
      <c r="K3511" s="239">
        <f t="shared" si="1986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7">B3474</f>
        <v>0</v>
      </c>
      <c r="C3512" s="292">
        <f t="shared" si="1997"/>
        <v>0</v>
      </c>
      <c r="D3512" s="293">
        <f t="shared" si="1997"/>
        <v>0</v>
      </c>
      <c r="E3512" s="294">
        <f t="shared" si="1997"/>
        <v>0</v>
      </c>
      <c r="F3512" s="235"/>
      <c r="G3512" s="236"/>
      <c r="H3512" s="237">
        <f t="shared" ref="H3512:J3512" si="1998">H3474</f>
        <v>0</v>
      </c>
      <c r="I3512" s="238">
        <f t="shared" si="1998"/>
        <v>0</v>
      </c>
      <c r="J3512" s="238">
        <f t="shared" si="1998"/>
        <v>0</v>
      </c>
      <c r="K3512" s="239">
        <f t="shared" si="1986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1999">B3475</f>
        <v>0</v>
      </c>
      <c r="C3513" s="292">
        <f t="shared" si="1999"/>
        <v>0</v>
      </c>
      <c r="D3513" s="293">
        <f t="shared" si="1999"/>
        <v>0</v>
      </c>
      <c r="E3513" s="295">
        <f t="shared" si="1999"/>
        <v>0</v>
      </c>
      <c r="F3513" s="235"/>
      <c r="G3513" s="236"/>
      <c r="H3513" s="237">
        <f t="shared" ref="H3513:J3513" si="2000">H3475</f>
        <v>0</v>
      </c>
      <c r="I3513" s="238">
        <f t="shared" si="2000"/>
        <v>0</v>
      </c>
      <c r="J3513" s="238">
        <f t="shared" si="2000"/>
        <v>0</v>
      </c>
      <c r="K3513" s="239">
        <f t="shared" si="1986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1">B3476</f>
        <v>0</v>
      </c>
      <c r="C3514" s="292">
        <f t="shared" si="2001"/>
        <v>0</v>
      </c>
      <c r="D3514" s="293">
        <f t="shared" si="2001"/>
        <v>0</v>
      </c>
      <c r="E3514" s="294">
        <f t="shared" si="2001"/>
        <v>0</v>
      </c>
      <c r="F3514" s="235"/>
      <c r="G3514" s="236"/>
      <c r="H3514" s="237">
        <f t="shared" ref="H3514:J3514" si="2002">H3476</f>
        <v>0</v>
      </c>
      <c r="I3514" s="238">
        <f t="shared" si="2002"/>
        <v>0</v>
      </c>
      <c r="J3514" s="238">
        <f t="shared" si="2002"/>
        <v>0</v>
      </c>
      <c r="K3514" s="239">
        <f t="shared" si="1986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3">B3477</f>
        <v>0</v>
      </c>
      <c r="C3515" s="292">
        <f t="shared" si="2003"/>
        <v>0</v>
      </c>
      <c r="D3515" s="293">
        <f t="shared" si="2003"/>
        <v>0</v>
      </c>
      <c r="E3515" s="294">
        <f t="shared" si="2003"/>
        <v>0</v>
      </c>
      <c r="F3515" s="235"/>
      <c r="G3515" s="236"/>
      <c r="H3515" s="237">
        <f t="shared" ref="H3515:J3515" si="2004">H3477</f>
        <v>0</v>
      </c>
      <c r="I3515" s="238">
        <f t="shared" si="2004"/>
        <v>0</v>
      </c>
      <c r="J3515" s="238">
        <f t="shared" si="2004"/>
        <v>0</v>
      </c>
      <c r="K3515" s="239">
        <f t="shared" si="1986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5">B3478</f>
        <v>0</v>
      </c>
      <c r="C3516" s="292">
        <f t="shared" si="2005"/>
        <v>0</v>
      </c>
      <c r="D3516" s="293">
        <f t="shared" si="2005"/>
        <v>0</v>
      </c>
      <c r="E3516" s="294">
        <f t="shared" si="2005"/>
        <v>0</v>
      </c>
      <c r="F3516" s="235"/>
      <c r="G3516" s="236"/>
      <c r="H3516" s="237">
        <f t="shared" ref="H3516:J3516" si="2006">H3478</f>
        <v>0</v>
      </c>
      <c r="I3516" s="238">
        <f t="shared" si="2006"/>
        <v>0</v>
      </c>
      <c r="J3516" s="238">
        <f t="shared" si="2006"/>
        <v>0</v>
      </c>
      <c r="K3516" s="239">
        <f t="shared" si="1986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7">B3479</f>
        <v>0</v>
      </c>
      <c r="C3517" s="292">
        <f t="shared" si="2007"/>
        <v>0</v>
      </c>
      <c r="D3517" s="293">
        <f t="shared" si="2007"/>
        <v>0</v>
      </c>
      <c r="E3517" s="294">
        <f t="shared" si="2007"/>
        <v>0</v>
      </c>
      <c r="F3517" s="235"/>
      <c r="G3517" s="236"/>
      <c r="H3517" s="237">
        <f t="shared" ref="H3517:J3517" si="2008">H3479</f>
        <v>0</v>
      </c>
      <c r="I3517" s="238">
        <f t="shared" si="2008"/>
        <v>0</v>
      </c>
      <c r="J3517" s="238">
        <f t="shared" si="2008"/>
        <v>0</v>
      </c>
      <c r="K3517" s="239">
        <f t="shared" si="1986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09">B3480</f>
        <v>0</v>
      </c>
      <c r="C3518" s="292">
        <f t="shared" si="2009"/>
        <v>0</v>
      </c>
      <c r="D3518" s="293">
        <f t="shared" si="2009"/>
        <v>0</v>
      </c>
      <c r="E3518" s="294">
        <f t="shared" si="2009"/>
        <v>0</v>
      </c>
      <c r="F3518" s="235"/>
      <c r="G3518" s="236"/>
      <c r="H3518" s="237">
        <f t="shared" ref="H3518:J3518" si="2010">H3480</f>
        <v>0</v>
      </c>
      <c r="I3518" s="238">
        <f t="shared" si="2010"/>
        <v>0</v>
      </c>
      <c r="J3518" s="238">
        <f t="shared" si="2010"/>
        <v>0</v>
      </c>
      <c r="K3518" s="239">
        <f t="shared" si="1986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1">B3481</f>
        <v>0</v>
      </c>
      <c r="C3519" s="292">
        <f t="shared" si="2011"/>
        <v>0</v>
      </c>
      <c r="D3519" s="293">
        <f t="shared" si="2011"/>
        <v>0</v>
      </c>
      <c r="E3519" s="294">
        <f t="shared" si="2011"/>
        <v>0</v>
      </c>
      <c r="F3519" s="235"/>
      <c r="G3519" s="236"/>
      <c r="H3519" s="237">
        <f t="shared" ref="H3519:J3519" si="2012">H3481</f>
        <v>0</v>
      </c>
      <c r="I3519" s="238">
        <f t="shared" si="2012"/>
        <v>0</v>
      </c>
      <c r="J3519" s="238">
        <f t="shared" si="2012"/>
        <v>0</v>
      </c>
      <c r="K3519" s="239">
        <f t="shared" si="1986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3">B3482</f>
        <v>0</v>
      </c>
      <c r="C3520" s="292">
        <f t="shared" si="2013"/>
        <v>0</v>
      </c>
      <c r="D3520" s="293">
        <f t="shared" si="2013"/>
        <v>0</v>
      </c>
      <c r="E3520" s="294">
        <f t="shared" si="2013"/>
        <v>0</v>
      </c>
      <c r="F3520" s="235"/>
      <c r="G3520" s="236"/>
      <c r="H3520" s="237">
        <f t="shared" ref="H3520:J3520" si="2014">H3482</f>
        <v>0</v>
      </c>
      <c r="I3520" s="238">
        <f t="shared" si="2014"/>
        <v>0</v>
      </c>
      <c r="J3520" s="238">
        <f t="shared" si="2014"/>
        <v>0</v>
      </c>
      <c r="K3520" s="239">
        <f t="shared" si="1986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5">B3483</f>
        <v>0</v>
      </c>
      <c r="C3521" s="292">
        <f t="shared" si="2015"/>
        <v>0</v>
      </c>
      <c r="D3521" s="293">
        <f t="shared" si="2015"/>
        <v>0</v>
      </c>
      <c r="E3521" s="295">
        <f t="shared" si="2015"/>
        <v>0</v>
      </c>
      <c r="F3521" s="235"/>
      <c r="G3521" s="236"/>
      <c r="H3521" s="237">
        <f t="shared" ref="H3521:J3521" si="2016">H3483</f>
        <v>0</v>
      </c>
      <c r="I3521" s="238">
        <f t="shared" si="2016"/>
        <v>0</v>
      </c>
      <c r="J3521" s="238">
        <f t="shared" si="2016"/>
        <v>0</v>
      </c>
      <c r="K3521" s="239">
        <f t="shared" si="1986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20"/>
      <c r="K3523" s="321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22">
        <f>SUM(K3506:K3521)</f>
        <v>2291040</v>
      </c>
      <c r="K3524" s="323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24"/>
      <c r="K3525" s="324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21"/>
      <c r="K3527" s="321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25">
        <f>((J3524/1.11)+(K3526/1.11))*11%</f>
        <v>227039.99999999997</v>
      </c>
      <c r="K3528" s="326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21"/>
      <c r="K3529" s="321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2291040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28</v>
      </c>
      <c r="J3532" s="327" t="str">
        <f>J3494</f>
        <v>RISMA / CONDRO</v>
      </c>
      <c r="K3532" s="328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29</v>
      </c>
      <c r="J3533" s="327">
        <f>J3495</f>
        <v>0</v>
      </c>
      <c r="K3533" s="328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23100032</v>
      </c>
      <c r="G3536" s="11" t="s">
        <v>2</v>
      </c>
      <c r="H3536" s="303" t="s">
        <v>63</v>
      </c>
      <c r="I3536" s="303"/>
      <c r="J3536" s="303"/>
      <c r="K3536" s="304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07" t="s">
        <v>3</v>
      </c>
      <c r="G3537" s="17"/>
      <c r="H3537" s="305"/>
      <c r="I3537" s="305"/>
      <c r="J3537" s="305"/>
      <c r="K3537" s="306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45">
        <v>45230</v>
      </c>
      <c r="E3538" s="346"/>
      <c r="F3538" s="307"/>
      <c r="G3538" s="18"/>
      <c r="H3538" s="347" t="s">
        <v>64</v>
      </c>
      <c r="I3538" s="347"/>
      <c r="J3538" s="347"/>
      <c r="K3538" s="348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07"/>
      <c r="G3539" s="18"/>
      <c r="H3539" s="349" t="s">
        <v>65</v>
      </c>
      <c r="I3539" s="349"/>
      <c r="J3539" s="349"/>
      <c r="K3539" s="350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 t="s">
        <v>181</v>
      </c>
      <c r="E3540" s="9"/>
      <c r="F3540" s="21"/>
      <c r="G3540" s="22"/>
      <c r="H3540" s="351"/>
      <c r="I3540" s="351"/>
      <c r="J3540" s="351"/>
      <c r="K3540" s="352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>
        <v>40</v>
      </c>
      <c r="C3544" s="46" t="s">
        <v>36</v>
      </c>
      <c r="D3544" s="93">
        <v>2</v>
      </c>
      <c r="E3544" s="110" t="s">
        <v>89</v>
      </c>
      <c r="F3544" s="48"/>
      <c r="G3544" s="49"/>
      <c r="H3544" s="50">
        <v>147600</v>
      </c>
      <c r="I3544" s="51">
        <v>0.125</v>
      </c>
      <c r="J3544" s="51"/>
      <c r="K3544" s="52">
        <f t="shared" ref="K3544:K3559" si="2017">(B3544*H3544-((B3544*H3544)*I3544))-((B3544*H3544-((B3544*H3544)*I3544))*J3544)</f>
        <v>5166000</v>
      </c>
      <c r="L3544" s="36"/>
    </row>
    <row r="3545" spans="1:12" s="10" customFormat="1" ht="14.1" customHeight="1" x14ac:dyDescent="0.25">
      <c r="A3545" s="45">
        <v>2</v>
      </c>
      <c r="B3545" s="46">
        <v>12</v>
      </c>
      <c r="C3545" s="46" t="s">
        <v>79</v>
      </c>
      <c r="D3545" s="93">
        <v>1</v>
      </c>
      <c r="E3545" s="110" t="s">
        <v>182</v>
      </c>
      <c r="F3545" s="48"/>
      <c r="G3545" s="49"/>
      <c r="H3545" s="50">
        <v>97000</v>
      </c>
      <c r="I3545" s="51">
        <v>0.125</v>
      </c>
      <c r="J3545" s="51"/>
      <c r="K3545" s="52">
        <f t="shared" si="2017"/>
        <v>1018500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34"/>
      <c r="K3561" s="308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29">
        <f>SUM(K3544:K3559)</f>
        <v>6184500</v>
      </c>
      <c r="K3562" s="330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31"/>
      <c r="K3563" s="331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08"/>
      <c r="K3565" s="308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32">
        <f>((J3562/1.11)+(K3564/1.11))*11%</f>
        <v>612878.37837837834</v>
      </c>
      <c r="K3566" s="333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08"/>
      <c r="K3567" s="308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6184500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28</v>
      </c>
      <c r="J3570" s="309" t="s">
        <v>39</v>
      </c>
      <c r="K3570" s="310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29</v>
      </c>
      <c r="J3571" s="309"/>
      <c r="K3571" s="310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23100032</v>
      </c>
      <c r="F3574" s="123"/>
      <c r="G3574" s="124" t="s">
        <v>2</v>
      </c>
      <c r="H3574" s="353" t="str">
        <f>H3536</f>
        <v>LILY JULIAWATI</v>
      </c>
      <c r="I3574" s="353"/>
      <c r="J3574" s="353"/>
      <c r="K3574" s="354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57" t="s">
        <v>3</v>
      </c>
      <c r="G3575" s="130"/>
      <c r="H3575" s="355"/>
      <c r="I3575" s="355"/>
      <c r="J3575" s="355"/>
      <c r="K3575" s="356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58">
        <f>D3538</f>
        <v>45230</v>
      </c>
      <c r="E3576" s="359"/>
      <c r="F3576" s="357"/>
      <c r="G3576" s="131"/>
      <c r="H3576" s="360" t="str">
        <f>H3538</f>
        <v>(REJO AGUNG)</v>
      </c>
      <c r="I3576" s="360"/>
      <c r="J3576" s="360"/>
      <c r="K3576" s="361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57"/>
      <c r="G3577" s="131"/>
      <c r="H3577" s="341" t="str">
        <f>H3539</f>
        <v>JOMBANG</v>
      </c>
      <c r="I3577" s="341"/>
      <c r="J3577" s="341"/>
      <c r="K3577" s="342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 t="str">
        <f>D3540</f>
        <v>G 3948</v>
      </c>
      <c r="E3578" s="122"/>
      <c r="F3578" s="133"/>
      <c r="G3578" s="134"/>
      <c r="H3578" s="343"/>
      <c r="I3578" s="343"/>
      <c r="J3578" s="343"/>
      <c r="K3578" s="344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18">B3544</f>
        <v>40</v>
      </c>
      <c r="C3582" s="287" t="str">
        <f t="shared" si="2018"/>
        <v>LSN</v>
      </c>
      <c r="D3582" s="288">
        <f t="shared" si="2018"/>
        <v>2</v>
      </c>
      <c r="E3582" s="289" t="str">
        <f t="shared" si="2018"/>
        <v>CUTTER 18 MM KENKO L-500 (BESAR)</v>
      </c>
      <c r="F3582" s="158"/>
      <c r="G3582" s="159"/>
      <c r="H3582" s="160">
        <f t="shared" ref="H3582:J3582" si="2019">H3544</f>
        <v>147600</v>
      </c>
      <c r="I3582" s="161">
        <f t="shared" si="2019"/>
        <v>0.125</v>
      </c>
      <c r="J3582" s="161">
        <f t="shared" si="2019"/>
        <v>0</v>
      </c>
      <c r="K3582" s="162">
        <f t="shared" ref="K3582:K3597" si="2020">(B3582*H3582-((B3582*H3582)*I3582))-((B3582*H3582-((B3582*H3582)*I3582))*J3582)</f>
        <v>5166000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1">B3545</f>
        <v>12</v>
      </c>
      <c r="C3583" s="287" t="str">
        <f t="shared" si="2021"/>
        <v>PCS</v>
      </c>
      <c r="D3583" s="288">
        <f t="shared" si="2021"/>
        <v>1</v>
      </c>
      <c r="E3583" s="289" t="str">
        <f t="shared" si="2021"/>
        <v>STAPLER HEAVY DUTY JOYKO HD-12N/13</v>
      </c>
      <c r="F3583" s="158"/>
      <c r="G3583" s="159"/>
      <c r="H3583" s="160">
        <f t="shared" ref="H3583:J3583" si="2022">H3545</f>
        <v>97000</v>
      </c>
      <c r="I3583" s="161">
        <f t="shared" si="2022"/>
        <v>0.125</v>
      </c>
      <c r="J3583" s="161">
        <f t="shared" si="2022"/>
        <v>0</v>
      </c>
      <c r="K3583" s="162">
        <f t="shared" si="2020"/>
        <v>1018500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3">B3546</f>
        <v>0</v>
      </c>
      <c r="C3584" s="287">
        <f t="shared" si="2023"/>
        <v>0</v>
      </c>
      <c r="D3584" s="288">
        <f t="shared" si="2023"/>
        <v>0</v>
      </c>
      <c r="E3584" s="289">
        <f t="shared" si="2023"/>
        <v>0</v>
      </c>
      <c r="F3584" s="158"/>
      <c r="G3584" s="159"/>
      <c r="H3584" s="160">
        <f t="shared" ref="H3584:J3584" si="2024">H3546</f>
        <v>0</v>
      </c>
      <c r="I3584" s="161">
        <f t="shared" si="2024"/>
        <v>0</v>
      </c>
      <c r="J3584" s="161">
        <f t="shared" si="2024"/>
        <v>0</v>
      </c>
      <c r="K3584" s="162">
        <f t="shared" si="2020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5">B3547</f>
        <v>0</v>
      </c>
      <c r="C3585" s="287">
        <f t="shared" si="2025"/>
        <v>0</v>
      </c>
      <c r="D3585" s="288">
        <f t="shared" si="2025"/>
        <v>0</v>
      </c>
      <c r="E3585" s="289">
        <f t="shared" si="2025"/>
        <v>0</v>
      </c>
      <c r="F3585" s="158"/>
      <c r="G3585" s="159"/>
      <c r="H3585" s="160">
        <f t="shared" ref="H3585:J3585" si="2026">H3547</f>
        <v>0</v>
      </c>
      <c r="I3585" s="161">
        <f t="shared" si="2026"/>
        <v>0</v>
      </c>
      <c r="J3585" s="161">
        <f t="shared" si="2026"/>
        <v>0</v>
      </c>
      <c r="K3585" s="162">
        <f t="shared" si="2020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7">B3548</f>
        <v>0</v>
      </c>
      <c r="C3586" s="287">
        <f t="shared" si="2027"/>
        <v>0</v>
      </c>
      <c r="D3586" s="288">
        <f t="shared" si="2027"/>
        <v>0</v>
      </c>
      <c r="E3586" s="289">
        <f t="shared" si="2027"/>
        <v>0</v>
      </c>
      <c r="F3586" s="158"/>
      <c r="G3586" s="159"/>
      <c r="H3586" s="160">
        <f t="shared" ref="H3586:J3586" si="2028">H3548</f>
        <v>0</v>
      </c>
      <c r="I3586" s="161">
        <f t="shared" si="2028"/>
        <v>0</v>
      </c>
      <c r="J3586" s="161">
        <f t="shared" si="2028"/>
        <v>0</v>
      </c>
      <c r="K3586" s="162">
        <f t="shared" si="2020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29">B3549</f>
        <v>0</v>
      </c>
      <c r="C3587" s="287">
        <f t="shared" si="2029"/>
        <v>0</v>
      </c>
      <c r="D3587" s="288">
        <f t="shared" si="2029"/>
        <v>0</v>
      </c>
      <c r="E3587" s="289">
        <f t="shared" si="2029"/>
        <v>0</v>
      </c>
      <c r="F3587" s="158"/>
      <c r="G3587" s="159"/>
      <c r="H3587" s="160">
        <f t="shared" ref="H3587:J3587" si="2030">H3549</f>
        <v>0</v>
      </c>
      <c r="I3587" s="161">
        <f t="shared" si="2030"/>
        <v>0</v>
      </c>
      <c r="J3587" s="161">
        <f t="shared" si="2030"/>
        <v>0</v>
      </c>
      <c r="K3587" s="162">
        <f t="shared" si="2020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1">B3550</f>
        <v>0</v>
      </c>
      <c r="C3588" s="287">
        <f t="shared" si="2031"/>
        <v>0</v>
      </c>
      <c r="D3588" s="288">
        <f t="shared" si="2031"/>
        <v>0</v>
      </c>
      <c r="E3588" s="289">
        <f t="shared" si="2031"/>
        <v>0</v>
      </c>
      <c r="F3588" s="158"/>
      <c r="G3588" s="159"/>
      <c r="H3588" s="160">
        <f t="shared" ref="H3588:J3588" si="2032">H3550</f>
        <v>0</v>
      </c>
      <c r="I3588" s="161">
        <f t="shared" si="2032"/>
        <v>0</v>
      </c>
      <c r="J3588" s="161">
        <f t="shared" si="2032"/>
        <v>0</v>
      </c>
      <c r="K3588" s="162">
        <f t="shared" si="2020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3">B3551</f>
        <v>0</v>
      </c>
      <c r="C3589" s="287">
        <f t="shared" si="2033"/>
        <v>0</v>
      </c>
      <c r="D3589" s="288">
        <f t="shared" si="2033"/>
        <v>0</v>
      </c>
      <c r="E3589" s="290">
        <f t="shared" si="2033"/>
        <v>0</v>
      </c>
      <c r="F3589" s="158"/>
      <c r="G3589" s="159"/>
      <c r="H3589" s="160">
        <f t="shared" ref="H3589:J3589" si="2034">H3551</f>
        <v>0</v>
      </c>
      <c r="I3589" s="161">
        <f t="shared" si="2034"/>
        <v>0</v>
      </c>
      <c r="J3589" s="161">
        <f t="shared" si="2034"/>
        <v>0</v>
      </c>
      <c r="K3589" s="162">
        <f t="shared" si="2020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5">B3552</f>
        <v>0</v>
      </c>
      <c r="C3590" s="287">
        <f t="shared" si="2035"/>
        <v>0</v>
      </c>
      <c r="D3590" s="288">
        <f t="shared" si="2035"/>
        <v>0</v>
      </c>
      <c r="E3590" s="289">
        <f t="shared" si="2035"/>
        <v>0</v>
      </c>
      <c r="F3590" s="158"/>
      <c r="G3590" s="159"/>
      <c r="H3590" s="160">
        <f t="shared" ref="H3590:J3590" si="2036">H3552</f>
        <v>0</v>
      </c>
      <c r="I3590" s="161">
        <f t="shared" si="2036"/>
        <v>0</v>
      </c>
      <c r="J3590" s="161">
        <f t="shared" si="2036"/>
        <v>0</v>
      </c>
      <c r="K3590" s="162">
        <f t="shared" si="2020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7">B3553</f>
        <v>0</v>
      </c>
      <c r="C3591" s="287">
        <f t="shared" si="2037"/>
        <v>0</v>
      </c>
      <c r="D3591" s="288">
        <f t="shared" si="2037"/>
        <v>0</v>
      </c>
      <c r="E3591" s="289">
        <f t="shared" si="2037"/>
        <v>0</v>
      </c>
      <c r="F3591" s="158"/>
      <c r="G3591" s="159"/>
      <c r="H3591" s="160">
        <f t="shared" ref="H3591:J3591" si="2038">H3553</f>
        <v>0</v>
      </c>
      <c r="I3591" s="161">
        <f t="shared" si="2038"/>
        <v>0</v>
      </c>
      <c r="J3591" s="161">
        <f t="shared" si="2038"/>
        <v>0</v>
      </c>
      <c r="K3591" s="162">
        <f t="shared" si="2020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39">B3554</f>
        <v>0</v>
      </c>
      <c r="C3592" s="287">
        <f t="shared" si="2039"/>
        <v>0</v>
      </c>
      <c r="D3592" s="288">
        <f t="shared" si="2039"/>
        <v>0</v>
      </c>
      <c r="E3592" s="289">
        <f t="shared" si="2039"/>
        <v>0</v>
      </c>
      <c r="F3592" s="158"/>
      <c r="G3592" s="159"/>
      <c r="H3592" s="160">
        <f t="shared" ref="H3592:J3592" si="2040">H3554</f>
        <v>0</v>
      </c>
      <c r="I3592" s="161">
        <f t="shared" si="2040"/>
        <v>0</v>
      </c>
      <c r="J3592" s="161">
        <f t="shared" si="2040"/>
        <v>0</v>
      </c>
      <c r="K3592" s="162">
        <f t="shared" si="2020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1">B3555</f>
        <v>0</v>
      </c>
      <c r="C3593" s="287">
        <f t="shared" si="2041"/>
        <v>0</v>
      </c>
      <c r="D3593" s="288">
        <f t="shared" si="2041"/>
        <v>0</v>
      </c>
      <c r="E3593" s="289">
        <f t="shared" si="2041"/>
        <v>0</v>
      </c>
      <c r="F3593" s="158"/>
      <c r="G3593" s="159"/>
      <c r="H3593" s="160">
        <f t="shared" ref="H3593:J3593" si="2042">H3555</f>
        <v>0</v>
      </c>
      <c r="I3593" s="161">
        <f t="shared" si="2042"/>
        <v>0</v>
      </c>
      <c r="J3593" s="161">
        <f t="shared" si="2042"/>
        <v>0</v>
      </c>
      <c r="K3593" s="162">
        <f t="shared" si="2020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3">B3556</f>
        <v>0</v>
      </c>
      <c r="C3594" s="287">
        <f t="shared" si="2043"/>
        <v>0</v>
      </c>
      <c r="D3594" s="288">
        <f t="shared" si="2043"/>
        <v>0</v>
      </c>
      <c r="E3594" s="289">
        <f t="shared" si="2043"/>
        <v>0</v>
      </c>
      <c r="F3594" s="158"/>
      <c r="G3594" s="159"/>
      <c r="H3594" s="160">
        <f t="shared" ref="H3594:J3594" si="2044">H3556</f>
        <v>0</v>
      </c>
      <c r="I3594" s="161">
        <f t="shared" si="2044"/>
        <v>0</v>
      </c>
      <c r="J3594" s="161">
        <f t="shared" si="2044"/>
        <v>0</v>
      </c>
      <c r="K3594" s="162">
        <f t="shared" si="2020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5">B3557</f>
        <v>0</v>
      </c>
      <c r="C3595" s="287">
        <f t="shared" si="2045"/>
        <v>0</v>
      </c>
      <c r="D3595" s="288">
        <f t="shared" si="2045"/>
        <v>0</v>
      </c>
      <c r="E3595" s="289">
        <f t="shared" si="2045"/>
        <v>0</v>
      </c>
      <c r="F3595" s="158"/>
      <c r="G3595" s="159"/>
      <c r="H3595" s="160">
        <f t="shared" ref="H3595:J3595" si="2046">H3557</f>
        <v>0</v>
      </c>
      <c r="I3595" s="161">
        <f t="shared" si="2046"/>
        <v>0</v>
      </c>
      <c r="J3595" s="161">
        <f t="shared" si="2046"/>
        <v>0</v>
      </c>
      <c r="K3595" s="162">
        <f t="shared" si="2020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7">B3558</f>
        <v>0</v>
      </c>
      <c r="C3596" s="287">
        <f t="shared" si="2047"/>
        <v>0</v>
      </c>
      <c r="D3596" s="288">
        <f t="shared" si="2047"/>
        <v>0</v>
      </c>
      <c r="E3596" s="289">
        <f t="shared" si="2047"/>
        <v>0</v>
      </c>
      <c r="F3596" s="158"/>
      <c r="G3596" s="159"/>
      <c r="H3596" s="160">
        <f t="shared" ref="H3596:J3596" si="2048">H3558</f>
        <v>0</v>
      </c>
      <c r="I3596" s="161">
        <f t="shared" si="2048"/>
        <v>0</v>
      </c>
      <c r="J3596" s="161">
        <f t="shared" si="2048"/>
        <v>0</v>
      </c>
      <c r="K3596" s="162">
        <f t="shared" si="2020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49">B3559</f>
        <v>0</v>
      </c>
      <c r="C3597" s="287">
        <f t="shared" si="2049"/>
        <v>0</v>
      </c>
      <c r="D3597" s="288">
        <f t="shared" si="2049"/>
        <v>0</v>
      </c>
      <c r="E3597" s="290">
        <f t="shared" si="2049"/>
        <v>0</v>
      </c>
      <c r="F3597" s="158"/>
      <c r="G3597" s="159"/>
      <c r="H3597" s="160">
        <f t="shared" ref="H3597:J3597" si="2050">H3559</f>
        <v>0</v>
      </c>
      <c r="I3597" s="161">
        <f t="shared" si="2050"/>
        <v>0</v>
      </c>
      <c r="J3597" s="161">
        <f t="shared" si="2050"/>
        <v>0</v>
      </c>
      <c r="K3597" s="162">
        <f t="shared" si="2020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66"/>
      <c r="K3599" s="362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67">
        <f>SUM(K3582:K3597)</f>
        <v>6184500</v>
      </c>
      <c r="K3600" s="368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63"/>
      <c r="K3601" s="363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62"/>
      <c r="K3603" s="362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64">
        <f>((J3600/1.11)+(K3602/1.11))*11%</f>
        <v>612878.37837837834</v>
      </c>
      <c r="K3604" s="365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62"/>
      <c r="K3605" s="362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6184500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28</v>
      </c>
      <c r="J3608" s="335" t="str">
        <f>J3570</f>
        <v>NOVI / CONDRO</v>
      </c>
      <c r="K3608" s="336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29</v>
      </c>
      <c r="J3609" s="335">
        <f>J3571</f>
        <v>0</v>
      </c>
      <c r="K3609" s="336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23100032</v>
      </c>
      <c r="F3612" s="200"/>
      <c r="G3612" s="201" t="s">
        <v>2</v>
      </c>
      <c r="H3612" s="337" t="str">
        <f>H3574</f>
        <v>LILY JULIAWATI</v>
      </c>
      <c r="I3612" s="337"/>
      <c r="J3612" s="337"/>
      <c r="K3612" s="338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11" t="s">
        <v>3</v>
      </c>
      <c r="G3613" s="207"/>
      <c r="H3613" s="339"/>
      <c r="I3613" s="339"/>
      <c r="J3613" s="339"/>
      <c r="K3613" s="340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12">
        <f>D3576</f>
        <v>45230</v>
      </c>
      <c r="E3614" s="313"/>
      <c r="F3614" s="311"/>
      <c r="G3614" s="208"/>
      <c r="H3614" s="314" t="str">
        <f>H3576</f>
        <v>(REJO AGUNG)</v>
      </c>
      <c r="I3614" s="314"/>
      <c r="J3614" s="314"/>
      <c r="K3614" s="315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11"/>
      <c r="G3615" s="208"/>
      <c r="H3615" s="316" t="str">
        <f>H3577</f>
        <v>JOMBANG</v>
      </c>
      <c r="I3615" s="316"/>
      <c r="J3615" s="316"/>
      <c r="K3615" s="317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 t="str">
        <f>D3578</f>
        <v>G 3948</v>
      </c>
      <c r="E3616" s="199"/>
      <c r="F3616" s="210"/>
      <c r="G3616" s="211"/>
      <c r="H3616" s="318"/>
      <c r="I3616" s="318"/>
      <c r="J3616" s="318"/>
      <c r="K3616" s="319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1">B3582</f>
        <v>40</v>
      </c>
      <c r="C3620" s="292" t="str">
        <f t="shared" si="2051"/>
        <v>LSN</v>
      </c>
      <c r="D3620" s="293">
        <f t="shared" si="2051"/>
        <v>2</v>
      </c>
      <c r="E3620" s="294" t="str">
        <f t="shared" si="2051"/>
        <v>CUTTER 18 MM KENKO L-500 (BESAR)</v>
      </c>
      <c r="F3620" s="235"/>
      <c r="G3620" s="236"/>
      <c r="H3620" s="237">
        <f t="shared" ref="H3620:J3620" si="2052">H3582</f>
        <v>147600</v>
      </c>
      <c r="I3620" s="238">
        <f t="shared" si="2052"/>
        <v>0.125</v>
      </c>
      <c r="J3620" s="238">
        <f t="shared" si="2052"/>
        <v>0</v>
      </c>
      <c r="K3620" s="239">
        <f t="shared" ref="K3620:K3635" si="2053">(B3620*H3620-((B3620*H3620)*I3620))-((B3620*H3620-((B3620*H3620)*I3620))*J3620)</f>
        <v>5166000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4">B3583</f>
        <v>12</v>
      </c>
      <c r="C3621" s="292" t="str">
        <f t="shared" si="2054"/>
        <v>PCS</v>
      </c>
      <c r="D3621" s="293">
        <f t="shared" si="2054"/>
        <v>1</v>
      </c>
      <c r="E3621" s="294" t="str">
        <f t="shared" si="2054"/>
        <v>STAPLER HEAVY DUTY JOYKO HD-12N/13</v>
      </c>
      <c r="F3621" s="235"/>
      <c r="G3621" s="236"/>
      <c r="H3621" s="237">
        <f t="shared" ref="H3621:J3621" si="2055">H3583</f>
        <v>97000</v>
      </c>
      <c r="I3621" s="238">
        <f t="shared" si="2055"/>
        <v>0.125</v>
      </c>
      <c r="J3621" s="238">
        <f t="shared" si="2055"/>
        <v>0</v>
      </c>
      <c r="K3621" s="239">
        <f t="shared" si="2053"/>
        <v>1018500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6">B3584</f>
        <v>0</v>
      </c>
      <c r="C3622" s="292">
        <f t="shared" si="2056"/>
        <v>0</v>
      </c>
      <c r="D3622" s="293">
        <f t="shared" si="2056"/>
        <v>0</v>
      </c>
      <c r="E3622" s="294">
        <f t="shared" si="2056"/>
        <v>0</v>
      </c>
      <c r="F3622" s="235"/>
      <c r="G3622" s="236"/>
      <c r="H3622" s="237">
        <f t="shared" ref="H3622:J3622" si="2057">H3584</f>
        <v>0</v>
      </c>
      <c r="I3622" s="238">
        <f t="shared" si="2057"/>
        <v>0</v>
      </c>
      <c r="J3622" s="238">
        <f t="shared" si="2057"/>
        <v>0</v>
      </c>
      <c r="K3622" s="239">
        <f t="shared" si="2053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58">B3585</f>
        <v>0</v>
      </c>
      <c r="C3623" s="292">
        <f t="shared" si="2058"/>
        <v>0</v>
      </c>
      <c r="D3623" s="293">
        <f t="shared" si="2058"/>
        <v>0</v>
      </c>
      <c r="E3623" s="294">
        <f t="shared" si="2058"/>
        <v>0</v>
      </c>
      <c r="F3623" s="235"/>
      <c r="G3623" s="236"/>
      <c r="H3623" s="237">
        <f t="shared" ref="H3623:J3623" si="2059">H3585</f>
        <v>0</v>
      </c>
      <c r="I3623" s="238">
        <f t="shared" si="2059"/>
        <v>0</v>
      </c>
      <c r="J3623" s="238">
        <f t="shared" si="2059"/>
        <v>0</v>
      </c>
      <c r="K3623" s="239">
        <f t="shared" si="2053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0">B3586</f>
        <v>0</v>
      </c>
      <c r="C3624" s="292">
        <f t="shared" si="2060"/>
        <v>0</v>
      </c>
      <c r="D3624" s="293">
        <f t="shared" si="2060"/>
        <v>0</v>
      </c>
      <c r="E3624" s="294">
        <f t="shared" si="2060"/>
        <v>0</v>
      </c>
      <c r="F3624" s="235"/>
      <c r="G3624" s="236"/>
      <c r="H3624" s="237">
        <f t="shared" ref="H3624:J3624" si="2061">H3586</f>
        <v>0</v>
      </c>
      <c r="I3624" s="238">
        <f t="shared" si="2061"/>
        <v>0</v>
      </c>
      <c r="J3624" s="238">
        <f t="shared" si="2061"/>
        <v>0</v>
      </c>
      <c r="K3624" s="239">
        <f t="shared" si="2053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2">B3587</f>
        <v>0</v>
      </c>
      <c r="C3625" s="292">
        <f t="shared" si="2062"/>
        <v>0</v>
      </c>
      <c r="D3625" s="293">
        <f t="shared" si="2062"/>
        <v>0</v>
      </c>
      <c r="E3625" s="294">
        <f t="shared" si="2062"/>
        <v>0</v>
      </c>
      <c r="F3625" s="235"/>
      <c r="G3625" s="236"/>
      <c r="H3625" s="237">
        <f t="shared" ref="H3625:J3625" si="2063">H3587</f>
        <v>0</v>
      </c>
      <c r="I3625" s="238">
        <f t="shared" si="2063"/>
        <v>0</v>
      </c>
      <c r="J3625" s="238">
        <f t="shared" si="2063"/>
        <v>0</v>
      </c>
      <c r="K3625" s="239">
        <f t="shared" si="2053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4">B3588</f>
        <v>0</v>
      </c>
      <c r="C3626" s="292">
        <f t="shared" si="2064"/>
        <v>0</v>
      </c>
      <c r="D3626" s="293">
        <f t="shared" si="2064"/>
        <v>0</v>
      </c>
      <c r="E3626" s="294">
        <f t="shared" si="2064"/>
        <v>0</v>
      </c>
      <c r="F3626" s="235"/>
      <c r="G3626" s="236"/>
      <c r="H3626" s="237">
        <f t="shared" ref="H3626:J3626" si="2065">H3588</f>
        <v>0</v>
      </c>
      <c r="I3626" s="238">
        <f t="shared" si="2065"/>
        <v>0</v>
      </c>
      <c r="J3626" s="238">
        <f t="shared" si="2065"/>
        <v>0</v>
      </c>
      <c r="K3626" s="239">
        <f t="shared" si="2053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6">B3589</f>
        <v>0</v>
      </c>
      <c r="C3627" s="292">
        <f t="shared" si="2066"/>
        <v>0</v>
      </c>
      <c r="D3627" s="293">
        <f t="shared" si="2066"/>
        <v>0</v>
      </c>
      <c r="E3627" s="295">
        <f t="shared" si="2066"/>
        <v>0</v>
      </c>
      <c r="F3627" s="235"/>
      <c r="G3627" s="236"/>
      <c r="H3627" s="237">
        <f t="shared" ref="H3627:J3627" si="2067">H3589</f>
        <v>0</v>
      </c>
      <c r="I3627" s="238">
        <f t="shared" si="2067"/>
        <v>0</v>
      </c>
      <c r="J3627" s="238">
        <f t="shared" si="2067"/>
        <v>0</v>
      </c>
      <c r="K3627" s="239">
        <f t="shared" si="2053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68">B3590</f>
        <v>0</v>
      </c>
      <c r="C3628" s="292">
        <f t="shared" si="2068"/>
        <v>0</v>
      </c>
      <c r="D3628" s="293">
        <f t="shared" si="2068"/>
        <v>0</v>
      </c>
      <c r="E3628" s="294">
        <f t="shared" si="2068"/>
        <v>0</v>
      </c>
      <c r="F3628" s="235"/>
      <c r="G3628" s="236"/>
      <c r="H3628" s="237">
        <f t="shared" ref="H3628:J3628" si="2069">H3590</f>
        <v>0</v>
      </c>
      <c r="I3628" s="238">
        <f t="shared" si="2069"/>
        <v>0</v>
      </c>
      <c r="J3628" s="238">
        <f t="shared" si="2069"/>
        <v>0</v>
      </c>
      <c r="K3628" s="239">
        <f t="shared" si="2053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0">B3591</f>
        <v>0</v>
      </c>
      <c r="C3629" s="292">
        <f t="shared" si="2070"/>
        <v>0</v>
      </c>
      <c r="D3629" s="293">
        <f t="shared" si="2070"/>
        <v>0</v>
      </c>
      <c r="E3629" s="294">
        <f t="shared" si="2070"/>
        <v>0</v>
      </c>
      <c r="F3629" s="235"/>
      <c r="G3629" s="236"/>
      <c r="H3629" s="237">
        <f t="shared" ref="H3629:J3629" si="2071">H3591</f>
        <v>0</v>
      </c>
      <c r="I3629" s="238">
        <f t="shared" si="2071"/>
        <v>0</v>
      </c>
      <c r="J3629" s="238">
        <f t="shared" si="2071"/>
        <v>0</v>
      </c>
      <c r="K3629" s="239">
        <f t="shared" si="2053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2">B3592</f>
        <v>0</v>
      </c>
      <c r="C3630" s="292">
        <f t="shared" si="2072"/>
        <v>0</v>
      </c>
      <c r="D3630" s="293">
        <f t="shared" si="2072"/>
        <v>0</v>
      </c>
      <c r="E3630" s="294">
        <f t="shared" si="2072"/>
        <v>0</v>
      </c>
      <c r="F3630" s="235"/>
      <c r="G3630" s="236"/>
      <c r="H3630" s="237">
        <f t="shared" ref="H3630:J3630" si="2073">H3592</f>
        <v>0</v>
      </c>
      <c r="I3630" s="238">
        <f t="shared" si="2073"/>
        <v>0</v>
      </c>
      <c r="J3630" s="238">
        <f t="shared" si="2073"/>
        <v>0</v>
      </c>
      <c r="K3630" s="239">
        <f t="shared" si="2053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4">B3593</f>
        <v>0</v>
      </c>
      <c r="C3631" s="292">
        <f t="shared" si="2074"/>
        <v>0</v>
      </c>
      <c r="D3631" s="293">
        <f t="shared" si="2074"/>
        <v>0</v>
      </c>
      <c r="E3631" s="294">
        <f t="shared" si="2074"/>
        <v>0</v>
      </c>
      <c r="F3631" s="235"/>
      <c r="G3631" s="236"/>
      <c r="H3631" s="237">
        <f t="shared" ref="H3631:J3631" si="2075">H3593</f>
        <v>0</v>
      </c>
      <c r="I3631" s="238">
        <f t="shared" si="2075"/>
        <v>0</v>
      </c>
      <c r="J3631" s="238">
        <f t="shared" si="2075"/>
        <v>0</v>
      </c>
      <c r="K3631" s="239">
        <f t="shared" si="2053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6">B3594</f>
        <v>0</v>
      </c>
      <c r="C3632" s="292">
        <f t="shared" si="2076"/>
        <v>0</v>
      </c>
      <c r="D3632" s="293">
        <f t="shared" si="2076"/>
        <v>0</v>
      </c>
      <c r="E3632" s="294">
        <f t="shared" si="2076"/>
        <v>0</v>
      </c>
      <c r="F3632" s="235"/>
      <c r="G3632" s="236"/>
      <c r="H3632" s="237">
        <f t="shared" ref="H3632:J3632" si="2077">H3594</f>
        <v>0</v>
      </c>
      <c r="I3632" s="238">
        <f t="shared" si="2077"/>
        <v>0</v>
      </c>
      <c r="J3632" s="238">
        <f t="shared" si="2077"/>
        <v>0</v>
      </c>
      <c r="K3632" s="239">
        <f t="shared" si="2053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78">B3595</f>
        <v>0</v>
      </c>
      <c r="C3633" s="292">
        <f t="shared" si="2078"/>
        <v>0</v>
      </c>
      <c r="D3633" s="293">
        <f t="shared" si="2078"/>
        <v>0</v>
      </c>
      <c r="E3633" s="294">
        <f t="shared" si="2078"/>
        <v>0</v>
      </c>
      <c r="F3633" s="235"/>
      <c r="G3633" s="236"/>
      <c r="H3633" s="237">
        <f t="shared" ref="H3633:J3633" si="2079">H3595</f>
        <v>0</v>
      </c>
      <c r="I3633" s="238">
        <f t="shared" si="2079"/>
        <v>0</v>
      </c>
      <c r="J3633" s="238">
        <f t="shared" si="2079"/>
        <v>0</v>
      </c>
      <c r="K3633" s="239">
        <f t="shared" si="2053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0">B3596</f>
        <v>0</v>
      </c>
      <c r="C3634" s="292">
        <f t="shared" si="2080"/>
        <v>0</v>
      </c>
      <c r="D3634" s="293">
        <f t="shared" si="2080"/>
        <v>0</v>
      </c>
      <c r="E3634" s="294">
        <f t="shared" si="2080"/>
        <v>0</v>
      </c>
      <c r="F3634" s="235"/>
      <c r="G3634" s="236"/>
      <c r="H3634" s="237">
        <f t="shared" ref="H3634:J3634" si="2081">H3596</f>
        <v>0</v>
      </c>
      <c r="I3634" s="238">
        <f t="shared" si="2081"/>
        <v>0</v>
      </c>
      <c r="J3634" s="238">
        <f t="shared" si="2081"/>
        <v>0</v>
      </c>
      <c r="K3634" s="239">
        <f t="shared" si="2053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2">B3597</f>
        <v>0</v>
      </c>
      <c r="C3635" s="292">
        <f t="shared" si="2082"/>
        <v>0</v>
      </c>
      <c r="D3635" s="293">
        <f t="shared" si="2082"/>
        <v>0</v>
      </c>
      <c r="E3635" s="295">
        <f t="shared" si="2082"/>
        <v>0</v>
      </c>
      <c r="F3635" s="235"/>
      <c r="G3635" s="236"/>
      <c r="H3635" s="237">
        <f t="shared" ref="H3635:J3635" si="2083">H3597</f>
        <v>0</v>
      </c>
      <c r="I3635" s="238">
        <f t="shared" si="2083"/>
        <v>0</v>
      </c>
      <c r="J3635" s="238">
        <f t="shared" si="2083"/>
        <v>0</v>
      </c>
      <c r="K3635" s="239">
        <f t="shared" si="2053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20"/>
      <c r="K3637" s="321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22">
        <f>SUM(K3620:K3635)</f>
        <v>6184500</v>
      </c>
      <c r="K3638" s="323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24"/>
      <c r="K3639" s="324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21"/>
      <c r="K3641" s="321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25">
        <f>((J3638/1.11)+(K3640/1.11))*11%</f>
        <v>612878.37837837834</v>
      </c>
      <c r="K3642" s="326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21"/>
      <c r="K3643" s="321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6184500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28</v>
      </c>
      <c r="J3646" s="327" t="str">
        <f>J3608</f>
        <v>NOVI / CONDRO</v>
      </c>
      <c r="K3646" s="328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29</v>
      </c>
      <c r="J3647" s="327">
        <f>J3609</f>
        <v>0</v>
      </c>
      <c r="K3647" s="328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</sheetData>
  <mergeCells count="1248">
    <mergeCell ref="J3646:K3646"/>
    <mergeCell ref="J3647:K3647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</mergeCells>
  <pageMargins left="0.12" right="0.12" top="0.14000000000000001" bottom="7.79" header="0.12" footer="0.3"/>
  <pageSetup paperSize="5" scale="96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749"/>
  <sheetViews>
    <sheetView topLeftCell="A723" zoomScaleNormal="100" workbookViewId="0">
      <selection activeCell="A750" sqref="A750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23100001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50</v>
      </c>
      <c r="C3" s="88" t="str">
        <f>Invoice!E10</f>
        <v>BINDER CLIP KENKO NO. 107</v>
      </c>
      <c r="D3" s="89">
        <f>Invoice!H10</f>
        <v>31800</v>
      </c>
      <c r="E3" s="81">
        <f>D3*B3</f>
        <v>1590000</v>
      </c>
      <c r="F3" s="81"/>
      <c r="G3" s="82">
        <f>E3/1.11</f>
        <v>1432432.4324324322</v>
      </c>
      <c r="H3" s="83">
        <f>G3*11%</f>
        <v>157567.56756756754</v>
      </c>
      <c r="I3" s="83">
        <f>G3/B3</f>
        <v>28648.648648648643</v>
      </c>
      <c r="J3" s="103">
        <f>H3/B3</f>
        <v>3151.3513513513508</v>
      </c>
    </row>
    <row r="4" spans="1:10" ht="12.75" customHeight="1" x14ac:dyDescent="0.25">
      <c r="A4" s="101"/>
      <c r="D4" s="81"/>
      <c r="E4" s="81">
        <f>(E3*Invoice!I10)+((E3-(E3*Invoice!I10))*Invoice!J10)</f>
        <v>222600.00000000003</v>
      </c>
      <c r="F4" s="81"/>
      <c r="G4" s="90">
        <f>E4/1.11</f>
        <v>200540.54054054056</v>
      </c>
      <c r="H4" s="91">
        <f>G4*11%</f>
        <v>22059.459459459464</v>
      </c>
      <c r="I4" s="91">
        <f>G4/B3</f>
        <v>4010.8108108108113</v>
      </c>
      <c r="J4" s="104">
        <f>H4/B3</f>
        <v>441.18918918918928</v>
      </c>
    </row>
    <row r="5" spans="1:10" ht="12.75" customHeight="1" x14ac:dyDescent="0.25">
      <c r="A5" s="101"/>
      <c r="D5" s="81" t="s">
        <v>23</v>
      </c>
      <c r="E5" s="81">
        <f>E3-E4</f>
        <v>1367400</v>
      </c>
      <c r="F5" s="81"/>
      <c r="G5" s="82">
        <f>G3-G4</f>
        <v>1231891.8918918916</v>
      </c>
      <c r="H5" s="82">
        <f>H3-H4</f>
        <v>135508.10810810808</v>
      </c>
      <c r="I5" s="82">
        <f>I3-I4</f>
        <v>24637.837837837833</v>
      </c>
      <c r="J5" s="105">
        <f>J3-J4</f>
        <v>2710.1621621621616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1367399.9999999998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1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2"/>
    </row>
    <row r="9" spans="1:10" ht="12.75" customHeight="1" x14ac:dyDescent="0.25">
      <c r="A9" s="101"/>
      <c r="B9" s="80">
        <f>Invoice!B11</f>
        <v>2</v>
      </c>
      <c r="C9" s="88" t="str">
        <f>Invoice!E11</f>
        <v>GARISAN BESI (STAINLESS STEEL) KENKO 60 CM</v>
      </c>
      <c r="D9" s="89">
        <f>Invoice!H11</f>
        <v>252000</v>
      </c>
      <c r="E9" s="81">
        <f t="shared" ref="E9" si="0">D9*B9</f>
        <v>504000</v>
      </c>
      <c r="F9" s="81"/>
      <c r="G9" s="82">
        <f t="shared" ref="G9" si="1">E9/1.11</f>
        <v>454054.05405405402</v>
      </c>
      <c r="H9" s="83">
        <f t="shared" ref="H9" si="2">G9*11%</f>
        <v>49945.945945945939</v>
      </c>
      <c r="I9" s="83">
        <f t="shared" ref="I9" si="3">G9/B9</f>
        <v>227027.02702702701</v>
      </c>
      <c r="J9" s="103">
        <f t="shared" ref="J9" si="4">H9/B9</f>
        <v>24972.97297297297</v>
      </c>
    </row>
    <row r="10" spans="1:10" ht="12.75" customHeight="1" x14ac:dyDescent="0.25">
      <c r="A10" s="101"/>
      <c r="D10" s="81"/>
      <c r="E10" s="81">
        <f>(E9*Invoice!I11)+((E9-(E9*Invoice!I11))*Invoice!J11)</f>
        <v>63000</v>
      </c>
      <c r="F10" s="81"/>
      <c r="G10" s="90">
        <f>E10/1.11</f>
        <v>56756.756756756753</v>
      </c>
      <c r="H10" s="91">
        <f>G10*11%</f>
        <v>6243.2432432432424</v>
      </c>
      <c r="I10" s="91">
        <f>G10/B9</f>
        <v>28378.378378378377</v>
      </c>
      <c r="J10" s="104">
        <f>H10/B9</f>
        <v>3121.6216216216212</v>
      </c>
    </row>
    <row r="11" spans="1:10" ht="12.75" customHeight="1" x14ac:dyDescent="0.25">
      <c r="A11" s="101"/>
      <c r="D11" s="81" t="s">
        <v>23</v>
      </c>
      <c r="E11" s="81">
        <f>E9-E10</f>
        <v>441000</v>
      </c>
      <c r="F11" s="81"/>
      <c r="G11" s="82">
        <f>G9-G10</f>
        <v>397297.29729729728</v>
      </c>
      <c r="H11" s="82">
        <f>H9-H10</f>
        <v>43702.7027027027</v>
      </c>
      <c r="I11" s="82">
        <f>I9-I10</f>
        <v>198648.64864864864</v>
      </c>
      <c r="J11" s="105">
        <f>J9-J10</f>
        <v>21851.35135135135</v>
      </c>
    </row>
    <row r="12" spans="1:10" ht="12.75" customHeight="1" x14ac:dyDescent="0.25">
      <c r="A12" s="101"/>
      <c r="D12" s="81"/>
      <c r="E12" s="81"/>
      <c r="F12" s="81"/>
      <c r="G12" s="82"/>
      <c r="H12" s="83">
        <f>G11+H11</f>
        <v>441000</v>
      </c>
      <c r="I12" s="83"/>
      <c r="J12" s="103"/>
    </row>
    <row r="13" spans="1:10" ht="12.75" customHeight="1" x14ac:dyDescent="0.25">
      <c r="A13" s="101"/>
      <c r="B13" s="79"/>
      <c r="D13" s="81"/>
      <c r="E13" s="81"/>
      <c r="F13" s="81"/>
      <c r="G13" s="82"/>
      <c r="H13" s="83"/>
      <c r="I13" s="83"/>
      <c r="J13" s="103"/>
    </row>
    <row r="14" spans="1:10" ht="12.75" customHeight="1" x14ac:dyDescent="0.25">
      <c r="A14" s="106"/>
      <c r="B14" s="107"/>
      <c r="C14" s="107"/>
      <c r="D14" s="107"/>
      <c r="E14" s="107"/>
      <c r="F14" s="107"/>
      <c r="G14" s="108">
        <f>G5+G11</f>
        <v>1629189.1891891889</v>
      </c>
      <c r="H14" s="108">
        <f>H5+H11</f>
        <v>179210.81081081077</v>
      </c>
      <c r="I14" s="107"/>
      <c r="J14" s="109">
        <f>H6+H12</f>
        <v>1808399.9999999998</v>
      </c>
    </row>
    <row r="16" spans="1:10" ht="12.75" customHeight="1" x14ac:dyDescent="0.25">
      <c r="A16" s="94" t="s">
        <v>1</v>
      </c>
      <c r="B16" s="95">
        <f>Invoice!E116</f>
        <v>23100002</v>
      </c>
      <c r="C16" s="96"/>
      <c r="D16" s="97"/>
      <c r="E16" s="97"/>
      <c r="F16" s="97"/>
      <c r="G16" s="98"/>
      <c r="H16" s="99"/>
      <c r="I16" s="99"/>
      <c r="J16" s="100"/>
    </row>
    <row r="17" spans="1:10" ht="12.75" customHeight="1" x14ac:dyDescent="0.25">
      <c r="A17" s="101">
        <v>1</v>
      </c>
      <c r="B17" s="84" t="s">
        <v>20</v>
      </c>
      <c r="C17" s="84" t="s">
        <v>21</v>
      </c>
      <c r="D17" s="85" t="s">
        <v>22</v>
      </c>
      <c r="E17" s="85" t="s">
        <v>23</v>
      </c>
      <c r="F17" s="85"/>
      <c r="G17" s="86" t="s">
        <v>24</v>
      </c>
      <c r="H17" s="87" t="s">
        <v>25</v>
      </c>
      <c r="I17" s="87" t="s">
        <v>26</v>
      </c>
      <c r="J17" s="102"/>
    </row>
    <row r="18" spans="1:10" ht="12.75" customHeight="1" x14ac:dyDescent="0.25">
      <c r="A18" s="101"/>
      <c r="B18" s="80">
        <f>Invoice!B124</f>
        <v>25</v>
      </c>
      <c r="C18" s="88" t="str">
        <f>Invoice!E124</f>
        <v>KARTU STOCK KWARTO</v>
      </c>
      <c r="D18" s="89">
        <f>Invoice!H124</f>
        <v>19000</v>
      </c>
      <c r="E18" s="81">
        <f>D18*B18</f>
        <v>475000</v>
      </c>
      <c r="F18" s="81"/>
      <c r="G18" s="82">
        <f>E18/1.11</f>
        <v>427927.92792792787</v>
      </c>
      <c r="H18" s="83">
        <f>G18*11%</f>
        <v>47072.072072072064</v>
      </c>
      <c r="I18" s="83">
        <f>G18/B18</f>
        <v>17117.117117117115</v>
      </c>
      <c r="J18" s="103">
        <f>H18/B18</f>
        <v>1882.8828828828825</v>
      </c>
    </row>
    <row r="19" spans="1:10" ht="12.75" customHeight="1" x14ac:dyDescent="0.25">
      <c r="A19" s="101"/>
      <c r="D19" s="81"/>
      <c r="E19" s="81">
        <f>(E18*Invoice!I124)+((E18-(E18*Invoice!I124))*Invoice!J124)</f>
        <v>0</v>
      </c>
      <c r="F19" s="81"/>
      <c r="G19" s="90">
        <f>E19/1.11</f>
        <v>0</v>
      </c>
      <c r="H19" s="91">
        <f>G19*11%</f>
        <v>0</v>
      </c>
      <c r="I19" s="91">
        <f>G19/B18</f>
        <v>0</v>
      </c>
      <c r="J19" s="104">
        <f>H19/B18</f>
        <v>0</v>
      </c>
    </row>
    <row r="20" spans="1:10" ht="12.75" customHeight="1" x14ac:dyDescent="0.25">
      <c r="A20" s="101"/>
      <c r="D20" s="81" t="s">
        <v>23</v>
      </c>
      <c r="E20" s="81">
        <f>E18-E19</f>
        <v>475000</v>
      </c>
      <c r="F20" s="81"/>
      <c r="G20" s="82">
        <f>G18-G19</f>
        <v>427927.92792792787</v>
      </c>
      <c r="H20" s="82">
        <f>H18-H19</f>
        <v>47072.072072072064</v>
      </c>
      <c r="I20" s="82">
        <f>I18-I19</f>
        <v>17117.117117117115</v>
      </c>
      <c r="J20" s="105">
        <f>J18-J19</f>
        <v>1882.8828828828825</v>
      </c>
    </row>
    <row r="21" spans="1:10" ht="12.75" customHeight="1" x14ac:dyDescent="0.25">
      <c r="A21" s="101"/>
      <c r="D21" s="81"/>
      <c r="E21" s="81"/>
      <c r="F21" s="81"/>
      <c r="G21" s="82"/>
      <c r="H21" s="83">
        <f>G20+H20</f>
        <v>474999.99999999994</v>
      </c>
      <c r="I21" s="83"/>
      <c r="J21" s="103"/>
    </row>
    <row r="22" spans="1:10" ht="12.75" customHeight="1" x14ac:dyDescent="0.25">
      <c r="A22" s="101"/>
      <c r="B22" s="79"/>
      <c r="D22" s="81"/>
      <c r="E22" s="81"/>
      <c r="F22" s="81"/>
      <c r="G22" s="82"/>
      <c r="H22" s="83"/>
      <c r="I22" s="83"/>
      <c r="J22" s="103"/>
    </row>
    <row r="23" spans="1:10" ht="12.75" customHeight="1" x14ac:dyDescent="0.25">
      <c r="A23" s="106"/>
      <c r="B23" s="107"/>
      <c r="C23" s="107"/>
      <c r="D23" s="107"/>
      <c r="E23" s="107"/>
      <c r="F23" s="107"/>
      <c r="G23" s="108">
        <f>G20</f>
        <v>427927.92792792787</v>
      </c>
      <c r="H23" s="108">
        <f>H20</f>
        <v>47072.072072072064</v>
      </c>
      <c r="I23" s="107"/>
      <c r="J23" s="109">
        <f>H21</f>
        <v>474999.99999999994</v>
      </c>
    </row>
    <row r="25" spans="1:10" ht="12.75" customHeight="1" x14ac:dyDescent="0.25">
      <c r="A25" s="94" t="s">
        <v>1</v>
      </c>
      <c r="B25" s="95">
        <f>Invoice!E230</f>
        <v>23100003</v>
      </c>
      <c r="C25" s="96"/>
      <c r="D25" s="97"/>
      <c r="E25" s="97"/>
      <c r="F25" s="97"/>
      <c r="G25" s="98"/>
      <c r="H25" s="99"/>
      <c r="I25" s="99"/>
      <c r="J25" s="100"/>
    </row>
    <row r="26" spans="1:10" ht="12.75" customHeight="1" x14ac:dyDescent="0.25">
      <c r="A26" s="101">
        <v>1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2"/>
    </row>
    <row r="27" spans="1:10" ht="12.75" customHeight="1" x14ac:dyDescent="0.25">
      <c r="A27" s="101"/>
      <c r="B27" s="80">
        <f>Invoice!B238</f>
        <v>12</v>
      </c>
      <c r="C27" s="88" t="str">
        <f>Invoice!E238</f>
        <v>GEL PEN KENKO K-1</v>
      </c>
      <c r="D27" s="89">
        <f>Invoice!H238</f>
        <v>39600</v>
      </c>
      <c r="E27" s="81">
        <f>D27*B27</f>
        <v>475200</v>
      </c>
      <c r="F27" s="81"/>
      <c r="G27" s="82">
        <f>E27/1.11</f>
        <v>428108.10810810805</v>
      </c>
      <c r="H27" s="83">
        <f>G27*11%</f>
        <v>47091.891891891886</v>
      </c>
      <c r="I27" s="83">
        <f>G27/B27</f>
        <v>35675.675675675673</v>
      </c>
      <c r="J27" s="103">
        <f>H27/B27</f>
        <v>3924.3243243243237</v>
      </c>
    </row>
    <row r="28" spans="1:10" ht="12.75" customHeight="1" x14ac:dyDescent="0.25">
      <c r="A28" s="101"/>
      <c r="D28" s="81"/>
      <c r="E28" s="81">
        <f>(E27*Invoice!I238)+((E27-(E27*Invoice!I238))*Invoice!J238)</f>
        <v>47520</v>
      </c>
      <c r="F28" s="81"/>
      <c r="G28" s="90">
        <f>E28/1.11</f>
        <v>42810.810810810806</v>
      </c>
      <c r="H28" s="91">
        <f>G28*11%</f>
        <v>4709.1891891891892</v>
      </c>
      <c r="I28" s="91">
        <f>G28/B27</f>
        <v>3567.567567567567</v>
      </c>
      <c r="J28" s="104">
        <f>H28/B27</f>
        <v>392.43243243243245</v>
      </c>
    </row>
    <row r="29" spans="1:10" ht="12.75" customHeight="1" x14ac:dyDescent="0.25">
      <c r="A29" s="101"/>
      <c r="D29" s="81" t="s">
        <v>23</v>
      </c>
      <c r="E29" s="81">
        <f>E27-E28</f>
        <v>427680</v>
      </c>
      <c r="F29" s="81"/>
      <c r="G29" s="82">
        <f>G27-G28</f>
        <v>385297.29729729722</v>
      </c>
      <c r="H29" s="82">
        <f>H27-H28</f>
        <v>42382.7027027027</v>
      </c>
      <c r="I29" s="82">
        <f>I27-I28</f>
        <v>32108.108108108107</v>
      </c>
      <c r="J29" s="105">
        <f>J27-J28</f>
        <v>3531.8918918918912</v>
      </c>
    </row>
    <row r="30" spans="1:10" ht="12.75" customHeight="1" x14ac:dyDescent="0.25">
      <c r="A30" s="101"/>
      <c r="D30" s="81"/>
      <c r="E30" s="81"/>
      <c r="F30" s="81"/>
      <c r="G30" s="82"/>
      <c r="H30" s="83">
        <f>G29+H29</f>
        <v>427679.99999999994</v>
      </c>
      <c r="I30" s="83"/>
      <c r="J30" s="103"/>
    </row>
    <row r="31" spans="1:10" ht="12.75" customHeight="1" x14ac:dyDescent="0.25">
      <c r="A31" s="101"/>
      <c r="B31" s="79"/>
      <c r="D31" s="81"/>
      <c r="E31" s="81"/>
      <c r="F31" s="81"/>
      <c r="G31" s="82"/>
      <c r="H31" s="83"/>
      <c r="I31" s="83"/>
      <c r="J31" s="103"/>
    </row>
    <row r="32" spans="1:10" ht="12.75" customHeight="1" x14ac:dyDescent="0.25">
      <c r="A32" s="101">
        <v>2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2"/>
    </row>
    <row r="33" spans="1:10" ht="12.75" customHeight="1" x14ac:dyDescent="0.25">
      <c r="A33" s="101"/>
      <c r="B33" s="80">
        <f>Invoice!B239</f>
        <v>12</v>
      </c>
      <c r="C33" s="88" t="str">
        <f>Invoice!E239</f>
        <v>GEL PEN KENKO HI-TECH-H 0.28 MM</v>
      </c>
      <c r="D33" s="89">
        <f>Invoice!H239</f>
        <v>39000</v>
      </c>
      <c r="E33" s="81">
        <f t="shared" ref="E33" si="5">D33*B33</f>
        <v>468000</v>
      </c>
      <c r="F33" s="81"/>
      <c r="G33" s="82">
        <f t="shared" ref="G33" si="6">E33/1.11</f>
        <v>421621.6216216216</v>
      </c>
      <c r="H33" s="83">
        <f t="shared" ref="H33" si="7">G33*11%</f>
        <v>46378.378378378373</v>
      </c>
      <c r="I33" s="83">
        <f t="shared" ref="I33" si="8">G33/B33</f>
        <v>35135.135135135133</v>
      </c>
      <c r="J33" s="103">
        <f t="shared" ref="J33" si="9">H33/B33</f>
        <v>3864.8648648648646</v>
      </c>
    </row>
    <row r="34" spans="1:10" ht="12.75" customHeight="1" x14ac:dyDescent="0.25">
      <c r="A34" s="101"/>
      <c r="D34" s="81"/>
      <c r="E34" s="81">
        <f>(E33*Invoice!I239)+((E33-(E33*Invoice!I239))*Invoice!J239)</f>
        <v>46800</v>
      </c>
      <c r="F34" s="81"/>
      <c r="G34" s="90">
        <f>E34/1.11</f>
        <v>42162.16216216216</v>
      </c>
      <c r="H34" s="91">
        <f>G34*11%</f>
        <v>4637.8378378378375</v>
      </c>
      <c r="I34" s="91">
        <f>G34/B33</f>
        <v>3513.5135135135133</v>
      </c>
      <c r="J34" s="104">
        <f>H34/B33</f>
        <v>386.48648648648646</v>
      </c>
    </row>
    <row r="35" spans="1:10" ht="12.75" customHeight="1" x14ac:dyDescent="0.25">
      <c r="A35" s="101"/>
      <c r="D35" s="81" t="s">
        <v>23</v>
      </c>
      <c r="E35" s="81">
        <f>E33-E34</f>
        <v>421200</v>
      </c>
      <c r="F35" s="81"/>
      <c r="G35" s="82">
        <f>G33-G34</f>
        <v>379459.45945945941</v>
      </c>
      <c r="H35" s="82">
        <f>H33-H34</f>
        <v>41740.540540540533</v>
      </c>
      <c r="I35" s="82">
        <f>I33-I34</f>
        <v>31621.62162162162</v>
      </c>
      <c r="J35" s="105">
        <f>J33-J34</f>
        <v>3478.3783783783783</v>
      </c>
    </row>
    <row r="36" spans="1:10" ht="12.75" customHeight="1" x14ac:dyDescent="0.25">
      <c r="A36" s="101"/>
      <c r="D36" s="81"/>
      <c r="E36" s="81"/>
      <c r="F36" s="81"/>
      <c r="G36" s="82"/>
      <c r="H36" s="83">
        <f>G35+H35</f>
        <v>421199.99999999994</v>
      </c>
      <c r="I36" s="83"/>
      <c r="J36" s="103"/>
    </row>
    <row r="37" spans="1:10" ht="12.75" customHeight="1" x14ac:dyDescent="0.25">
      <c r="A37" s="101"/>
      <c r="B37" s="79"/>
      <c r="D37" s="81"/>
      <c r="E37" s="81"/>
      <c r="F37" s="81"/>
      <c r="G37" s="82"/>
      <c r="H37" s="83"/>
      <c r="I37" s="83"/>
      <c r="J37" s="103"/>
    </row>
    <row r="38" spans="1:10" ht="12.75" customHeight="1" x14ac:dyDescent="0.25">
      <c r="A38" s="106"/>
      <c r="B38" s="107"/>
      <c r="C38" s="107"/>
      <c r="D38" s="107"/>
      <c r="E38" s="107"/>
      <c r="F38" s="107"/>
      <c r="G38" s="108">
        <f>G29+G35</f>
        <v>764756.75675675669</v>
      </c>
      <c r="H38" s="108">
        <f>H29+H35</f>
        <v>84123.243243243225</v>
      </c>
      <c r="I38" s="107"/>
      <c r="J38" s="109">
        <f>H30+H36</f>
        <v>848879.99999999988</v>
      </c>
    </row>
    <row r="40" spans="1:10" ht="12.75" customHeight="1" x14ac:dyDescent="0.25">
      <c r="A40" s="94" t="s">
        <v>1</v>
      </c>
      <c r="B40" s="95">
        <f>Invoice!E344</f>
        <v>23100004</v>
      </c>
      <c r="C40" s="96"/>
      <c r="D40" s="97"/>
      <c r="E40" s="97"/>
      <c r="F40" s="97"/>
      <c r="G40" s="98"/>
      <c r="H40" s="99"/>
      <c r="I40" s="99"/>
      <c r="J40" s="100"/>
    </row>
    <row r="41" spans="1:10" ht="12.75" customHeight="1" x14ac:dyDescent="0.25">
      <c r="A41" s="101">
        <v>1</v>
      </c>
      <c r="B41" s="84" t="s">
        <v>20</v>
      </c>
      <c r="C41" s="84" t="s">
        <v>21</v>
      </c>
      <c r="D41" s="85" t="s">
        <v>22</v>
      </c>
      <c r="E41" s="85" t="s">
        <v>23</v>
      </c>
      <c r="F41" s="85"/>
      <c r="G41" s="86" t="s">
        <v>24</v>
      </c>
      <c r="H41" s="87" t="s">
        <v>25</v>
      </c>
      <c r="I41" s="87" t="s">
        <v>26</v>
      </c>
      <c r="J41" s="102"/>
    </row>
    <row r="42" spans="1:10" ht="12.75" customHeight="1" x14ac:dyDescent="0.25">
      <c r="A42" s="101"/>
      <c r="B42" s="80">
        <f>Invoice!B352</f>
        <v>100</v>
      </c>
      <c r="C42" s="88" t="str">
        <f>Invoice!E352</f>
        <v>STAPLER KENKO HD-10</v>
      </c>
      <c r="D42" s="89">
        <f>Invoice!H352</f>
        <v>93000</v>
      </c>
      <c r="E42" s="81">
        <f>D42*B42</f>
        <v>9300000</v>
      </c>
      <c r="F42" s="81"/>
      <c r="G42" s="82">
        <f>E42/1.11</f>
        <v>8378378.3783783773</v>
      </c>
      <c r="H42" s="83">
        <f>G42*11%</f>
        <v>921621.62162162154</v>
      </c>
      <c r="I42" s="83">
        <f>G42/B42</f>
        <v>83783.783783783772</v>
      </c>
      <c r="J42" s="103">
        <f>H42/B42</f>
        <v>9216.2162162162149</v>
      </c>
    </row>
    <row r="43" spans="1:10" ht="12.75" customHeight="1" x14ac:dyDescent="0.25">
      <c r="A43" s="101"/>
      <c r="D43" s="81"/>
      <c r="E43" s="81">
        <f>(E42*Invoice!I352)+((E42-(E42*Invoice!I352))*Invoice!J352)</f>
        <v>1255500</v>
      </c>
      <c r="F43" s="81"/>
      <c r="G43" s="90">
        <f>E43/1.11</f>
        <v>1131081.0810810809</v>
      </c>
      <c r="H43" s="91">
        <f>G43*11%</f>
        <v>124418.91891891891</v>
      </c>
      <c r="I43" s="91">
        <f>G43/B42</f>
        <v>11310.81081081081</v>
      </c>
      <c r="J43" s="104">
        <f>H43/B42</f>
        <v>1244.1891891891892</v>
      </c>
    </row>
    <row r="44" spans="1:10" ht="12.75" customHeight="1" x14ac:dyDescent="0.25">
      <c r="A44" s="101"/>
      <c r="D44" s="81" t="s">
        <v>23</v>
      </c>
      <c r="E44" s="81">
        <f>E42-E43</f>
        <v>8044500</v>
      </c>
      <c r="F44" s="81"/>
      <c r="G44" s="82">
        <f>G42-G43</f>
        <v>7247297.2972972961</v>
      </c>
      <c r="H44" s="82">
        <f>H42-H43</f>
        <v>797202.70270270261</v>
      </c>
      <c r="I44" s="82">
        <f>I42-I43</f>
        <v>72472.972972972959</v>
      </c>
      <c r="J44" s="105">
        <f>J42-J43</f>
        <v>7972.0270270270257</v>
      </c>
    </row>
    <row r="45" spans="1:10" ht="12.75" customHeight="1" x14ac:dyDescent="0.25">
      <c r="A45" s="101"/>
      <c r="D45" s="81"/>
      <c r="E45" s="81"/>
      <c r="F45" s="81"/>
      <c r="G45" s="82"/>
      <c r="H45" s="83">
        <f>G44+H44</f>
        <v>8044499.9999999991</v>
      </c>
      <c r="I45" s="83"/>
      <c r="J45" s="103"/>
    </row>
    <row r="46" spans="1:10" ht="12.75" customHeight="1" x14ac:dyDescent="0.25">
      <c r="A46" s="101"/>
      <c r="B46" s="79"/>
      <c r="D46" s="81"/>
      <c r="E46" s="81"/>
      <c r="F46" s="81"/>
      <c r="G46" s="82"/>
      <c r="H46" s="83"/>
      <c r="I46" s="83"/>
      <c r="J46" s="103"/>
    </row>
    <row r="47" spans="1:10" ht="12.75" customHeight="1" x14ac:dyDescent="0.25">
      <c r="A47" s="101">
        <v>2</v>
      </c>
      <c r="B47" s="84" t="s">
        <v>20</v>
      </c>
      <c r="C47" s="84" t="s">
        <v>21</v>
      </c>
      <c r="D47" s="85" t="s">
        <v>22</v>
      </c>
      <c r="E47" s="85" t="s">
        <v>23</v>
      </c>
      <c r="F47" s="85"/>
      <c r="G47" s="86" t="s">
        <v>24</v>
      </c>
      <c r="H47" s="87" t="s">
        <v>25</v>
      </c>
      <c r="I47" s="87" t="s">
        <v>26</v>
      </c>
      <c r="J47" s="102"/>
    </row>
    <row r="48" spans="1:10" ht="12.75" customHeight="1" x14ac:dyDescent="0.25">
      <c r="A48" s="101"/>
      <c r="B48" s="80">
        <f>Invoice!B353</f>
        <v>144</v>
      </c>
      <c r="C48" s="88" t="str">
        <f>Invoice!E353</f>
        <v>GEL PEN KENKO HI-TECH-H 0.28 MM BIRU</v>
      </c>
      <c r="D48" s="89">
        <f>Invoice!H353</f>
        <v>39000</v>
      </c>
      <c r="E48" s="81">
        <f t="shared" ref="E48:E66" si="10">D48*B48</f>
        <v>5616000</v>
      </c>
      <c r="F48" s="81"/>
      <c r="G48" s="82">
        <f t="shared" ref="G48:G66" si="11">E48/1.11</f>
        <v>5059459.4594594594</v>
      </c>
      <c r="H48" s="83">
        <f t="shared" ref="H48:H66" si="12">G48*11%</f>
        <v>556540.54054054059</v>
      </c>
      <c r="I48" s="83">
        <f t="shared" ref="I48:I66" si="13">G48/B48</f>
        <v>35135.135135135133</v>
      </c>
      <c r="J48" s="103">
        <f t="shared" ref="J48:J66" si="14">H48/B48</f>
        <v>3864.864864864865</v>
      </c>
    </row>
    <row r="49" spans="1:10" ht="12.75" customHeight="1" x14ac:dyDescent="0.25">
      <c r="A49" s="101"/>
      <c r="D49" s="81"/>
      <c r="E49" s="81">
        <f>(E48*Invoice!I353)+((E48-(E48*Invoice!I353))*Invoice!J353)</f>
        <v>758160</v>
      </c>
      <c r="F49" s="81"/>
      <c r="G49" s="90">
        <f>E49/1.11</f>
        <v>683027.02702702698</v>
      </c>
      <c r="H49" s="91">
        <f>G49*11%</f>
        <v>75132.972972972973</v>
      </c>
      <c r="I49" s="91">
        <f>G49/B48</f>
        <v>4743.2432432432433</v>
      </c>
      <c r="J49" s="104">
        <f>H49/B48</f>
        <v>521.75675675675677</v>
      </c>
    </row>
    <row r="50" spans="1:10" ht="12.75" customHeight="1" x14ac:dyDescent="0.25">
      <c r="A50" s="101"/>
      <c r="D50" s="81" t="s">
        <v>23</v>
      </c>
      <c r="E50" s="81">
        <f>E48-E49</f>
        <v>4857840</v>
      </c>
      <c r="F50" s="81"/>
      <c r="G50" s="82">
        <f>G48-G49</f>
        <v>4376432.4324324327</v>
      </c>
      <c r="H50" s="82">
        <f>H48-H49</f>
        <v>481407.56756756763</v>
      </c>
      <c r="I50" s="82">
        <f>I48-I49</f>
        <v>30391.89189189189</v>
      </c>
      <c r="J50" s="105">
        <f>J48-J49</f>
        <v>3343.1081081081084</v>
      </c>
    </row>
    <row r="51" spans="1:10" ht="12.75" customHeight="1" x14ac:dyDescent="0.25">
      <c r="A51" s="101"/>
      <c r="D51" s="81"/>
      <c r="E51" s="81"/>
      <c r="F51" s="81"/>
      <c r="G51" s="82"/>
      <c r="H51" s="83">
        <f>G50+H50</f>
        <v>4857840</v>
      </c>
      <c r="I51" s="83"/>
      <c r="J51" s="103"/>
    </row>
    <row r="52" spans="1:10" ht="12.75" customHeight="1" x14ac:dyDescent="0.25">
      <c r="A52" s="101"/>
      <c r="B52" s="79"/>
      <c r="D52" s="81"/>
      <c r="E52" s="81"/>
      <c r="F52" s="81"/>
      <c r="G52" s="82"/>
      <c r="H52" s="83"/>
      <c r="I52" s="83"/>
      <c r="J52" s="103"/>
    </row>
    <row r="53" spans="1:10" ht="12.75" customHeight="1" x14ac:dyDescent="0.25">
      <c r="A53" s="101">
        <v>3</v>
      </c>
      <c r="B53" s="84" t="s">
        <v>20</v>
      </c>
      <c r="C53" s="84" t="s">
        <v>21</v>
      </c>
      <c r="D53" s="85" t="s">
        <v>22</v>
      </c>
      <c r="E53" s="85" t="s">
        <v>23</v>
      </c>
      <c r="F53" s="85"/>
      <c r="G53" s="86" t="s">
        <v>24</v>
      </c>
      <c r="H53" s="87" t="s">
        <v>25</v>
      </c>
      <c r="I53" s="87" t="s">
        <v>26</v>
      </c>
      <c r="J53" s="102"/>
    </row>
    <row r="54" spans="1:10" ht="12.75" customHeight="1" x14ac:dyDescent="0.25">
      <c r="A54" s="101"/>
      <c r="B54" s="80">
        <f>Invoice!B354</f>
        <v>36</v>
      </c>
      <c r="C54" s="88" t="str">
        <f>Invoice!E354</f>
        <v>LEM STICK KENKO 8 GR (KECIL) isi 30 pc</v>
      </c>
      <c r="D54" s="89">
        <f>Invoice!H354</f>
        <v>66000</v>
      </c>
      <c r="E54" s="81">
        <f t="shared" si="10"/>
        <v>2376000</v>
      </c>
      <c r="F54" s="81"/>
      <c r="G54" s="82">
        <f t="shared" si="11"/>
        <v>2140540.5405405401</v>
      </c>
      <c r="H54" s="83">
        <f t="shared" si="12"/>
        <v>235459.45945945941</v>
      </c>
      <c r="I54" s="83">
        <f t="shared" si="13"/>
        <v>59459.459459459445</v>
      </c>
      <c r="J54" s="103">
        <f t="shared" si="14"/>
        <v>6540.540540540539</v>
      </c>
    </row>
    <row r="55" spans="1:10" ht="12.75" customHeight="1" x14ac:dyDescent="0.25">
      <c r="A55" s="101"/>
      <c r="D55" s="81"/>
      <c r="E55" s="81">
        <f>(E54*Invoice!I354)+((E54-(E54*Invoice!I354))*Invoice!J354)</f>
        <v>320760</v>
      </c>
      <c r="F55" s="81"/>
      <c r="G55" s="90">
        <f>E55/1.11</f>
        <v>288972.97297297296</v>
      </c>
      <c r="H55" s="91">
        <f>G55*11%</f>
        <v>31787.027027027027</v>
      </c>
      <c r="I55" s="91">
        <f>G55/B54</f>
        <v>8027.0270270270266</v>
      </c>
      <c r="J55" s="104">
        <f>H55/B54</f>
        <v>882.97297297297291</v>
      </c>
    </row>
    <row r="56" spans="1:10" ht="12.75" customHeight="1" x14ac:dyDescent="0.25">
      <c r="A56" s="101"/>
      <c r="D56" s="81" t="s">
        <v>23</v>
      </c>
      <c r="E56" s="81">
        <f>E54-E55</f>
        <v>2055240</v>
      </c>
      <c r="F56" s="81"/>
      <c r="G56" s="82">
        <f>G54-G55</f>
        <v>1851567.5675675671</v>
      </c>
      <c r="H56" s="82">
        <f>H54-H55</f>
        <v>203672.43243243237</v>
      </c>
      <c r="I56" s="82">
        <f>I54-I55</f>
        <v>51432.432432432419</v>
      </c>
      <c r="J56" s="105">
        <f>J54-J55</f>
        <v>5657.5675675675666</v>
      </c>
    </row>
    <row r="57" spans="1:10" ht="12.75" customHeight="1" x14ac:dyDescent="0.25">
      <c r="A57" s="101"/>
      <c r="D57" s="81"/>
      <c r="E57" s="81"/>
      <c r="F57" s="81"/>
      <c r="G57" s="82"/>
      <c r="H57" s="83">
        <f>G56+H56</f>
        <v>2055239.9999999995</v>
      </c>
      <c r="I57" s="83"/>
      <c r="J57" s="103"/>
    </row>
    <row r="58" spans="1:10" ht="12.75" customHeight="1" x14ac:dyDescent="0.25">
      <c r="A58" s="101"/>
      <c r="B58" s="79"/>
      <c r="D58" s="81"/>
      <c r="E58" s="81"/>
      <c r="F58" s="81"/>
      <c r="G58" s="82"/>
      <c r="H58" s="83"/>
      <c r="I58" s="83"/>
      <c r="J58" s="103"/>
    </row>
    <row r="59" spans="1:10" ht="12.75" customHeight="1" x14ac:dyDescent="0.25">
      <c r="A59" s="101">
        <v>4</v>
      </c>
      <c r="B59" s="84" t="s">
        <v>20</v>
      </c>
      <c r="C59" s="84" t="s">
        <v>21</v>
      </c>
      <c r="D59" s="85" t="s">
        <v>22</v>
      </c>
      <c r="E59" s="85" t="s">
        <v>23</v>
      </c>
      <c r="F59" s="85"/>
      <c r="G59" s="86" t="s">
        <v>24</v>
      </c>
      <c r="H59" s="87" t="s">
        <v>25</v>
      </c>
      <c r="I59" s="87" t="s">
        <v>26</v>
      </c>
      <c r="J59" s="102"/>
    </row>
    <row r="60" spans="1:10" ht="12.75" customHeight="1" x14ac:dyDescent="0.25">
      <c r="A60" s="101"/>
      <c r="B60" s="80">
        <f>Invoice!B355</f>
        <v>36</v>
      </c>
      <c r="C60" s="88" t="str">
        <f>Invoice!E355</f>
        <v>LEM STICK KENKO 15 GR (TANGGUNG) isi 20 pc</v>
      </c>
      <c r="D60" s="89">
        <f>Invoice!H355</f>
        <v>72000</v>
      </c>
      <c r="E60" s="81">
        <f t="shared" si="10"/>
        <v>2592000</v>
      </c>
      <c r="F60" s="81"/>
      <c r="G60" s="82">
        <f t="shared" si="11"/>
        <v>2335135.1351351351</v>
      </c>
      <c r="H60" s="83">
        <f t="shared" si="12"/>
        <v>256864.86486486488</v>
      </c>
      <c r="I60" s="83">
        <f t="shared" si="13"/>
        <v>64864.864864864867</v>
      </c>
      <c r="J60" s="103">
        <f t="shared" si="14"/>
        <v>7135.1351351351359</v>
      </c>
    </row>
    <row r="61" spans="1:10" ht="12.75" customHeight="1" x14ac:dyDescent="0.25">
      <c r="A61" s="101"/>
      <c r="D61" s="81"/>
      <c r="E61" s="81">
        <f>(E60*Invoice!I355)+((E60-(E60*Invoice!I355))*Invoice!J355)</f>
        <v>349920</v>
      </c>
      <c r="F61" s="81"/>
      <c r="G61" s="90">
        <f>E61/1.11</f>
        <v>315243.2432432432</v>
      </c>
      <c r="H61" s="91">
        <f>G61*11%</f>
        <v>34676.756756756753</v>
      </c>
      <c r="I61" s="91">
        <f>G61/B60</f>
        <v>8756.7567567567548</v>
      </c>
      <c r="J61" s="104">
        <f>H61/B60</f>
        <v>963.24324324324311</v>
      </c>
    </row>
    <row r="62" spans="1:10" ht="12.75" customHeight="1" x14ac:dyDescent="0.25">
      <c r="A62" s="101"/>
      <c r="D62" s="81" t="s">
        <v>23</v>
      </c>
      <c r="E62" s="81">
        <f>E60-E61</f>
        <v>2242080</v>
      </c>
      <c r="F62" s="81"/>
      <c r="G62" s="82">
        <f>G60-G61</f>
        <v>2019891.8918918921</v>
      </c>
      <c r="H62" s="82">
        <f>H60-H61</f>
        <v>222188.10810810814</v>
      </c>
      <c r="I62" s="82">
        <f>I60-I61</f>
        <v>56108.108108108114</v>
      </c>
      <c r="J62" s="105">
        <f>J60-J61</f>
        <v>6171.8918918918926</v>
      </c>
    </row>
    <row r="63" spans="1:10" ht="12.75" customHeight="1" x14ac:dyDescent="0.25">
      <c r="A63" s="101"/>
      <c r="D63" s="81"/>
      <c r="E63" s="81"/>
      <c r="F63" s="81"/>
      <c r="G63" s="82"/>
      <c r="H63" s="83">
        <f>G62+H62</f>
        <v>2242080</v>
      </c>
      <c r="I63" s="83"/>
      <c r="J63" s="103"/>
    </row>
    <row r="64" spans="1:10" ht="12.75" customHeight="1" x14ac:dyDescent="0.25">
      <c r="A64" s="101"/>
      <c r="B64" s="79"/>
      <c r="D64" s="81"/>
      <c r="E64" s="81"/>
      <c r="F64" s="81"/>
      <c r="G64" s="82"/>
      <c r="H64" s="83"/>
      <c r="I64" s="83"/>
      <c r="J64" s="103"/>
    </row>
    <row r="65" spans="1:10" ht="12.75" customHeight="1" x14ac:dyDescent="0.25">
      <c r="A65" s="101">
        <v>5</v>
      </c>
      <c r="B65" s="84" t="s">
        <v>20</v>
      </c>
      <c r="C65" s="84" t="s">
        <v>21</v>
      </c>
      <c r="D65" s="85" t="s">
        <v>22</v>
      </c>
      <c r="E65" s="85" t="s">
        <v>23</v>
      </c>
      <c r="F65" s="85"/>
      <c r="G65" s="86" t="s">
        <v>24</v>
      </c>
      <c r="H65" s="87" t="s">
        <v>25</v>
      </c>
      <c r="I65" s="87" t="s">
        <v>26</v>
      </c>
      <c r="J65" s="102"/>
    </row>
    <row r="66" spans="1:10" ht="12.75" customHeight="1" x14ac:dyDescent="0.25">
      <c r="A66" s="101"/>
      <c r="B66" s="80">
        <f>Invoice!B356</f>
        <v>48</v>
      </c>
      <c r="C66" s="88" t="str">
        <f>Invoice!E356</f>
        <v>BENSIA SF-9939 A ISI 32 PC (LOVE DADU)</v>
      </c>
      <c r="D66" s="89">
        <f>Invoice!H356</f>
        <v>56000</v>
      </c>
      <c r="E66" s="81">
        <f t="shared" si="10"/>
        <v>2688000</v>
      </c>
      <c r="F66" s="81"/>
      <c r="G66" s="82">
        <f t="shared" si="11"/>
        <v>2421621.6216216213</v>
      </c>
      <c r="H66" s="83">
        <f t="shared" si="12"/>
        <v>266378.37837837834</v>
      </c>
      <c r="I66" s="83">
        <f t="shared" si="13"/>
        <v>50450.450450450444</v>
      </c>
      <c r="J66" s="103">
        <f t="shared" si="14"/>
        <v>5549.5495495495488</v>
      </c>
    </row>
    <row r="67" spans="1:10" ht="12.75" customHeight="1" x14ac:dyDescent="0.25">
      <c r="A67" s="101"/>
      <c r="D67" s="81"/>
      <c r="E67" s="81">
        <f>(E66*Invoice!I356)+((E66-(E66*Invoice!I356))*Invoice!J356)</f>
        <v>268800</v>
      </c>
      <c r="F67" s="81"/>
      <c r="G67" s="90">
        <f>E67/1.11</f>
        <v>242162.16216216213</v>
      </c>
      <c r="H67" s="91">
        <f>G67*11%</f>
        <v>26637.837837837833</v>
      </c>
      <c r="I67" s="91">
        <f>G67/B66</f>
        <v>5045.0450450450444</v>
      </c>
      <c r="J67" s="104">
        <f>H67/B66</f>
        <v>554.95495495495481</v>
      </c>
    </row>
    <row r="68" spans="1:10" ht="12.75" customHeight="1" x14ac:dyDescent="0.25">
      <c r="A68" s="101"/>
      <c r="D68" s="81" t="s">
        <v>23</v>
      </c>
      <c r="E68" s="81">
        <f>E66-E67</f>
        <v>2419200</v>
      </c>
      <c r="F68" s="81"/>
      <c r="G68" s="82">
        <f>G66-G67</f>
        <v>2179459.4594594594</v>
      </c>
      <c r="H68" s="82">
        <f>H66-H67</f>
        <v>239740.5405405405</v>
      </c>
      <c r="I68" s="82">
        <f>I66-I67</f>
        <v>45405.4054054054</v>
      </c>
      <c r="J68" s="105">
        <f>J66-J67</f>
        <v>4994.5945945945941</v>
      </c>
    </row>
    <row r="69" spans="1:10" ht="12.75" customHeight="1" x14ac:dyDescent="0.25">
      <c r="A69" s="101"/>
      <c r="D69" s="81"/>
      <c r="E69" s="81"/>
      <c r="F69" s="81"/>
      <c r="G69" s="82"/>
      <c r="H69" s="83">
        <f>G68+H68</f>
        <v>2419200</v>
      </c>
      <c r="I69" s="83"/>
      <c r="J69" s="103"/>
    </row>
    <row r="70" spans="1:10" ht="12.75" customHeight="1" x14ac:dyDescent="0.25">
      <c r="A70" s="101"/>
      <c r="B70" s="79"/>
      <c r="D70" s="81"/>
      <c r="E70" s="81"/>
      <c r="F70" s="81"/>
      <c r="G70" s="82"/>
      <c r="H70" s="83"/>
      <c r="I70" s="83"/>
      <c r="J70" s="103"/>
    </row>
    <row r="71" spans="1:10" ht="12.75" customHeight="1" x14ac:dyDescent="0.25">
      <c r="A71" s="106"/>
      <c r="B71" s="107"/>
      <c r="C71" s="107"/>
      <c r="D71" s="107"/>
      <c r="E71" s="107"/>
      <c r="F71" s="107"/>
      <c r="G71" s="108">
        <f>G44+G50+G56+G62+G68</f>
        <v>17674648.648648649</v>
      </c>
      <c r="H71" s="108">
        <f>H44+H50+H56+H62+H68</f>
        <v>1944211.3513513515</v>
      </c>
      <c r="I71" s="107"/>
      <c r="J71" s="109">
        <f>H45+H51+H57+H63+H69</f>
        <v>19618860</v>
      </c>
    </row>
    <row r="73" spans="1:10" ht="12.75" customHeight="1" x14ac:dyDescent="0.25">
      <c r="A73" s="94" t="s">
        <v>1</v>
      </c>
      <c r="B73" s="95">
        <f>Invoice!E458</f>
        <v>23100005</v>
      </c>
      <c r="C73" s="96"/>
      <c r="D73" s="97"/>
      <c r="E73" s="97"/>
      <c r="F73" s="97"/>
      <c r="G73" s="98"/>
      <c r="H73" s="99"/>
      <c r="I73" s="99"/>
      <c r="J73" s="100"/>
    </row>
    <row r="74" spans="1:10" ht="12.75" customHeight="1" x14ac:dyDescent="0.25">
      <c r="A74" s="101">
        <v>1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2"/>
    </row>
    <row r="75" spans="1:10" ht="12.75" customHeight="1" x14ac:dyDescent="0.25">
      <c r="A75" s="101"/>
      <c r="B75" s="80">
        <f>Invoice!B466</f>
        <v>216</v>
      </c>
      <c r="C75" s="88" t="str">
        <f>Invoice!E466</f>
        <v>BINDER NOTE JOYKO A5 (CAMPUS/CLASSIC)</v>
      </c>
      <c r="D75" s="89">
        <f>Invoice!H466</f>
        <v>15800</v>
      </c>
      <c r="E75" s="81">
        <f>D75*B75</f>
        <v>3412800</v>
      </c>
      <c r="F75" s="81"/>
      <c r="G75" s="82">
        <f>E75/1.11</f>
        <v>3074594.5945945941</v>
      </c>
      <c r="H75" s="83">
        <f>G75*11%</f>
        <v>338205.40540540533</v>
      </c>
      <c r="I75" s="83">
        <f>G75/B75</f>
        <v>14234.234234234233</v>
      </c>
      <c r="J75" s="103">
        <f>H75/B75</f>
        <v>1565.7657657657653</v>
      </c>
    </row>
    <row r="76" spans="1:10" ht="12.75" customHeight="1" x14ac:dyDescent="0.25">
      <c r="A76" s="101"/>
      <c r="D76" s="81"/>
      <c r="E76" s="81">
        <f>(E75*Invoice!I466)+((E75-(E75*Invoice!I466))*Invoice!J466)</f>
        <v>426600</v>
      </c>
      <c r="F76" s="81"/>
      <c r="G76" s="90">
        <f>E76/1.11</f>
        <v>384324.32432432426</v>
      </c>
      <c r="H76" s="91">
        <f>G76*11%</f>
        <v>42275.675675675666</v>
      </c>
      <c r="I76" s="91">
        <f>G76/B75</f>
        <v>1779.2792792792791</v>
      </c>
      <c r="J76" s="104">
        <f>H76/B75</f>
        <v>195.72072072072066</v>
      </c>
    </row>
    <row r="77" spans="1:10" ht="12.75" customHeight="1" x14ac:dyDescent="0.25">
      <c r="A77" s="101"/>
      <c r="D77" s="81" t="s">
        <v>23</v>
      </c>
      <c r="E77" s="81">
        <f>E75-E76</f>
        <v>2986200</v>
      </c>
      <c r="F77" s="81"/>
      <c r="G77" s="82">
        <f>G75-G76</f>
        <v>2690270.2702702698</v>
      </c>
      <c r="H77" s="82">
        <f>H75-H76</f>
        <v>295929.72972972965</v>
      </c>
      <c r="I77" s="82">
        <f>I75-I76</f>
        <v>12454.954954954954</v>
      </c>
      <c r="J77" s="105">
        <f>J75-J76</f>
        <v>1370.0450450450446</v>
      </c>
    </row>
    <row r="78" spans="1:10" ht="12.75" customHeight="1" x14ac:dyDescent="0.25">
      <c r="A78" s="101"/>
      <c r="D78" s="81"/>
      <c r="E78" s="81"/>
      <c r="F78" s="81"/>
      <c r="G78" s="82"/>
      <c r="H78" s="83">
        <f>G77+H77</f>
        <v>2986199.9999999995</v>
      </c>
      <c r="I78" s="83"/>
      <c r="J78" s="103"/>
    </row>
    <row r="79" spans="1:10" ht="12.75" customHeight="1" x14ac:dyDescent="0.25">
      <c r="A79" s="101"/>
      <c r="B79" s="79"/>
      <c r="D79" s="81"/>
      <c r="E79" s="81"/>
      <c r="F79" s="81"/>
      <c r="G79" s="82"/>
      <c r="H79" s="83"/>
      <c r="I79" s="83"/>
      <c r="J79" s="103"/>
    </row>
    <row r="80" spans="1:10" ht="12.75" customHeight="1" x14ac:dyDescent="0.25">
      <c r="A80" s="106"/>
      <c r="B80" s="107"/>
      <c r="C80" s="107"/>
      <c r="D80" s="107"/>
      <c r="E80" s="107"/>
      <c r="F80" s="107"/>
      <c r="G80" s="108">
        <f>G77</f>
        <v>2690270.2702702698</v>
      </c>
      <c r="H80" s="108">
        <f>H77</f>
        <v>295929.72972972965</v>
      </c>
      <c r="I80" s="107"/>
      <c r="J80" s="109">
        <f>H78</f>
        <v>2986199.9999999995</v>
      </c>
    </row>
    <row r="82" spans="1:10" ht="12.75" customHeight="1" x14ac:dyDescent="0.25">
      <c r="A82" s="94" t="s">
        <v>1</v>
      </c>
      <c r="B82" s="95">
        <f>Invoice!E572</f>
        <v>23100006</v>
      </c>
      <c r="C82" s="96"/>
      <c r="D82" s="97"/>
      <c r="E82" s="97"/>
      <c r="F82" s="97"/>
      <c r="G82" s="98"/>
      <c r="H82" s="99"/>
      <c r="I82" s="99"/>
      <c r="J82" s="100"/>
    </row>
    <row r="83" spans="1:10" ht="12.75" customHeight="1" x14ac:dyDescent="0.25">
      <c r="A83" s="101">
        <v>1</v>
      </c>
      <c r="B83" s="84" t="s">
        <v>20</v>
      </c>
      <c r="C83" s="84" t="s">
        <v>21</v>
      </c>
      <c r="D83" s="85" t="s">
        <v>22</v>
      </c>
      <c r="E83" s="85" t="s">
        <v>23</v>
      </c>
      <c r="F83" s="85"/>
      <c r="G83" s="86" t="s">
        <v>24</v>
      </c>
      <c r="H83" s="87" t="s">
        <v>25</v>
      </c>
      <c r="I83" s="87" t="s">
        <v>26</v>
      </c>
      <c r="J83" s="102"/>
    </row>
    <row r="84" spans="1:10" ht="12.75" customHeight="1" x14ac:dyDescent="0.25">
      <c r="A84" s="101"/>
      <c r="B84" s="80">
        <f>Invoice!B580</f>
        <v>2</v>
      </c>
      <c r="C84" s="88" t="str">
        <f>Invoice!E580</f>
        <v>CORRECTION TAPE KENKO CT-902 (12M x 5MM)</v>
      </c>
      <c r="D84" s="89">
        <f>Invoice!H580</f>
        <v>60000</v>
      </c>
      <c r="E84" s="81">
        <f>D84*B84</f>
        <v>120000</v>
      </c>
      <c r="F84" s="81"/>
      <c r="G84" s="82">
        <f>E84/1.11</f>
        <v>108108.10810810809</v>
      </c>
      <c r="H84" s="83">
        <f>G84*11%</f>
        <v>11891.89189189189</v>
      </c>
      <c r="I84" s="83">
        <f>G84/B84</f>
        <v>54054.054054054046</v>
      </c>
      <c r="J84" s="103">
        <f>H84/B84</f>
        <v>5945.9459459459449</v>
      </c>
    </row>
    <row r="85" spans="1:10" ht="12.75" customHeight="1" x14ac:dyDescent="0.25">
      <c r="A85" s="101"/>
      <c r="D85" s="81"/>
      <c r="E85" s="81">
        <f>(E84*Invoice!I580)+((E84-(E84*Invoice!I580))*Invoice!J580)</f>
        <v>12000</v>
      </c>
      <c r="F85" s="81"/>
      <c r="G85" s="90">
        <f>E85/1.11</f>
        <v>10810.81081081081</v>
      </c>
      <c r="H85" s="91">
        <f>G85*11%</f>
        <v>1189.1891891891892</v>
      </c>
      <c r="I85" s="91">
        <f>G85/B84</f>
        <v>5405.405405405405</v>
      </c>
      <c r="J85" s="104">
        <f>H85/B84</f>
        <v>594.59459459459458</v>
      </c>
    </row>
    <row r="86" spans="1:10" ht="12.75" customHeight="1" x14ac:dyDescent="0.25">
      <c r="A86" s="101"/>
      <c r="D86" s="81" t="s">
        <v>23</v>
      </c>
      <c r="E86" s="81">
        <f>E84-E85</f>
        <v>108000</v>
      </c>
      <c r="F86" s="81"/>
      <c r="G86" s="82">
        <f>G84-G85</f>
        <v>97297.297297297278</v>
      </c>
      <c r="H86" s="82">
        <f>H84-H85</f>
        <v>10702.7027027027</v>
      </c>
      <c r="I86" s="82">
        <f>I84-I85</f>
        <v>48648.648648648639</v>
      </c>
      <c r="J86" s="105">
        <f>J84-J85</f>
        <v>5351.3513513513499</v>
      </c>
    </row>
    <row r="87" spans="1:10" ht="12.75" customHeight="1" x14ac:dyDescent="0.25">
      <c r="A87" s="101"/>
      <c r="D87" s="81"/>
      <c r="E87" s="81"/>
      <c r="F87" s="81"/>
      <c r="G87" s="82"/>
      <c r="H87" s="83">
        <f>G86+H86</f>
        <v>107999.99999999997</v>
      </c>
      <c r="I87" s="83"/>
      <c r="J87" s="103"/>
    </row>
    <row r="88" spans="1:10" ht="12.75" customHeight="1" x14ac:dyDescent="0.25">
      <c r="A88" s="101"/>
      <c r="B88" s="79"/>
      <c r="D88" s="81"/>
      <c r="E88" s="81"/>
      <c r="F88" s="81"/>
      <c r="G88" s="82"/>
      <c r="H88" s="83"/>
      <c r="I88" s="83"/>
      <c r="J88" s="103"/>
    </row>
    <row r="89" spans="1:10" ht="12.75" customHeight="1" x14ac:dyDescent="0.25">
      <c r="A89" s="106"/>
      <c r="B89" s="107"/>
      <c r="C89" s="107"/>
      <c r="D89" s="107"/>
      <c r="E89" s="107"/>
      <c r="F89" s="107"/>
      <c r="G89" s="108">
        <f>G86</f>
        <v>97297.297297297278</v>
      </c>
      <c r="H89" s="108">
        <f>H86</f>
        <v>10702.7027027027</v>
      </c>
      <c r="I89" s="107"/>
      <c r="J89" s="109">
        <f>H87</f>
        <v>107999.99999999997</v>
      </c>
    </row>
    <row r="91" spans="1:10" ht="12.75" customHeight="1" x14ac:dyDescent="0.25">
      <c r="A91" s="94" t="s">
        <v>1</v>
      </c>
      <c r="B91" s="95">
        <f>Invoice!E686</f>
        <v>23100007</v>
      </c>
      <c r="C91" s="96"/>
      <c r="D91" s="97"/>
      <c r="E91" s="97"/>
      <c r="F91" s="97"/>
      <c r="G91" s="98"/>
      <c r="H91" s="99"/>
      <c r="I91" s="99"/>
      <c r="J91" s="100"/>
    </row>
    <row r="92" spans="1:10" ht="12.75" customHeight="1" x14ac:dyDescent="0.25">
      <c r="A92" s="101">
        <v>1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2"/>
    </row>
    <row r="93" spans="1:10" ht="12.75" customHeight="1" x14ac:dyDescent="0.25">
      <c r="A93" s="101"/>
      <c r="B93" s="80">
        <f>Invoice!B694</f>
        <v>20</v>
      </c>
      <c r="C93" s="88" t="str">
        <f>Invoice!E694</f>
        <v>BINDER CLIP KENKO NO. 155</v>
      </c>
      <c r="D93" s="89">
        <f>Invoice!H694</f>
        <v>69000</v>
      </c>
      <c r="E93" s="81">
        <f>D93*B93</f>
        <v>1380000</v>
      </c>
      <c r="F93" s="81"/>
      <c r="G93" s="82">
        <f>E93/1.11</f>
        <v>1243243.2432432431</v>
      </c>
      <c r="H93" s="83">
        <f>G93*11%</f>
        <v>136756.75675675675</v>
      </c>
      <c r="I93" s="83">
        <f>G93/B93</f>
        <v>62162.162162162153</v>
      </c>
      <c r="J93" s="103">
        <f>H93/B93</f>
        <v>6837.8378378378375</v>
      </c>
    </row>
    <row r="94" spans="1:10" ht="12.75" customHeight="1" x14ac:dyDescent="0.25">
      <c r="A94" s="101"/>
      <c r="D94" s="81"/>
      <c r="E94" s="81">
        <f>(E93*Invoice!I694)+((E93-(E93*Invoice!I694))*Invoice!J694)</f>
        <v>193200.00000000003</v>
      </c>
      <c r="F94" s="81"/>
      <c r="G94" s="90">
        <f>E94/1.11</f>
        <v>174054.05405405405</v>
      </c>
      <c r="H94" s="91">
        <f>G94*11%</f>
        <v>19145.945945945947</v>
      </c>
      <c r="I94" s="91">
        <f>G94/B93</f>
        <v>8702.7027027027034</v>
      </c>
      <c r="J94" s="104">
        <f>H94/B93</f>
        <v>957.29729729729729</v>
      </c>
    </row>
    <row r="95" spans="1:10" ht="12.75" customHeight="1" x14ac:dyDescent="0.25">
      <c r="A95" s="101"/>
      <c r="D95" s="81" t="s">
        <v>23</v>
      </c>
      <c r="E95" s="81">
        <f>E93-E94</f>
        <v>1186800</v>
      </c>
      <c r="F95" s="81"/>
      <c r="G95" s="82">
        <f>G93-G94</f>
        <v>1069189.1891891891</v>
      </c>
      <c r="H95" s="82">
        <f>H93-H94</f>
        <v>117610.8108108108</v>
      </c>
      <c r="I95" s="82">
        <f>I93-I94</f>
        <v>53459.459459459453</v>
      </c>
      <c r="J95" s="105">
        <f>J93-J94</f>
        <v>5880.54054054054</v>
      </c>
    </row>
    <row r="96" spans="1:10" ht="12.75" customHeight="1" x14ac:dyDescent="0.25">
      <c r="A96" s="101"/>
      <c r="D96" s="81"/>
      <c r="E96" s="81"/>
      <c r="F96" s="81"/>
      <c r="G96" s="82"/>
      <c r="H96" s="83">
        <f>G95+H95</f>
        <v>1186800</v>
      </c>
      <c r="I96" s="83"/>
      <c r="J96" s="103"/>
    </row>
    <row r="97" spans="1:10" ht="12.75" customHeight="1" x14ac:dyDescent="0.25">
      <c r="A97" s="101"/>
      <c r="B97" s="79"/>
      <c r="D97" s="81"/>
      <c r="E97" s="81"/>
      <c r="F97" s="81"/>
      <c r="G97" s="82"/>
      <c r="H97" s="83"/>
      <c r="I97" s="83"/>
      <c r="J97" s="103"/>
    </row>
    <row r="98" spans="1:10" ht="12.75" customHeight="1" x14ac:dyDescent="0.25">
      <c r="A98" s="101">
        <v>2</v>
      </c>
      <c r="B98" s="84" t="s">
        <v>20</v>
      </c>
      <c r="C98" s="84" t="s">
        <v>21</v>
      </c>
      <c r="D98" s="85" t="s">
        <v>22</v>
      </c>
      <c r="E98" s="85" t="s">
        <v>23</v>
      </c>
      <c r="F98" s="85"/>
      <c r="G98" s="86" t="s">
        <v>24</v>
      </c>
      <c r="H98" s="87" t="s">
        <v>25</v>
      </c>
      <c r="I98" s="87" t="s">
        <v>26</v>
      </c>
      <c r="J98" s="102"/>
    </row>
    <row r="99" spans="1:10" ht="12.75" customHeight="1" x14ac:dyDescent="0.25">
      <c r="A99" s="101"/>
      <c r="B99" s="80">
        <f>Invoice!B695</f>
        <v>2</v>
      </c>
      <c r="C99" s="88" t="str">
        <f>Invoice!E695</f>
        <v>GARISAN BESI (STAINLESS STEEL) KENKO 50 CM</v>
      </c>
      <c r="D99" s="89">
        <f>Invoice!H695</f>
        <v>215400</v>
      </c>
      <c r="E99" s="81">
        <f t="shared" ref="E99" si="15">D99*B99</f>
        <v>430800</v>
      </c>
      <c r="F99" s="81"/>
      <c r="G99" s="82">
        <f t="shared" ref="G99" si="16">E99/1.11</f>
        <v>388108.10810810805</v>
      </c>
      <c r="H99" s="83">
        <f t="shared" ref="H99" si="17">G99*11%</f>
        <v>42691.891891891886</v>
      </c>
      <c r="I99" s="83">
        <f t="shared" ref="I99" si="18">G99/B99</f>
        <v>194054.05405405402</v>
      </c>
      <c r="J99" s="103">
        <f t="shared" ref="J99" si="19">H99/B99</f>
        <v>21345.945945945943</v>
      </c>
    </row>
    <row r="100" spans="1:10" ht="12.75" customHeight="1" x14ac:dyDescent="0.25">
      <c r="A100" s="101"/>
      <c r="D100" s="81"/>
      <c r="E100" s="81">
        <f>(E99*Invoice!I695)+((E99-(E99*Invoice!I695))*Invoice!J695)</f>
        <v>53850</v>
      </c>
      <c r="F100" s="81"/>
      <c r="G100" s="90">
        <f>E100/1.11</f>
        <v>48513.513513513506</v>
      </c>
      <c r="H100" s="91">
        <f>G100*11%</f>
        <v>5336.4864864864858</v>
      </c>
      <c r="I100" s="91">
        <f>G100/B99</f>
        <v>24256.756756756753</v>
      </c>
      <c r="J100" s="104">
        <f>H100/B99</f>
        <v>2668.2432432432429</v>
      </c>
    </row>
    <row r="101" spans="1:10" ht="12.75" customHeight="1" x14ac:dyDescent="0.25">
      <c r="A101" s="101"/>
      <c r="D101" s="81" t="s">
        <v>23</v>
      </c>
      <c r="E101" s="81">
        <f>E99-E100</f>
        <v>376950</v>
      </c>
      <c r="F101" s="81"/>
      <c r="G101" s="82">
        <f>G99-G100</f>
        <v>339594.59459459456</v>
      </c>
      <c r="H101" s="82">
        <f>H99-H100</f>
        <v>37355.4054054054</v>
      </c>
      <c r="I101" s="82">
        <f>I99-I100</f>
        <v>169797.29729729728</v>
      </c>
      <c r="J101" s="105">
        <f>J99-J100</f>
        <v>18677.7027027027</v>
      </c>
    </row>
    <row r="102" spans="1:10" ht="12.75" customHeight="1" x14ac:dyDescent="0.25">
      <c r="A102" s="101"/>
      <c r="D102" s="81"/>
      <c r="E102" s="81"/>
      <c r="F102" s="81"/>
      <c r="G102" s="82"/>
      <c r="H102" s="83">
        <f>G101+H101</f>
        <v>376949.99999999994</v>
      </c>
      <c r="I102" s="83"/>
      <c r="J102" s="103"/>
    </row>
    <row r="103" spans="1:10" ht="12.75" customHeight="1" x14ac:dyDescent="0.25">
      <c r="A103" s="101"/>
      <c r="B103" s="79"/>
      <c r="D103" s="81"/>
      <c r="E103" s="81"/>
      <c r="F103" s="81"/>
      <c r="G103" s="82"/>
      <c r="H103" s="83"/>
      <c r="I103" s="83"/>
      <c r="J103" s="103"/>
    </row>
    <row r="104" spans="1:10" ht="12.75" customHeight="1" x14ac:dyDescent="0.25">
      <c r="A104" s="106"/>
      <c r="B104" s="107"/>
      <c r="C104" s="107"/>
      <c r="D104" s="107"/>
      <c r="E104" s="107"/>
      <c r="F104" s="107"/>
      <c r="G104" s="108">
        <f>G95+G101</f>
        <v>1408783.7837837837</v>
      </c>
      <c r="H104" s="108">
        <f>H95+H101</f>
        <v>154966.21621621621</v>
      </c>
      <c r="I104" s="107"/>
      <c r="J104" s="109">
        <f>H96+H102</f>
        <v>1563750</v>
      </c>
    </row>
    <row r="106" spans="1:10" ht="12.75" customHeight="1" x14ac:dyDescent="0.25">
      <c r="A106" s="94" t="s">
        <v>1</v>
      </c>
      <c r="B106" s="95">
        <f>Invoice!E800</f>
        <v>23100008</v>
      </c>
      <c r="C106" s="96"/>
      <c r="D106" s="97"/>
      <c r="E106" s="97"/>
      <c r="F106" s="97"/>
      <c r="G106" s="98"/>
      <c r="H106" s="99"/>
      <c r="I106" s="99"/>
      <c r="J106" s="100"/>
    </row>
    <row r="107" spans="1:10" ht="12.75" customHeight="1" x14ac:dyDescent="0.25">
      <c r="A107" s="101">
        <v>1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2"/>
    </row>
    <row r="108" spans="1:10" ht="12.75" customHeight="1" x14ac:dyDescent="0.25">
      <c r="A108" s="101"/>
      <c r="B108" s="80">
        <f>Invoice!B808</f>
        <v>36</v>
      </c>
      <c r="C108" s="88" t="str">
        <f>Invoice!E808</f>
        <v>LEM STICK KENKO 15 GR (TANGGUNG) isi 20 pc</v>
      </c>
      <c r="D108" s="89">
        <f>Invoice!H808</f>
        <v>72000</v>
      </c>
      <c r="E108" s="81">
        <f>D108*B108</f>
        <v>2592000</v>
      </c>
      <c r="F108" s="81"/>
      <c r="G108" s="82">
        <f>E108/1.11</f>
        <v>2335135.1351351351</v>
      </c>
      <c r="H108" s="83">
        <f>G108*11%</f>
        <v>256864.86486486488</v>
      </c>
      <c r="I108" s="83">
        <f>G108/B108</f>
        <v>64864.864864864867</v>
      </c>
      <c r="J108" s="103">
        <f>H108/B108</f>
        <v>7135.1351351351359</v>
      </c>
    </row>
    <row r="109" spans="1:10" ht="12.75" customHeight="1" x14ac:dyDescent="0.25">
      <c r="A109" s="101"/>
      <c r="D109" s="81"/>
      <c r="E109" s="81">
        <f>(E108*Invoice!I808)+((E108-(E108*Invoice!I808))*Invoice!J808)</f>
        <v>349920</v>
      </c>
      <c r="F109" s="81"/>
      <c r="G109" s="90">
        <f>E109/1.11</f>
        <v>315243.2432432432</v>
      </c>
      <c r="H109" s="91">
        <f>G109*11%</f>
        <v>34676.756756756753</v>
      </c>
      <c r="I109" s="91">
        <f>G109/B108</f>
        <v>8756.7567567567548</v>
      </c>
      <c r="J109" s="104">
        <f>H109/B108</f>
        <v>963.24324324324311</v>
      </c>
    </row>
    <row r="110" spans="1:10" ht="12.75" customHeight="1" x14ac:dyDescent="0.25">
      <c r="A110" s="101"/>
      <c r="D110" s="81" t="s">
        <v>23</v>
      </c>
      <c r="E110" s="81">
        <f>E108-E109</f>
        <v>2242080</v>
      </c>
      <c r="F110" s="81"/>
      <c r="G110" s="82">
        <f>G108-G109</f>
        <v>2019891.8918918921</v>
      </c>
      <c r="H110" s="82">
        <f>H108-H109</f>
        <v>222188.10810810814</v>
      </c>
      <c r="I110" s="82">
        <f>I108-I109</f>
        <v>56108.108108108114</v>
      </c>
      <c r="J110" s="105">
        <f>J108-J109</f>
        <v>6171.8918918918926</v>
      </c>
    </row>
    <row r="111" spans="1:10" ht="12.75" customHeight="1" x14ac:dyDescent="0.25">
      <c r="A111" s="101"/>
      <c r="D111" s="81"/>
      <c r="E111" s="81"/>
      <c r="F111" s="81"/>
      <c r="G111" s="82"/>
      <c r="H111" s="83">
        <f>G110+H110</f>
        <v>2242080</v>
      </c>
      <c r="I111" s="83"/>
      <c r="J111" s="103"/>
    </row>
    <row r="112" spans="1:10" ht="12.75" customHeight="1" x14ac:dyDescent="0.25">
      <c r="A112" s="101"/>
      <c r="B112" s="79"/>
      <c r="D112" s="81"/>
      <c r="E112" s="81"/>
      <c r="F112" s="81"/>
      <c r="G112" s="82"/>
      <c r="H112" s="83"/>
      <c r="I112" s="83"/>
      <c r="J112" s="103"/>
    </row>
    <row r="113" spans="1:10" ht="12.75" customHeight="1" x14ac:dyDescent="0.25">
      <c r="A113" s="101">
        <v>2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2"/>
    </row>
    <row r="114" spans="1:10" ht="12.75" customHeight="1" x14ac:dyDescent="0.25">
      <c r="A114" s="101"/>
      <c r="B114" s="80">
        <f>Invoice!B809</f>
        <v>36</v>
      </c>
      <c r="C114" s="88" t="str">
        <f>Invoice!E809</f>
        <v>LEM STICK KENKO 8 GR (KECIL) isi 30 pc</v>
      </c>
      <c r="D114" s="89">
        <f>Invoice!H809</f>
        <v>66000</v>
      </c>
      <c r="E114" s="81">
        <f t="shared" ref="E114:E132" si="20">D114*B114</f>
        <v>2376000</v>
      </c>
      <c r="F114" s="81"/>
      <c r="G114" s="82">
        <f t="shared" ref="G114:G132" si="21">E114/1.11</f>
        <v>2140540.5405405401</v>
      </c>
      <c r="H114" s="83">
        <f t="shared" ref="H114:H132" si="22">G114*11%</f>
        <v>235459.45945945941</v>
      </c>
      <c r="I114" s="83">
        <f t="shared" ref="I114:I132" si="23">G114/B114</f>
        <v>59459.459459459445</v>
      </c>
      <c r="J114" s="103">
        <f t="shared" ref="J114:J132" si="24">H114/B114</f>
        <v>6540.540540540539</v>
      </c>
    </row>
    <row r="115" spans="1:10" ht="12.75" customHeight="1" x14ac:dyDescent="0.25">
      <c r="A115" s="101"/>
      <c r="D115" s="81"/>
      <c r="E115" s="81">
        <f>(E114*Invoice!I809)+((E114-(E114*Invoice!I809))*Invoice!J809)</f>
        <v>320760</v>
      </c>
      <c r="F115" s="81"/>
      <c r="G115" s="90">
        <f>E115/1.11</f>
        <v>288972.97297297296</v>
      </c>
      <c r="H115" s="91">
        <f>G115*11%</f>
        <v>31787.027027027027</v>
      </c>
      <c r="I115" s="91">
        <f>G115/B114</f>
        <v>8027.0270270270266</v>
      </c>
      <c r="J115" s="104">
        <f>H115/B114</f>
        <v>882.97297297297291</v>
      </c>
    </row>
    <row r="116" spans="1:10" ht="12.75" customHeight="1" x14ac:dyDescent="0.25">
      <c r="A116" s="101"/>
      <c r="D116" s="81" t="s">
        <v>23</v>
      </c>
      <c r="E116" s="81">
        <f>E114-E115</f>
        <v>2055240</v>
      </c>
      <c r="F116" s="81"/>
      <c r="G116" s="82">
        <f>G114-G115</f>
        <v>1851567.5675675671</v>
      </c>
      <c r="H116" s="82">
        <f>H114-H115</f>
        <v>203672.43243243237</v>
      </c>
      <c r="I116" s="82">
        <f>I114-I115</f>
        <v>51432.432432432419</v>
      </c>
      <c r="J116" s="105">
        <f>J114-J115</f>
        <v>5657.5675675675666</v>
      </c>
    </row>
    <row r="117" spans="1:10" ht="12.75" customHeight="1" x14ac:dyDescent="0.25">
      <c r="A117" s="101"/>
      <c r="D117" s="81"/>
      <c r="E117" s="81"/>
      <c r="F117" s="81"/>
      <c r="G117" s="82"/>
      <c r="H117" s="83">
        <f>G116+H116</f>
        <v>2055239.9999999995</v>
      </c>
      <c r="I117" s="83"/>
      <c r="J117" s="103"/>
    </row>
    <row r="118" spans="1:10" ht="12.75" customHeight="1" x14ac:dyDescent="0.25">
      <c r="A118" s="101"/>
      <c r="B118" s="79"/>
      <c r="D118" s="81"/>
      <c r="E118" s="81"/>
      <c r="F118" s="81"/>
      <c r="G118" s="82"/>
      <c r="H118" s="83"/>
      <c r="I118" s="83"/>
      <c r="J118" s="103"/>
    </row>
    <row r="119" spans="1:10" ht="12.75" customHeight="1" x14ac:dyDescent="0.25">
      <c r="A119" s="101">
        <v>3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2"/>
    </row>
    <row r="120" spans="1:10" ht="12.75" customHeight="1" x14ac:dyDescent="0.25">
      <c r="A120" s="101"/>
      <c r="B120" s="80">
        <f>Invoice!B810</f>
        <v>288</v>
      </c>
      <c r="C120" s="88" t="str">
        <f>Invoice!E810</f>
        <v>GEL PEN KENKO EASY GEL HITAM</v>
      </c>
      <c r="D120" s="89">
        <f>Invoice!H810</f>
        <v>26100</v>
      </c>
      <c r="E120" s="81">
        <f t="shared" si="20"/>
        <v>7516800</v>
      </c>
      <c r="F120" s="81"/>
      <c r="G120" s="82">
        <f t="shared" si="21"/>
        <v>6771891.8918918911</v>
      </c>
      <c r="H120" s="83">
        <f t="shared" si="22"/>
        <v>744908.10810810805</v>
      </c>
      <c r="I120" s="83">
        <f t="shared" si="23"/>
        <v>23513.51351351351</v>
      </c>
      <c r="J120" s="103">
        <f t="shared" si="24"/>
        <v>2586.4864864864862</v>
      </c>
    </row>
    <row r="121" spans="1:10" ht="12.75" customHeight="1" x14ac:dyDescent="0.25">
      <c r="A121" s="101"/>
      <c r="D121" s="81"/>
      <c r="E121" s="81">
        <f>(E120*Invoice!I810)+((E120-(E120*Invoice!I810))*Invoice!J810)</f>
        <v>1014768.0000000001</v>
      </c>
      <c r="F121" s="81"/>
      <c r="G121" s="90">
        <f>E121/1.11</f>
        <v>914205.40540540544</v>
      </c>
      <c r="H121" s="91">
        <f>G121*11%</f>
        <v>100562.5945945946</v>
      </c>
      <c r="I121" s="91">
        <f>G121/B120</f>
        <v>3174.3243243243246</v>
      </c>
      <c r="J121" s="104">
        <f>H121/B120</f>
        <v>349.17567567567568</v>
      </c>
    </row>
    <row r="122" spans="1:10" ht="12.75" customHeight="1" x14ac:dyDescent="0.25">
      <c r="A122" s="101"/>
      <c r="D122" s="81" t="s">
        <v>23</v>
      </c>
      <c r="E122" s="81">
        <f>E120-E121</f>
        <v>6502032</v>
      </c>
      <c r="F122" s="81"/>
      <c r="G122" s="82">
        <f>G120-G121</f>
        <v>5857686.4864864852</v>
      </c>
      <c r="H122" s="82">
        <f>H120-H121</f>
        <v>644345.51351351349</v>
      </c>
      <c r="I122" s="82">
        <f>I120-I121</f>
        <v>20339.189189189186</v>
      </c>
      <c r="J122" s="105">
        <f>J120-J121</f>
        <v>2237.3108108108104</v>
      </c>
    </row>
    <row r="123" spans="1:10" ht="12.75" customHeight="1" x14ac:dyDescent="0.25">
      <c r="A123" s="101"/>
      <c r="D123" s="81"/>
      <c r="E123" s="81"/>
      <c r="F123" s="81"/>
      <c r="G123" s="82"/>
      <c r="H123" s="83">
        <f>G122+H122</f>
        <v>6502031.9999999991</v>
      </c>
      <c r="I123" s="83"/>
      <c r="J123" s="103"/>
    </row>
    <row r="124" spans="1:10" ht="12.75" customHeight="1" x14ac:dyDescent="0.25">
      <c r="A124" s="101"/>
      <c r="B124" s="79"/>
      <c r="D124" s="81"/>
      <c r="E124" s="81"/>
      <c r="F124" s="81"/>
      <c r="G124" s="82"/>
      <c r="H124" s="83"/>
      <c r="I124" s="83"/>
      <c r="J124" s="103"/>
    </row>
    <row r="125" spans="1:10" ht="12.75" customHeight="1" x14ac:dyDescent="0.25">
      <c r="A125" s="101">
        <v>4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2"/>
    </row>
    <row r="126" spans="1:10" ht="12.75" customHeight="1" x14ac:dyDescent="0.25">
      <c r="A126" s="101"/>
      <c r="B126" s="80">
        <f>Invoice!B811</f>
        <v>120</v>
      </c>
      <c r="C126" s="88" t="str">
        <f>Invoice!E811</f>
        <v>ISI CUTTER 9 MM KENKO A-100 (KECIL)</v>
      </c>
      <c r="D126" s="89">
        <f>Invoice!H811</f>
        <v>32400</v>
      </c>
      <c r="E126" s="81">
        <f t="shared" si="20"/>
        <v>3888000</v>
      </c>
      <c r="F126" s="81"/>
      <c r="G126" s="82">
        <f t="shared" si="21"/>
        <v>3502702.7027027025</v>
      </c>
      <c r="H126" s="83">
        <f t="shared" si="22"/>
        <v>385297.29729729728</v>
      </c>
      <c r="I126" s="83">
        <f t="shared" si="23"/>
        <v>29189.189189189186</v>
      </c>
      <c r="J126" s="103">
        <f t="shared" si="24"/>
        <v>3210.8108108108108</v>
      </c>
    </row>
    <row r="127" spans="1:10" ht="12.75" customHeight="1" x14ac:dyDescent="0.25">
      <c r="A127" s="101"/>
      <c r="D127" s="81"/>
      <c r="E127" s="81">
        <f>(E126*Invoice!I811)+((E126-(E126*Invoice!I811))*Invoice!J811)</f>
        <v>524880</v>
      </c>
      <c r="F127" s="81"/>
      <c r="G127" s="90">
        <f>E127/1.11</f>
        <v>472864.86486486485</v>
      </c>
      <c r="H127" s="91">
        <f>G127*11%</f>
        <v>52015.135135135133</v>
      </c>
      <c r="I127" s="91">
        <f>G127/B126</f>
        <v>3940.5405405405404</v>
      </c>
      <c r="J127" s="104">
        <f>H127/B126</f>
        <v>433.45945945945942</v>
      </c>
    </row>
    <row r="128" spans="1:10" ht="12.75" customHeight="1" x14ac:dyDescent="0.25">
      <c r="A128" s="101"/>
      <c r="D128" s="81" t="s">
        <v>23</v>
      </c>
      <c r="E128" s="81">
        <f>E126-E127</f>
        <v>3363120</v>
      </c>
      <c r="F128" s="81"/>
      <c r="G128" s="82">
        <f>G126-G127</f>
        <v>3029837.8378378376</v>
      </c>
      <c r="H128" s="82">
        <f>H126-H127</f>
        <v>333282.16216216213</v>
      </c>
      <c r="I128" s="82">
        <f>I126-I127</f>
        <v>25248.648648648646</v>
      </c>
      <c r="J128" s="105">
        <f>J126-J127</f>
        <v>2777.3513513513512</v>
      </c>
    </row>
    <row r="129" spans="1:10" ht="12.75" customHeight="1" x14ac:dyDescent="0.25">
      <c r="A129" s="101"/>
      <c r="D129" s="81"/>
      <c r="E129" s="81"/>
      <c r="F129" s="81"/>
      <c r="G129" s="82"/>
      <c r="H129" s="83">
        <f>G128+H128</f>
        <v>3363120</v>
      </c>
      <c r="I129" s="83"/>
      <c r="J129" s="103"/>
    </row>
    <row r="130" spans="1:10" ht="12.75" customHeight="1" x14ac:dyDescent="0.25">
      <c r="A130" s="101"/>
      <c r="B130" s="79"/>
      <c r="D130" s="81"/>
      <c r="E130" s="81"/>
      <c r="F130" s="81"/>
      <c r="G130" s="82"/>
      <c r="H130" s="83"/>
      <c r="I130" s="83"/>
      <c r="J130" s="103"/>
    </row>
    <row r="131" spans="1:10" ht="12.75" customHeight="1" x14ac:dyDescent="0.25">
      <c r="A131" s="101">
        <v>5</v>
      </c>
      <c r="B131" s="84" t="s">
        <v>20</v>
      </c>
      <c r="C131" s="84" t="s">
        <v>21</v>
      </c>
      <c r="D131" s="85" t="s">
        <v>22</v>
      </c>
      <c r="E131" s="85" t="s">
        <v>23</v>
      </c>
      <c r="F131" s="85"/>
      <c r="G131" s="86" t="s">
        <v>24</v>
      </c>
      <c r="H131" s="87" t="s">
        <v>25</v>
      </c>
      <c r="I131" s="87" t="s">
        <v>26</v>
      </c>
      <c r="J131" s="102"/>
    </row>
    <row r="132" spans="1:10" ht="12.75" customHeight="1" x14ac:dyDescent="0.25">
      <c r="A132" s="101"/>
      <c r="B132" s="80">
        <f>Invoice!B812</f>
        <v>180</v>
      </c>
      <c r="C132" s="88" t="str">
        <f>Invoice!E812</f>
        <v>ISI CUTTER 18 MM KENKO L-150 (BESAR)</v>
      </c>
      <c r="D132" s="89">
        <f>Invoice!H812</f>
        <v>64800</v>
      </c>
      <c r="E132" s="81">
        <f t="shared" si="20"/>
        <v>11664000</v>
      </c>
      <c r="F132" s="81"/>
      <c r="G132" s="82">
        <f t="shared" si="21"/>
        <v>10508108.108108107</v>
      </c>
      <c r="H132" s="83">
        <f t="shared" si="22"/>
        <v>1155891.8918918918</v>
      </c>
      <c r="I132" s="83">
        <f t="shared" si="23"/>
        <v>58378.378378378373</v>
      </c>
      <c r="J132" s="103">
        <f t="shared" si="24"/>
        <v>6421.6216216216217</v>
      </c>
    </row>
    <row r="133" spans="1:10" ht="12.75" customHeight="1" x14ac:dyDescent="0.25">
      <c r="A133" s="101"/>
      <c r="D133" s="81"/>
      <c r="E133" s="81">
        <f>(E132*Invoice!I812)+((E132-(E132*Invoice!I812))*Invoice!J812)</f>
        <v>1574640</v>
      </c>
      <c r="F133" s="81"/>
      <c r="G133" s="90">
        <f>E133/1.11</f>
        <v>1418594.5945945946</v>
      </c>
      <c r="H133" s="91">
        <f>G133*11%</f>
        <v>156045.40540540541</v>
      </c>
      <c r="I133" s="91">
        <f>G133/B132</f>
        <v>7881.0810810810808</v>
      </c>
      <c r="J133" s="104">
        <f>H133/B132</f>
        <v>866.91891891891896</v>
      </c>
    </row>
    <row r="134" spans="1:10" ht="12.75" customHeight="1" x14ac:dyDescent="0.25">
      <c r="A134" s="101"/>
      <c r="D134" s="81" t="s">
        <v>23</v>
      </c>
      <c r="E134" s="81">
        <f>E132-E133</f>
        <v>10089360</v>
      </c>
      <c r="F134" s="81"/>
      <c r="G134" s="82">
        <f>G132-G133</f>
        <v>9089513.5135135129</v>
      </c>
      <c r="H134" s="82">
        <f>H132-H133</f>
        <v>999846.48648648639</v>
      </c>
      <c r="I134" s="82">
        <f>I132-I133</f>
        <v>50497.297297297293</v>
      </c>
      <c r="J134" s="105">
        <f>J132-J133</f>
        <v>5554.7027027027025</v>
      </c>
    </row>
    <row r="135" spans="1:10" ht="12.75" customHeight="1" x14ac:dyDescent="0.25">
      <c r="A135" s="101"/>
      <c r="D135" s="81"/>
      <c r="E135" s="81"/>
      <c r="F135" s="81"/>
      <c r="G135" s="82"/>
      <c r="H135" s="83">
        <f>G134+H134</f>
        <v>10089360</v>
      </c>
      <c r="I135" s="83"/>
      <c r="J135" s="103"/>
    </row>
    <row r="136" spans="1:10" ht="12.75" customHeight="1" x14ac:dyDescent="0.25">
      <c r="A136" s="101"/>
      <c r="B136" s="79"/>
      <c r="D136" s="81"/>
      <c r="E136" s="81"/>
      <c r="F136" s="81"/>
      <c r="G136" s="82"/>
      <c r="H136" s="83"/>
      <c r="I136" s="83"/>
      <c r="J136" s="103"/>
    </row>
    <row r="137" spans="1:10" ht="12.75" customHeight="1" x14ac:dyDescent="0.25">
      <c r="A137" s="106"/>
      <c r="B137" s="107"/>
      <c r="C137" s="107"/>
      <c r="D137" s="107"/>
      <c r="E137" s="107"/>
      <c r="F137" s="107"/>
      <c r="G137" s="108">
        <f>G110+G116+G122+G128+G134</f>
        <v>21848497.297297295</v>
      </c>
      <c r="H137" s="108">
        <f>H110+H116+H122+H128+H134</f>
        <v>2403334.7027027025</v>
      </c>
      <c r="I137" s="107"/>
      <c r="J137" s="109">
        <f>H111+H117+H123+H129+H135</f>
        <v>24251832</v>
      </c>
    </row>
    <row r="139" spans="1:10" ht="12.75" customHeight="1" x14ac:dyDescent="0.25">
      <c r="A139" s="94" t="s">
        <v>1</v>
      </c>
      <c r="B139" s="95">
        <f>Invoice!E914</f>
        <v>23100009</v>
      </c>
      <c r="C139" s="96"/>
      <c r="D139" s="97"/>
      <c r="E139" s="97"/>
      <c r="F139" s="97"/>
      <c r="G139" s="98"/>
      <c r="H139" s="99"/>
      <c r="I139" s="99"/>
      <c r="J139" s="100"/>
    </row>
    <row r="140" spans="1:10" ht="12.75" customHeight="1" x14ac:dyDescent="0.25">
      <c r="A140" s="101">
        <v>1</v>
      </c>
      <c r="B140" s="84" t="s">
        <v>20</v>
      </c>
      <c r="C140" s="84" t="s">
        <v>21</v>
      </c>
      <c r="D140" s="85" t="s">
        <v>22</v>
      </c>
      <c r="E140" s="85" t="s">
        <v>23</v>
      </c>
      <c r="F140" s="85"/>
      <c r="G140" s="86" t="s">
        <v>24</v>
      </c>
      <c r="H140" s="87" t="s">
        <v>25</v>
      </c>
      <c r="I140" s="87" t="s">
        <v>26</v>
      </c>
      <c r="J140" s="102"/>
    </row>
    <row r="141" spans="1:10" ht="12.75" customHeight="1" x14ac:dyDescent="0.25">
      <c r="A141" s="101"/>
      <c r="B141" s="80">
        <f>Invoice!B922</f>
        <v>288</v>
      </c>
      <c r="C141" s="88" t="str">
        <f>Invoice!E922</f>
        <v>PENCIL CASE JOYKO PC-0719AC-36A/F (Animal Calender)</v>
      </c>
      <c r="D141" s="89">
        <f>Invoice!H922</f>
        <v>4800</v>
      </c>
      <c r="E141" s="81">
        <f>D141*B141</f>
        <v>1382400</v>
      </c>
      <c r="F141" s="81"/>
      <c r="G141" s="82">
        <f>E141/1.11</f>
        <v>1245405.4054054052</v>
      </c>
      <c r="H141" s="83">
        <f>G141*11%</f>
        <v>136994.59459459459</v>
      </c>
      <c r="I141" s="83">
        <f>G141/B141</f>
        <v>4324.3243243243232</v>
      </c>
      <c r="J141" s="103">
        <f>H141/B141</f>
        <v>475.67567567567562</v>
      </c>
    </row>
    <row r="142" spans="1:10" ht="12.75" customHeight="1" x14ac:dyDescent="0.25">
      <c r="A142" s="101"/>
      <c r="D142" s="81"/>
      <c r="E142" s="81">
        <f>(E141*Invoice!I922)+((E141-(E141*Invoice!I922))*Invoice!J922)</f>
        <v>172800</v>
      </c>
      <c r="F142" s="81"/>
      <c r="G142" s="90">
        <f>E142/1.11</f>
        <v>155675.67567567565</v>
      </c>
      <c r="H142" s="91">
        <f>G142*11%</f>
        <v>17124.324324324323</v>
      </c>
      <c r="I142" s="91">
        <f>G142/B141</f>
        <v>540.54054054054041</v>
      </c>
      <c r="J142" s="104">
        <f>H142/B141</f>
        <v>59.459459459459453</v>
      </c>
    </row>
    <row r="143" spans="1:10" ht="12.75" customHeight="1" x14ac:dyDescent="0.25">
      <c r="A143" s="101"/>
      <c r="D143" s="81" t="s">
        <v>23</v>
      </c>
      <c r="E143" s="81">
        <f>E141-E142</f>
        <v>1209600</v>
      </c>
      <c r="F143" s="81"/>
      <c r="G143" s="82">
        <f>G141-G142</f>
        <v>1089729.7297297295</v>
      </c>
      <c r="H143" s="82">
        <f>H141-H142</f>
        <v>119870.27027027027</v>
      </c>
      <c r="I143" s="82">
        <f>I141-I142</f>
        <v>3783.7837837837828</v>
      </c>
      <c r="J143" s="105">
        <f>J141-J142</f>
        <v>416.21621621621614</v>
      </c>
    </row>
    <row r="144" spans="1:10" ht="12.75" customHeight="1" x14ac:dyDescent="0.25">
      <c r="A144" s="101"/>
      <c r="D144" s="81"/>
      <c r="E144" s="81"/>
      <c r="F144" s="81"/>
      <c r="G144" s="82"/>
      <c r="H144" s="83">
        <f>G143+H143</f>
        <v>1209599.9999999998</v>
      </c>
      <c r="I144" s="83"/>
      <c r="J144" s="103"/>
    </row>
    <row r="145" spans="1:10" ht="12.75" customHeight="1" x14ac:dyDescent="0.25">
      <c r="A145" s="101"/>
      <c r="B145" s="79"/>
      <c r="D145" s="81"/>
      <c r="E145" s="81"/>
      <c r="F145" s="81"/>
      <c r="G145" s="82"/>
      <c r="H145" s="83"/>
      <c r="I145" s="83"/>
      <c r="J145" s="103"/>
    </row>
    <row r="146" spans="1:10" ht="12.75" customHeight="1" x14ac:dyDescent="0.25">
      <c r="A146" s="101">
        <v>2</v>
      </c>
      <c r="B146" s="84" t="s">
        <v>20</v>
      </c>
      <c r="C146" s="84" t="s">
        <v>21</v>
      </c>
      <c r="D146" s="85" t="s">
        <v>22</v>
      </c>
      <c r="E146" s="85" t="s">
        <v>23</v>
      </c>
      <c r="F146" s="85"/>
      <c r="G146" s="86" t="s">
        <v>24</v>
      </c>
      <c r="H146" s="87" t="s">
        <v>25</v>
      </c>
      <c r="I146" s="87" t="s">
        <v>26</v>
      </c>
      <c r="J146" s="102"/>
    </row>
    <row r="147" spans="1:10" ht="12.75" customHeight="1" x14ac:dyDescent="0.25">
      <c r="A147" s="101"/>
      <c r="B147" s="80">
        <f>Invoice!B923</f>
        <v>288</v>
      </c>
      <c r="C147" s="88" t="str">
        <f>Invoice!E923</f>
        <v>PENCIL CASE JOYKO PC-0719TV-33A/F (TRAVEL)</v>
      </c>
      <c r="D147" s="89">
        <f>Invoice!H923</f>
        <v>4800</v>
      </c>
      <c r="E147" s="81">
        <f t="shared" ref="E147:E177" si="25">D147*B147</f>
        <v>1382400</v>
      </c>
      <c r="F147" s="81"/>
      <c r="G147" s="82">
        <f t="shared" ref="G147:G177" si="26">E147/1.11</f>
        <v>1245405.4054054052</v>
      </c>
      <c r="H147" s="83">
        <f t="shared" ref="H147:H177" si="27">G147*11%</f>
        <v>136994.59459459459</v>
      </c>
      <c r="I147" s="83">
        <f t="shared" ref="I147:I177" si="28">G147/B147</f>
        <v>4324.3243243243232</v>
      </c>
      <c r="J147" s="103">
        <f t="shared" ref="J147:J177" si="29">H147/B147</f>
        <v>475.67567567567562</v>
      </c>
    </row>
    <row r="148" spans="1:10" ht="12.75" customHeight="1" x14ac:dyDescent="0.25">
      <c r="A148" s="101"/>
      <c r="D148" s="81"/>
      <c r="E148" s="81">
        <f>(E147*Invoice!I923)+((E147-(E147*Invoice!I923))*Invoice!J923)</f>
        <v>172800</v>
      </c>
      <c r="F148" s="81"/>
      <c r="G148" s="90">
        <f>E148/1.11</f>
        <v>155675.67567567565</v>
      </c>
      <c r="H148" s="91">
        <f>G148*11%</f>
        <v>17124.324324324323</v>
      </c>
      <c r="I148" s="91">
        <f>G148/B147</f>
        <v>540.54054054054041</v>
      </c>
      <c r="J148" s="104">
        <f>H148/B147</f>
        <v>59.459459459459453</v>
      </c>
    </row>
    <row r="149" spans="1:10" ht="12.75" customHeight="1" x14ac:dyDescent="0.25">
      <c r="A149" s="101"/>
      <c r="D149" s="81" t="s">
        <v>23</v>
      </c>
      <c r="E149" s="81">
        <f>E147-E148</f>
        <v>1209600</v>
      </c>
      <c r="F149" s="81"/>
      <c r="G149" s="82">
        <f>G147-G148</f>
        <v>1089729.7297297295</v>
      </c>
      <c r="H149" s="82">
        <f>H147-H148</f>
        <v>119870.27027027027</v>
      </c>
      <c r="I149" s="82">
        <f>I147-I148</f>
        <v>3783.7837837837828</v>
      </c>
      <c r="J149" s="105">
        <f>J147-J148</f>
        <v>416.21621621621614</v>
      </c>
    </row>
    <row r="150" spans="1:10" ht="12.75" customHeight="1" x14ac:dyDescent="0.25">
      <c r="A150" s="101"/>
      <c r="D150" s="81"/>
      <c r="E150" s="81"/>
      <c r="F150" s="81"/>
      <c r="G150" s="82"/>
      <c r="H150" s="83">
        <f>G149+H149</f>
        <v>1209599.9999999998</v>
      </c>
      <c r="I150" s="83"/>
      <c r="J150" s="103"/>
    </row>
    <row r="151" spans="1:10" ht="12.75" customHeight="1" x14ac:dyDescent="0.25">
      <c r="A151" s="101"/>
      <c r="B151" s="79"/>
      <c r="D151" s="81"/>
      <c r="E151" s="81"/>
      <c r="F151" s="81"/>
      <c r="G151" s="82"/>
      <c r="H151" s="83"/>
      <c r="I151" s="83"/>
      <c r="J151" s="103"/>
    </row>
    <row r="152" spans="1:10" ht="12.75" customHeight="1" x14ac:dyDescent="0.25">
      <c r="A152" s="101">
        <v>3</v>
      </c>
      <c r="B152" s="84" t="s">
        <v>20</v>
      </c>
      <c r="C152" s="84" t="s">
        <v>21</v>
      </c>
      <c r="D152" s="85" t="s">
        <v>22</v>
      </c>
      <c r="E152" s="85" t="s">
        <v>23</v>
      </c>
      <c r="F152" s="85"/>
      <c r="G152" s="86" t="s">
        <v>24</v>
      </c>
      <c r="H152" s="87" t="s">
        <v>25</v>
      </c>
      <c r="I152" s="87" t="s">
        <v>26</v>
      </c>
      <c r="J152" s="102"/>
    </row>
    <row r="153" spans="1:10" ht="12.75" customHeight="1" x14ac:dyDescent="0.25">
      <c r="A153" s="101"/>
      <c r="B153" s="80">
        <f>Invoice!B924</f>
        <v>576</v>
      </c>
      <c r="C153" s="88" t="str">
        <f>Invoice!E924</f>
        <v>PAPER CLIP WARNA JOYKO C-3100</v>
      </c>
      <c r="D153" s="89">
        <f>Invoice!H924</f>
        <v>3100</v>
      </c>
      <c r="E153" s="81">
        <f t="shared" si="25"/>
        <v>1785600</v>
      </c>
      <c r="F153" s="81"/>
      <c r="G153" s="82">
        <f t="shared" si="26"/>
        <v>1608648.6486486485</v>
      </c>
      <c r="H153" s="83">
        <f t="shared" si="27"/>
        <v>176951.35135135133</v>
      </c>
      <c r="I153" s="83">
        <f t="shared" si="28"/>
        <v>2792.7927927927926</v>
      </c>
      <c r="J153" s="103">
        <f t="shared" si="29"/>
        <v>307.20720720720715</v>
      </c>
    </row>
    <row r="154" spans="1:10" ht="12.75" customHeight="1" x14ac:dyDescent="0.25">
      <c r="A154" s="101"/>
      <c r="D154" s="81"/>
      <c r="E154" s="81">
        <f>(E153*Invoice!I924)+((E153-(E153*Invoice!I924))*Invoice!J924)</f>
        <v>223200</v>
      </c>
      <c r="F154" s="81"/>
      <c r="G154" s="90">
        <f>E154/1.11</f>
        <v>201081.08108108107</v>
      </c>
      <c r="H154" s="91">
        <f>G154*11%</f>
        <v>22118.918918918916</v>
      </c>
      <c r="I154" s="91">
        <f>G154/B153</f>
        <v>349.09909909909908</v>
      </c>
      <c r="J154" s="104">
        <f>H154/B153</f>
        <v>38.400900900900893</v>
      </c>
    </row>
    <row r="155" spans="1:10" ht="12.75" customHeight="1" x14ac:dyDescent="0.25">
      <c r="A155" s="101"/>
      <c r="D155" s="81" t="s">
        <v>23</v>
      </c>
      <c r="E155" s="81">
        <f>E153-E154</f>
        <v>1562400</v>
      </c>
      <c r="F155" s="81"/>
      <c r="G155" s="82">
        <f>G153-G154</f>
        <v>1407567.5675675673</v>
      </c>
      <c r="H155" s="82">
        <f>H153-H154</f>
        <v>154832.43243243243</v>
      </c>
      <c r="I155" s="82">
        <f>I153-I154</f>
        <v>2443.6936936936936</v>
      </c>
      <c r="J155" s="105">
        <f>J153-J154</f>
        <v>268.80630630630628</v>
      </c>
    </row>
    <row r="156" spans="1:10" ht="12.75" customHeight="1" x14ac:dyDescent="0.25">
      <c r="A156" s="101"/>
      <c r="D156" s="81"/>
      <c r="E156" s="81"/>
      <c r="F156" s="81"/>
      <c r="G156" s="82"/>
      <c r="H156" s="83">
        <f>G155+H155</f>
        <v>1562399.9999999998</v>
      </c>
      <c r="I156" s="83"/>
      <c r="J156" s="103"/>
    </row>
    <row r="157" spans="1:10" ht="12.75" customHeight="1" x14ac:dyDescent="0.25">
      <c r="A157" s="101"/>
      <c r="B157" s="79"/>
      <c r="D157" s="81"/>
      <c r="E157" s="81"/>
      <c r="F157" s="81"/>
      <c r="G157" s="82"/>
      <c r="H157" s="83"/>
      <c r="I157" s="83"/>
      <c r="J157" s="103"/>
    </row>
    <row r="158" spans="1:10" ht="12.75" customHeight="1" x14ac:dyDescent="0.25">
      <c r="A158" s="101">
        <v>4</v>
      </c>
      <c r="B158" s="84" t="s">
        <v>20</v>
      </c>
      <c r="C158" s="84" t="s">
        <v>21</v>
      </c>
      <c r="D158" s="85" t="s">
        <v>22</v>
      </c>
      <c r="E158" s="85" t="s">
        <v>23</v>
      </c>
      <c r="F158" s="85"/>
      <c r="G158" s="86" t="s">
        <v>24</v>
      </c>
      <c r="H158" s="87" t="s">
        <v>25</v>
      </c>
      <c r="I158" s="87" t="s">
        <v>26</v>
      </c>
      <c r="J158" s="102"/>
    </row>
    <row r="159" spans="1:10" ht="12.75" customHeight="1" x14ac:dyDescent="0.25">
      <c r="A159" s="101"/>
      <c r="B159" s="80">
        <f>Invoice!B925</f>
        <v>72</v>
      </c>
      <c r="C159" s="88" t="str">
        <f>Invoice!E925</f>
        <v>BINDER NOTE JOYKO A5-TSCL-M-401 (COLLEGE) - U</v>
      </c>
      <c r="D159" s="89">
        <f>Invoice!H925</f>
        <v>15800</v>
      </c>
      <c r="E159" s="81">
        <f t="shared" si="25"/>
        <v>1137600</v>
      </c>
      <c r="F159" s="81"/>
      <c r="G159" s="82">
        <f t="shared" si="26"/>
        <v>1024864.8648648647</v>
      </c>
      <c r="H159" s="83">
        <f t="shared" si="27"/>
        <v>112735.13513513512</v>
      </c>
      <c r="I159" s="83">
        <f t="shared" si="28"/>
        <v>14234.234234234233</v>
      </c>
      <c r="J159" s="103">
        <f t="shared" si="29"/>
        <v>1565.7657657657655</v>
      </c>
    </row>
    <row r="160" spans="1:10" ht="12.75" customHeight="1" x14ac:dyDescent="0.25">
      <c r="A160" s="101"/>
      <c r="D160" s="81"/>
      <c r="E160" s="81">
        <f>(E159*Invoice!I925)+((E159-(E159*Invoice!I925))*Invoice!J925)</f>
        <v>142200</v>
      </c>
      <c r="F160" s="81"/>
      <c r="G160" s="90">
        <f>E160/1.11</f>
        <v>128108.10810810809</v>
      </c>
      <c r="H160" s="91">
        <f>G160*11%</f>
        <v>14091.89189189189</v>
      </c>
      <c r="I160" s="91">
        <f>G160/B159</f>
        <v>1779.2792792792791</v>
      </c>
      <c r="J160" s="104">
        <f>H160/B159</f>
        <v>195.72072072072069</v>
      </c>
    </row>
    <row r="161" spans="1:10" ht="12.75" customHeight="1" x14ac:dyDescent="0.25">
      <c r="A161" s="101"/>
      <c r="D161" s="81" t="s">
        <v>23</v>
      </c>
      <c r="E161" s="81">
        <f>E159-E160</f>
        <v>995400</v>
      </c>
      <c r="F161" s="81"/>
      <c r="G161" s="82">
        <f>G159-G160</f>
        <v>896756.75675675669</v>
      </c>
      <c r="H161" s="82">
        <f>H159-H160</f>
        <v>98643.243243243225</v>
      </c>
      <c r="I161" s="82">
        <f>I159-I160</f>
        <v>12454.954954954954</v>
      </c>
      <c r="J161" s="105">
        <f>J159-J160</f>
        <v>1370.0450450450448</v>
      </c>
    </row>
    <row r="162" spans="1:10" ht="12.75" customHeight="1" x14ac:dyDescent="0.25">
      <c r="A162" s="101"/>
      <c r="D162" s="81"/>
      <c r="E162" s="81"/>
      <c r="F162" s="81"/>
      <c r="G162" s="82"/>
      <c r="H162" s="83">
        <f>G161+H161</f>
        <v>995399.99999999988</v>
      </c>
      <c r="I162" s="83"/>
      <c r="J162" s="103"/>
    </row>
    <row r="163" spans="1:10" ht="12.75" customHeight="1" x14ac:dyDescent="0.25">
      <c r="A163" s="101"/>
      <c r="B163" s="79"/>
      <c r="D163" s="81"/>
      <c r="E163" s="81"/>
      <c r="F163" s="81"/>
      <c r="G163" s="82"/>
      <c r="H163" s="83"/>
      <c r="I163" s="83"/>
      <c r="J163" s="103"/>
    </row>
    <row r="164" spans="1:10" ht="12.75" customHeight="1" x14ac:dyDescent="0.25">
      <c r="A164" s="101">
        <v>5</v>
      </c>
      <c r="B164" s="84" t="s">
        <v>20</v>
      </c>
      <c r="C164" s="84" t="s">
        <v>21</v>
      </c>
      <c r="D164" s="85" t="s">
        <v>22</v>
      </c>
      <c r="E164" s="85" t="s">
        <v>23</v>
      </c>
      <c r="F164" s="85"/>
      <c r="G164" s="86" t="s">
        <v>24</v>
      </c>
      <c r="H164" s="87" t="s">
        <v>25</v>
      </c>
      <c r="I164" s="87" t="s">
        <v>26</v>
      </c>
      <c r="J164" s="102"/>
    </row>
    <row r="165" spans="1:10" ht="12.75" customHeight="1" x14ac:dyDescent="0.25">
      <c r="A165" s="101"/>
      <c r="B165" s="80">
        <f>Invoice!B926</f>
        <v>72</v>
      </c>
      <c r="C165" s="88" t="str">
        <f>Invoice!E926</f>
        <v>BINDER NOTE JOYKO A5-TSIM-M416 (IMAGE) - U</v>
      </c>
      <c r="D165" s="89">
        <f>Invoice!H926</f>
        <v>15800</v>
      </c>
      <c r="E165" s="81">
        <f t="shared" si="25"/>
        <v>1137600</v>
      </c>
      <c r="F165" s="81"/>
      <c r="G165" s="82">
        <f t="shared" si="26"/>
        <v>1024864.8648648647</v>
      </c>
      <c r="H165" s="83">
        <f t="shared" si="27"/>
        <v>112735.13513513512</v>
      </c>
      <c r="I165" s="83">
        <f t="shared" si="28"/>
        <v>14234.234234234233</v>
      </c>
      <c r="J165" s="103">
        <f t="shared" si="29"/>
        <v>1565.7657657657655</v>
      </c>
    </row>
    <row r="166" spans="1:10" ht="12.75" customHeight="1" x14ac:dyDescent="0.25">
      <c r="A166" s="101"/>
      <c r="D166" s="81"/>
      <c r="E166" s="81">
        <f>(E165*Invoice!I926)+((E165-(E165*Invoice!I926))*Invoice!J926)</f>
        <v>142200</v>
      </c>
      <c r="F166" s="81"/>
      <c r="G166" s="90">
        <f>E166/1.11</f>
        <v>128108.10810810809</v>
      </c>
      <c r="H166" s="91">
        <f>G166*11%</f>
        <v>14091.89189189189</v>
      </c>
      <c r="I166" s="91">
        <f>G166/B165</f>
        <v>1779.2792792792791</v>
      </c>
      <c r="J166" s="104">
        <f>H166/B165</f>
        <v>195.72072072072069</v>
      </c>
    </row>
    <row r="167" spans="1:10" ht="12.75" customHeight="1" x14ac:dyDescent="0.25">
      <c r="A167" s="101"/>
      <c r="D167" s="81" t="s">
        <v>23</v>
      </c>
      <c r="E167" s="81">
        <f>E165-E166</f>
        <v>995400</v>
      </c>
      <c r="F167" s="81"/>
      <c r="G167" s="82">
        <f>G165-G166</f>
        <v>896756.75675675669</v>
      </c>
      <c r="H167" s="82">
        <f>H165-H166</f>
        <v>98643.243243243225</v>
      </c>
      <c r="I167" s="82">
        <f>I165-I166</f>
        <v>12454.954954954954</v>
      </c>
      <c r="J167" s="105">
        <f>J165-J166</f>
        <v>1370.0450450450448</v>
      </c>
    </row>
    <row r="168" spans="1:10" ht="12.75" customHeight="1" x14ac:dyDescent="0.25">
      <c r="A168" s="101"/>
      <c r="D168" s="81"/>
      <c r="E168" s="81"/>
      <c r="F168" s="81"/>
      <c r="G168" s="82"/>
      <c r="H168" s="83">
        <f>G167+H167</f>
        <v>995399.99999999988</v>
      </c>
      <c r="I168" s="83"/>
      <c r="J168" s="103"/>
    </row>
    <row r="169" spans="1:10" ht="12.75" customHeight="1" x14ac:dyDescent="0.25">
      <c r="A169" s="101"/>
      <c r="B169" s="79"/>
      <c r="D169" s="81"/>
      <c r="E169" s="81"/>
      <c r="F169" s="81"/>
      <c r="G169" s="82"/>
      <c r="H169" s="83"/>
      <c r="I169" s="83"/>
      <c r="J169" s="103"/>
    </row>
    <row r="170" spans="1:10" ht="12.75" customHeight="1" x14ac:dyDescent="0.25">
      <c r="A170" s="101">
        <v>6</v>
      </c>
      <c r="B170" s="84" t="s">
        <v>20</v>
      </c>
      <c r="C170" s="84" t="s">
        <v>21</v>
      </c>
      <c r="D170" s="85" t="s">
        <v>22</v>
      </c>
      <c r="E170" s="85" t="s">
        <v>23</v>
      </c>
      <c r="F170" s="85"/>
      <c r="G170" s="86" t="s">
        <v>24</v>
      </c>
      <c r="H170" s="87" t="s">
        <v>25</v>
      </c>
      <c r="I170" s="87" t="s">
        <v>26</v>
      </c>
      <c r="J170" s="102"/>
    </row>
    <row r="171" spans="1:10" ht="12.75" customHeight="1" x14ac:dyDescent="0.25">
      <c r="A171" s="101"/>
      <c r="B171" s="80">
        <f>Invoice!B927</f>
        <v>360</v>
      </c>
      <c r="C171" s="88" t="str">
        <f>Invoice!E927</f>
        <v>LEM STICK JOYKO 15 GR GS-104 TG (ANIMAL KINGDOM) isi 24 pc</v>
      </c>
      <c r="D171" s="89">
        <f>Invoice!H927</f>
        <v>58800</v>
      </c>
      <c r="E171" s="81">
        <f t="shared" si="25"/>
        <v>21168000</v>
      </c>
      <c r="F171" s="81"/>
      <c r="G171" s="82">
        <f t="shared" si="26"/>
        <v>19070270.270270269</v>
      </c>
      <c r="H171" s="83">
        <f t="shared" si="27"/>
        <v>2097729.7297297297</v>
      </c>
      <c r="I171" s="83">
        <f t="shared" si="28"/>
        <v>52972.972972972973</v>
      </c>
      <c r="J171" s="103">
        <f t="shared" si="29"/>
        <v>5827.0270270270266</v>
      </c>
    </row>
    <row r="172" spans="1:10" ht="12.75" customHeight="1" x14ac:dyDescent="0.25">
      <c r="A172" s="101"/>
      <c r="D172" s="81"/>
      <c r="E172" s="81">
        <f>(E171*Invoice!I927)+((E171-(E171*Invoice!I927))*Invoice!J927)</f>
        <v>2646000</v>
      </c>
      <c r="F172" s="81"/>
      <c r="G172" s="90">
        <f>E172/1.11</f>
        <v>2383783.7837837837</v>
      </c>
      <c r="H172" s="91">
        <f>G172*11%</f>
        <v>262216.21621621621</v>
      </c>
      <c r="I172" s="91">
        <f>G172/B171</f>
        <v>6621.6216216216217</v>
      </c>
      <c r="J172" s="104">
        <f>H172/B171</f>
        <v>728.37837837837833</v>
      </c>
    </row>
    <row r="173" spans="1:10" ht="12.75" customHeight="1" x14ac:dyDescent="0.25">
      <c r="A173" s="101"/>
      <c r="D173" s="81" t="s">
        <v>23</v>
      </c>
      <c r="E173" s="81">
        <f>E171-E172</f>
        <v>18522000</v>
      </c>
      <c r="F173" s="81"/>
      <c r="G173" s="82">
        <f>G171-G172</f>
        <v>16686486.486486485</v>
      </c>
      <c r="H173" s="82">
        <f>H171-H172</f>
        <v>1835513.5135135134</v>
      </c>
      <c r="I173" s="82">
        <f>I171-I172</f>
        <v>46351.351351351354</v>
      </c>
      <c r="J173" s="105">
        <f>J171-J172</f>
        <v>5098.6486486486483</v>
      </c>
    </row>
    <row r="174" spans="1:10" ht="12.75" customHeight="1" x14ac:dyDescent="0.25">
      <c r="A174" s="101"/>
      <c r="D174" s="81"/>
      <c r="E174" s="81"/>
      <c r="F174" s="81"/>
      <c r="G174" s="82"/>
      <c r="H174" s="83">
        <f>G173+H173</f>
        <v>18522000</v>
      </c>
      <c r="I174" s="83"/>
      <c r="J174" s="103"/>
    </row>
    <row r="175" spans="1:10" ht="12.75" customHeight="1" x14ac:dyDescent="0.25">
      <c r="A175" s="101"/>
      <c r="B175" s="79"/>
      <c r="D175" s="81"/>
      <c r="E175" s="81"/>
      <c r="F175" s="81"/>
      <c r="G175" s="82"/>
      <c r="H175" s="83"/>
      <c r="I175" s="83"/>
      <c r="J175" s="103"/>
    </row>
    <row r="176" spans="1:10" ht="12.75" customHeight="1" x14ac:dyDescent="0.25">
      <c r="A176" s="101">
        <v>7</v>
      </c>
      <c r="B176" s="84" t="s">
        <v>20</v>
      </c>
      <c r="C176" s="84" t="s">
        <v>21</v>
      </c>
      <c r="D176" s="85" t="s">
        <v>22</v>
      </c>
      <c r="E176" s="85" t="s">
        <v>23</v>
      </c>
      <c r="F176" s="85"/>
      <c r="G176" s="86" t="s">
        <v>24</v>
      </c>
      <c r="H176" s="87" t="s">
        <v>25</v>
      </c>
      <c r="I176" s="87" t="s">
        <v>26</v>
      </c>
      <c r="J176" s="102"/>
    </row>
    <row r="177" spans="1:10" ht="12.75" customHeight="1" x14ac:dyDescent="0.25">
      <c r="A177" s="101"/>
      <c r="B177" s="80">
        <f>Invoice!B928</f>
        <v>120</v>
      </c>
      <c r="C177" s="88" t="str">
        <f>Invoice!E928</f>
        <v>ISI CUTTER 9 MM KENKO A-100 (KECIL)</v>
      </c>
      <c r="D177" s="89">
        <f>Invoice!H928</f>
        <v>32400</v>
      </c>
      <c r="E177" s="81">
        <f t="shared" si="25"/>
        <v>3888000</v>
      </c>
      <c r="F177" s="81"/>
      <c r="G177" s="82">
        <f t="shared" si="26"/>
        <v>3502702.7027027025</v>
      </c>
      <c r="H177" s="83">
        <f t="shared" si="27"/>
        <v>385297.29729729728</v>
      </c>
      <c r="I177" s="83">
        <f t="shared" si="28"/>
        <v>29189.189189189186</v>
      </c>
      <c r="J177" s="103">
        <f t="shared" si="29"/>
        <v>3210.8108108108108</v>
      </c>
    </row>
    <row r="178" spans="1:10" ht="12.75" customHeight="1" x14ac:dyDescent="0.25">
      <c r="A178" s="101"/>
      <c r="D178" s="81"/>
      <c r="E178" s="81">
        <f>(E177*Invoice!I928)+((E177-(E177*Invoice!I928))*Invoice!J928)</f>
        <v>486000</v>
      </c>
      <c r="F178" s="81"/>
      <c r="G178" s="90">
        <f>E178/1.11</f>
        <v>437837.83783783781</v>
      </c>
      <c r="H178" s="91">
        <f>G178*11%</f>
        <v>48162.16216216216</v>
      </c>
      <c r="I178" s="91">
        <f>G178/B177</f>
        <v>3648.6486486486483</v>
      </c>
      <c r="J178" s="104">
        <f>H178/B177</f>
        <v>401.35135135135135</v>
      </c>
    </row>
    <row r="179" spans="1:10" ht="12.75" customHeight="1" x14ac:dyDescent="0.25">
      <c r="A179" s="101"/>
      <c r="D179" s="81" t="s">
        <v>23</v>
      </c>
      <c r="E179" s="81">
        <f>E177-E178</f>
        <v>3402000</v>
      </c>
      <c r="F179" s="81"/>
      <c r="G179" s="82">
        <f>G177-G178</f>
        <v>3064864.8648648649</v>
      </c>
      <c r="H179" s="82">
        <f>H177-H178</f>
        <v>337135.13513513515</v>
      </c>
      <c r="I179" s="82">
        <f>I177-I178</f>
        <v>25540.54054054054</v>
      </c>
      <c r="J179" s="105">
        <f>J177-J178</f>
        <v>2809.4594594594596</v>
      </c>
    </row>
    <row r="180" spans="1:10" ht="12.75" customHeight="1" x14ac:dyDescent="0.25">
      <c r="A180" s="101"/>
      <c r="D180" s="81"/>
      <c r="E180" s="81"/>
      <c r="F180" s="81"/>
      <c r="G180" s="82"/>
      <c r="H180" s="83">
        <f>G179+H179</f>
        <v>3402000</v>
      </c>
      <c r="I180" s="83"/>
      <c r="J180" s="103"/>
    </row>
    <row r="181" spans="1:10" ht="12.75" customHeight="1" x14ac:dyDescent="0.25">
      <c r="A181" s="101"/>
      <c r="B181" s="79"/>
      <c r="D181" s="81"/>
      <c r="E181" s="81"/>
      <c r="F181" s="81"/>
      <c r="G181" s="82"/>
      <c r="H181" s="83"/>
      <c r="I181" s="83"/>
      <c r="J181" s="103"/>
    </row>
    <row r="182" spans="1:10" ht="12.75" customHeight="1" x14ac:dyDescent="0.25">
      <c r="A182" s="106"/>
      <c r="B182" s="107"/>
      <c r="C182" s="107"/>
      <c r="D182" s="107"/>
      <c r="E182" s="107"/>
      <c r="F182" s="107"/>
      <c r="G182" s="108">
        <f>G143+G149+G155+G161+G167+G173+G179</f>
        <v>25131891.891891889</v>
      </c>
      <c r="H182" s="108">
        <f>H143+H149+H155+H161+H167+H173+H179</f>
        <v>2764508.1081081079</v>
      </c>
      <c r="I182" s="107"/>
      <c r="J182" s="109">
        <f>H144+H150+H156+H162+H168+H174+H180</f>
        <v>27896400</v>
      </c>
    </row>
    <row r="184" spans="1:10" ht="12.75" customHeight="1" x14ac:dyDescent="0.25">
      <c r="A184" s="94" t="s">
        <v>1</v>
      </c>
      <c r="B184" s="95">
        <f>Invoice!E1028</f>
        <v>23100010</v>
      </c>
      <c r="C184" s="96"/>
      <c r="D184" s="97"/>
      <c r="E184" s="97"/>
      <c r="F184" s="97"/>
      <c r="G184" s="98"/>
      <c r="H184" s="99"/>
      <c r="I184" s="99"/>
      <c r="J184" s="100"/>
    </row>
    <row r="185" spans="1:10" ht="12.75" customHeight="1" x14ac:dyDescent="0.25">
      <c r="A185" s="101">
        <v>1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2"/>
    </row>
    <row r="186" spans="1:10" ht="12.75" customHeight="1" x14ac:dyDescent="0.25">
      <c r="A186" s="101"/>
      <c r="B186" s="80">
        <f>Invoice!B1036</f>
        <v>24</v>
      </c>
      <c r="C186" s="88" t="str">
        <f>Invoice!E1036</f>
        <v>PUNCH KENKO NO. 85XL</v>
      </c>
      <c r="D186" s="89">
        <f>Invoice!H1036</f>
        <v>59000</v>
      </c>
      <c r="E186" s="81">
        <f>D186*B186</f>
        <v>1416000</v>
      </c>
      <c r="F186" s="81"/>
      <c r="G186" s="82">
        <f>E186/1.11</f>
        <v>1275675.6756756755</v>
      </c>
      <c r="H186" s="83">
        <f>G186*11%</f>
        <v>140324.32432432432</v>
      </c>
      <c r="I186" s="83">
        <f>G186/B186</f>
        <v>53153.153153153144</v>
      </c>
      <c r="J186" s="103">
        <f>H186/B186</f>
        <v>5846.8468468468463</v>
      </c>
    </row>
    <row r="187" spans="1:10" ht="12.75" customHeight="1" x14ac:dyDescent="0.25">
      <c r="A187" s="101"/>
      <c r="D187" s="81"/>
      <c r="E187" s="81">
        <f>(E186*Invoice!I1036)+((E186-(E186*Invoice!I1036))*Invoice!J1036)</f>
        <v>198240.00000000003</v>
      </c>
      <c r="F187" s="81"/>
      <c r="G187" s="90">
        <f>E187/1.11</f>
        <v>178594.59459459462</v>
      </c>
      <c r="H187" s="91">
        <f>G187*11%</f>
        <v>19645.405405405407</v>
      </c>
      <c r="I187" s="91">
        <f>G187/B186</f>
        <v>7441.4414414414423</v>
      </c>
      <c r="J187" s="104">
        <f>H187/B186</f>
        <v>818.55855855855862</v>
      </c>
    </row>
    <row r="188" spans="1:10" ht="12.75" customHeight="1" x14ac:dyDescent="0.25">
      <c r="A188" s="101"/>
      <c r="D188" s="81" t="s">
        <v>23</v>
      </c>
      <c r="E188" s="81">
        <f>E186-E187</f>
        <v>1217760</v>
      </c>
      <c r="F188" s="81"/>
      <c r="G188" s="82">
        <f>G186-G187</f>
        <v>1097081.0810810809</v>
      </c>
      <c r="H188" s="82">
        <f>H186-H187</f>
        <v>120678.91891891891</v>
      </c>
      <c r="I188" s="82">
        <f>I186-I187</f>
        <v>45711.711711711701</v>
      </c>
      <c r="J188" s="105">
        <f>J186-J187</f>
        <v>5028.2882882882877</v>
      </c>
    </row>
    <row r="189" spans="1:10" ht="12.75" customHeight="1" x14ac:dyDescent="0.25">
      <c r="A189" s="101"/>
      <c r="D189" s="81"/>
      <c r="E189" s="81"/>
      <c r="F189" s="81"/>
      <c r="G189" s="82"/>
      <c r="H189" s="83">
        <f>G188+H188</f>
        <v>1217759.9999999998</v>
      </c>
      <c r="I189" s="83"/>
      <c r="J189" s="103"/>
    </row>
    <row r="190" spans="1:10" ht="12.75" customHeight="1" x14ac:dyDescent="0.25">
      <c r="A190" s="101"/>
      <c r="B190" s="79"/>
      <c r="D190" s="81"/>
      <c r="E190" s="81"/>
      <c r="F190" s="81"/>
      <c r="G190" s="82"/>
      <c r="H190" s="83"/>
      <c r="I190" s="83"/>
      <c r="J190" s="103"/>
    </row>
    <row r="191" spans="1:10" ht="12.75" customHeight="1" x14ac:dyDescent="0.25">
      <c r="A191" s="106"/>
      <c r="B191" s="107"/>
      <c r="C191" s="107"/>
      <c r="D191" s="107"/>
      <c r="E191" s="107"/>
      <c r="F191" s="107"/>
      <c r="G191" s="108">
        <f>G188</f>
        <v>1097081.0810810809</v>
      </c>
      <c r="H191" s="108">
        <f>H188</f>
        <v>120678.91891891891</v>
      </c>
      <c r="I191" s="107"/>
      <c r="J191" s="109">
        <f>H189</f>
        <v>1217759.9999999998</v>
      </c>
    </row>
    <row r="193" spans="1:10" ht="12.75" customHeight="1" x14ac:dyDescent="0.25">
      <c r="A193" s="94" t="s">
        <v>1</v>
      </c>
      <c r="B193" s="95">
        <f>Invoice!E1142</f>
        <v>23100011</v>
      </c>
      <c r="C193" s="96"/>
      <c r="D193" s="97"/>
      <c r="E193" s="97"/>
      <c r="F193" s="97"/>
      <c r="G193" s="98"/>
      <c r="H193" s="99"/>
      <c r="I193" s="99"/>
      <c r="J193" s="100"/>
    </row>
    <row r="194" spans="1:10" ht="12.75" customHeight="1" x14ac:dyDescent="0.25">
      <c r="A194" s="101">
        <v>1</v>
      </c>
      <c r="B194" s="84" t="s">
        <v>20</v>
      </c>
      <c r="C194" s="84" t="s">
        <v>21</v>
      </c>
      <c r="D194" s="85" t="s">
        <v>22</v>
      </c>
      <c r="E194" s="85" t="s">
        <v>23</v>
      </c>
      <c r="F194" s="85"/>
      <c r="G194" s="86" t="s">
        <v>24</v>
      </c>
      <c r="H194" s="87" t="s">
        <v>25</v>
      </c>
      <c r="I194" s="87" t="s">
        <v>26</v>
      </c>
      <c r="J194" s="102"/>
    </row>
    <row r="195" spans="1:10" ht="12.75" customHeight="1" x14ac:dyDescent="0.25">
      <c r="A195" s="101"/>
      <c r="B195" s="80">
        <f>Invoice!B1150</f>
        <v>60</v>
      </c>
      <c r="C195" s="88" t="str">
        <f>Invoice!E1150</f>
        <v>CUTTER 18 MM KENKO L-500 (BESAR)</v>
      </c>
      <c r="D195" s="89">
        <f>Invoice!H1150</f>
        <v>147600</v>
      </c>
      <c r="E195" s="81">
        <f>D195*B195</f>
        <v>8856000</v>
      </c>
      <c r="F195" s="81"/>
      <c r="G195" s="82">
        <f>E195/1.11</f>
        <v>7978378.3783783773</v>
      </c>
      <c r="H195" s="83">
        <f>G195*11%</f>
        <v>877621.62162162154</v>
      </c>
      <c r="I195" s="83">
        <f>G195/B195</f>
        <v>132972.97297297296</v>
      </c>
      <c r="J195" s="103">
        <f>H195/B195</f>
        <v>14627.027027027025</v>
      </c>
    </row>
    <row r="196" spans="1:10" ht="12.75" customHeight="1" x14ac:dyDescent="0.25">
      <c r="A196" s="101"/>
      <c r="D196" s="81"/>
      <c r="E196" s="81">
        <f>(E195*Invoice!I1150)+((E195-(E195*Invoice!I1150))*Invoice!J1150)</f>
        <v>1107000</v>
      </c>
      <c r="F196" s="81"/>
      <c r="G196" s="90">
        <f>E196/1.11</f>
        <v>997297.29729729716</v>
      </c>
      <c r="H196" s="91">
        <f>G196*11%</f>
        <v>109702.70270270269</v>
      </c>
      <c r="I196" s="91">
        <f>G196/B195</f>
        <v>16621.62162162162</v>
      </c>
      <c r="J196" s="104">
        <f>H196/B195</f>
        <v>1828.3783783783781</v>
      </c>
    </row>
    <row r="197" spans="1:10" ht="12.75" customHeight="1" x14ac:dyDescent="0.25">
      <c r="A197" s="101"/>
      <c r="D197" s="81" t="s">
        <v>23</v>
      </c>
      <c r="E197" s="81">
        <f>E195-E196</f>
        <v>7749000</v>
      </c>
      <c r="F197" s="81"/>
      <c r="G197" s="82">
        <f>G195-G196</f>
        <v>6981081.0810810803</v>
      </c>
      <c r="H197" s="82">
        <f>H195-H196</f>
        <v>767918.91891891882</v>
      </c>
      <c r="I197" s="82">
        <f>I195-I196</f>
        <v>116351.35135135133</v>
      </c>
      <c r="J197" s="105">
        <f>J195-J196</f>
        <v>12798.648648648646</v>
      </c>
    </row>
    <row r="198" spans="1:10" ht="12.75" customHeight="1" x14ac:dyDescent="0.25">
      <c r="A198" s="101"/>
      <c r="D198" s="81"/>
      <c r="E198" s="81"/>
      <c r="F198" s="81"/>
      <c r="G198" s="82"/>
      <c r="H198" s="83">
        <f>G197+H197</f>
        <v>7748999.9999999991</v>
      </c>
      <c r="I198" s="83"/>
      <c r="J198" s="103"/>
    </row>
    <row r="199" spans="1:10" ht="12.75" customHeight="1" x14ac:dyDescent="0.25">
      <c r="A199" s="101"/>
      <c r="B199" s="79"/>
      <c r="D199" s="81"/>
      <c r="E199" s="81"/>
      <c r="F199" s="81"/>
      <c r="G199" s="82"/>
      <c r="H199" s="83"/>
      <c r="I199" s="83"/>
      <c r="J199" s="103"/>
    </row>
    <row r="200" spans="1:10" ht="12.75" customHeight="1" x14ac:dyDescent="0.25">
      <c r="A200" s="106"/>
      <c r="B200" s="107"/>
      <c r="C200" s="107"/>
      <c r="D200" s="107"/>
      <c r="E200" s="107"/>
      <c r="F200" s="107"/>
      <c r="G200" s="108">
        <f>G197</f>
        <v>6981081.0810810803</v>
      </c>
      <c r="H200" s="108">
        <f>H197</f>
        <v>767918.91891891882</v>
      </c>
      <c r="I200" s="107"/>
      <c r="J200" s="109">
        <f>H198</f>
        <v>7748999.9999999991</v>
      </c>
    </row>
    <row r="202" spans="1:10" ht="12.75" customHeight="1" x14ac:dyDescent="0.25">
      <c r="A202" s="94" t="s">
        <v>1</v>
      </c>
      <c r="B202" s="95">
        <f>Invoice!E1256</f>
        <v>23100012</v>
      </c>
      <c r="C202" s="96"/>
      <c r="D202" s="97"/>
      <c r="E202" s="97"/>
      <c r="F202" s="97"/>
      <c r="G202" s="98"/>
      <c r="H202" s="99"/>
      <c r="I202" s="99"/>
      <c r="J202" s="100"/>
    </row>
    <row r="203" spans="1:10" ht="12.75" customHeight="1" x14ac:dyDescent="0.25">
      <c r="A203" s="101">
        <v>1</v>
      </c>
      <c r="B203" s="84" t="s">
        <v>20</v>
      </c>
      <c r="C203" s="84" t="s">
        <v>21</v>
      </c>
      <c r="D203" s="85" t="s">
        <v>22</v>
      </c>
      <c r="E203" s="85" t="s">
        <v>23</v>
      </c>
      <c r="F203" s="85"/>
      <c r="G203" s="86" t="s">
        <v>24</v>
      </c>
      <c r="H203" s="87" t="s">
        <v>25</v>
      </c>
      <c r="I203" s="87" t="s">
        <v>26</v>
      </c>
      <c r="J203" s="102"/>
    </row>
    <row r="204" spans="1:10" ht="12.75" customHeight="1" x14ac:dyDescent="0.25">
      <c r="A204" s="101"/>
      <c r="B204" s="80">
        <f>Invoice!B1264</f>
        <v>144</v>
      </c>
      <c r="C204" s="88" t="str">
        <f>Invoice!E1264</f>
        <v>GEL PEN JOYKO GP-265 Q-GEL HITAM</v>
      </c>
      <c r="D204" s="89">
        <f>Invoice!H1264</f>
        <v>28200</v>
      </c>
      <c r="E204" s="81">
        <f>D204*B204</f>
        <v>4060800</v>
      </c>
      <c r="F204" s="81"/>
      <c r="G204" s="82">
        <f>E204/1.11</f>
        <v>3658378.3783783782</v>
      </c>
      <c r="H204" s="83">
        <f>G204*11%</f>
        <v>402421.6216216216</v>
      </c>
      <c r="I204" s="83">
        <f>G204/B204</f>
        <v>25405.405405405403</v>
      </c>
      <c r="J204" s="103">
        <f>H204/B204</f>
        <v>2794.5945945945946</v>
      </c>
    </row>
    <row r="205" spans="1:10" ht="12.75" customHeight="1" x14ac:dyDescent="0.25">
      <c r="A205" s="101"/>
      <c r="D205" s="81"/>
      <c r="E205" s="81">
        <f>(E204*Invoice!I1264)+((E204-(E204*Invoice!I1264))*Invoice!J1264)</f>
        <v>548208</v>
      </c>
      <c r="F205" s="81"/>
      <c r="G205" s="90">
        <f>E205/1.11</f>
        <v>493881.08108108107</v>
      </c>
      <c r="H205" s="91">
        <f>G205*11%</f>
        <v>54326.91891891892</v>
      </c>
      <c r="I205" s="91">
        <f>G205/B204</f>
        <v>3429.7297297297296</v>
      </c>
      <c r="J205" s="104">
        <f>H205/B204</f>
        <v>377.27027027027026</v>
      </c>
    </row>
    <row r="206" spans="1:10" ht="12.75" customHeight="1" x14ac:dyDescent="0.25">
      <c r="A206" s="101"/>
      <c r="D206" s="81" t="s">
        <v>23</v>
      </c>
      <c r="E206" s="81">
        <f>E204-E205</f>
        <v>3512592</v>
      </c>
      <c r="F206" s="81"/>
      <c r="G206" s="82">
        <f>G204-G205</f>
        <v>3164497.297297297</v>
      </c>
      <c r="H206" s="82">
        <f>H204-H205</f>
        <v>348094.70270270266</v>
      </c>
      <c r="I206" s="82">
        <f>I204-I205</f>
        <v>21975.675675675673</v>
      </c>
      <c r="J206" s="105">
        <f>J204-J205</f>
        <v>2417.3243243243242</v>
      </c>
    </row>
    <row r="207" spans="1:10" ht="12.75" customHeight="1" x14ac:dyDescent="0.25">
      <c r="A207" s="101"/>
      <c r="D207" s="81"/>
      <c r="E207" s="81"/>
      <c r="F207" s="81"/>
      <c r="G207" s="82"/>
      <c r="H207" s="83">
        <f>G206+H206</f>
        <v>3512591.9999999995</v>
      </c>
      <c r="I207" s="83"/>
      <c r="J207" s="103"/>
    </row>
    <row r="208" spans="1:10" ht="12.75" customHeight="1" x14ac:dyDescent="0.25">
      <c r="A208" s="101"/>
      <c r="B208" s="79"/>
      <c r="D208" s="81"/>
      <c r="E208" s="81"/>
      <c r="F208" s="81"/>
      <c r="G208" s="82"/>
      <c r="H208" s="83"/>
      <c r="I208" s="83"/>
      <c r="J208" s="103"/>
    </row>
    <row r="209" spans="1:10" ht="12.75" customHeight="1" x14ac:dyDescent="0.25">
      <c r="A209" s="106"/>
      <c r="B209" s="107"/>
      <c r="C209" s="107"/>
      <c r="D209" s="107"/>
      <c r="E209" s="107"/>
      <c r="F209" s="107"/>
      <c r="G209" s="108">
        <f>G206</f>
        <v>3164497.297297297</v>
      </c>
      <c r="H209" s="108">
        <f>H206</f>
        <v>348094.70270270266</v>
      </c>
      <c r="I209" s="107"/>
      <c r="J209" s="109">
        <f>H207</f>
        <v>3512591.9999999995</v>
      </c>
    </row>
    <row r="211" spans="1:10" ht="12.75" customHeight="1" x14ac:dyDescent="0.25">
      <c r="A211" s="94" t="s">
        <v>1</v>
      </c>
      <c r="B211" s="95">
        <f>Invoice!E1370</f>
        <v>23100013</v>
      </c>
      <c r="C211" s="96"/>
      <c r="D211" s="97"/>
      <c r="E211" s="97"/>
      <c r="F211" s="97"/>
      <c r="G211" s="98"/>
      <c r="H211" s="99"/>
      <c r="I211" s="99"/>
      <c r="J211" s="100"/>
    </row>
    <row r="212" spans="1:10" ht="12.75" customHeight="1" x14ac:dyDescent="0.25">
      <c r="A212" s="101">
        <v>1</v>
      </c>
      <c r="B212" s="84" t="s">
        <v>20</v>
      </c>
      <c r="C212" s="84" t="s">
        <v>21</v>
      </c>
      <c r="D212" s="85" t="s">
        <v>22</v>
      </c>
      <c r="E212" s="85" t="s">
        <v>23</v>
      </c>
      <c r="F212" s="85"/>
      <c r="G212" s="86" t="s">
        <v>24</v>
      </c>
      <c r="H212" s="87" t="s">
        <v>25</v>
      </c>
      <c r="I212" s="87" t="s">
        <v>26</v>
      </c>
      <c r="J212" s="102"/>
    </row>
    <row r="213" spans="1:10" ht="12.75" customHeight="1" x14ac:dyDescent="0.25">
      <c r="A213" s="101"/>
      <c r="B213" s="80">
        <f>Invoice!B1378</f>
        <v>144</v>
      </c>
      <c r="C213" s="88" t="str">
        <f>Invoice!E1378</f>
        <v>CRAYON / OIL PASTEL JOYKO OP-24S PP CASE SEA WORLD</v>
      </c>
      <c r="D213" s="89">
        <f>Invoice!H1378</f>
        <v>29600</v>
      </c>
      <c r="E213" s="81">
        <f>D213*B213</f>
        <v>4262400</v>
      </c>
      <c r="F213" s="81"/>
      <c r="G213" s="82">
        <f>E213/1.11</f>
        <v>3839999.9999999995</v>
      </c>
      <c r="H213" s="83">
        <f>G213*11%</f>
        <v>422399.99999999994</v>
      </c>
      <c r="I213" s="83">
        <f>G213/B213</f>
        <v>26666.666666666664</v>
      </c>
      <c r="J213" s="103">
        <f>H213/B213</f>
        <v>2933.333333333333</v>
      </c>
    </row>
    <row r="214" spans="1:10" ht="12.75" customHeight="1" x14ac:dyDescent="0.25">
      <c r="A214" s="101"/>
      <c r="D214" s="81"/>
      <c r="E214" s="81">
        <f>(E213*Invoice!I1378)+((E213-(E213*Invoice!I1378))*Invoice!J1378)</f>
        <v>532800</v>
      </c>
      <c r="F214" s="81"/>
      <c r="G214" s="90">
        <f>E214/1.11</f>
        <v>479999.99999999994</v>
      </c>
      <c r="H214" s="91">
        <f>G214*11%</f>
        <v>52799.999999999993</v>
      </c>
      <c r="I214" s="91">
        <f>G214/B213</f>
        <v>3333.333333333333</v>
      </c>
      <c r="J214" s="104">
        <f>H214/B213</f>
        <v>366.66666666666663</v>
      </c>
    </row>
    <row r="215" spans="1:10" ht="12.75" customHeight="1" x14ac:dyDescent="0.25">
      <c r="A215" s="101"/>
      <c r="D215" s="81" t="s">
        <v>23</v>
      </c>
      <c r="E215" s="81">
        <f>E213-E214</f>
        <v>3729600</v>
      </c>
      <c r="F215" s="81"/>
      <c r="G215" s="82">
        <f>G213-G214</f>
        <v>3359999.9999999995</v>
      </c>
      <c r="H215" s="82">
        <f>H213-H214</f>
        <v>369599.99999999994</v>
      </c>
      <c r="I215" s="82">
        <f>I213-I214</f>
        <v>23333.333333333332</v>
      </c>
      <c r="J215" s="105">
        <f>J213-J214</f>
        <v>2566.6666666666665</v>
      </c>
    </row>
    <row r="216" spans="1:10" ht="12.75" customHeight="1" x14ac:dyDescent="0.25">
      <c r="A216" s="101"/>
      <c r="D216" s="81"/>
      <c r="E216" s="81"/>
      <c r="F216" s="81"/>
      <c r="G216" s="82"/>
      <c r="H216" s="83">
        <f>G215+H215</f>
        <v>3729599.9999999995</v>
      </c>
      <c r="I216" s="83"/>
      <c r="J216" s="103"/>
    </row>
    <row r="217" spans="1:10" ht="12.75" customHeight="1" x14ac:dyDescent="0.25">
      <c r="A217" s="101"/>
      <c r="B217" s="79"/>
      <c r="D217" s="81"/>
      <c r="E217" s="81"/>
      <c r="F217" s="81"/>
      <c r="G217" s="82"/>
      <c r="H217" s="83"/>
      <c r="I217" s="83"/>
      <c r="J217" s="103"/>
    </row>
    <row r="218" spans="1:10" ht="12.75" customHeight="1" x14ac:dyDescent="0.25">
      <c r="A218" s="101">
        <v>2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2"/>
    </row>
    <row r="219" spans="1:10" ht="12.75" customHeight="1" x14ac:dyDescent="0.25">
      <c r="A219" s="101"/>
      <c r="B219" s="80">
        <f>Invoice!B1379</f>
        <v>72</v>
      </c>
      <c r="C219" s="88" t="str">
        <f>Invoice!E1379</f>
        <v>CRAYON / OIL PASTEL JOYKO OP-36S PP CASE SEA WORLD</v>
      </c>
      <c r="D219" s="89">
        <f>Invoice!H1379</f>
        <v>41500</v>
      </c>
      <c r="E219" s="81">
        <f t="shared" ref="E219:E225" si="30">D219*B219</f>
        <v>2988000</v>
      </c>
      <c r="F219" s="81"/>
      <c r="G219" s="82">
        <f t="shared" ref="G219:G225" si="31">E219/1.11</f>
        <v>2691891.8918918916</v>
      </c>
      <c r="H219" s="83">
        <f t="shared" ref="H219:H225" si="32">G219*11%</f>
        <v>296108.10810810811</v>
      </c>
      <c r="I219" s="83">
        <f t="shared" ref="I219:I225" si="33">G219/B219</f>
        <v>37387.387387387382</v>
      </c>
      <c r="J219" s="103">
        <f t="shared" ref="J219:J225" si="34">H219/B219</f>
        <v>4112.6126126126128</v>
      </c>
    </row>
    <row r="220" spans="1:10" ht="12.75" customHeight="1" x14ac:dyDescent="0.25">
      <c r="A220" s="101"/>
      <c r="D220" s="81"/>
      <c r="E220" s="81">
        <f>(E219*Invoice!I1379)+((E219-(E219*Invoice!I1379))*Invoice!J1379)</f>
        <v>373500</v>
      </c>
      <c r="F220" s="81"/>
      <c r="G220" s="90">
        <f>E220/1.11</f>
        <v>336486.48648648645</v>
      </c>
      <c r="H220" s="91">
        <f>G220*11%</f>
        <v>37013.513513513513</v>
      </c>
      <c r="I220" s="91">
        <f>G220/B219</f>
        <v>4673.4234234234227</v>
      </c>
      <c r="J220" s="104">
        <f>H220/B219</f>
        <v>514.0765765765766</v>
      </c>
    </row>
    <row r="221" spans="1:10" ht="12.75" customHeight="1" x14ac:dyDescent="0.25">
      <c r="A221" s="101"/>
      <c r="D221" s="81" t="s">
        <v>23</v>
      </c>
      <c r="E221" s="81">
        <f>E219-E220</f>
        <v>2614500</v>
      </c>
      <c r="F221" s="81"/>
      <c r="G221" s="82">
        <f>G219-G220</f>
        <v>2355405.405405405</v>
      </c>
      <c r="H221" s="82">
        <f>H219-H220</f>
        <v>259094.59459459459</v>
      </c>
      <c r="I221" s="82">
        <f>I219-I220</f>
        <v>32713.963963963957</v>
      </c>
      <c r="J221" s="105">
        <f>J219-J220</f>
        <v>3598.5360360360364</v>
      </c>
    </row>
    <row r="222" spans="1:10" ht="12.75" customHeight="1" x14ac:dyDescent="0.25">
      <c r="A222" s="101"/>
      <c r="D222" s="81"/>
      <c r="E222" s="81"/>
      <c r="F222" s="81"/>
      <c r="G222" s="82"/>
      <c r="H222" s="83">
        <f>G221+H221</f>
        <v>2614499.9999999995</v>
      </c>
      <c r="I222" s="83"/>
      <c r="J222" s="103"/>
    </row>
    <row r="223" spans="1:10" ht="12.75" customHeight="1" x14ac:dyDescent="0.25">
      <c r="A223" s="101"/>
      <c r="B223" s="79"/>
      <c r="D223" s="81"/>
      <c r="E223" s="81"/>
      <c r="F223" s="81"/>
      <c r="G223" s="82"/>
      <c r="H223" s="83"/>
      <c r="I223" s="83"/>
      <c r="J223" s="103"/>
    </row>
    <row r="224" spans="1:10" ht="12.75" customHeight="1" x14ac:dyDescent="0.25">
      <c r="A224" s="101">
        <v>3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2"/>
    </row>
    <row r="225" spans="1:10" ht="12.75" customHeight="1" x14ac:dyDescent="0.25">
      <c r="A225" s="101"/>
      <c r="B225" s="80">
        <f>Invoice!B1380</f>
        <v>72</v>
      </c>
      <c r="C225" s="88" t="str">
        <f>Invoice!E1380</f>
        <v>CORRECTION FLUID JOYKO CF-S225</v>
      </c>
      <c r="D225" s="89">
        <f>Invoice!H1380</f>
        <v>34200</v>
      </c>
      <c r="E225" s="81">
        <f t="shared" si="30"/>
        <v>2462400</v>
      </c>
      <c r="F225" s="81"/>
      <c r="G225" s="82">
        <f t="shared" si="31"/>
        <v>2218378.3783783782</v>
      </c>
      <c r="H225" s="83">
        <f t="shared" si="32"/>
        <v>244021.6216216216</v>
      </c>
      <c r="I225" s="83">
        <f t="shared" si="33"/>
        <v>30810.81081081081</v>
      </c>
      <c r="J225" s="103">
        <f t="shared" si="34"/>
        <v>3389.1891891891887</v>
      </c>
    </row>
    <row r="226" spans="1:10" ht="12.75" customHeight="1" x14ac:dyDescent="0.25">
      <c r="A226" s="101"/>
      <c r="D226" s="81"/>
      <c r="E226" s="81">
        <f>(E225*Invoice!I1380)+((E225-(E225*Invoice!I1380))*Invoice!J1380)</f>
        <v>307800</v>
      </c>
      <c r="F226" s="81"/>
      <c r="G226" s="90">
        <f>E226/1.11</f>
        <v>277297.29729729728</v>
      </c>
      <c r="H226" s="91">
        <f>G226*11%</f>
        <v>30502.7027027027</v>
      </c>
      <c r="I226" s="91">
        <f>G226/B225</f>
        <v>3851.3513513513512</v>
      </c>
      <c r="J226" s="104">
        <f>H226/B225</f>
        <v>423.64864864864859</v>
      </c>
    </row>
    <row r="227" spans="1:10" ht="12.75" customHeight="1" x14ac:dyDescent="0.25">
      <c r="A227" s="101"/>
      <c r="D227" s="81" t="s">
        <v>23</v>
      </c>
      <c r="E227" s="81">
        <f>E225-E226</f>
        <v>2154600</v>
      </c>
      <c r="F227" s="81"/>
      <c r="G227" s="82">
        <f>G225-G226</f>
        <v>1941081.0810810809</v>
      </c>
      <c r="H227" s="82">
        <f>H225-H226</f>
        <v>213518.91891891891</v>
      </c>
      <c r="I227" s="82">
        <f>I225-I226</f>
        <v>26959.45945945946</v>
      </c>
      <c r="J227" s="105">
        <f>J225-J226</f>
        <v>2965.54054054054</v>
      </c>
    </row>
    <row r="228" spans="1:10" ht="12.75" customHeight="1" x14ac:dyDescent="0.25">
      <c r="A228" s="101"/>
      <c r="D228" s="81"/>
      <c r="E228" s="81"/>
      <c r="F228" s="81"/>
      <c r="G228" s="82"/>
      <c r="H228" s="83">
        <f>G227+H227</f>
        <v>2154600</v>
      </c>
      <c r="I228" s="83"/>
      <c r="J228" s="103"/>
    </row>
    <row r="229" spans="1:10" ht="12.75" customHeight="1" x14ac:dyDescent="0.25">
      <c r="A229" s="101"/>
      <c r="B229" s="79"/>
      <c r="D229" s="81"/>
      <c r="E229" s="81"/>
      <c r="F229" s="81"/>
      <c r="G229" s="82"/>
      <c r="H229" s="83"/>
      <c r="I229" s="83"/>
      <c r="J229" s="103"/>
    </row>
    <row r="230" spans="1:10" ht="12.75" customHeight="1" x14ac:dyDescent="0.25">
      <c r="A230" s="106"/>
      <c r="B230" s="107"/>
      <c r="C230" s="107"/>
      <c r="D230" s="107"/>
      <c r="E230" s="107"/>
      <c r="F230" s="107"/>
      <c r="G230" s="108">
        <f>G215+G221+G227</f>
        <v>7656486.4864864852</v>
      </c>
      <c r="H230" s="108">
        <f>H215+H221+H227</f>
        <v>842213.51351351349</v>
      </c>
      <c r="I230" s="107"/>
      <c r="J230" s="109">
        <f>H216+H222+H228</f>
        <v>8498700</v>
      </c>
    </row>
    <row r="232" spans="1:10" ht="12.75" customHeight="1" x14ac:dyDescent="0.25">
      <c r="A232" s="94" t="s">
        <v>1</v>
      </c>
      <c r="B232" s="95">
        <f>Invoice!E1484</f>
        <v>23100014</v>
      </c>
      <c r="C232" s="96"/>
      <c r="D232" s="97"/>
      <c r="E232" s="97"/>
      <c r="F232" s="97"/>
      <c r="G232" s="98"/>
      <c r="H232" s="99"/>
      <c r="I232" s="99"/>
      <c r="J232" s="100"/>
    </row>
    <row r="233" spans="1:10" ht="12.75" customHeight="1" x14ac:dyDescent="0.25">
      <c r="A233" s="101">
        <v>1</v>
      </c>
      <c r="B233" s="84" t="s">
        <v>20</v>
      </c>
      <c r="C233" s="84" t="s">
        <v>21</v>
      </c>
      <c r="D233" s="85" t="s">
        <v>22</v>
      </c>
      <c r="E233" s="85" t="s">
        <v>23</v>
      </c>
      <c r="F233" s="85"/>
      <c r="G233" s="86" t="s">
        <v>24</v>
      </c>
      <c r="H233" s="87" t="s">
        <v>25</v>
      </c>
      <c r="I233" s="87" t="s">
        <v>26</v>
      </c>
      <c r="J233" s="102"/>
    </row>
    <row r="234" spans="1:10" ht="12.75" customHeight="1" x14ac:dyDescent="0.25">
      <c r="A234" s="101"/>
      <c r="B234" s="80">
        <f>Invoice!B1492</f>
        <v>72</v>
      </c>
      <c r="C234" s="88" t="str">
        <f>Invoice!E1492</f>
        <v>CORRECTION FLUID KENKO KE-107M</v>
      </c>
      <c r="D234" s="89">
        <f>Invoice!H1492</f>
        <v>55800</v>
      </c>
      <c r="E234" s="81">
        <f>D234*B234</f>
        <v>4017600</v>
      </c>
      <c r="F234" s="81"/>
      <c r="G234" s="82">
        <f>E234/1.11</f>
        <v>3619459.4594594589</v>
      </c>
      <c r="H234" s="83">
        <f>G234*11%</f>
        <v>398140.54054054047</v>
      </c>
      <c r="I234" s="83">
        <f>G234/B234</f>
        <v>50270.270270270266</v>
      </c>
      <c r="J234" s="103">
        <f>H234/B234</f>
        <v>5529.7297297297291</v>
      </c>
    </row>
    <row r="235" spans="1:10" ht="12.75" customHeight="1" x14ac:dyDescent="0.25">
      <c r="A235" s="101"/>
      <c r="D235" s="81"/>
      <c r="E235" s="81">
        <f>(E234*Invoice!I1492)+((E234-(E234*Invoice!I1492))*Invoice!J1492)</f>
        <v>542376</v>
      </c>
      <c r="F235" s="81"/>
      <c r="G235" s="90">
        <f>E235/1.11</f>
        <v>488627.02702702698</v>
      </c>
      <c r="H235" s="91">
        <f>G235*11%</f>
        <v>53748.972972972966</v>
      </c>
      <c r="I235" s="91">
        <f>G235/B234</f>
        <v>6786.4864864864858</v>
      </c>
      <c r="J235" s="104">
        <f>H235/B234</f>
        <v>746.51351351351343</v>
      </c>
    </row>
    <row r="236" spans="1:10" ht="12.75" customHeight="1" x14ac:dyDescent="0.25">
      <c r="A236" s="101"/>
      <c r="D236" s="81" t="s">
        <v>23</v>
      </c>
      <c r="E236" s="81">
        <f>E234-E235</f>
        <v>3475224</v>
      </c>
      <c r="F236" s="81"/>
      <c r="G236" s="82">
        <f>G234-G235</f>
        <v>3130832.4324324317</v>
      </c>
      <c r="H236" s="82">
        <f>H234-H235</f>
        <v>344391.56756756752</v>
      </c>
      <c r="I236" s="82">
        <f>I234-I235</f>
        <v>43483.78378378378</v>
      </c>
      <c r="J236" s="105">
        <f>J234-J235</f>
        <v>4783.2162162162158</v>
      </c>
    </row>
    <row r="237" spans="1:10" ht="12.75" customHeight="1" x14ac:dyDescent="0.25">
      <c r="A237" s="101"/>
      <c r="D237" s="81"/>
      <c r="E237" s="81"/>
      <c r="F237" s="81"/>
      <c r="G237" s="82"/>
      <c r="H237" s="83">
        <f>G236+H236</f>
        <v>3475223.9999999991</v>
      </c>
      <c r="I237" s="83"/>
      <c r="J237" s="103"/>
    </row>
    <row r="238" spans="1:10" ht="12.75" customHeight="1" x14ac:dyDescent="0.25">
      <c r="A238" s="101"/>
      <c r="B238" s="79"/>
      <c r="D238" s="81"/>
      <c r="E238" s="81"/>
      <c r="F238" s="81"/>
      <c r="G238" s="82"/>
      <c r="H238" s="83"/>
      <c r="I238" s="83"/>
      <c r="J238" s="103"/>
    </row>
    <row r="239" spans="1:10" ht="12.75" customHeight="1" x14ac:dyDescent="0.25">
      <c r="A239" s="101">
        <v>2</v>
      </c>
      <c r="B239" s="84" t="s">
        <v>20</v>
      </c>
      <c r="C239" s="84" t="s">
        <v>21</v>
      </c>
      <c r="D239" s="85" t="s">
        <v>22</v>
      </c>
      <c r="E239" s="85" t="s">
        <v>23</v>
      </c>
      <c r="F239" s="85"/>
      <c r="G239" s="86" t="s">
        <v>24</v>
      </c>
      <c r="H239" s="87" t="s">
        <v>25</v>
      </c>
      <c r="I239" s="87" t="s">
        <v>26</v>
      </c>
      <c r="J239" s="102"/>
    </row>
    <row r="240" spans="1:10" ht="12.75" customHeight="1" x14ac:dyDescent="0.25">
      <c r="A240" s="101"/>
      <c r="B240" s="80">
        <f>Invoice!B1493</f>
        <v>72</v>
      </c>
      <c r="C240" s="88" t="str">
        <f>Invoice!E1493</f>
        <v>CORRECTION FLUID KENKO KE-823M</v>
      </c>
      <c r="D240" s="89">
        <f>Invoice!H1493</f>
        <v>57000</v>
      </c>
      <c r="E240" s="81">
        <f t="shared" ref="E240:E246" si="35">D240*B240</f>
        <v>4104000</v>
      </c>
      <c r="F240" s="81"/>
      <c r="G240" s="82">
        <f t="shared" ref="G240:G246" si="36">E240/1.11</f>
        <v>3697297.297297297</v>
      </c>
      <c r="H240" s="83">
        <f t="shared" ref="H240:H246" si="37">G240*11%</f>
        <v>406702.70270270266</v>
      </c>
      <c r="I240" s="83">
        <f t="shared" ref="I240:I246" si="38">G240/B240</f>
        <v>51351.351351351346</v>
      </c>
      <c r="J240" s="103">
        <f t="shared" ref="J240:J246" si="39">H240/B240</f>
        <v>5648.6486486486483</v>
      </c>
    </row>
    <row r="241" spans="1:10" ht="12.75" customHeight="1" x14ac:dyDescent="0.25">
      <c r="A241" s="101"/>
      <c r="D241" s="81"/>
      <c r="E241" s="81">
        <f>(E240*Invoice!I1493)+((E240-(E240*Invoice!I1493))*Invoice!J1493)</f>
        <v>554040</v>
      </c>
      <c r="F241" s="81"/>
      <c r="G241" s="90">
        <f>E241/1.11</f>
        <v>499135.13513513509</v>
      </c>
      <c r="H241" s="91">
        <f>G241*11%</f>
        <v>54904.86486486486</v>
      </c>
      <c r="I241" s="91">
        <f>G241/B240</f>
        <v>6932.4324324324316</v>
      </c>
      <c r="J241" s="104">
        <f>H241/B240</f>
        <v>762.56756756756749</v>
      </c>
    </row>
    <row r="242" spans="1:10" ht="12.75" customHeight="1" x14ac:dyDescent="0.25">
      <c r="A242" s="101"/>
      <c r="D242" s="81" t="s">
        <v>23</v>
      </c>
      <c r="E242" s="81">
        <f>E240-E241</f>
        <v>3549960</v>
      </c>
      <c r="F242" s="81"/>
      <c r="G242" s="82">
        <f>G240-G241</f>
        <v>3198162.1621621619</v>
      </c>
      <c r="H242" s="82">
        <f>H240-H241</f>
        <v>351797.83783783781</v>
      </c>
      <c r="I242" s="82">
        <f>I240-I241</f>
        <v>44418.918918918913</v>
      </c>
      <c r="J242" s="105">
        <f>J240-J241</f>
        <v>4886.0810810810808</v>
      </c>
    </row>
    <row r="243" spans="1:10" ht="12.75" customHeight="1" x14ac:dyDescent="0.25">
      <c r="A243" s="101"/>
      <c r="D243" s="81"/>
      <c r="E243" s="81"/>
      <c r="F243" s="81"/>
      <c r="G243" s="82"/>
      <c r="H243" s="83">
        <f>G242+H242</f>
        <v>3549959.9999999995</v>
      </c>
      <c r="I243" s="83"/>
      <c r="J243" s="103"/>
    </row>
    <row r="244" spans="1:10" ht="12.75" customHeight="1" x14ac:dyDescent="0.25">
      <c r="A244" s="101"/>
      <c r="B244" s="79"/>
      <c r="D244" s="81"/>
      <c r="E244" s="81"/>
      <c r="F244" s="81"/>
      <c r="G244" s="82"/>
      <c r="H244" s="83"/>
      <c r="I244" s="83"/>
      <c r="J244" s="103"/>
    </row>
    <row r="245" spans="1:10" ht="12.75" customHeight="1" x14ac:dyDescent="0.25">
      <c r="A245" s="101">
        <v>3</v>
      </c>
      <c r="B245" s="84" t="s">
        <v>20</v>
      </c>
      <c r="C245" s="84" t="s">
        <v>21</v>
      </c>
      <c r="D245" s="85" t="s">
        <v>22</v>
      </c>
      <c r="E245" s="85" t="s">
        <v>23</v>
      </c>
      <c r="F245" s="85"/>
      <c r="G245" s="86" t="s">
        <v>24</v>
      </c>
      <c r="H245" s="87" t="s">
        <v>25</v>
      </c>
      <c r="I245" s="87" t="s">
        <v>26</v>
      </c>
      <c r="J245" s="102"/>
    </row>
    <row r="246" spans="1:10" ht="12.75" customHeight="1" x14ac:dyDescent="0.25">
      <c r="A246" s="101"/>
      <c r="B246" s="80">
        <f>Invoice!B1494</f>
        <v>144</v>
      </c>
      <c r="C246" s="88" t="str">
        <f>Invoice!E1494</f>
        <v>GEL PEN KENKO KE-303 T-GEL TRIANGULAR HITAM</v>
      </c>
      <c r="D246" s="89">
        <f>Invoice!H1494</f>
        <v>21600</v>
      </c>
      <c r="E246" s="81">
        <f t="shared" si="35"/>
        <v>3110400</v>
      </c>
      <c r="F246" s="81"/>
      <c r="G246" s="82">
        <f t="shared" si="36"/>
        <v>2802162.1621621619</v>
      </c>
      <c r="H246" s="83">
        <f t="shared" si="37"/>
        <v>308237.83783783781</v>
      </c>
      <c r="I246" s="83">
        <f t="shared" si="38"/>
        <v>19459.459459459456</v>
      </c>
      <c r="J246" s="103">
        <f t="shared" si="39"/>
        <v>2140.5405405405404</v>
      </c>
    </row>
    <row r="247" spans="1:10" ht="12.75" customHeight="1" x14ac:dyDescent="0.25">
      <c r="A247" s="101"/>
      <c r="D247" s="81"/>
      <c r="E247" s="81">
        <f>(E246*Invoice!I1494)+((E246-(E246*Invoice!I1494))*Invoice!J1494)</f>
        <v>419904</v>
      </c>
      <c r="F247" s="81"/>
      <c r="G247" s="90">
        <f>E247/1.11</f>
        <v>378291.89189189184</v>
      </c>
      <c r="H247" s="91">
        <f>G247*11%</f>
        <v>41612.108108108099</v>
      </c>
      <c r="I247" s="91">
        <f>G247/B246</f>
        <v>2627.0270270270266</v>
      </c>
      <c r="J247" s="104">
        <f>H247/B246</f>
        <v>288.97297297297291</v>
      </c>
    </row>
    <row r="248" spans="1:10" ht="12.75" customHeight="1" x14ac:dyDescent="0.25">
      <c r="A248" s="101"/>
      <c r="D248" s="81" t="s">
        <v>23</v>
      </c>
      <c r="E248" s="81">
        <f>E246-E247</f>
        <v>2690496</v>
      </c>
      <c r="F248" s="81"/>
      <c r="G248" s="82">
        <f>G246-G247</f>
        <v>2423870.2702702703</v>
      </c>
      <c r="H248" s="82">
        <f>H246-H247</f>
        <v>266625.7297297297</v>
      </c>
      <c r="I248" s="82">
        <f>I246-I247</f>
        <v>16832.43243243243</v>
      </c>
      <c r="J248" s="105">
        <f>J246-J247</f>
        <v>1851.5675675675675</v>
      </c>
    </row>
    <row r="249" spans="1:10" ht="12.75" customHeight="1" x14ac:dyDescent="0.25">
      <c r="A249" s="101"/>
      <c r="D249" s="81"/>
      <c r="E249" s="81"/>
      <c r="F249" s="81"/>
      <c r="G249" s="82"/>
      <c r="H249" s="83">
        <f>G248+H248</f>
        <v>2690496</v>
      </c>
      <c r="I249" s="83"/>
      <c r="J249" s="103"/>
    </row>
    <row r="250" spans="1:10" ht="12.75" customHeight="1" x14ac:dyDescent="0.25">
      <c r="A250" s="101"/>
      <c r="B250" s="79"/>
      <c r="D250" s="81"/>
      <c r="E250" s="81"/>
      <c r="F250" s="81"/>
      <c r="G250" s="82"/>
      <c r="H250" s="83"/>
      <c r="I250" s="83"/>
      <c r="J250" s="103"/>
    </row>
    <row r="251" spans="1:10" ht="12.75" customHeight="1" x14ac:dyDescent="0.25">
      <c r="A251" s="106"/>
      <c r="B251" s="107"/>
      <c r="C251" s="107"/>
      <c r="D251" s="107"/>
      <c r="E251" s="107"/>
      <c r="F251" s="107"/>
      <c r="G251" s="108">
        <f>G236+G242+G248</f>
        <v>8752864.8648648635</v>
      </c>
      <c r="H251" s="108">
        <f>H236+H242+H248</f>
        <v>962815.13513513503</v>
      </c>
      <c r="I251" s="107"/>
      <c r="J251" s="109">
        <f>H237+H243+H249</f>
        <v>9715679.9999999981</v>
      </c>
    </row>
    <row r="253" spans="1:10" ht="12.75" customHeight="1" x14ac:dyDescent="0.25">
      <c r="A253" s="94" t="s">
        <v>1</v>
      </c>
      <c r="B253" s="95">
        <f>Invoice!E1598</f>
        <v>23100015</v>
      </c>
      <c r="C253" s="96"/>
      <c r="D253" s="97"/>
      <c r="E253" s="97"/>
      <c r="F253" s="97"/>
      <c r="G253" s="98"/>
      <c r="H253" s="99"/>
      <c r="I253" s="99"/>
      <c r="J253" s="100"/>
    </row>
    <row r="254" spans="1:10" ht="12.75" customHeight="1" x14ac:dyDescent="0.25">
      <c r="A254" s="101">
        <v>1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2"/>
    </row>
    <row r="255" spans="1:10" ht="12.75" customHeight="1" x14ac:dyDescent="0.25">
      <c r="A255" s="101"/>
      <c r="B255" s="80">
        <f>Invoice!B1606</f>
        <v>216</v>
      </c>
      <c r="C255" s="88" t="str">
        <f>Invoice!E1606</f>
        <v>PENSIL WARNA JOYKO CP-24PB (PANJANG)</v>
      </c>
      <c r="D255" s="89">
        <f>Invoice!H1606</f>
        <v>21200</v>
      </c>
      <c r="E255" s="81">
        <f>D255*B255</f>
        <v>4579200</v>
      </c>
      <c r="F255" s="81"/>
      <c r="G255" s="82">
        <f>E255/1.11</f>
        <v>4125405.405405405</v>
      </c>
      <c r="H255" s="83">
        <f>G255*11%</f>
        <v>453794.59459459456</v>
      </c>
      <c r="I255" s="83">
        <f>G255/B255</f>
        <v>19099.099099099098</v>
      </c>
      <c r="J255" s="103">
        <f>H255/B255</f>
        <v>2100.9009009009005</v>
      </c>
    </row>
    <row r="256" spans="1:10" ht="12.75" customHeight="1" x14ac:dyDescent="0.25">
      <c r="A256" s="101"/>
      <c r="D256" s="81"/>
      <c r="E256" s="81">
        <f>(E255*Invoice!I1606)+((E255-(E255*Invoice!I1606))*Invoice!J1606)</f>
        <v>572400</v>
      </c>
      <c r="F256" s="81"/>
      <c r="G256" s="90">
        <f>E256/1.11</f>
        <v>515675.67567567562</v>
      </c>
      <c r="H256" s="91">
        <f>G256*11%</f>
        <v>56724.32432432432</v>
      </c>
      <c r="I256" s="91">
        <f>G256/B255</f>
        <v>2387.3873873873872</v>
      </c>
      <c r="J256" s="104">
        <f>H256/B255</f>
        <v>262.61261261261257</v>
      </c>
    </row>
    <row r="257" spans="1:10" ht="12.75" customHeight="1" x14ac:dyDescent="0.25">
      <c r="A257" s="101"/>
      <c r="D257" s="81" t="s">
        <v>23</v>
      </c>
      <c r="E257" s="81">
        <f>E255-E256</f>
        <v>4006800</v>
      </c>
      <c r="F257" s="81"/>
      <c r="G257" s="82">
        <f>G255-G256</f>
        <v>3609729.7297297292</v>
      </c>
      <c r="H257" s="82">
        <f>H255-H256</f>
        <v>397070.27027027024</v>
      </c>
      <c r="I257" s="82">
        <f>I255-I256</f>
        <v>16711.711711711709</v>
      </c>
      <c r="J257" s="105">
        <f>J255-J256</f>
        <v>1838.288288288288</v>
      </c>
    </row>
    <row r="258" spans="1:10" ht="12.75" customHeight="1" x14ac:dyDescent="0.25">
      <c r="A258" s="101"/>
      <c r="D258" s="81"/>
      <c r="E258" s="81"/>
      <c r="F258" s="81"/>
      <c r="G258" s="82"/>
      <c r="H258" s="83">
        <f>G257+H257</f>
        <v>4006799.9999999995</v>
      </c>
      <c r="I258" s="83"/>
      <c r="J258" s="103"/>
    </row>
    <row r="259" spans="1:10" ht="12.75" customHeight="1" x14ac:dyDescent="0.25">
      <c r="A259" s="101"/>
      <c r="B259" s="79"/>
      <c r="D259" s="81"/>
      <c r="E259" s="81"/>
      <c r="F259" s="81"/>
      <c r="G259" s="82"/>
      <c r="H259" s="83"/>
      <c r="I259" s="83"/>
      <c r="J259" s="103"/>
    </row>
    <row r="260" spans="1:10" ht="12.75" customHeight="1" x14ac:dyDescent="0.25">
      <c r="A260" s="101">
        <v>2</v>
      </c>
      <c r="B260" s="84" t="s">
        <v>20</v>
      </c>
      <c r="C260" s="84" t="s">
        <v>21</v>
      </c>
      <c r="D260" s="85" t="s">
        <v>22</v>
      </c>
      <c r="E260" s="85" t="s">
        <v>23</v>
      </c>
      <c r="F260" s="85"/>
      <c r="G260" s="86" t="s">
        <v>24</v>
      </c>
      <c r="H260" s="87" t="s">
        <v>25</v>
      </c>
      <c r="I260" s="87" t="s">
        <v>26</v>
      </c>
      <c r="J260" s="102"/>
    </row>
    <row r="261" spans="1:10" ht="12.75" customHeight="1" x14ac:dyDescent="0.25">
      <c r="A261" s="101"/>
      <c r="B261" s="80">
        <f>Invoice!B1607</f>
        <v>720</v>
      </c>
      <c r="C261" s="88" t="str">
        <f>Invoice!E1607</f>
        <v>CRAYON / OIL PASTEL JOYKO OP-12S PP CASE SEA WORLD</v>
      </c>
      <c r="D261" s="89">
        <f>Invoice!H1607</f>
        <v>11900</v>
      </c>
      <c r="E261" s="81">
        <f t="shared" ref="E261" si="40">D261*B261</f>
        <v>8568000</v>
      </c>
      <c r="F261" s="81"/>
      <c r="G261" s="82">
        <f t="shared" ref="G261" si="41">E261/1.11</f>
        <v>7718918.9189189179</v>
      </c>
      <c r="H261" s="83">
        <f t="shared" ref="H261" si="42">G261*11%</f>
        <v>849081.08108108095</v>
      </c>
      <c r="I261" s="83">
        <f t="shared" ref="I261" si="43">G261/B261</f>
        <v>10720.720720720719</v>
      </c>
      <c r="J261" s="103">
        <f t="shared" ref="J261" si="44">H261/B261</f>
        <v>1179.2792792792791</v>
      </c>
    </row>
    <row r="262" spans="1:10" ht="12.75" customHeight="1" x14ac:dyDescent="0.25">
      <c r="A262" s="101"/>
      <c r="D262" s="81"/>
      <c r="E262" s="81">
        <f>(E261*Invoice!I1607)+((E261-(E261*Invoice!I1607))*Invoice!J1607)</f>
        <v>1071000</v>
      </c>
      <c r="F262" s="81"/>
      <c r="G262" s="90">
        <f>E262/1.11</f>
        <v>964864.86486486474</v>
      </c>
      <c r="H262" s="91">
        <f>G262*11%</f>
        <v>106135.13513513512</v>
      </c>
      <c r="I262" s="91">
        <f>G262/B261</f>
        <v>1340.0900900900899</v>
      </c>
      <c r="J262" s="104">
        <f>H262/B261</f>
        <v>147.40990990990989</v>
      </c>
    </row>
    <row r="263" spans="1:10" ht="12.75" customHeight="1" x14ac:dyDescent="0.25">
      <c r="A263" s="101"/>
      <c r="D263" s="81" t="s">
        <v>23</v>
      </c>
      <c r="E263" s="81">
        <f>E261-E262</f>
        <v>7497000</v>
      </c>
      <c r="F263" s="81"/>
      <c r="G263" s="82">
        <f>G261-G262</f>
        <v>6754054.0540540535</v>
      </c>
      <c r="H263" s="82">
        <f>H261-H262</f>
        <v>742945.9459459458</v>
      </c>
      <c r="I263" s="82">
        <f>I261-I262</f>
        <v>9380.6306306306287</v>
      </c>
      <c r="J263" s="105">
        <f>J261-J262</f>
        <v>1031.8693693693692</v>
      </c>
    </row>
    <row r="264" spans="1:10" ht="12.75" customHeight="1" x14ac:dyDescent="0.25">
      <c r="A264" s="101"/>
      <c r="D264" s="81"/>
      <c r="E264" s="81"/>
      <c r="F264" s="81"/>
      <c r="G264" s="82"/>
      <c r="H264" s="83">
        <f>G263+H263</f>
        <v>7496999.9999999991</v>
      </c>
      <c r="I264" s="83"/>
      <c r="J264" s="103"/>
    </row>
    <row r="265" spans="1:10" ht="12.75" customHeight="1" x14ac:dyDescent="0.25">
      <c r="A265" s="101"/>
      <c r="B265" s="79"/>
      <c r="D265" s="81"/>
      <c r="E265" s="81"/>
      <c r="F265" s="81"/>
      <c r="G265" s="82"/>
      <c r="H265" s="83"/>
      <c r="I265" s="83"/>
      <c r="J265" s="103"/>
    </row>
    <row r="266" spans="1:10" ht="12.75" customHeight="1" x14ac:dyDescent="0.25">
      <c r="A266" s="106"/>
      <c r="B266" s="107"/>
      <c r="C266" s="107"/>
      <c r="D266" s="107"/>
      <c r="E266" s="107"/>
      <c r="F266" s="107"/>
      <c r="G266" s="108">
        <f>G257+G263</f>
        <v>10363783.783783782</v>
      </c>
      <c r="H266" s="108">
        <f>H257+H263</f>
        <v>1140016.2162162161</v>
      </c>
      <c r="I266" s="107"/>
      <c r="J266" s="109">
        <f>H258+H264</f>
        <v>11503799.999999998</v>
      </c>
    </row>
    <row r="268" spans="1:10" ht="12.75" customHeight="1" x14ac:dyDescent="0.25">
      <c r="A268" s="94" t="s">
        <v>1</v>
      </c>
      <c r="B268" s="95">
        <f>Invoice!E1712</f>
        <v>23100016</v>
      </c>
      <c r="C268" s="96"/>
      <c r="D268" s="97"/>
      <c r="E268" s="97"/>
      <c r="F268" s="97"/>
      <c r="G268" s="98"/>
      <c r="H268" s="99"/>
      <c r="I268" s="99"/>
      <c r="J268" s="100"/>
    </row>
    <row r="269" spans="1:10" ht="12.75" customHeight="1" x14ac:dyDescent="0.25">
      <c r="A269" s="101">
        <v>1</v>
      </c>
      <c r="B269" s="84" t="s">
        <v>20</v>
      </c>
      <c r="C269" s="84" t="s">
        <v>21</v>
      </c>
      <c r="D269" s="85" t="s">
        <v>22</v>
      </c>
      <c r="E269" s="85" t="s">
        <v>23</v>
      </c>
      <c r="F269" s="85"/>
      <c r="G269" s="86" t="s">
        <v>24</v>
      </c>
      <c r="H269" s="87" t="s">
        <v>25</v>
      </c>
      <c r="I269" s="87" t="s">
        <v>26</v>
      </c>
      <c r="J269" s="102"/>
    </row>
    <row r="270" spans="1:10" ht="12.75" customHeight="1" x14ac:dyDescent="0.25">
      <c r="A270" s="101"/>
      <c r="B270" s="80">
        <f>Invoice!B1720</f>
        <v>40</v>
      </c>
      <c r="C270" s="88" t="str">
        <f>Invoice!E1720</f>
        <v>CUTTER 18 MM KENKO L-500 (BESAR)</v>
      </c>
      <c r="D270" s="89">
        <f>Invoice!H1720</f>
        <v>147600</v>
      </c>
      <c r="E270" s="81">
        <f>D270*B270</f>
        <v>5904000</v>
      </c>
      <c r="F270" s="81"/>
      <c r="G270" s="82">
        <f>E270/1.11</f>
        <v>5318918.9189189188</v>
      </c>
      <c r="H270" s="83">
        <f>G270*11%</f>
        <v>585081.08108108107</v>
      </c>
      <c r="I270" s="83">
        <f>G270/B270</f>
        <v>132972.97297297296</v>
      </c>
      <c r="J270" s="103">
        <f>H270/B270</f>
        <v>14627.027027027027</v>
      </c>
    </row>
    <row r="271" spans="1:10" ht="12.75" customHeight="1" x14ac:dyDescent="0.25">
      <c r="A271" s="101"/>
      <c r="D271" s="81"/>
      <c r="E271" s="81">
        <f>(E270*Invoice!I1720)+((E270-(E270*Invoice!I1720))*Invoice!J1720)</f>
        <v>797040</v>
      </c>
      <c r="F271" s="81"/>
      <c r="G271" s="90">
        <f>E271/1.11</f>
        <v>718054.05405405397</v>
      </c>
      <c r="H271" s="91">
        <f>G271*11%</f>
        <v>78985.945945945932</v>
      </c>
      <c r="I271" s="91">
        <f>G271/B270</f>
        <v>17951.35135135135</v>
      </c>
      <c r="J271" s="104">
        <f>H271/B270</f>
        <v>1974.6486486486483</v>
      </c>
    </row>
    <row r="272" spans="1:10" ht="12.75" customHeight="1" x14ac:dyDescent="0.25">
      <c r="A272" s="101"/>
      <c r="D272" s="81" t="s">
        <v>23</v>
      </c>
      <c r="E272" s="81">
        <f>E270-E271</f>
        <v>5106960</v>
      </c>
      <c r="F272" s="81"/>
      <c r="G272" s="82">
        <f>G270-G271</f>
        <v>4600864.8648648653</v>
      </c>
      <c r="H272" s="82">
        <f>H270-H271</f>
        <v>506095.13513513515</v>
      </c>
      <c r="I272" s="82">
        <f>I270-I271</f>
        <v>115021.62162162161</v>
      </c>
      <c r="J272" s="105">
        <f>J270-J271</f>
        <v>12652.378378378378</v>
      </c>
    </row>
    <row r="273" spans="1:10" ht="12.75" customHeight="1" x14ac:dyDescent="0.25">
      <c r="A273" s="101"/>
      <c r="D273" s="81"/>
      <c r="E273" s="81"/>
      <c r="F273" s="81"/>
      <c r="G273" s="82"/>
      <c r="H273" s="83">
        <f>G272+H272</f>
        <v>5106960</v>
      </c>
      <c r="I273" s="83"/>
      <c r="J273" s="103"/>
    </row>
    <row r="274" spans="1:10" ht="12.75" customHeight="1" x14ac:dyDescent="0.25">
      <c r="A274" s="101"/>
      <c r="B274" s="79"/>
      <c r="D274" s="81"/>
      <c r="E274" s="81"/>
      <c r="F274" s="81"/>
      <c r="G274" s="82"/>
      <c r="H274" s="83"/>
      <c r="I274" s="83"/>
      <c r="J274" s="103"/>
    </row>
    <row r="275" spans="1:10" ht="12.75" customHeight="1" x14ac:dyDescent="0.25">
      <c r="A275" s="106"/>
      <c r="B275" s="107"/>
      <c r="C275" s="107"/>
      <c r="D275" s="107"/>
      <c r="E275" s="107"/>
      <c r="F275" s="107"/>
      <c r="G275" s="108">
        <f>G272</f>
        <v>4600864.8648648653</v>
      </c>
      <c r="H275" s="108">
        <f>H272</f>
        <v>506095.13513513515</v>
      </c>
      <c r="I275" s="107"/>
      <c r="J275" s="109">
        <f>H273</f>
        <v>5106960</v>
      </c>
    </row>
    <row r="277" spans="1:10" ht="12.75" customHeight="1" x14ac:dyDescent="0.25">
      <c r="A277" s="94" t="s">
        <v>1</v>
      </c>
      <c r="B277" s="95">
        <f>Invoice!E1826</f>
        <v>23100017</v>
      </c>
      <c r="C277" s="96"/>
      <c r="D277" s="97"/>
      <c r="E277" s="97"/>
      <c r="F277" s="97"/>
      <c r="G277" s="98"/>
      <c r="H277" s="99"/>
      <c r="I277" s="99"/>
      <c r="J277" s="100"/>
    </row>
    <row r="278" spans="1:10" ht="12.75" customHeight="1" x14ac:dyDescent="0.25">
      <c r="A278" s="101">
        <v>1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2"/>
    </row>
    <row r="279" spans="1:10" ht="12.75" customHeight="1" x14ac:dyDescent="0.25">
      <c r="A279" s="101"/>
      <c r="B279" s="80">
        <f>Invoice!B1834</f>
        <v>1</v>
      </c>
      <c r="C279" s="88" t="str">
        <f>Invoice!E1834</f>
        <v>PENSIL WARNA JOYKO CP-12PB (PANJANG)</v>
      </c>
      <c r="D279" s="89">
        <f>Invoice!H1834</f>
        <v>127200</v>
      </c>
      <c r="E279" s="81">
        <f>D279*B279</f>
        <v>127200</v>
      </c>
      <c r="F279" s="81"/>
      <c r="G279" s="82">
        <f>E279/1.11</f>
        <v>114594.59459459459</v>
      </c>
      <c r="H279" s="83">
        <f>G279*11%</f>
        <v>12605.405405405405</v>
      </c>
      <c r="I279" s="83">
        <f>G279/B279</f>
        <v>114594.59459459459</v>
      </c>
      <c r="J279" s="103">
        <f>H279/B279</f>
        <v>12605.405405405405</v>
      </c>
    </row>
    <row r="280" spans="1:10" ht="12.75" customHeight="1" x14ac:dyDescent="0.25">
      <c r="A280" s="101"/>
      <c r="D280" s="81"/>
      <c r="E280" s="81">
        <f>(E279*Invoice!I1834)+((E279-(E279*Invoice!I1834))*Invoice!J1834)</f>
        <v>15900</v>
      </c>
      <c r="F280" s="81"/>
      <c r="G280" s="90">
        <f>E280/1.11</f>
        <v>14324.324324324323</v>
      </c>
      <c r="H280" s="91">
        <f>G280*11%</f>
        <v>1575.6756756756756</v>
      </c>
      <c r="I280" s="91">
        <f>G280/B279</f>
        <v>14324.324324324323</v>
      </c>
      <c r="J280" s="104">
        <f>H280/B279</f>
        <v>1575.6756756756756</v>
      </c>
    </row>
    <row r="281" spans="1:10" ht="12.75" customHeight="1" x14ac:dyDescent="0.25">
      <c r="A281" s="101"/>
      <c r="D281" s="81" t="s">
        <v>23</v>
      </c>
      <c r="E281" s="81">
        <f>E279-E280</f>
        <v>111300</v>
      </c>
      <c r="F281" s="81"/>
      <c r="G281" s="82">
        <f>G279-G280</f>
        <v>100270.27027027027</v>
      </c>
      <c r="H281" s="82">
        <f>H279-H280</f>
        <v>11029.72972972973</v>
      </c>
      <c r="I281" s="82">
        <f>I279-I280</f>
        <v>100270.27027027027</v>
      </c>
      <c r="J281" s="105">
        <f>J279-J280</f>
        <v>11029.72972972973</v>
      </c>
    </row>
    <row r="282" spans="1:10" ht="12.75" customHeight="1" x14ac:dyDescent="0.25">
      <c r="A282" s="101"/>
      <c r="D282" s="81"/>
      <c r="E282" s="81"/>
      <c r="F282" s="81"/>
      <c r="G282" s="82"/>
      <c r="H282" s="83">
        <f>G281+H281</f>
        <v>111300</v>
      </c>
      <c r="I282" s="83"/>
      <c r="J282" s="103"/>
    </row>
    <row r="283" spans="1:10" ht="12.75" customHeight="1" x14ac:dyDescent="0.25">
      <c r="A283" s="101"/>
      <c r="B283" s="79"/>
      <c r="D283" s="81"/>
      <c r="E283" s="81"/>
      <c r="F283" s="81"/>
      <c r="G283" s="82"/>
      <c r="H283" s="83"/>
      <c r="I283" s="83"/>
      <c r="J283" s="103"/>
    </row>
    <row r="284" spans="1:10" ht="12.75" customHeight="1" x14ac:dyDescent="0.25">
      <c r="A284" s="101">
        <v>2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2"/>
    </row>
    <row r="285" spans="1:10" ht="12.75" customHeight="1" x14ac:dyDescent="0.25">
      <c r="A285" s="101"/>
      <c r="B285" s="80">
        <f>Invoice!B1835</f>
        <v>9</v>
      </c>
      <c r="C285" s="88" t="str">
        <f>Invoice!E1835</f>
        <v>PENSIL WARNA JOYKO CP-S12 MINI (PENDEK)</v>
      </c>
      <c r="D285" s="89">
        <f>Invoice!H1835</f>
        <v>80400</v>
      </c>
      <c r="E285" s="81">
        <f t="shared" ref="E285" si="45">D285*B285</f>
        <v>723600</v>
      </c>
      <c r="F285" s="81"/>
      <c r="G285" s="82">
        <f t="shared" ref="G285" si="46">E285/1.11</f>
        <v>651891.89189189184</v>
      </c>
      <c r="H285" s="83">
        <f t="shared" ref="H285" si="47">G285*11%</f>
        <v>71708.108108108107</v>
      </c>
      <c r="I285" s="83">
        <f t="shared" ref="I285" si="48">G285/B285</f>
        <v>72432.432432432426</v>
      </c>
      <c r="J285" s="103">
        <f t="shared" ref="J285" si="49">H285/B285</f>
        <v>7967.5675675675675</v>
      </c>
    </row>
    <row r="286" spans="1:10" ht="12.75" customHeight="1" x14ac:dyDescent="0.25">
      <c r="A286" s="101"/>
      <c r="D286" s="81"/>
      <c r="E286" s="81">
        <f>(E285*Invoice!I1835)+((E285-(E285*Invoice!I1835))*Invoice!J1835)</f>
        <v>90450</v>
      </c>
      <c r="F286" s="81"/>
      <c r="G286" s="90">
        <f>E286/1.11</f>
        <v>81486.486486486479</v>
      </c>
      <c r="H286" s="91">
        <f>G286*11%</f>
        <v>8963.5135135135133</v>
      </c>
      <c r="I286" s="91">
        <f>G286/B285</f>
        <v>9054.0540540540533</v>
      </c>
      <c r="J286" s="104">
        <f>H286/B285</f>
        <v>995.94594594594594</v>
      </c>
    </row>
    <row r="287" spans="1:10" ht="12.75" customHeight="1" x14ac:dyDescent="0.25">
      <c r="A287" s="101"/>
      <c r="D287" s="81" t="s">
        <v>23</v>
      </c>
      <c r="E287" s="81">
        <f>E285-E286</f>
        <v>633150</v>
      </c>
      <c r="F287" s="81"/>
      <c r="G287" s="82">
        <f>G285-G286</f>
        <v>570405.40540540533</v>
      </c>
      <c r="H287" s="82">
        <f>H285-H286</f>
        <v>62744.594594594593</v>
      </c>
      <c r="I287" s="82">
        <f>I285-I286</f>
        <v>63378.378378378373</v>
      </c>
      <c r="J287" s="105">
        <f>J285-J286</f>
        <v>6971.6216216216217</v>
      </c>
    </row>
    <row r="288" spans="1:10" ht="12.75" customHeight="1" x14ac:dyDescent="0.25">
      <c r="A288" s="101"/>
      <c r="D288" s="81"/>
      <c r="E288" s="81"/>
      <c r="F288" s="81"/>
      <c r="G288" s="82"/>
      <c r="H288" s="83">
        <f>G287+H287</f>
        <v>633149.99999999988</v>
      </c>
      <c r="I288" s="83"/>
      <c r="J288" s="103"/>
    </row>
    <row r="289" spans="1:10" ht="12.75" customHeight="1" x14ac:dyDescent="0.25">
      <c r="A289" s="101"/>
      <c r="B289" s="79"/>
      <c r="D289" s="81"/>
      <c r="E289" s="81"/>
      <c r="F289" s="81"/>
      <c r="G289" s="82"/>
      <c r="H289" s="83"/>
      <c r="I289" s="83"/>
      <c r="J289" s="103"/>
    </row>
    <row r="290" spans="1:10" ht="12.75" customHeight="1" x14ac:dyDescent="0.25">
      <c r="A290" s="106"/>
      <c r="B290" s="107"/>
      <c r="C290" s="107"/>
      <c r="D290" s="107"/>
      <c r="E290" s="107"/>
      <c r="F290" s="107"/>
      <c r="G290" s="108">
        <v>670675</v>
      </c>
      <c r="H290" s="108">
        <v>73775</v>
      </c>
      <c r="I290" s="107"/>
      <c r="J290" s="109">
        <f>H282+H288</f>
        <v>744449.99999999988</v>
      </c>
    </row>
    <row r="292" spans="1:10" ht="12.75" customHeight="1" x14ac:dyDescent="0.25">
      <c r="A292" s="94" t="s">
        <v>1</v>
      </c>
      <c r="B292" s="95">
        <f>Invoice!E1940</f>
        <v>23100018</v>
      </c>
      <c r="C292" s="96"/>
      <c r="D292" s="97"/>
      <c r="E292" s="97"/>
      <c r="F292" s="97"/>
      <c r="G292" s="98"/>
      <c r="H292" s="99"/>
      <c r="I292" s="99"/>
      <c r="J292" s="100"/>
    </row>
    <row r="293" spans="1:10" ht="12.75" customHeight="1" x14ac:dyDescent="0.25">
      <c r="A293" s="101">
        <v>1</v>
      </c>
      <c r="B293" s="84" t="s">
        <v>20</v>
      </c>
      <c r="C293" s="84" t="s">
        <v>21</v>
      </c>
      <c r="D293" s="85" t="s">
        <v>22</v>
      </c>
      <c r="E293" s="85" t="s">
        <v>23</v>
      </c>
      <c r="F293" s="85"/>
      <c r="G293" s="86" t="s">
        <v>24</v>
      </c>
      <c r="H293" s="87" t="s">
        <v>25</v>
      </c>
      <c r="I293" s="87" t="s">
        <v>26</v>
      </c>
      <c r="J293" s="102"/>
    </row>
    <row r="294" spans="1:10" ht="12.75" customHeight="1" x14ac:dyDescent="0.25">
      <c r="A294" s="101"/>
      <c r="B294" s="80">
        <f>Invoice!B1948</f>
        <v>30</v>
      </c>
      <c r="C294" s="88" t="str">
        <f>Invoice!E1948</f>
        <v>CUTTER 9 MM KENKO A-300 (KECIL)</v>
      </c>
      <c r="D294" s="89">
        <f>Invoice!H1948</f>
        <v>57000</v>
      </c>
      <c r="E294" s="81">
        <f>D294*B294</f>
        <v>1710000</v>
      </c>
      <c r="F294" s="81"/>
      <c r="G294" s="82">
        <f>E294/1.11</f>
        <v>1540540.5405405404</v>
      </c>
      <c r="H294" s="83">
        <f>G294*11%</f>
        <v>169459.45945945944</v>
      </c>
      <c r="I294" s="83">
        <f>G294/B294</f>
        <v>51351.351351351346</v>
      </c>
      <c r="J294" s="103">
        <f>H294/B294</f>
        <v>5648.6486486486483</v>
      </c>
    </row>
    <row r="295" spans="1:10" ht="12.75" customHeight="1" x14ac:dyDescent="0.25">
      <c r="A295" s="101"/>
      <c r="D295" s="81"/>
      <c r="E295" s="81">
        <f>(E294*Invoice!I1948)+((E294-(E294*Invoice!I1948))*Invoice!J1948)</f>
        <v>213750</v>
      </c>
      <c r="F295" s="81"/>
      <c r="G295" s="90">
        <f>E295/1.11</f>
        <v>192567.56756756754</v>
      </c>
      <c r="H295" s="91">
        <f>G295*11%</f>
        <v>21182.43243243243</v>
      </c>
      <c r="I295" s="91">
        <f>G295/B294</f>
        <v>6418.9189189189183</v>
      </c>
      <c r="J295" s="104">
        <f>H295/B294</f>
        <v>706.08108108108104</v>
      </c>
    </row>
    <row r="296" spans="1:10" ht="12.75" customHeight="1" x14ac:dyDescent="0.25">
      <c r="A296" s="101"/>
      <c r="D296" s="81" t="s">
        <v>23</v>
      </c>
      <c r="E296" s="81">
        <f>E294-E295</f>
        <v>1496250</v>
      </c>
      <c r="F296" s="81"/>
      <c r="G296" s="82">
        <f>G294-G295</f>
        <v>1347972.9729729728</v>
      </c>
      <c r="H296" s="82">
        <f>H294-H295</f>
        <v>148277.02702702701</v>
      </c>
      <c r="I296" s="82">
        <f>I294-I295</f>
        <v>44932.432432432426</v>
      </c>
      <c r="J296" s="105">
        <f>J294-J295</f>
        <v>4942.5675675675675</v>
      </c>
    </row>
    <row r="297" spans="1:10" ht="12.75" customHeight="1" x14ac:dyDescent="0.25">
      <c r="A297" s="101"/>
      <c r="D297" s="81"/>
      <c r="E297" s="81"/>
      <c r="F297" s="81"/>
      <c r="G297" s="82"/>
      <c r="H297" s="83">
        <f>G296+H296</f>
        <v>1496249.9999999998</v>
      </c>
      <c r="I297" s="83"/>
      <c r="J297" s="103"/>
    </row>
    <row r="298" spans="1:10" ht="12.75" customHeight="1" x14ac:dyDescent="0.25">
      <c r="A298" s="101"/>
      <c r="B298" s="79"/>
      <c r="D298" s="81"/>
      <c r="E298" s="81"/>
      <c r="F298" s="81"/>
      <c r="G298" s="82"/>
      <c r="H298" s="83"/>
      <c r="I298" s="83"/>
      <c r="J298" s="103"/>
    </row>
    <row r="299" spans="1:10" ht="12.75" customHeight="1" x14ac:dyDescent="0.25">
      <c r="A299" s="106"/>
      <c r="B299" s="107"/>
      <c r="C299" s="107"/>
      <c r="D299" s="107"/>
      <c r="E299" s="107"/>
      <c r="F299" s="107"/>
      <c r="G299" s="108">
        <f>G296</f>
        <v>1347972.9729729728</v>
      </c>
      <c r="H299" s="108">
        <f>H296</f>
        <v>148277.02702702701</v>
      </c>
      <c r="I299" s="107"/>
      <c r="J299" s="109">
        <f>H297</f>
        <v>1496249.9999999998</v>
      </c>
    </row>
    <row r="301" spans="1:10" ht="12.75" customHeight="1" x14ac:dyDescent="0.25">
      <c r="A301" s="94" t="s">
        <v>1</v>
      </c>
      <c r="B301" s="95">
        <f>Invoice!E2054</f>
        <v>23100019</v>
      </c>
      <c r="C301" s="96"/>
      <c r="D301" s="97"/>
      <c r="E301" s="97"/>
      <c r="F301" s="97"/>
      <c r="G301" s="98"/>
      <c r="H301" s="99"/>
      <c r="I301" s="99"/>
      <c r="J301" s="100"/>
    </row>
    <row r="302" spans="1:10" ht="12.75" customHeight="1" x14ac:dyDescent="0.25">
      <c r="A302" s="101">
        <v>1</v>
      </c>
      <c r="B302" s="84" t="s">
        <v>20</v>
      </c>
      <c r="C302" s="84" t="s">
        <v>21</v>
      </c>
      <c r="D302" s="85" t="s">
        <v>22</v>
      </c>
      <c r="E302" s="85" t="s">
        <v>23</v>
      </c>
      <c r="F302" s="85"/>
      <c r="G302" s="86" t="s">
        <v>24</v>
      </c>
      <c r="H302" s="87" t="s">
        <v>25</v>
      </c>
      <c r="I302" s="87" t="s">
        <v>26</v>
      </c>
      <c r="J302" s="102"/>
    </row>
    <row r="303" spans="1:10" ht="12.75" customHeight="1" x14ac:dyDescent="0.25">
      <c r="A303" s="101"/>
      <c r="B303" s="80">
        <f>Invoice!B2062</f>
        <v>72</v>
      </c>
      <c r="C303" s="88" t="str">
        <f>Invoice!E2062</f>
        <v>CORRECTION FLUID JOYKO CF-S209</v>
      </c>
      <c r="D303" s="89">
        <f>Invoice!H2062</f>
        <v>41400</v>
      </c>
      <c r="E303" s="81">
        <f>D303*B303</f>
        <v>2980800</v>
      </c>
      <c r="F303" s="81"/>
      <c r="G303" s="82">
        <f>E303/1.11</f>
        <v>2685405.405405405</v>
      </c>
      <c r="H303" s="83">
        <f>G303*11%</f>
        <v>295394.59459459456</v>
      </c>
      <c r="I303" s="83">
        <f>G303/B303</f>
        <v>37297.297297297293</v>
      </c>
      <c r="J303" s="103">
        <f>H303/B303</f>
        <v>4102.7027027027025</v>
      </c>
    </row>
    <row r="304" spans="1:10" ht="12.75" customHeight="1" x14ac:dyDescent="0.25">
      <c r="A304" s="101"/>
      <c r="D304" s="81"/>
      <c r="E304" s="81">
        <f>(E303*Invoice!I2062)+((E303-(E303*Invoice!I2062))*Invoice!J2062)</f>
        <v>372600</v>
      </c>
      <c r="F304" s="81"/>
      <c r="G304" s="90">
        <f>E304/1.11</f>
        <v>335675.67567567562</v>
      </c>
      <c r="H304" s="91">
        <f>G304*11%</f>
        <v>36924.32432432432</v>
      </c>
      <c r="I304" s="91">
        <f>G304/B303</f>
        <v>4662.1621621621616</v>
      </c>
      <c r="J304" s="104">
        <f>H304/B303</f>
        <v>512.83783783783781</v>
      </c>
    </row>
    <row r="305" spans="1:10" ht="12.75" customHeight="1" x14ac:dyDescent="0.25">
      <c r="A305" s="101"/>
      <c r="D305" s="81" t="s">
        <v>23</v>
      </c>
      <c r="E305" s="81">
        <f>E303-E304</f>
        <v>2608200</v>
      </c>
      <c r="F305" s="81"/>
      <c r="G305" s="82">
        <f>G303-G304</f>
        <v>2349729.7297297292</v>
      </c>
      <c r="H305" s="82">
        <f>H303-H304</f>
        <v>258470.27027027024</v>
      </c>
      <c r="I305" s="82">
        <f>I303-I304</f>
        <v>32635.135135135133</v>
      </c>
      <c r="J305" s="105">
        <f>J303-J304</f>
        <v>3589.8648648648646</v>
      </c>
    </row>
    <row r="306" spans="1:10" ht="12.75" customHeight="1" x14ac:dyDescent="0.25">
      <c r="A306" s="101"/>
      <c r="D306" s="81"/>
      <c r="E306" s="81"/>
      <c r="F306" s="81"/>
      <c r="G306" s="82"/>
      <c r="H306" s="83">
        <f>G305+H305</f>
        <v>2608199.9999999995</v>
      </c>
      <c r="I306" s="83"/>
      <c r="J306" s="103"/>
    </row>
    <row r="307" spans="1:10" ht="12.75" customHeight="1" x14ac:dyDescent="0.25">
      <c r="A307" s="101"/>
      <c r="B307" s="79"/>
      <c r="D307" s="81"/>
      <c r="E307" s="81"/>
      <c r="F307" s="81"/>
      <c r="G307" s="82"/>
      <c r="H307" s="83"/>
      <c r="I307" s="83"/>
      <c r="J307" s="103"/>
    </row>
    <row r="308" spans="1:10" ht="12.75" customHeight="1" x14ac:dyDescent="0.25">
      <c r="A308" s="101">
        <v>2</v>
      </c>
      <c r="B308" s="84" t="s">
        <v>20</v>
      </c>
      <c r="C308" s="84" t="s">
        <v>21</v>
      </c>
      <c r="D308" s="85" t="s">
        <v>22</v>
      </c>
      <c r="E308" s="85" t="s">
        <v>23</v>
      </c>
      <c r="F308" s="85"/>
      <c r="G308" s="86" t="s">
        <v>24</v>
      </c>
      <c r="H308" s="87" t="s">
        <v>25</v>
      </c>
      <c r="I308" s="87" t="s">
        <v>26</v>
      </c>
      <c r="J308" s="102"/>
    </row>
    <row r="309" spans="1:10" ht="12.75" customHeight="1" x14ac:dyDescent="0.25">
      <c r="A309" s="101"/>
      <c r="B309" s="80">
        <f>Invoice!B2063</f>
        <v>1200</v>
      </c>
      <c r="C309" s="88" t="str">
        <f>Invoice!E2063</f>
        <v>STAPLER JOYKO HD-10CL</v>
      </c>
      <c r="D309" s="89">
        <f>Invoice!H2063</f>
        <v>7000</v>
      </c>
      <c r="E309" s="81">
        <f t="shared" ref="E309:E369" si="50">D309*B309</f>
        <v>8400000</v>
      </c>
      <c r="F309" s="81"/>
      <c r="G309" s="82">
        <f t="shared" ref="G309:G369" si="51">E309/1.11</f>
        <v>7567567.5675675673</v>
      </c>
      <c r="H309" s="83">
        <f t="shared" ref="H309:H369" si="52">G309*11%</f>
        <v>832432.43243243243</v>
      </c>
      <c r="I309" s="83">
        <f t="shared" ref="I309:I369" si="53">G309/B309</f>
        <v>6306.3063063063064</v>
      </c>
      <c r="J309" s="103">
        <f t="shared" ref="J309:J369" si="54">H309/B309</f>
        <v>693.69369369369372</v>
      </c>
    </row>
    <row r="310" spans="1:10" ht="12.75" customHeight="1" x14ac:dyDescent="0.25">
      <c r="A310" s="101"/>
      <c r="D310" s="81"/>
      <c r="E310" s="81">
        <f>(E309*Invoice!I2063)+((E309-(E309*Invoice!I2063))*Invoice!J2063)</f>
        <v>1050000</v>
      </c>
      <c r="F310" s="81"/>
      <c r="G310" s="90">
        <f>E310/1.11</f>
        <v>945945.94594594592</v>
      </c>
      <c r="H310" s="91">
        <f>G310*11%</f>
        <v>104054.05405405405</v>
      </c>
      <c r="I310" s="91">
        <f>G310/B309</f>
        <v>788.2882882882883</v>
      </c>
      <c r="J310" s="104">
        <f>H310/B309</f>
        <v>86.711711711711715</v>
      </c>
    </row>
    <row r="311" spans="1:10" ht="12.75" customHeight="1" x14ac:dyDescent="0.25">
      <c r="A311" s="101"/>
      <c r="D311" s="81" t="s">
        <v>23</v>
      </c>
      <c r="E311" s="81">
        <f>E309-E310</f>
        <v>7350000</v>
      </c>
      <c r="F311" s="81"/>
      <c r="G311" s="82">
        <f>G309-G310</f>
        <v>6621621.6216216218</v>
      </c>
      <c r="H311" s="82">
        <f>H309-H310</f>
        <v>728378.37837837834</v>
      </c>
      <c r="I311" s="82">
        <f>I309-I310</f>
        <v>5518.0180180180178</v>
      </c>
      <c r="J311" s="105">
        <f>J309-J310</f>
        <v>606.98198198198202</v>
      </c>
    </row>
    <row r="312" spans="1:10" ht="12.75" customHeight="1" x14ac:dyDescent="0.25">
      <c r="A312" s="101"/>
      <c r="D312" s="81"/>
      <c r="E312" s="81"/>
      <c r="F312" s="81"/>
      <c r="G312" s="82"/>
      <c r="H312" s="83">
        <f>G311+H311</f>
        <v>7350000</v>
      </c>
      <c r="I312" s="83"/>
      <c r="J312" s="103"/>
    </row>
    <row r="313" spans="1:10" ht="12.75" customHeight="1" x14ac:dyDescent="0.25">
      <c r="A313" s="101"/>
      <c r="B313" s="79"/>
      <c r="D313" s="81"/>
      <c r="E313" s="81"/>
      <c r="F313" s="81"/>
      <c r="G313" s="82"/>
      <c r="H313" s="83"/>
      <c r="I313" s="83"/>
      <c r="J313" s="103"/>
    </row>
    <row r="314" spans="1:10" ht="12.75" customHeight="1" x14ac:dyDescent="0.25">
      <c r="A314" s="101">
        <v>3</v>
      </c>
      <c r="B314" s="84" t="s">
        <v>20</v>
      </c>
      <c r="C314" s="84" t="s">
        <v>21</v>
      </c>
      <c r="D314" s="85" t="s">
        <v>22</v>
      </c>
      <c r="E314" s="85" t="s">
        <v>23</v>
      </c>
      <c r="F314" s="85"/>
      <c r="G314" s="86" t="s">
        <v>24</v>
      </c>
      <c r="H314" s="87" t="s">
        <v>25</v>
      </c>
      <c r="I314" s="87" t="s">
        <v>26</v>
      </c>
      <c r="J314" s="102"/>
    </row>
    <row r="315" spans="1:10" ht="12.75" customHeight="1" x14ac:dyDescent="0.25">
      <c r="A315" s="101"/>
      <c r="B315" s="80">
        <f>Invoice!B2064</f>
        <v>288</v>
      </c>
      <c r="C315" s="88" t="str">
        <f>Invoice!E2064</f>
        <v>PAPER CLIP WARNA JOYKO C-3100</v>
      </c>
      <c r="D315" s="89">
        <f>Invoice!H2064</f>
        <v>3100</v>
      </c>
      <c r="E315" s="81">
        <f t="shared" si="50"/>
        <v>892800</v>
      </c>
      <c r="F315" s="81"/>
      <c r="G315" s="82">
        <f t="shared" si="51"/>
        <v>804324.32432432426</v>
      </c>
      <c r="H315" s="83">
        <f t="shared" si="52"/>
        <v>88475.675675675666</v>
      </c>
      <c r="I315" s="83">
        <f t="shared" si="53"/>
        <v>2792.7927927927926</v>
      </c>
      <c r="J315" s="103">
        <f t="shared" si="54"/>
        <v>307.20720720720715</v>
      </c>
    </row>
    <row r="316" spans="1:10" ht="12.75" customHeight="1" x14ac:dyDescent="0.25">
      <c r="A316" s="101"/>
      <c r="D316" s="81"/>
      <c r="E316" s="81">
        <f>(E315*Invoice!I2064)+((E315-(E315*Invoice!I2064))*Invoice!J2064)</f>
        <v>111600</v>
      </c>
      <c r="F316" s="81"/>
      <c r="G316" s="90">
        <f>E316/1.11</f>
        <v>100540.54054054053</v>
      </c>
      <c r="H316" s="91">
        <f>G316*11%</f>
        <v>11059.459459459458</v>
      </c>
      <c r="I316" s="91">
        <f>G316/B315</f>
        <v>349.09909909909908</v>
      </c>
      <c r="J316" s="104">
        <f>H316/B315</f>
        <v>38.400900900900893</v>
      </c>
    </row>
    <row r="317" spans="1:10" ht="12.75" customHeight="1" x14ac:dyDescent="0.25">
      <c r="A317" s="101"/>
      <c r="D317" s="81" t="s">
        <v>23</v>
      </c>
      <c r="E317" s="81">
        <f>E315-E316</f>
        <v>781200</v>
      </c>
      <c r="F317" s="81"/>
      <c r="G317" s="82">
        <f>G315-G316</f>
        <v>703783.78378378367</v>
      </c>
      <c r="H317" s="82">
        <f>H315-H316</f>
        <v>77416.216216216213</v>
      </c>
      <c r="I317" s="82">
        <f>I315-I316</f>
        <v>2443.6936936936936</v>
      </c>
      <c r="J317" s="105">
        <f>J315-J316</f>
        <v>268.80630630630628</v>
      </c>
    </row>
    <row r="318" spans="1:10" ht="12.75" customHeight="1" x14ac:dyDescent="0.25">
      <c r="A318" s="101"/>
      <c r="D318" s="81"/>
      <c r="E318" s="81"/>
      <c r="F318" s="81"/>
      <c r="G318" s="82"/>
      <c r="H318" s="83">
        <f>G317+H317</f>
        <v>781199.99999999988</v>
      </c>
      <c r="I318" s="83"/>
      <c r="J318" s="103"/>
    </row>
    <row r="319" spans="1:10" ht="12.75" customHeight="1" x14ac:dyDescent="0.25">
      <c r="A319" s="101"/>
      <c r="B319" s="79"/>
      <c r="D319" s="81"/>
      <c r="E319" s="81"/>
      <c r="F319" s="81"/>
      <c r="G319" s="82"/>
      <c r="H319" s="83"/>
      <c r="I319" s="83"/>
      <c r="J319" s="103"/>
    </row>
    <row r="320" spans="1:10" ht="12.75" customHeight="1" x14ac:dyDescent="0.25">
      <c r="A320" s="101">
        <v>4</v>
      </c>
      <c r="B320" s="84" t="s">
        <v>20</v>
      </c>
      <c r="C320" s="84" t="s">
        <v>21</v>
      </c>
      <c r="D320" s="85" t="s">
        <v>22</v>
      </c>
      <c r="E320" s="85" t="s">
        <v>23</v>
      </c>
      <c r="F320" s="85"/>
      <c r="G320" s="86" t="s">
        <v>24</v>
      </c>
      <c r="H320" s="87" t="s">
        <v>25</v>
      </c>
      <c r="I320" s="87" t="s">
        <v>26</v>
      </c>
      <c r="J320" s="102"/>
    </row>
    <row r="321" spans="1:10" ht="12.75" customHeight="1" x14ac:dyDescent="0.25">
      <c r="A321" s="101"/>
      <c r="B321" s="80">
        <f>Invoice!B2065</f>
        <v>24</v>
      </c>
      <c r="C321" s="88" t="str">
        <f>Invoice!E2065</f>
        <v>CRAYON / OIL PASTEL JOYKO OP-48S PP CASE SEA WORLD</v>
      </c>
      <c r="D321" s="89">
        <f>Invoice!H2065</f>
        <v>58900</v>
      </c>
      <c r="E321" s="81">
        <f t="shared" si="50"/>
        <v>1413600</v>
      </c>
      <c r="F321" s="81"/>
      <c r="G321" s="82">
        <f t="shared" si="51"/>
        <v>1273513.5135135134</v>
      </c>
      <c r="H321" s="83">
        <f t="shared" si="52"/>
        <v>140086.48648648648</v>
      </c>
      <c r="I321" s="83">
        <f t="shared" si="53"/>
        <v>53063.063063063055</v>
      </c>
      <c r="J321" s="103">
        <f t="shared" si="54"/>
        <v>5836.9369369369369</v>
      </c>
    </row>
    <row r="322" spans="1:10" ht="12.75" customHeight="1" x14ac:dyDescent="0.25">
      <c r="A322" s="101"/>
      <c r="D322" s="81"/>
      <c r="E322" s="81">
        <f>(E321*Invoice!I2065)+((E321-(E321*Invoice!I2065))*Invoice!J2065)</f>
        <v>176700</v>
      </c>
      <c r="F322" s="81"/>
      <c r="G322" s="90">
        <f>E322/1.11</f>
        <v>159189.18918918917</v>
      </c>
      <c r="H322" s="91">
        <f>G322*11%</f>
        <v>17510.81081081081</v>
      </c>
      <c r="I322" s="91">
        <f>G322/B321</f>
        <v>6632.8828828828819</v>
      </c>
      <c r="J322" s="104">
        <f>H322/B321</f>
        <v>729.61711711711712</v>
      </c>
    </row>
    <row r="323" spans="1:10" ht="12.75" customHeight="1" x14ac:dyDescent="0.25">
      <c r="A323" s="101"/>
      <c r="D323" s="81" t="s">
        <v>23</v>
      </c>
      <c r="E323" s="81">
        <f>E321-E322</f>
        <v>1236900</v>
      </c>
      <c r="F323" s="81"/>
      <c r="G323" s="82">
        <f>G321-G322</f>
        <v>1114324.3243243243</v>
      </c>
      <c r="H323" s="82">
        <f>H321-H322</f>
        <v>122575.67567567567</v>
      </c>
      <c r="I323" s="82">
        <f>I321-I322</f>
        <v>46430.18018018017</v>
      </c>
      <c r="J323" s="105">
        <f>J321-J322</f>
        <v>5107.3198198198197</v>
      </c>
    </row>
    <row r="324" spans="1:10" ht="12.75" customHeight="1" x14ac:dyDescent="0.25">
      <c r="A324" s="101"/>
      <c r="D324" s="81"/>
      <c r="E324" s="81"/>
      <c r="F324" s="81"/>
      <c r="G324" s="82"/>
      <c r="H324" s="83">
        <f>G323+H323</f>
        <v>1236900</v>
      </c>
      <c r="I324" s="83"/>
      <c r="J324" s="103"/>
    </row>
    <row r="325" spans="1:10" ht="12.75" customHeight="1" x14ac:dyDescent="0.25">
      <c r="A325" s="101"/>
      <c r="B325" s="79"/>
      <c r="D325" s="81"/>
      <c r="E325" s="81"/>
      <c r="F325" s="81"/>
      <c r="G325" s="82"/>
      <c r="H325" s="83"/>
      <c r="I325" s="83"/>
      <c r="J325" s="103"/>
    </row>
    <row r="326" spans="1:10" ht="12.75" customHeight="1" x14ac:dyDescent="0.25">
      <c r="A326" s="101">
        <v>5</v>
      </c>
      <c r="B326" s="84" t="s">
        <v>20</v>
      </c>
      <c r="C326" s="84" t="s">
        <v>21</v>
      </c>
      <c r="D326" s="85" t="s">
        <v>22</v>
      </c>
      <c r="E326" s="85" t="s">
        <v>23</v>
      </c>
      <c r="F326" s="85"/>
      <c r="G326" s="86" t="s">
        <v>24</v>
      </c>
      <c r="H326" s="87" t="s">
        <v>25</v>
      </c>
      <c r="I326" s="87" t="s">
        <v>26</v>
      </c>
      <c r="J326" s="102"/>
    </row>
    <row r="327" spans="1:10" ht="12.75" customHeight="1" x14ac:dyDescent="0.25">
      <c r="A327" s="101"/>
      <c r="B327" s="80">
        <f>Invoice!B2066</f>
        <v>24</v>
      </c>
      <c r="C327" s="88" t="str">
        <f>Invoice!E2066</f>
        <v>CRAYON / OIL PASTEL JOYKO OP-55S PP CASE SEA WORLD</v>
      </c>
      <c r="D327" s="89">
        <f>Invoice!H2066</f>
        <v>66900</v>
      </c>
      <c r="E327" s="81">
        <f t="shared" si="50"/>
        <v>1605600</v>
      </c>
      <c r="F327" s="81"/>
      <c r="G327" s="82">
        <f t="shared" si="51"/>
        <v>1446486.4864864864</v>
      </c>
      <c r="H327" s="83">
        <f t="shared" si="52"/>
        <v>159113.51351351349</v>
      </c>
      <c r="I327" s="83">
        <f t="shared" si="53"/>
        <v>60270.270270270266</v>
      </c>
      <c r="J327" s="103">
        <f t="shared" si="54"/>
        <v>6629.7297297297291</v>
      </c>
    </row>
    <row r="328" spans="1:10" ht="12.75" customHeight="1" x14ac:dyDescent="0.25">
      <c r="A328" s="101"/>
      <c r="D328" s="81"/>
      <c r="E328" s="81">
        <f>(E327*Invoice!I2066)+((E327-(E327*Invoice!I2066))*Invoice!J2066)</f>
        <v>200700</v>
      </c>
      <c r="F328" s="81"/>
      <c r="G328" s="90">
        <f>E328/1.11</f>
        <v>180810.8108108108</v>
      </c>
      <c r="H328" s="91">
        <f>G328*11%</f>
        <v>19889.189189189186</v>
      </c>
      <c r="I328" s="91">
        <f>G328/B327</f>
        <v>7533.7837837837833</v>
      </c>
      <c r="J328" s="104">
        <f>H328/B327</f>
        <v>828.71621621621614</v>
      </c>
    </row>
    <row r="329" spans="1:10" ht="12.75" customHeight="1" x14ac:dyDescent="0.25">
      <c r="A329" s="101"/>
      <c r="D329" s="81" t="s">
        <v>23</v>
      </c>
      <c r="E329" s="81">
        <f>E327-E328</f>
        <v>1404900</v>
      </c>
      <c r="F329" s="81"/>
      <c r="G329" s="82">
        <f>G327-G328</f>
        <v>1265675.6756756755</v>
      </c>
      <c r="H329" s="82">
        <f>H327-H328</f>
        <v>139224.32432432432</v>
      </c>
      <c r="I329" s="82">
        <f>I327-I328</f>
        <v>52736.486486486479</v>
      </c>
      <c r="J329" s="105">
        <f>J327-J328</f>
        <v>5801.0135135135133</v>
      </c>
    </row>
    <row r="330" spans="1:10" ht="12.75" customHeight="1" x14ac:dyDescent="0.25">
      <c r="A330" s="101"/>
      <c r="D330" s="81"/>
      <c r="E330" s="81"/>
      <c r="F330" s="81"/>
      <c r="G330" s="82"/>
      <c r="H330" s="83">
        <f>G329+H329</f>
        <v>1404899.9999999998</v>
      </c>
      <c r="I330" s="83"/>
      <c r="J330" s="103"/>
    </row>
    <row r="331" spans="1:10" ht="12.75" customHeight="1" x14ac:dyDescent="0.25">
      <c r="A331" s="101"/>
      <c r="B331" s="79"/>
      <c r="D331" s="81"/>
      <c r="E331" s="81"/>
      <c r="F331" s="81"/>
      <c r="G331" s="82"/>
      <c r="H331" s="83"/>
      <c r="I331" s="83"/>
      <c r="J331" s="103"/>
    </row>
    <row r="332" spans="1:10" ht="12.75" customHeight="1" x14ac:dyDescent="0.25">
      <c r="A332" s="101">
        <v>6</v>
      </c>
      <c r="B332" s="84" t="s">
        <v>20</v>
      </c>
      <c r="C332" s="84" t="s">
        <v>21</v>
      </c>
      <c r="D332" s="85" t="s">
        <v>22</v>
      </c>
      <c r="E332" s="85" t="s">
        <v>23</v>
      </c>
      <c r="F332" s="85"/>
      <c r="G332" s="86" t="s">
        <v>24</v>
      </c>
      <c r="H332" s="87" t="s">
        <v>25</v>
      </c>
      <c r="I332" s="87" t="s">
        <v>26</v>
      </c>
      <c r="J332" s="102"/>
    </row>
    <row r="333" spans="1:10" ht="12.75" customHeight="1" x14ac:dyDescent="0.25">
      <c r="A333" s="101"/>
      <c r="B333" s="80">
        <f>Invoice!B2067</f>
        <v>24</v>
      </c>
      <c r="C333" s="88" t="str">
        <f>Invoice!E2067</f>
        <v>CRAYON / OIL PASTEL JOYKO OP-72S PP CASE SEA WORLD</v>
      </c>
      <c r="D333" s="89">
        <f>Invoice!H2067</f>
        <v>96000</v>
      </c>
      <c r="E333" s="81">
        <f t="shared" si="50"/>
        <v>2304000</v>
      </c>
      <c r="F333" s="81"/>
      <c r="G333" s="82">
        <f t="shared" si="51"/>
        <v>2075675.6756756755</v>
      </c>
      <c r="H333" s="83">
        <f t="shared" si="52"/>
        <v>228324.32432432432</v>
      </c>
      <c r="I333" s="83">
        <f t="shared" si="53"/>
        <v>86486.486486486479</v>
      </c>
      <c r="J333" s="103">
        <f t="shared" si="54"/>
        <v>9513.5135135135133</v>
      </c>
    </row>
    <row r="334" spans="1:10" ht="12.75" customHeight="1" x14ac:dyDescent="0.25">
      <c r="A334" s="101"/>
      <c r="D334" s="81"/>
      <c r="E334" s="81">
        <f>(E333*Invoice!I2067)+((E333-(E333*Invoice!I2067))*Invoice!J2067)</f>
        <v>288000</v>
      </c>
      <c r="F334" s="81"/>
      <c r="G334" s="90">
        <f>E334/1.11</f>
        <v>259459.45945945944</v>
      </c>
      <c r="H334" s="91">
        <f>G334*11%</f>
        <v>28540.54054054054</v>
      </c>
      <c r="I334" s="91">
        <f>G334/B333</f>
        <v>10810.81081081081</v>
      </c>
      <c r="J334" s="104">
        <f>H334/B333</f>
        <v>1189.1891891891892</v>
      </c>
    </row>
    <row r="335" spans="1:10" ht="12.75" customHeight="1" x14ac:dyDescent="0.25">
      <c r="A335" s="101"/>
      <c r="D335" s="81" t="s">
        <v>23</v>
      </c>
      <c r="E335" s="81">
        <f>E333-E334</f>
        <v>2016000</v>
      </c>
      <c r="F335" s="81"/>
      <c r="G335" s="82">
        <f>G333-G334</f>
        <v>1816216.2162162161</v>
      </c>
      <c r="H335" s="82">
        <f>H333-H334</f>
        <v>199783.78378378379</v>
      </c>
      <c r="I335" s="82">
        <f>I333-I334</f>
        <v>75675.675675675666</v>
      </c>
      <c r="J335" s="105">
        <f>J333-J334</f>
        <v>8324.3243243243232</v>
      </c>
    </row>
    <row r="336" spans="1:10" ht="12.75" customHeight="1" x14ac:dyDescent="0.25">
      <c r="A336" s="101"/>
      <c r="D336" s="81"/>
      <c r="E336" s="81"/>
      <c r="F336" s="81"/>
      <c r="G336" s="82"/>
      <c r="H336" s="83">
        <f>G335+H335</f>
        <v>2016000</v>
      </c>
      <c r="I336" s="83"/>
      <c r="J336" s="103"/>
    </row>
    <row r="337" spans="1:10" ht="12.75" customHeight="1" x14ac:dyDescent="0.25">
      <c r="A337" s="101"/>
      <c r="B337" s="79"/>
      <c r="D337" s="81"/>
      <c r="E337" s="81"/>
      <c r="F337" s="81"/>
      <c r="G337" s="82"/>
      <c r="H337" s="83"/>
      <c r="I337" s="83"/>
      <c r="J337" s="103"/>
    </row>
    <row r="338" spans="1:10" ht="12.75" customHeight="1" x14ac:dyDescent="0.25">
      <c r="A338" s="101">
        <v>7</v>
      </c>
      <c r="B338" s="84" t="s">
        <v>20</v>
      </c>
      <c r="C338" s="84" t="s">
        <v>21</v>
      </c>
      <c r="D338" s="85" t="s">
        <v>22</v>
      </c>
      <c r="E338" s="85" t="s">
        <v>23</v>
      </c>
      <c r="F338" s="85"/>
      <c r="G338" s="86" t="s">
        <v>24</v>
      </c>
      <c r="H338" s="87" t="s">
        <v>25</v>
      </c>
      <c r="I338" s="87" t="s">
        <v>26</v>
      </c>
      <c r="J338" s="102"/>
    </row>
    <row r="339" spans="1:10" ht="12.75" customHeight="1" x14ac:dyDescent="0.25">
      <c r="A339" s="101"/>
      <c r="B339" s="80">
        <f>Invoice!B2068</f>
        <v>120</v>
      </c>
      <c r="C339" s="88" t="str">
        <f>Invoice!E2068</f>
        <v>CORRECTION TAPE JOYKO CT-522</v>
      </c>
      <c r="D339" s="89">
        <f>Invoice!H2068</f>
        <v>57600</v>
      </c>
      <c r="E339" s="81">
        <f t="shared" si="50"/>
        <v>6912000</v>
      </c>
      <c r="F339" s="81"/>
      <c r="G339" s="82">
        <f t="shared" si="51"/>
        <v>6227027.0270270268</v>
      </c>
      <c r="H339" s="83">
        <f t="shared" si="52"/>
        <v>684972.9729729729</v>
      </c>
      <c r="I339" s="83">
        <f t="shared" si="53"/>
        <v>51891.891891891886</v>
      </c>
      <c r="J339" s="103">
        <f t="shared" si="54"/>
        <v>5708.1081081081074</v>
      </c>
    </row>
    <row r="340" spans="1:10" ht="12.75" customHeight="1" x14ac:dyDescent="0.25">
      <c r="A340" s="101"/>
      <c r="D340" s="81"/>
      <c r="E340" s="81">
        <f>(E339*Invoice!I2068)+((E339-(E339*Invoice!I2068))*Invoice!J2068)</f>
        <v>864000</v>
      </c>
      <c r="F340" s="81"/>
      <c r="G340" s="90">
        <f>E340/1.11</f>
        <v>778378.37837837834</v>
      </c>
      <c r="H340" s="91">
        <f>G340*11%</f>
        <v>85621.621621621613</v>
      </c>
      <c r="I340" s="91">
        <f>G340/B339</f>
        <v>6486.4864864864858</v>
      </c>
      <c r="J340" s="104">
        <f>H340/B339</f>
        <v>713.51351351351343</v>
      </c>
    </row>
    <row r="341" spans="1:10" ht="12.75" customHeight="1" x14ac:dyDescent="0.25">
      <c r="A341" s="101"/>
      <c r="D341" s="81" t="s">
        <v>23</v>
      </c>
      <c r="E341" s="81">
        <f>E339-E340</f>
        <v>6048000</v>
      </c>
      <c r="F341" s="81"/>
      <c r="G341" s="82">
        <f>G339-G340</f>
        <v>5448648.6486486485</v>
      </c>
      <c r="H341" s="82">
        <f>H339-H340</f>
        <v>599351.35135135124</v>
      </c>
      <c r="I341" s="82">
        <f>I339-I340</f>
        <v>45405.4054054054</v>
      </c>
      <c r="J341" s="105">
        <f>J339-J340</f>
        <v>4994.5945945945941</v>
      </c>
    </row>
    <row r="342" spans="1:10" ht="12.75" customHeight="1" x14ac:dyDescent="0.25">
      <c r="A342" s="101"/>
      <c r="D342" s="81"/>
      <c r="E342" s="81"/>
      <c r="F342" s="81"/>
      <c r="G342" s="82"/>
      <c r="H342" s="83">
        <f>G341+H341</f>
        <v>6048000</v>
      </c>
      <c r="I342" s="83"/>
      <c r="J342" s="103"/>
    </row>
    <row r="343" spans="1:10" ht="12.75" customHeight="1" x14ac:dyDescent="0.25">
      <c r="A343" s="101"/>
      <c r="B343" s="79"/>
      <c r="D343" s="81"/>
      <c r="E343" s="81"/>
      <c r="F343" s="81"/>
      <c r="G343" s="82"/>
      <c r="H343" s="83"/>
      <c r="I343" s="83"/>
      <c r="J343" s="103"/>
    </row>
    <row r="344" spans="1:10" ht="12.75" customHeight="1" x14ac:dyDescent="0.25">
      <c r="A344" s="101">
        <v>8</v>
      </c>
      <c r="B344" s="84" t="s">
        <v>20</v>
      </c>
      <c r="C344" s="84" t="s">
        <v>21</v>
      </c>
      <c r="D344" s="85" t="s">
        <v>22</v>
      </c>
      <c r="E344" s="85" t="s">
        <v>23</v>
      </c>
      <c r="F344" s="85"/>
      <c r="G344" s="86" t="s">
        <v>24</v>
      </c>
      <c r="H344" s="87" t="s">
        <v>25</v>
      </c>
      <c r="I344" s="87" t="s">
        <v>26</v>
      </c>
      <c r="J344" s="102"/>
    </row>
    <row r="345" spans="1:10" ht="12.75" customHeight="1" x14ac:dyDescent="0.25">
      <c r="A345" s="101"/>
      <c r="B345" s="80">
        <f>Invoice!B2069</f>
        <v>80</v>
      </c>
      <c r="C345" s="88" t="str">
        <f>Invoice!E2069</f>
        <v>ISI CUTTER 18 MM JOYKO L-150 AM (BESAR)</v>
      </c>
      <c r="D345" s="89">
        <f>Invoice!H2069</f>
        <v>49200</v>
      </c>
      <c r="E345" s="81">
        <f t="shared" si="50"/>
        <v>3936000</v>
      </c>
      <c r="F345" s="81"/>
      <c r="G345" s="82">
        <f t="shared" si="51"/>
        <v>3545945.9459459456</v>
      </c>
      <c r="H345" s="83">
        <f t="shared" si="52"/>
        <v>390054.05405405402</v>
      </c>
      <c r="I345" s="83">
        <f t="shared" si="53"/>
        <v>44324.32432432432</v>
      </c>
      <c r="J345" s="103">
        <f t="shared" si="54"/>
        <v>4875.6756756756749</v>
      </c>
    </row>
    <row r="346" spans="1:10" ht="12.75" customHeight="1" x14ac:dyDescent="0.25">
      <c r="A346" s="101"/>
      <c r="D346" s="81"/>
      <c r="E346" s="81">
        <f>(E345*Invoice!I2069)+((E345-(E345*Invoice!I2069))*Invoice!J2069)</f>
        <v>492000</v>
      </c>
      <c r="F346" s="81"/>
      <c r="G346" s="90">
        <f>E346/1.11</f>
        <v>443243.2432432432</v>
      </c>
      <c r="H346" s="91">
        <f>G346*11%</f>
        <v>48756.756756756753</v>
      </c>
      <c r="I346" s="91">
        <f>G346/B345</f>
        <v>5540.54054054054</v>
      </c>
      <c r="J346" s="104">
        <f>H346/B345</f>
        <v>609.45945945945937</v>
      </c>
    </row>
    <row r="347" spans="1:10" ht="12.75" customHeight="1" x14ac:dyDescent="0.25">
      <c r="A347" s="101"/>
      <c r="D347" s="81" t="s">
        <v>23</v>
      </c>
      <c r="E347" s="81">
        <f>E345-E346</f>
        <v>3444000</v>
      </c>
      <c r="F347" s="81"/>
      <c r="G347" s="82">
        <f>G345-G346</f>
        <v>3102702.7027027025</v>
      </c>
      <c r="H347" s="82">
        <f>H345-H346</f>
        <v>341297.29729729728</v>
      </c>
      <c r="I347" s="82">
        <f>I345-I346</f>
        <v>38783.78378378378</v>
      </c>
      <c r="J347" s="105">
        <f>J345-J346</f>
        <v>4266.2162162162158</v>
      </c>
    </row>
    <row r="348" spans="1:10" ht="12.75" customHeight="1" x14ac:dyDescent="0.25">
      <c r="A348" s="101"/>
      <c r="D348" s="81"/>
      <c r="E348" s="81"/>
      <c r="F348" s="81"/>
      <c r="G348" s="82"/>
      <c r="H348" s="83">
        <f>G347+H347</f>
        <v>3444000</v>
      </c>
      <c r="I348" s="83"/>
      <c r="J348" s="103"/>
    </row>
    <row r="349" spans="1:10" ht="12.75" customHeight="1" x14ac:dyDescent="0.25">
      <c r="A349" s="101"/>
      <c r="B349" s="79"/>
      <c r="D349" s="81"/>
      <c r="E349" s="81"/>
      <c r="F349" s="81"/>
      <c r="G349" s="82"/>
      <c r="H349" s="83"/>
      <c r="I349" s="83"/>
      <c r="J349" s="103"/>
    </row>
    <row r="350" spans="1:10" ht="12.75" customHeight="1" x14ac:dyDescent="0.25">
      <c r="A350" s="101">
        <v>9</v>
      </c>
      <c r="B350" s="84" t="s">
        <v>20</v>
      </c>
      <c r="C350" s="84" t="s">
        <v>21</v>
      </c>
      <c r="D350" s="85" t="s">
        <v>22</v>
      </c>
      <c r="E350" s="85" t="s">
        <v>23</v>
      </c>
      <c r="F350" s="85"/>
      <c r="G350" s="86" t="s">
        <v>24</v>
      </c>
      <c r="H350" s="87" t="s">
        <v>25</v>
      </c>
      <c r="I350" s="87" t="s">
        <v>26</v>
      </c>
      <c r="J350" s="102"/>
    </row>
    <row r="351" spans="1:10" ht="12.75" customHeight="1" x14ac:dyDescent="0.25">
      <c r="A351" s="101"/>
      <c r="B351" s="80">
        <f>Invoice!B2070</f>
        <v>432</v>
      </c>
      <c r="C351" s="88" t="str">
        <f>Invoice!E2070</f>
        <v>PENSIL WARNA JOYKO CP-12PB (PANJANG)</v>
      </c>
      <c r="D351" s="89">
        <f>Invoice!H2070</f>
        <v>10600</v>
      </c>
      <c r="E351" s="81">
        <f t="shared" si="50"/>
        <v>4579200</v>
      </c>
      <c r="F351" s="81"/>
      <c r="G351" s="82">
        <f t="shared" si="51"/>
        <v>4125405.405405405</v>
      </c>
      <c r="H351" s="83">
        <f t="shared" si="52"/>
        <v>453794.59459459456</v>
      </c>
      <c r="I351" s="83">
        <f t="shared" si="53"/>
        <v>9549.5495495495488</v>
      </c>
      <c r="J351" s="103">
        <f t="shared" si="54"/>
        <v>1050.4504504504503</v>
      </c>
    </row>
    <row r="352" spans="1:10" ht="12.75" customHeight="1" x14ac:dyDescent="0.25">
      <c r="A352" s="101"/>
      <c r="D352" s="81"/>
      <c r="E352" s="81">
        <f>(E351*Invoice!I2070)+((E351-(E351*Invoice!I2070))*Invoice!J2070)</f>
        <v>572400</v>
      </c>
      <c r="F352" s="81"/>
      <c r="G352" s="90">
        <f>E352/1.11</f>
        <v>515675.67567567562</v>
      </c>
      <c r="H352" s="91">
        <f>G352*11%</f>
        <v>56724.32432432432</v>
      </c>
      <c r="I352" s="91">
        <f>G352/B351</f>
        <v>1193.6936936936936</v>
      </c>
      <c r="J352" s="104">
        <f>H352/B351</f>
        <v>131.30630630630628</v>
      </c>
    </row>
    <row r="353" spans="1:10" ht="12.75" customHeight="1" x14ac:dyDescent="0.25">
      <c r="A353" s="101"/>
      <c r="D353" s="81" t="s">
        <v>23</v>
      </c>
      <c r="E353" s="81">
        <f>E351-E352</f>
        <v>4006800</v>
      </c>
      <c r="F353" s="81"/>
      <c r="G353" s="82">
        <f>G351-G352</f>
        <v>3609729.7297297292</v>
      </c>
      <c r="H353" s="82">
        <f>H351-H352</f>
        <v>397070.27027027024</v>
      </c>
      <c r="I353" s="82">
        <f>I351-I352</f>
        <v>8355.8558558558543</v>
      </c>
      <c r="J353" s="105">
        <f>J351-J352</f>
        <v>919.14414414414398</v>
      </c>
    </row>
    <row r="354" spans="1:10" ht="12.75" customHeight="1" x14ac:dyDescent="0.25">
      <c r="A354" s="101"/>
      <c r="D354" s="81"/>
      <c r="E354" s="81"/>
      <c r="F354" s="81"/>
      <c r="G354" s="82"/>
      <c r="H354" s="83">
        <f>G353+H353</f>
        <v>4006799.9999999995</v>
      </c>
      <c r="I354" s="83"/>
      <c r="J354" s="103"/>
    </row>
    <row r="355" spans="1:10" ht="12.75" customHeight="1" x14ac:dyDescent="0.25">
      <c r="A355" s="101"/>
      <c r="B355" s="79"/>
      <c r="D355" s="81"/>
      <c r="E355" s="81"/>
      <c r="F355" s="81"/>
      <c r="G355" s="82"/>
      <c r="H355" s="83"/>
      <c r="I355" s="83"/>
      <c r="J355" s="103"/>
    </row>
    <row r="356" spans="1:10" ht="12.75" customHeight="1" x14ac:dyDescent="0.25">
      <c r="A356" s="101">
        <v>10</v>
      </c>
      <c r="B356" s="84" t="s">
        <v>20</v>
      </c>
      <c r="C356" s="84" t="s">
        <v>21</v>
      </c>
      <c r="D356" s="85" t="s">
        <v>22</v>
      </c>
      <c r="E356" s="85" t="s">
        <v>23</v>
      </c>
      <c r="F356" s="85"/>
      <c r="G356" s="86" t="s">
        <v>24</v>
      </c>
      <c r="H356" s="87" t="s">
        <v>25</v>
      </c>
      <c r="I356" s="87" t="s">
        <v>26</v>
      </c>
      <c r="J356" s="102"/>
    </row>
    <row r="357" spans="1:10" ht="12.75" customHeight="1" x14ac:dyDescent="0.25">
      <c r="A357" s="101"/>
      <c r="B357" s="80">
        <f>Invoice!B2071</f>
        <v>288</v>
      </c>
      <c r="C357" s="88" t="str">
        <f>Invoice!E2071</f>
        <v>PENSIL WARNA JOYKO CP-S12 MINI (PENDEK)</v>
      </c>
      <c r="D357" s="89">
        <f>Invoice!H2071</f>
        <v>6700</v>
      </c>
      <c r="E357" s="81">
        <f t="shared" si="50"/>
        <v>1929600</v>
      </c>
      <c r="F357" s="81"/>
      <c r="G357" s="82">
        <f t="shared" si="51"/>
        <v>1738378.3783783782</v>
      </c>
      <c r="H357" s="83">
        <f t="shared" si="52"/>
        <v>191221.6216216216</v>
      </c>
      <c r="I357" s="83">
        <f t="shared" si="53"/>
        <v>6036.0360360360355</v>
      </c>
      <c r="J357" s="103">
        <f t="shared" si="54"/>
        <v>663.96396396396392</v>
      </c>
    </row>
    <row r="358" spans="1:10" ht="12.75" customHeight="1" x14ac:dyDescent="0.25">
      <c r="A358" s="101"/>
      <c r="D358" s="81"/>
      <c r="E358" s="81">
        <f>(E357*Invoice!I2071)+((E357-(E357*Invoice!I2071))*Invoice!J2071)</f>
        <v>241200</v>
      </c>
      <c r="F358" s="81"/>
      <c r="G358" s="90">
        <f>E358/1.11</f>
        <v>217297.29729729728</v>
      </c>
      <c r="H358" s="91">
        <f>G358*11%</f>
        <v>23902.7027027027</v>
      </c>
      <c r="I358" s="91">
        <f>G358/B357</f>
        <v>754.50450450450444</v>
      </c>
      <c r="J358" s="104">
        <f>H358/B357</f>
        <v>82.99549549549549</v>
      </c>
    </row>
    <row r="359" spans="1:10" ht="12.75" customHeight="1" x14ac:dyDescent="0.25">
      <c r="A359" s="101"/>
      <c r="D359" s="81" t="s">
        <v>23</v>
      </c>
      <c r="E359" s="81">
        <f>E357-E358</f>
        <v>1688400</v>
      </c>
      <c r="F359" s="81"/>
      <c r="G359" s="82">
        <f>G357-G358</f>
        <v>1521081.0810810809</v>
      </c>
      <c r="H359" s="82">
        <f>H357-H358</f>
        <v>167318.91891891891</v>
      </c>
      <c r="I359" s="82">
        <f>I357-I358</f>
        <v>5281.5315315315311</v>
      </c>
      <c r="J359" s="105">
        <f>J357-J358</f>
        <v>580.96846846846847</v>
      </c>
    </row>
    <row r="360" spans="1:10" ht="12.75" customHeight="1" x14ac:dyDescent="0.25">
      <c r="A360" s="101"/>
      <c r="D360" s="81"/>
      <c r="E360" s="81"/>
      <c r="F360" s="81"/>
      <c r="G360" s="82"/>
      <c r="H360" s="83">
        <f>G359+H359</f>
        <v>1688399.9999999998</v>
      </c>
      <c r="I360" s="83"/>
      <c r="J360" s="103"/>
    </row>
    <row r="361" spans="1:10" ht="12.75" customHeight="1" x14ac:dyDescent="0.25">
      <c r="A361" s="101"/>
      <c r="B361" s="79"/>
      <c r="D361" s="81"/>
      <c r="E361" s="81"/>
      <c r="F361" s="81"/>
      <c r="G361" s="82"/>
      <c r="H361" s="83"/>
      <c r="I361" s="83"/>
      <c r="J361" s="103"/>
    </row>
    <row r="362" spans="1:10" ht="12.75" customHeight="1" x14ac:dyDescent="0.25">
      <c r="A362" s="101">
        <v>11</v>
      </c>
      <c r="B362" s="84" t="s">
        <v>20</v>
      </c>
      <c r="C362" s="84" t="s">
        <v>21</v>
      </c>
      <c r="D362" s="85" t="s">
        <v>22</v>
      </c>
      <c r="E362" s="85" t="s">
        <v>23</v>
      </c>
      <c r="F362" s="85"/>
      <c r="G362" s="86" t="s">
        <v>24</v>
      </c>
      <c r="H362" s="87" t="s">
        <v>25</v>
      </c>
      <c r="I362" s="87" t="s">
        <v>26</v>
      </c>
      <c r="J362" s="102"/>
    </row>
    <row r="363" spans="1:10" ht="12.75" customHeight="1" x14ac:dyDescent="0.25">
      <c r="A363" s="101"/>
      <c r="B363" s="80">
        <f>Invoice!B2072</f>
        <v>576</v>
      </c>
      <c r="C363" s="88" t="str">
        <f>Invoice!E2072</f>
        <v>GUNTING JOYKO SC-828</v>
      </c>
      <c r="D363" s="89">
        <f>Invoice!H2072</f>
        <v>4350</v>
      </c>
      <c r="E363" s="81">
        <f t="shared" si="50"/>
        <v>2505600</v>
      </c>
      <c r="F363" s="81"/>
      <c r="G363" s="82">
        <f t="shared" si="51"/>
        <v>2257297.297297297</v>
      </c>
      <c r="H363" s="83">
        <f t="shared" si="52"/>
        <v>248302.70270270266</v>
      </c>
      <c r="I363" s="83">
        <f t="shared" si="53"/>
        <v>3918.9189189189183</v>
      </c>
      <c r="J363" s="103">
        <f t="shared" si="54"/>
        <v>431.08108108108104</v>
      </c>
    </row>
    <row r="364" spans="1:10" ht="12.75" customHeight="1" x14ac:dyDescent="0.25">
      <c r="A364" s="101"/>
      <c r="D364" s="81"/>
      <c r="E364" s="81">
        <f>(E363*Invoice!I2072)+((E363-(E363*Invoice!I2072))*Invoice!J2072)</f>
        <v>313200</v>
      </c>
      <c r="F364" s="81"/>
      <c r="G364" s="90">
        <f>E364/1.11</f>
        <v>282162.16216216213</v>
      </c>
      <c r="H364" s="91">
        <f>G364*11%</f>
        <v>31037.837837837833</v>
      </c>
      <c r="I364" s="91">
        <f>G364/B363</f>
        <v>489.86486486486478</v>
      </c>
      <c r="J364" s="104">
        <f>H364/B363</f>
        <v>53.88513513513513</v>
      </c>
    </row>
    <row r="365" spans="1:10" ht="12.75" customHeight="1" x14ac:dyDescent="0.25">
      <c r="A365" s="101"/>
      <c r="D365" s="81" t="s">
        <v>23</v>
      </c>
      <c r="E365" s="81">
        <f>E363-E364</f>
        <v>2192400</v>
      </c>
      <c r="F365" s="81"/>
      <c r="G365" s="82">
        <f>G363-G364</f>
        <v>1975135.1351351349</v>
      </c>
      <c r="H365" s="82">
        <f>H363-H364</f>
        <v>217264.86486486482</v>
      </c>
      <c r="I365" s="82">
        <f>I363-I364</f>
        <v>3429.0540540540533</v>
      </c>
      <c r="J365" s="105">
        <f>J363-J364</f>
        <v>377.19594594594594</v>
      </c>
    </row>
    <row r="366" spans="1:10" ht="12.75" customHeight="1" x14ac:dyDescent="0.25">
      <c r="A366" s="101"/>
      <c r="D366" s="81"/>
      <c r="E366" s="81"/>
      <c r="F366" s="81"/>
      <c r="G366" s="82"/>
      <c r="H366" s="83">
        <f>G365+H365</f>
        <v>2192399.9999999995</v>
      </c>
      <c r="I366" s="83"/>
      <c r="J366" s="103"/>
    </row>
    <row r="367" spans="1:10" ht="12.75" customHeight="1" x14ac:dyDescent="0.25">
      <c r="A367" s="101"/>
      <c r="B367" s="79"/>
      <c r="D367" s="81"/>
      <c r="E367" s="81"/>
      <c r="F367" s="81"/>
      <c r="G367" s="82"/>
      <c r="H367" s="83"/>
      <c r="I367" s="83"/>
      <c r="J367" s="103"/>
    </row>
    <row r="368" spans="1:10" ht="12.75" customHeight="1" x14ac:dyDescent="0.25">
      <c r="A368" s="101">
        <v>12</v>
      </c>
      <c r="B368" s="84" t="s">
        <v>20</v>
      </c>
      <c r="C368" s="84" t="s">
        <v>21</v>
      </c>
      <c r="D368" s="85" t="s">
        <v>22</v>
      </c>
      <c r="E368" s="85" t="s">
        <v>23</v>
      </c>
      <c r="F368" s="85"/>
      <c r="G368" s="86" t="s">
        <v>24</v>
      </c>
      <c r="H368" s="87" t="s">
        <v>25</v>
      </c>
      <c r="I368" s="87" t="s">
        <v>26</v>
      </c>
      <c r="J368" s="102"/>
    </row>
    <row r="369" spans="1:10" ht="12.75" customHeight="1" x14ac:dyDescent="0.25">
      <c r="A369" s="101"/>
      <c r="B369" s="80">
        <f>Invoice!B2073</f>
        <v>576</v>
      </c>
      <c r="C369" s="88" t="str">
        <f>Invoice!E2073</f>
        <v>GUNTING JOYKO SC-838</v>
      </c>
      <c r="D369" s="89">
        <f>Invoice!H2073</f>
        <v>6500</v>
      </c>
      <c r="E369" s="81">
        <f t="shared" si="50"/>
        <v>3744000</v>
      </c>
      <c r="F369" s="81"/>
      <c r="G369" s="82">
        <f t="shared" si="51"/>
        <v>3372972.9729729728</v>
      </c>
      <c r="H369" s="83">
        <f t="shared" si="52"/>
        <v>371027.02702702698</v>
      </c>
      <c r="I369" s="83">
        <f t="shared" si="53"/>
        <v>5855.8558558558552</v>
      </c>
      <c r="J369" s="103">
        <f t="shared" si="54"/>
        <v>644.14414414414409</v>
      </c>
    </row>
    <row r="370" spans="1:10" ht="12.75" customHeight="1" x14ac:dyDescent="0.25">
      <c r="A370" s="101"/>
      <c r="D370" s="81"/>
      <c r="E370" s="81">
        <f>(E369*Invoice!I2073)+((E369-(E369*Invoice!I2073))*Invoice!J2073)</f>
        <v>468000</v>
      </c>
      <c r="F370" s="81"/>
      <c r="G370" s="90">
        <f>E370/1.11</f>
        <v>421621.6216216216</v>
      </c>
      <c r="H370" s="91">
        <f>G370*11%</f>
        <v>46378.378378378373</v>
      </c>
      <c r="I370" s="91">
        <f>G370/B369</f>
        <v>731.9819819819819</v>
      </c>
      <c r="J370" s="104">
        <f>H370/B369</f>
        <v>80.518018018018012</v>
      </c>
    </row>
    <row r="371" spans="1:10" ht="12.75" customHeight="1" x14ac:dyDescent="0.25">
      <c r="A371" s="101"/>
      <c r="D371" s="81" t="s">
        <v>23</v>
      </c>
      <c r="E371" s="81">
        <f>E369-E370</f>
        <v>3276000</v>
      </c>
      <c r="F371" s="81"/>
      <c r="G371" s="82">
        <f>G369-G370</f>
        <v>2951351.351351351</v>
      </c>
      <c r="H371" s="82">
        <f>H369-H370</f>
        <v>324648.64864864864</v>
      </c>
      <c r="I371" s="82">
        <f>I369-I370</f>
        <v>5123.873873873873</v>
      </c>
      <c r="J371" s="105">
        <f>J369-J370</f>
        <v>563.62612612612611</v>
      </c>
    </row>
    <row r="372" spans="1:10" ht="12.75" customHeight="1" x14ac:dyDescent="0.25">
      <c r="A372" s="101"/>
      <c r="D372" s="81"/>
      <c r="E372" s="81"/>
      <c r="F372" s="81"/>
      <c r="G372" s="82"/>
      <c r="H372" s="83">
        <f>G371+H371</f>
        <v>3275999.9999999995</v>
      </c>
      <c r="I372" s="83"/>
      <c r="J372" s="103"/>
    </row>
    <row r="373" spans="1:10" ht="12.75" customHeight="1" x14ac:dyDescent="0.25">
      <c r="A373" s="101"/>
      <c r="B373" s="79"/>
      <c r="D373" s="81"/>
      <c r="E373" s="81"/>
      <c r="F373" s="81"/>
      <c r="G373" s="82"/>
      <c r="H373" s="83"/>
      <c r="I373" s="83"/>
      <c r="J373" s="103"/>
    </row>
    <row r="374" spans="1:10" ht="12.75" customHeight="1" x14ac:dyDescent="0.25">
      <c r="A374" s="106"/>
      <c r="B374" s="107"/>
      <c r="C374" s="107"/>
      <c r="D374" s="107"/>
      <c r="E374" s="107"/>
      <c r="F374" s="107"/>
      <c r="G374" s="108">
        <f>G305+G311+G317+G323+G329+G335+G341+G347+G353+G359+G365+G371</f>
        <v>32480000</v>
      </c>
      <c r="H374" s="108">
        <f>H305+H311+H317+H323+H329+H335+H341+H347+H353+H359+H365+H371</f>
        <v>3572799.9999999995</v>
      </c>
      <c r="I374" s="107"/>
      <c r="J374" s="109">
        <f>H306+H312+H318+H324+H330+H336+H342+H348+H354+H360+H366+H372</f>
        <v>36052800</v>
      </c>
    </row>
    <row r="376" spans="1:10" ht="12.75" customHeight="1" x14ac:dyDescent="0.25">
      <c r="A376" s="94" t="s">
        <v>1</v>
      </c>
      <c r="B376" s="95">
        <f>Invoice!E2168</f>
        <v>23100020</v>
      </c>
      <c r="C376" s="96"/>
      <c r="D376" s="97"/>
      <c r="E376" s="97"/>
      <c r="F376" s="97"/>
      <c r="G376" s="98"/>
      <c r="H376" s="99"/>
      <c r="I376" s="99"/>
      <c r="J376" s="100"/>
    </row>
    <row r="377" spans="1:10" ht="12.75" customHeight="1" x14ac:dyDescent="0.25">
      <c r="A377" s="101">
        <v>1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2"/>
    </row>
    <row r="378" spans="1:10" ht="12.75" customHeight="1" x14ac:dyDescent="0.25">
      <c r="A378" s="101"/>
      <c r="B378" s="80">
        <f>Invoice!B2176</f>
        <v>360</v>
      </c>
      <c r="C378" s="88" t="str">
        <f>Invoice!E2176</f>
        <v>ISI CUTTER 9 MM KENKO A-100 (KECIL)</v>
      </c>
      <c r="D378" s="89">
        <f>Invoice!H2176</f>
        <v>32400</v>
      </c>
      <c r="E378" s="81">
        <f>D378*B378</f>
        <v>11664000</v>
      </c>
      <c r="F378" s="81"/>
      <c r="G378" s="82">
        <f>E378/1.11</f>
        <v>10508108.108108107</v>
      </c>
      <c r="H378" s="83">
        <f>G378*11%</f>
        <v>1155891.8918918918</v>
      </c>
      <c r="I378" s="83">
        <f>G378/B378</f>
        <v>29189.189189189186</v>
      </c>
      <c r="J378" s="103">
        <f>H378/B378</f>
        <v>3210.8108108108108</v>
      </c>
    </row>
    <row r="379" spans="1:10" ht="12.75" customHeight="1" x14ac:dyDescent="0.25">
      <c r="A379" s="101"/>
      <c r="D379" s="81"/>
      <c r="E379" s="81">
        <f>(E378*Invoice!I2176)+((E378-(E378*Invoice!I2176))*Invoice!J2176)</f>
        <v>1574640</v>
      </c>
      <c r="F379" s="81"/>
      <c r="G379" s="90">
        <f>E379/1.11</f>
        <v>1418594.5945945946</v>
      </c>
      <c r="H379" s="91">
        <f>G379*11%</f>
        <v>156045.40540540541</v>
      </c>
      <c r="I379" s="91">
        <f>G379/B378</f>
        <v>3940.5405405405404</v>
      </c>
      <c r="J379" s="104">
        <f>H379/B378</f>
        <v>433.45945945945948</v>
      </c>
    </row>
    <row r="380" spans="1:10" ht="12.75" customHeight="1" x14ac:dyDescent="0.25">
      <c r="A380" s="101"/>
      <c r="D380" s="81" t="s">
        <v>23</v>
      </c>
      <c r="E380" s="81">
        <f>E378-E379</f>
        <v>10089360</v>
      </c>
      <c r="F380" s="81"/>
      <c r="G380" s="82">
        <f>G378-G379</f>
        <v>9089513.5135135129</v>
      </c>
      <c r="H380" s="82">
        <f>H378-H379</f>
        <v>999846.48648648639</v>
      </c>
      <c r="I380" s="82">
        <f>I378-I379</f>
        <v>25248.648648648646</v>
      </c>
      <c r="J380" s="105">
        <f>J378-J379</f>
        <v>2777.3513513513512</v>
      </c>
    </row>
    <row r="381" spans="1:10" ht="12.75" customHeight="1" x14ac:dyDescent="0.25">
      <c r="A381" s="101"/>
      <c r="D381" s="81"/>
      <c r="E381" s="81"/>
      <c r="F381" s="81"/>
      <c r="G381" s="82"/>
      <c r="H381" s="83">
        <f>G380+H380</f>
        <v>10089360</v>
      </c>
      <c r="I381" s="83"/>
      <c r="J381" s="103"/>
    </row>
    <row r="382" spans="1:10" ht="12.75" customHeight="1" x14ac:dyDescent="0.25">
      <c r="A382" s="101"/>
      <c r="B382" s="79"/>
      <c r="D382" s="81"/>
      <c r="E382" s="81"/>
      <c r="F382" s="81"/>
      <c r="G382" s="82"/>
      <c r="H382" s="83"/>
      <c r="I382" s="83"/>
      <c r="J382" s="103"/>
    </row>
    <row r="383" spans="1:10" ht="12.75" customHeight="1" x14ac:dyDescent="0.25">
      <c r="A383" s="106"/>
      <c r="B383" s="107"/>
      <c r="C383" s="107"/>
      <c r="D383" s="107"/>
      <c r="E383" s="107"/>
      <c r="F383" s="107"/>
      <c r="G383" s="108">
        <f>G380</f>
        <v>9089513.5135135129</v>
      </c>
      <c r="H383" s="108">
        <f>H380</f>
        <v>999846.48648648639</v>
      </c>
      <c r="I383" s="107"/>
      <c r="J383" s="109">
        <f>H381</f>
        <v>10089360</v>
      </c>
    </row>
    <row r="385" spans="1:10" ht="12.75" customHeight="1" x14ac:dyDescent="0.25">
      <c r="A385" s="94" t="s">
        <v>1</v>
      </c>
      <c r="B385" s="95">
        <f>Invoice!E2282</f>
        <v>23100021</v>
      </c>
      <c r="C385" s="96"/>
      <c r="D385" s="97"/>
      <c r="E385" s="97"/>
      <c r="F385" s="97"/>
      <c r="G385" s="98"/>
      <c r="H385" s="99"/>
      <c r="I385" s="99"/>
      <c r="J385" s="100"/>
    </row>
    <row r="386" spans="1:10" ht="12.75" customHeight="1" x14ac:dyDescent="0.25">
      <c r="A386" s="101">
        <v>1</v>
      </c>
      <c r="B386" s="84" t="s">
        <v>20</v>
      </c>
      <c r="C386" s="84" t="s">
        <v>21</v>
      </c>
      <c r="D386" s="85" t="s">
        <v>22</v>
      </c>
      <c r="E386" s="85" t="s">
        <v>23</v>
      </c>
      <c r="F386" s="85"/>
      <c r="G386" s="86" t="s">
        <v>24</v>
      </c>
      <c r="H386" s="87" t="s">
        <v>25</v>
      </c>
      <c r="I386" s="87" t="s">
        <v>26</v>
      </c>
      <c r="J386" s="102"/>
    </row>
    <row r="387" spans="1:10" ht="12.75" customHeight="1" x14ac:dyDescent="0.25">
      <c r="A387" s="101"/>
      <c r="B387" s="80">
        <f>Invoice!B2290</f>
        <v>288</v>
      </c>
      <c r="C387" s="88" t="str">
        <f>Invoice!E2290</f>
        <v>GEL PEN TRIFELLO HI-TECH TF-1191 HITAM</v>
      </c>
      <c r="D387" s="89">
        <f>Invoice!H2290</f>
        <v>28500</v>
      </c>
      <c r="E387" s="81">
        <f>D387*B387</f>
        <v>8208000</v>
      </c>
      <c r="F387" s="81"/>
      <c r="G387" s="82">
        <f>E387/1.11</f>
        <v>7394594.5945945941</v>
      </c>
      <c r="H387" s="83">
        <f>G387*11%</f>
        <v>813405.40540540533</v>
      </c>
      <c r="I387" s="83">
        <f>G387/B387</f>
        <v>25675.675675675673</v>
      </c>
      <c r="J387" s="103">
        <f>H387/B387</f>
        <v>2824.3243243243242</v>
      </c>
    </row>
    <row r="388" spans="1:10" ht="12.75" customHeight="1" x14ac:dyDescent="0.25">
      <c r="A388" s="101"/>
      <c r="D388" s="81"/>
      <c r="E388" s="81">
        <f>(E387*Invoice!I2290)+((E387-(E387*Invoice!I2290))*Invoice!J2290)</f>
        <v>0</v>
      </c>
      <c r="F388" s="81"/>
      <c r="G388" s="90">
        <f>E388/1.11</f>
        <v>0</v>
      </c>
      <c r="H388" s="91">
        <f>G388*11%</f>
        <v>0</v>
      </c>
      <c r="I388" s="91">
        <f>G388/B387</f>
        <v>0</v>
      </c>
      <c r="J388" s="104">
        <f>H388/B387</f>
        <v>0</v>
      </c>
    </row>
    <row r="389" spans="1:10" ht="12.75" customHeight="1" x14ac:dyDescent="0.25">
      <c r="A389" s="101"/>
      <c r="D389" s="81" t="s">
        <v>23</v>
      </c>
      <c r="E389" s="81">
        <f>E387-E388</f>
        <v>8208000</v>
      </c>
      <c r="F389" s="81"/>
      <c r="G389" s="82">
        <f>G387-G388</f>
        <v>7394594.5945945941</v>
      </c>
      <c r="H389" s="82">
        <f>H387-H388</f>
        <v>813405.40540540533</v>
      </c>
      <c r="I389" s="82">
        <f>I387-I388</f>
        <v>25675.675675675673</v>
      </c>
      <c r="J389" s="105">
        <f>J387-J388</f>
        <v>2824.3243243243242</v>
      </c>
    </row>
    <row r="390" spans="1:10" ht="12.75" customHeight="1" x14ac:dyDescent="0.25">
      <c r="A390" s="101"/>
      <c r="D390" s="81"/>
      <c r="E390" s="81"/>
      <c r="F390" s="81"/>
      <c r="G390" s="82"/>
      <c r="H390" s="83">
        <f>G389+H389</f>
        <v>8207999.9999999991</v>
      </c>
      <c r="I390" s="83"/>
      <c r="J390" s="103"/>
    </row>
    <row r="391" spans="1:10" ht="12.75" customHeight="1" x14ac:dyDescent="0.25">
      <c r="A391" s="101"/>
      <c r="B391" s="79"/>
      <c r="D391" s="81"/>
      <c r="E391" s="81"/>
      <c r="F391" s="81"/>
      <c r="G391" s="82"/>
      <c r="H391" s="83"/>
      <c r="I391" s="83"/>
      <c r="J391" s="103"/>
    </row>
    <row r="392" spans="1:10" ht="12.75" customHeight="1" x14ac:dyDescent="0.25">
      <c r="A392" s="106"/>
      <c r="B392" s="107"/>
      <c r="C392" s="107"/>
      <c r="D392" s="107"/>
      <c r="E392" s="107"/>
      <c r="F392" s="107"/>
      <c r="G392" s="108">
        <f>G389</f>
        <v>7394594.5945945941</v>
      </c>
      <c r="H392" s="108">
        <f>H389</f>
        <v>813405.40540540533</v>
      </c>
      <c r="I392" s="107"/>
      <c r="J392" s="109">
        <f>H390</f>
        <v>8207999.9999999991</v>
      </c>
    </row>
    <row r="394" spans="1:10" ht="12.75" customHeight="1" x14ac:dyDescent="0.25">
      <c r="A394" s="94" t="s">
        <v>1</v>
      </c>
      <c r="B394" s="95">
        <f>Invoice!E2396</f>
        <v>23100022</v>
      </c>
      <c r="C394" s="96"/>
      <c r="D394" s="97"/>
      <c r="E394" s="97"/>
      <c r="F394" s="97"/>
      <c r="G394" s="98"/>
      <c r="H394" s="99"/>
      <c r="I394" s="99"/>
      <c r="J394" s="100"/>
    </row>
    <row r="395" spans="1:10" ht="12.75" customHeight="1" x14ac:dyDescent="0.25">
      <c r="A395" s="101">
        <v>1</v>
      </c>
      <c r="B395" s="84" t="s">
        <v>20</v>
      </c>
      <c r="C395" s="84" t="s">
        <v>21</v>
      </c>
      <c r="D395" s="85" t="s">
        <v>22</v>
      </c>
      <c r="E395" s="85" t="s">
        <v>23</v>
      </c>
      <c r="F395" s="85"/>
      <c r="G395" s="86" t="s">
        <v>24</v>
      </c>
      <c r="H395" s="87" t="s">
        <v>25</v>
      </c>
      <c r="I395" s="87" t="s">
        <v>26</v>
      </c>
      <c r="J395" s="102"/>
    </row>
    <row r="396" spans="1:10" ht="12.75" customHeight="1" x14ac:dyDescent="0.25">
      <c r="A396" s="101"/>
      <c r="B396" s="80">
        <f>Invoice!B2404</f>
        <v>144</v>
      </c>
      <c r="C396" s="88" t="str">
        <f>Invoice!E2404</f>
        <v>CRAYON / OIL PASTEL PUTAR JOYKO TWCR-12MINI (PENDEK)</v>
      </c>
      <c r="D396" s="89">
        <f>Invoice!H2404</f>
        <v>18600</v>
      </c>
      <c r="E396" s="81">
        <f>D396*B396</f>
        <v>2678400</v>
      </c>
      <c r="F396" s="81"/>
      <c r="G396" s="82">
        <f>E396/1.11</f>
        <v>2412972.9729729728</v>
      </c>
      <c r="H396" s="83">
        <f>G396*11%</f>
        <v>265427.02702702698</v>
      </c>
      <c r="I396" s="83">
        <f>G396/B396</f>
        <v>16756.756756756757</v>
      </c>
      <c r="J396" s="103">
        <f>H396/B396</f>
        <v>1843.2432432432429</v>
      </c>
    </row>
    <row r="397" spans="1:10" ht="12.75" customHeight="1" x14ac:dyDescent="0.25">
      <c r="A397" s="101"/>
      <c r="D397" s="81"/>
      <c r="E397" s="81">
        <f>(E396*Invoice!I2404)+((E396-(E396*Invoice!I2404))*Invoice!J2404)</f>
        <v>334800</v>
      </c>
      <c r="F397" s="81"/>
      <c r="G397" s="90">
        <f>E397/1.11</f>
        <v>301621.6216216216</v>
      </c>
      <c r="H397" s="91">
        <f>G397*11%</f>
        <v>33178.378378378373</v>
      </c>
      <c r="I397" s="91">
        <f>G397/B396</f>
        <v>2094.5945945945946</v>
      </c>
      <c r="J397" s="104">
        <f>H397/B396</f>
        <v>230.40540540540536</v>
      </c>
    </row>
    <row r="398" spans="1:10" ht="12.75" customHeight="1" x14ac:dyDescent="0.25">
      <c r="A398" s="101"/>
      <c r="D398" s="81" t="s">
        <v>23</v>
      </c>
      <c r="E398" s="81">
        <f>E396-E397</f>
        <v>2343600</v>
      </c>
      <c r="F398" s="81"/>
      <c r="G398" s="82">
        <f>G396-G397</f>
        <v>2111351.351351351</v>
      </c>
      <c r="H398" s="82">
        <f>H396-H397</f>
        <v>232248.64864864861</v>
      </c>
      <c r="I398" s="82">
        <f>I396-I397</f>
        <v>14662.162162162162</v>
      </c>
      <c r="J398" s="105">
        <f>J396-J397</f>
        <v>1612.8378378378375</v>
      </c>
    </row>
    <row r="399" spans="1:10" ht="12.75" customHeight="1" x14ac:dyDescent="0.25">
      <c r="A399" s="101"/>
      <c r="D399" s="81"/>
      <c r="E399" s="81"/>
      <c r="F399" s="81"/>
      <c r="G399" s="82"/>
      <c r="H399" s="83">
        <f>G398+H398</f>
        <v>2343599.9999999995</v>
      </c>
      <c r="I399" s="83"/>
      <c r="J399" s="103"/>
    </row>
    <row r="400" spans="1:10" ht="12.75" customHeight="1" x14ac:dyDescent="0.25">
      <c r="A400" s="101"/>
      <c r="B400" s="79"/>
      <c r="D400" s="81"/>
      <c r="E400" s="81"/>
      <c r="F400" s="81"/>
      <c r="G400" s="82"/>
      <c r="H400" s="83"/>
      <c r="I400" s="83"/>
      <c r="J400" s="103"/>
    </row>
    <row r="401" spans="1:10" ht="12.75" customHeight="1" x14ac:dyDescent="0.25">
      <c r="A401" s="106"/>
      <c r="B401" s="107"/>
      <c r="C401" s="107"/>
      <c r="D401" s="107"/>
      <c r="E401" s="107"/>
      <c r="F401" s="107"/>
      <c r="G401" s="108">
        <f>G398</f>
        <v>2111351.351351351</v>
      </c>
      <c r="H401" s="108">
        <f>H398</f>
        <v>232248.64864864861</v>
      </c>
      <c r="I401" s="107"/>
      <c r="J401" s="109">
        <f>H399</f>
        <v>2343599.9999999995</v>
      </c>
    </row>
    <row r="403" spans="1:10" ht="12.75" customHeight="1" x14ac:dyDescent="0.25">
      <c r="A403" s="94" t="s">
        <v>1</v>
      </c>
      <c r="B403" s="95">
        <f>Invoice!E2510</f>
        <v>23100023</v>
      </c>
      <c r="C403" s="96"/>
      <c r="D403" s="97"/>
      <c r="E403" s="97"/>
      <c r="F403" s="97"/>
      <c r="G403" s="98"/>
      <c r="H403" s="99"/>
      <c r="I403" s="99"/>
      <c r="J403" s="100"/>
    </row>
    <row r="404" spans="1:10" ht="12.75" customHeight="1" x14ac:dyDescent="0.25">
      <c r="A404" s="101">
        <v>1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2"/>
    </row>
    <row r="405" spans="1:10" ht="12.75" customHeight="1" x14ac:dyDescent="0.25">
      <c r="A405" s="101"/>
      <c r="B405" s="80">
        <f>Invoice!B2518</f>
        <v>3</v>
      </c>
      <c r="C405" s="88" t="str">
        <f>Invoice!E2518</f>
        <v>GEL PEN KENKO MICROTECH 0.28 MM</v>
      </c>
      <c r="D405" s="89">
        <f>Invoice!H2518</f>
        <v>39600</v>
      </c>
      <c r="E405" s="81">
        <f>D405*B405</f>
        <v>118800</v>
      </c>
      <c r="F405" s="81"/>
      <c r="G405" s="82">
        <f>E405/1.11</f>
        <v>107027.02702702701</v>
      </c>
      <c r="H405" s="83">
        <f>G405*11%</f>
        <v>11772.972972972972</v>
      </c>
      <c r="I405" s="83">
        <f>G405/B405</f>
        <v>35675.675675675673</v>
      </c>
      <c r="J405" s="103">
        <f>H405/B405</f>
        <v>3924.3243243243237</v>
      </c>
    </row>
    <row r="406" spans="1:10" ht="12.75" customHeight="1" x14ac:dyDescent="0.25">
      <c r="A406" s="101"/>
      <c r="D406" s="81"/>
      <c r="E406" s="81">
        <f>(E405*Invoice!I2518)+((E405-(E405*Invoice!I2518))*Invoice!J2518)</f>
        <v>11880</v>
      </c>
      <c r="F406" s="81"/>
      <c r="G406" s="90">
        <f>E406/1.11</f>
        <v>10702.702702702702</v>
      </c>
      <c r="H406" s="91">
        <f>G406*11%</f>
        <v>1177.2972972972973</v>
      </c>
      <c r="I406" s="91">
        <f>G406/B405</f>
        <v>3567.567567567567</v>
      </c>
      <c r="J406" s="104">
        <f>H406/B405</f>
        <v>392.43243243243245</v>
      </c>
    </row>
    <row r="407" spans="1:10" ht="12.75" customHeight="1" x14ac:dyDescent="0.25">
      <c r="A407" s="101"/>
      <c r="D407" s="81" t="s">
        <v>23</v>
      </c>
      <c r="E407" s="81">
        <f>E405-E406</f>
        <v>106920</v>
      </c>
      <c r="F407" s="81"/>
      <c r="G407" s="82">
        <f>G405-G406</f>
        <v>96324.324324324305</v>
      </c>
      <c r="H407" s="82">
        <f>H405-H406</f>
        <v>10595.675675675675</v>
      </c>
      <c r="I407" s="82">
        <f>I405-I406</f>
        <v>32108.108108108107</v>
      </c>
      <c r="J407" s="105">
        <f>J405-J406</f>
        <v>3531.8918918918912</v>
      </c>
    </row>
    <row r="408" spans="1:10" ht="12.75" customHeight="1" x14ac:dyDescent="0.25">
      <c r="A408" s="101"/>
      <c r="D408" s="81"/>
      <c r="E408" s="81"/>
      <c r="F408" s="81"/>
      <c r="G408" s="82"/>
      <c r="H408" s="83">
        <f>G407+H407</f>
        <v>106919.99999999999</v>
      </c>
      <c r="I408" s="83"/>
      <c r="J408" s="103"/>
    </row>
    <row r="409" spans="1:10" ht="12.75" customHeight="1" x14ac:dyDescent="0.25">
      <c r="A409" s="101"/>
      <c r="B409" s="79"/>
      <c r="D409" s="81"/>
      <c r="E409" s="81"/>
      <c r="F409" s="81"/>
      <c r="G409" s="82"/>
      <c r="H409" s="83"/>
      <c r="I409" s="83"/>
      <c r="J409" s="103"/>
    </row>
    <row r="410" spans="1:10" ht="12.75" customHeight="1" x14ac:dyDescent="0.25">
      <c r="A410" s="101">
        <v>2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2"/>
    </row>
    <row r="411" spans="1:10" ht="12.75" customHeight="1" x14ac:dyDescent="0.25">
      <c r="A411" s="101"/>
      <c r="B411" s="80">
        <f>Invoice!B2519</f>
        <v>3</v>
      </c>
      <c r="C411" s="88" t="str">
        <f>Invoice!E2519</f>
        <v>GEL PEN KENKO HI-TECH-H 0.28 MM FUN COLOR</v>
      </c>
      <c r="D411" s="89">
        <f>Invoice!H2519</f>
        <v>39000</v>
      </c>
      <c r="E411" s="81">
        <f t="shared" ref="E411:E483" si="55">D411*B411</f>
        <v>117000</v>
      </c>
      <c r="F411" s="81"/>
      <c r="G411" s="82">
        <f t="shared" ref="G411:G483" si="56">E411/1.11</f>
        <v>105405.4054054054</v>
      </c>
      <c r="H411" s="83">
        <f t="shared" ref="H411:H483" si="57">G411*11%</f>
        <v>11594.594594594593</v>
      </c>
      <c r="I411" s="83">
        <f t="shared" ref="I411:I483" si="58">G411/B411</f>
        <v>35135.135135135133</v>
      </c>
      <c r="J411" s="103">
        <f t="shared" ref="J411:J483" si="59">H411/B411</f>
        <v>3864.8648648648646</v>
      </c>
    </row>
    <row r="412" spans="1:10" ht="12.75" customHeight="1" x14ac:dyDescent="0.25">
      <c r="A412" s="101"/>
      <c r="D412" s="81"/>
      <c r="E412" s="81">
        <f>(E411*Invoice!I2519)+((E411-(E411*Invoice!I2519))*Invoice!J2519)</f>
        <v>11700</v>
      </c>
      <c r="F412" s="81"/>
      <c r="G412" s="90">
        <f>E412/1.11</f>
        <v>10540.54054054054</v>
      </c>
      <c r="H412" s="91">
        <f>G412*11%</f>
        <v>1159.4594594594594</v>
      </c>
      <c r="I412" s="91">
        <f>G412/B411</f>
        <v>3513.5135135135133</v>
      </c>
      <c r="J412" s="104">
        <f>H412/B411</f>
        <v>386.48648648648646</v>
      </c>
    </row>
    <row r="413" spans="1:10" ht="12.75" customHeight="1" x14ac:dyDescent="0.25">
      <c r="A413" s="101"/>
      <c r="D413" s="81" t="s">
        <v>23</v>
      </c>
      <c r="E413" s="81">
        <f>E411-E412</f>
        <v>105300</v>
      </c>
      <c r="F413" s="81"/>
      <c r="G413" s="82">
        <f>G411-G412</f>
        <v>94864.864864864852</v>
      </c>
      <c r="H413" s="82">
        <f>H411-H412</f>
        <v>10435.135135135133</v>
      </c>
      <c r="I413" s="82">
        <f>I411-I412</f>
        <v>31621.62162162162</v>
      </c>
      <c r="J413" s="105">
        <f>J411-J412</f>
        <v>3478.3783783783783</v>
      </c>
    </row>
    <row r="414" spans="1:10" ht="12.75" customHeight="1" x14ac:dyDescent="0.25">
      <c r="A414" s="101"/>
      <c r="D414" s="81"/>
      <c r="E414" s="81"/>
      <c r="F414" s="81"/>
      <c r="G414" s="82"/>
      <c r="H414" s="83">
        <f>G413+H413</f>
        <v>105299.99999999999</v>
      </c>
      <c r="I414" s="83"/>
      <c r="J414" s="103"/>
    </row>
    <row r="415" spans="1:10" ht="12.75" customHeight="1" x14ac:dyDescent="0.25">
      <c r="A415" s="101"/>
      <c r="B415" s="79"/>
      <c r="D415" s="81"/>
      <c r="E415" s="81"/>
      <c r="F415" s="81"/>
      <c r="G415" s="82"/>
      <c r="H415" s="83"/>
      <c r="I415" s="83"/>
      <c r="J415" s="103"/>
    </row>
    <row r="416" spans="1:10" ht="12.75" customHeight="1" x14ac:dyDescent="0.25">
      <c r="A416" s="101">
        <v>3</v>
      </c>
      <c r="B416" s="84" t="s">
        <v>20</v>
      </c>
      <c r="C416" s="84" t="s">
        <v>21</v>
      </c>
      <c r="D416" s="85" t="s">
        <v>22</v>
      </c>
      <c r="E416" s="85" t="s">
        <v>23</v>
      </c>
      <c r="F416" s="85"/>
      <c r="G416" s="86" t="s">
        <v>24</v>
      </c>
      <c r="H416" s="87" t="s">
        <v>25</v>
      </c>
      <c r="I416" s="87" t="s">
        <v>26</v>
      </c>
      <c r="J416" s="102"/>
    </row>
    <row r="417" spans="1:10" ht="12.75" customHeight="1" x14ac:dyDescent="0.25">
      <c r="A417" s="101"/>
      <c r="B417" s="80">
        <f>Invoice!B2520</f>
        <v>3</v>
      </c>
      <c r="C417" s="88" t="str">
        <f>Invoice!E2520</f>
        <v>GEL PEN KENKO K-1 MINI</v>
      </c>
      <c r="D417" s="89">
        <f>Invoice!H2520</f>
        <v>33000</v>
      </c>
      <c r="E417" s="81">
        <f t="shared" si="55"/>
        <v>99000</v>
      </c>
      <c r="F417" s="81"/>
      <c r="G417" s="82">
        <f t="shared" si="56"/>
        <v>89189.189189189186</v>
      </c>
      <c r="H417" s="83">
        <f t="shared" si="57"/>
        <v>9810.8108108108099</v>
      </c>
      <c r="I417" s="83">
        <f t="shared" si="58"/>
        <v>29729.72972972973</v>
      </c>
      <c r="J417" s="103">
        <f t="shared" si="59"/>
        <v>3270.27027027027</v>
      </c>
    </row>
    <row r="418" spans="1:10" ht="12.75" customHeight="1" x14ac:dyDescent="0.25">
      <c r="A418" s="101"/>
      <c r="D418" s="81"/>
      <c r="E418" s="81">
        <f>(E417*Invoice!I2520)+((E417-(E417*Invoice!I2520))*Invoice!J2520)</f>
        <v>9900</v>
      </c>
      <c r="F418" s="81"/>
      <c r="G418" s="90">
        <f>E418/1.11</f>
        <v>8918.9189189189183</v>
      </c>
      <c r="H418" s="91">
        <f>G418*11%</f>
        <v>981.08108108108104</v>
      </c>
      <c r="I418" s="91">
        <f>G418/B417</f>
        <v>2972.9729729729729</v>
      </c>
      <c r="J418" s="104">
        <f>H418/B417</f>
        <v>327.02702702702703</v>
      </c>
    </row>
    <row r="419" spans="1:10" ht="12.75" customHeight="1" x14ac:dyDescent="0.25">
      <c r="A419" s="101"/>
      <c r="D419" s="81" t="s">
        <v>23</v>
      </c>
      <c r="E419" s="81">
        <f>E417-E418</f>
        <v>89100</v>
      </c>
      <c r="F419" s="81"/>
      <c r="G419" s="82">
        <f>G417-G418</f>
        <v>80270.270270270266</v>
      </c>
      <c r="H419" s="82">
        <f>H417-H418</f>
        <v>8829.7297297297282</v>
      </c>
      <c r="I419" s="82">
        <f>I417-I418</f>
        <v>26756.756756756757</v>
      </c>
      <c r="J419" s="105">
        <f>J417-J418</f>
        <v>2943.2432432432429</v>
      </c>
    </row>
    <row r="420" spans="1:10" ht="12.75" customHeight="1" x14ac:dyDescent="0.25">
      <c r="A420" s="101"/>
      <c r="D420" s="81"/>
      <c r="E420" s="81"/>
      <c r="F420" s="81"/>
      <c r="G420" s="82"/>
      <c r="H420" s="83">
        <f>G419+H419</f>
        <v>89100</v>
      </c>
      <c r="I420" s="83"/>
      <c r="J420" s="103"/>
    </row>
    <row r="421" spans="1:10" ht="12.75" customHeight="1" x14ac:dyDescent="0.25">
      <c r="A421" s="101"/>
      <c r="B421" s="79"/>
      <c r="D421" s="81"/>
      <c r="E421" s="81"/>
      <c r="F421" s="81"/>
      <c r="G421" s="82"/>
      <c r="H421" s="83"/>
      <c r="I421" s="83"/>
      <c r="J421" s="103"/>
    </row>
    <row r="422" spans="1:10" ht="12.75" customHeight="1" x14ac:dyDescent="0.25">
      <c r="A422" s="101">
        <v>4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2"/>
    </row>
    <row r="423" spans="1:10" ht="12.75" customHeight="1" x14ac:dyDescent="0.25">
      <c r="A423" s="101"/>
      <c r="B423" s="80">
        <f>Invoice!B2521</f>
        <v>3</v>
      </c>
      <c r="C423" s="88" t="str">
        <f>Invoice!E2521</f>
        <v>BALLPEN JOYKO BP-363 VOCUS TRANS PTL HITAM</v>
      </c>
      <c r="D423" s="89">
        <f>Invoice!H2521</f>
        <v>13200</v>
      </c>
      <c r="E423" s="81">
        <f t="shared" si="55"/>
        <v>39600</v>
      </c>
      <c r="F423" s="81"/>
      <c r="G423" s="82">
        <f t="shared" si="56"/>
        <v>35675.675675675673</v>
      </c>
      <c r="H423" s="83">
        <f t="shared" si="57"/>
        <v>3924.3243243243242</v>
      </c>
      <c r="I423" s="83">
        <f t="shared" si="58"/>
        <v>11891.891891891892</v>
      </c>
      <c r="J423" s="103">
        <f t="shared" si="59"/>
        <v>1308.1081081081081</v>
      </c>
    </row>
    <row r="424" spans="1:10" ht="12.75" customHeight="1" x14ac:dyDescent="0.25">
      <c r="A424" s="101"/>
      <c r="D424" s="81"/>
      <c r="E424" s="81">
        <f>(E423*Invoice!I2521)+((E423-(E423*Invoice!I2521))*Invoice!J2521)</f>
        <v>3960</v>
      </c>
      <c r="F424" s="81"/>
      <c r="G424" s="90">
        <f>E424/1.11</f>
        <v>3567.567567567567</v>
      </c>
      <c r="H424" s="91">
        <f>G424*11%</f>
        <v>392.43243243243239</v>
      </c>
      <c r="I424" s="91">
        <f>G424/B423</f>
        <v>1189.1891891891889</v>
      </c>
      <c r="J424" s="104">
        <f>H424/B423</f>
        <v>130.81081081081081</v>
      </c>
    </row>
    <row r="425" spans="1:10" ht="12.75" customHeight="1" x14ac:dyDescent="0.25">
      <c r="A425" s="101"/>
      <c r="D425" s="81" t="s">
        <v>23</v>
      </c>
      <c r="E425" s="81">
        <f>E423-E424</f>
        <v>35640</v>
      </c>
      <c r="F425" s="81"/>
      <c r="G425" s="82">
        <f>G423-G424</f>
        <v>32108.108108108107</v>
      </c>
      <c r="H425" s="82">
        <f>H423-H424</f>
        <v>3531.8918918918916</v>
      </c>
      <c r="I425" s="82">
        <f>I423-I424</f>
        <v>10702.702702702703</v>
      </c>
      <c r="J425" s="105">
        <f>J423-J424</f>
        <v>1177.2972972972973</v>
      </c>
    </row>
    <row r="426" spans="1:10" ht="12.75" customHeight="1" x14ac:dyDescent="0.25">
      <c r="A426" s="101"/>
      <c r="D426" s="81"/>
      <c r="E426" s="81"/>
      <c r="F426" s="81"/>
      <c r="G426" s="82"/>
      <c r="H426" s="83">
        <f>G425+H425</f>
        <v>35640</v>
      </c>
      <c r="I426" s="83"/>
      <c r="J426" s="103"/>
    </row>
    <row r="427" spans="1:10" ht="12.75" customHeight="1" x14ac:dyDescent="0.25">
      <c r="A427" s="101"/>
      <c r="B427" s="79"/>
      <c r="D427" s="81"/>
      <c r="E427" s="81"/>
      <c r="F427" s="81"/>
      <c r="G427" s="82"/>
      <c r="H427" s="83"/>
      <c r="I427" s="83"/>
      <c r="J427" s="103"/>
    </row>
    <row r="428" spans="1:10" ht="12.75" customHeight="1" x14ac:dyDescent="0.25">
      <c r="A428" s="101">
        <v>5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2"/>
    </row>
    <row r="429" spans="1:10" ht="12.75" customHeight="1" x14ac:dyDescent="0.25">
      <c r="A429" s="101"/>
      <c r="B429" s="80">
        <f>Invoice!B2522</f>
        <v>1</v>
      </c>
      <c r="C429" s="88" t="str">
        <f>Invoice!E2522</f>
        <v>PENSIL KENKO 2B-0810 FLOURESCENT</v>
      </c>
      <c r="D429" s="89">
        <f>Invoice!H2522</f>
        <v>115200</v>
      </c>
      <c r="E429" s="81">
        <f t="shared" si="55"/>
        <v>115200</v>
      </c>
      <c r="F429" s="81"/>
      <c r="G429" s="82">
        <f t="shared" si="56"/>
        <v>103783.78378378377</v>
      </c>
      <c r="H429" s="83">
        <f t="shared" si="57"/>
        <v>11416.216216216215</v>
      </c>
      <c r="I429" s="83">
        <f t="shared" si="58"/>
        <v>103783.78378378377</v>
      </c>
      <c r="J429" s="103">
        <f t="shared" si="59"/>
        <v>11416.216216216215</v>
      </c>
    </row>
    <row r="430" spans="1:10" ht="12.75" customHeight="1" x14ac:dyDescent="0.25">
      <c r="A430" s="101"/>
      <c r="D430" s="81"/>
      <c r="E430" s="81">
        <f>(E429*Invoice!I2522)+((E429-(E429*Invoice!I2522))*Invoice!J2522)</f>
        <v>11520</v>
      </c>
      <c r="F430" s="81"/>
      <c r="G430" s="90">
        <f>E430/1.11</f>
        <v>10378.378378378378</v>
      </c>
      <c r="H430" s="91">
        <f>G430*11%</f>
        <v>1141.6216216216217</v>
      </c>
      <c r="I430" s="91">
        <f>G430/B429</f>
        <v>10378.378378378378</v>
      </c>
      <c r="J430" s="104">
        <f>H430/B429</f>
        <v>1141.6216216216217</v>
      </c>
    </row>
    <row r="431" spans="1:10" ht="12.75" customHeight="1" x14ac:dyDescent="0.25">
      <c r="A431" s="101"/>
      <c r="D431" s="81" t="s">
        <v>23</v>
      </c>
      <c r="E431" s="81">
        <f>E429-E430</f>
        <v>103680</v>
      </c>
      <c r="F431" s="81"/>
      <c r="G431" s="82">
        <f>G429-G430</f>
        <v>93405.4054054054</v>
      </c>
      <c r="H431" s="82">
        <f>H429-H430</f>
        <v>10274.594594594593</v>
      </c>
      <c r="I431" s="82">
        <f>I429-I430</f>
        <v>93405.4054054054</v>
      </c>
      <c r="J431" s="105">
        <f>J429-J430</f>
        <v>10274.594594594593</v>
      </c>
    </row>
    <row r="432" spans="1:10" ht="12.75" customHeight="1" x14ac:dyDescent="0.25">
      <c r="A432" s="101"/>
      <c r="D432" s="81"/>
      <c r="E432" s="81"/>
      <c r="F432" s="81"/>
      <c r="G432" s="82"/>
      <c r="H432" s="83">
        <f>G431+H431</f>
        <v>103680</v>
      </c>
      <c r="I432" s="83"/>
      <c r="J432" s="103"/>
    </row>
    <row r="433" spans="1:10" ht="12.75" customHeight="1" x14ac:dyDescent="0.25">
      <c r="A433" s="101"/>
      <c r="B433" s="79"/>
      <c r="D433" s="81"/>
      <c r="E433" s="81"/>
      <c r="F433" s="81"/>
      <c r="G433" s="82"/>
      <c r="H433" s="83"/>
      <c r="I433" s="83"/>
      <c r="J433" s="103"/>
    </row>
    <row r="434" spans="1:10" ht="12.75" customHeight="1" x14ac:dyDescent="0.25">
      <c r="A434" s="101">
        <v>6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2"/>
    </row>
    <row r="435" spans="1:10" ht="12.75" customHeight="1" x14ac:dyDescent="0.25">
      <c r="A435" s="101"/>
      <c r="B435" s="80">
        <f>Invoice!B2523</f>
        <v>1</v>
      </c>
      <c r="C435" s="88" t="str">
        <f>Invoice!E2523</f>
        <v>PENSIL KENKO 2B-6393 FLUORESCENT</v>
      </c>
      <c r="D435" s="89">
        <f>Invoice!H2523</f>
        <v>120000</v>
      </c>
      <c r="E435" s="81">
        <f t="shared" si="55"/>
        <v>120000</v>
      </c>
      <c r="F435" s="81"/>
      <c r="G435" s="82">
        <f t="shared" si="56"/>
        <v>108108.10810810809</v>
      </c>
      <c r="H435" s="83">
        <f t="shared" si="57"/>
        <v>11891.89189189189</v>
      </c>
      <c r="I435" s="83">
        <f t="shared" si="58"/>
        <v>108108.10810810809</v>
      </c>
      <c r="J435" s="103">
        <f t="shared" si="59"/>
        <v>11891.89189189189</v>
      </c>
    </row>
    <row r="436" spans="1:10" ht="12.75" customHeight="1" x14ac:dyDescent="0.25">
      <c r="A436" s="101"/>
      <c r="D436" s="81"/>
      <c r="E436" s="81">
        <f>(E435*Invoice!I2523)+((E435-(E435*Invoice!I2523))*Invoice!J2523)</f>
        <v>12000</v>
      </c>
      <c r="F436" s="81"/>
      <c r="G436" s="90">
        <f>E436/1.11</f>
        <v>10810.81081081081</v>
      </c>
      <c r="H436" s="91">
        <f>G436*11%</f>
        <v>1189.1891891891892</v>
      </c>
      <c r="I436" s="91">
        <f>G436/B435</f>
        <v>10810.81081081081</v>
      </c>
      <c r="J436" s="104">
        <f>H436/B435</f>
        <v>1189.1891891891892</v>
      </c>
    </row>
    <row r="437" spans="1:10" ht="12.75" customHeight="1" x14ac:dyDescent="0.25">
      <c r="A437" s="101"/>
      <c r="D437" s="81" t="s">
        <v>23</v>
      </c>
      <c r="E437" s="81">
        <f>E435-E436</f>
        <v>108000</v>
      </c>
      <c r="F437" s="81"/>
      <c r="G437" s="82">
        <f>G435-G436</f>
        <v>97297.297297297278</v>
      </c>
      <c r="H437" s="82">
        <f>H435-H436</f>
        <v>10702.7027027027</v>
      </c>
      <c r="I437" s="82">
        <f>I435-I436</f>
        <v>97297.297297297278</v>
      </c>
      <c r="J437" s="105">
        <f>J435-J436</f>
        <v>10702.7027027027</v>
      </c>
    </row>
    <row r="438" spans="1:10" ht="12.75" customHeight="1" x14ac:dyDescent="0.25">
      <c r="A438" s="101"/>
      <c r="D438" s="81"/>
      <c r="E438" s="81"/>
      <c r="F438" s="81"/>
      <c r="G438" s="82"/>
      <c r="H438" s="83">
        <f>G437+H437</f>
        <v>107999.99999999997</v>
      </c>
      <c r="I438" s="83"/>
      <c r="J438" s="103"/>
    </row>
    <row r="439" spans="1:10" ht="12.75" customHeight="1" x14ac:dyDescent="0.25">
      <c r="A439" s="101"/>
      <c r="B439" s="79"/>
      <c r="D439" s="81"/>
      <c r="E439" s="81"/>
      <c r="F439" s="81"/>
      <c r="G439" s="82"/>
      <c r="H439" s="83"/>
      <c r="I439" s="83"/>
      <c r="J439" s="103"/>
    </row>
    <row r="440" spans="1:10" ht="12.75" customHeight="1" x14ac:dyDescent="0.25">
      <c r="A440" s="101">
        <v>7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2"/>
    </row>
    <row r="441" spans="1:10" ht="12.75" customHeight="1" x14ac:dyDescent="0.25">
      <c r="A441" s="101"/>
      <c r="B441" s="80">
        <f>Invoice!B2524</f>
        <v>1</v>
      </c>
      <c r="C441" s="88" t="str">
        <f>Invoice!E2524</f>
        <v>PENSIL ZHONG HUA 6925-2B/B OVAL</v>
      </c>
      <c r="D441" s="89">
        <f>Invoice!H2524</f>
        <v>85000</v>
      </c>
      <c r="E441" s="81">
        <f t="shared" si="55"/>
        <v>85000</v>
      </c>
      <c r="F441" s="81"/>
      <c r="G441" s="82">
        <f t="shared" si="56"/>
        <v>76576.576576576568</v>
      </c>
      <c r="H441" s="83">
        <f t="shared" si="57"/>
        <v>8423.4234234234227</v>
      </c>
      <c r="I441" s="83">
        <f t="shared" si="58"/>
        <v>76576.576576576568</v>
      </c>
      <c r="J441" s="103">
        <f t="shared" si="59"/>
        <v>8423.4234234234227</v>
      </c>
    </row>
    <row r="442" spans="1:10" ht="12.75" customHeight="1" x14ac:dyDescent="0.25">
      <c r="A442" s="101"/>
      <c r="D442" s="81"/>
      <c r="E442" s="81">
        <f>(E441*Invoice!I2524)+((E441-(E441*Invoice!I2524))*Invoice!J2524)</f>
        <v>0</v>
      </c>
      <c r="F442" s="81"/>
      <c r="G442" s="90">
        <f>E442/1.11</f>
        <v>0</v>
      </c>
      <c r="H442" s="91">
        <f>G442*11%</f>
        <v>0</v>
      </c>
      <c r="I442" s="91">
        <f>G442/B441</f>
        <v>0</v>
      </c>
      <c r="J442" s="104">
        <f>H442/B441</f>
        <v>0</v>
      </c>
    </row>
    <row r="443" spans="1:10" ht="12.75" customHeight="1" x14ac:dyDescent="0.25">
      <c r="A443" s="101"/>
      <c r="D443" s="81" t="s">
        <v>23</v>
      </c>
      <c r="E443" s="81">
        <f>E441-E442</f>
        <v>85000</v>
      </c>
      <c r="F443" s="81"/>
      <c r="G443" s="82">
        <f>G441-G442</f>
        <v>76576.576576576568</v>
      </c>
      <c r="H443" s="82">
        <f>H441-H442</f>
        <v>8423.4234234234227</v>
      </c>
      <c r="I443" s="82">
        <f>I441-I442</f>
        <v>76576.576576576568</v>
      </c>
      <c r="J443" s="105">
        <f>J441-J442</f>
        <v>8423.4234234234227</v>
      </c>
    </row>
    <row r="444" spans="1:10" ht="12.75" customHeight="1" x14ac:dyDescent="0.25">
      <c r="A444" s="101"/>
      <c r="D444" s="81"/>
      <c r="E444" s="81"/>
      <c r="F444" s="81"/>
      <c r="G444" s="82"/>
      <c r="H444" s="83">
        <f>G443+H443</f>
        <v>84999.999999999985</v>
      </c>
      <c r="I444" s="83"/>
      <c r="J444" s="103"/>
    </row>
    <row r="445" spans="1:10" ht="12.75" customHeight="1" x14ac:dyDescent="0.25">
      <c r="A445" s="101"/>
      <c r="B445" s="79"/>
      <c r="D445" s="81"/>
      <c r="E445" s="81"/>
      <c r="F445" s="81"/>
      <c r="G445" s="82"/>
      <c r="H445" s="83"/>
      <c r="I445" s="83"/>
      <c r="J445" s="103"/>
    </row>
    <row r="446" spans="1:10" ht="12.75" customHeight="1" x14ac:dyDescent="0.25">
      <c r="A446" s="101">
        <v>8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2"/>
    </row>
    <row r="447" spans="1:10" ht="12.75" customHeight="1" x14ac:dyDescent="0.25">
      <c r="A447" s="101"/>
      <c r="B447" s="80">
        <f>Invoice!B2525</f>
        <v>2</v>
      </c>
      <c r="C447" s="88" t="str">
        <f>Invoice!E2525</f>
        <v>LEM STICK KENKO 8 GR (KECIL) isi 30 pc</v>
      </c>
      <c r="D447" s="89">
        <f>Invoice!H2525</f>
        <v>66000</v>
      </c>
      <c r="E447" s="81">
        <f t="shared" si="55"/>
        <v>132000</v>
      </c>
      <c r="F447" s="81"/>
      <c r="G447" s="82">
        <f t="shared" si="56"/>
        <v>118918.91891891891</v>
      </c>
      <c r="H447" s="83">
        <f t="shared" si="57"/>
        <v>13081.08108108108</v>
      </c>
      <c r="I447" s="83">
        <f t="shared" si="58"/>
        <v>59459.459459459453</v>
      </c>
      <c r="J447" s="103">
        <f t="shared" si="59"/>
        <v>6540.54054054054</v>
      </c>
    </row>
    <row r="448" spans="1:10" ht="12.75" customHeight="1" x14ac:dyDescent="0.25">
      <c r="A448" s="101"/>
      <c r="D448" s="81"/>
      <c r="E448" s="81">
        <f>(E447*Invoice!I2525)+((E447-(E447*Invoice!I2525))*Invoice!J2525)</f>
        <v>13200</v>
      </c>
      <c r="F448" s="81"/>
      <c r="G448" s="90">
        <f>E448/1.11</f>
        <v>11891.891891891892</v>
      </c>
      <c r="H448" s="91">
        <f>G448*11%</f>
        <v>1308.1081081081081</v>
      </c>
      <c r="I448" s="91">
        <f>G448/B447</f>
        <v>5945.9459459459458</v>
      </c>
      <c r="J448" s="104">
        <f>H448/B447</f>
        <v>654.05405405405406</v>
      </c>
    </row>
    <row r="449" spans="1:10" ht="12.75" customHeight="1" x14ac:dyDescent="0.25">
      <c r="A449" s="101"/>
      <c r="D449" s="81" t="s">
        <v>23</v>
      </c>
      <c r="E449" s="81">
        <f>E447-E448</f>
        <v>118800</v>
      </c>
      <c r="F449" s="81"/>
      <c r="G449" s="82">
        <f>G447-G448</f>
        <v>107027.02702702701</v>
      </c>
      <c r="H449" s="82">
        <f>H447-H448</f>
        <v>11772.972972972972</v>
      </c>
      <c r="I449" s="82">
        <f>I447-I448</f>
        <v>53513.513513513506</v>
      </c>
      <c r="J449" s="105">
        <f>J447-J448</f>
        <v>5886.4864864864858</v>
      </c>
    </row>
    <row r="450" spans="1:10" ht="12.75" customHeight="1" x14ac:dyDescent="0.25">
      <c r="A450" s="101"/>
      <c r="D450" s="81"/>
      <c r="E450" s="81"/>
      <c r="F450" s="81"/>
      <c r="G450" s="82"/>
      <c r="H450" s="83">
        <f>G449+H449</f>
        <v>118799.99999999999</v>
      </c>
      <c r="I450" s="83"/>
      <c r="J450" s="103"/>
    </row>
    <row r="451" spans="1:10" ht="12.75" customHeight="1" x14ac:dyDescent="0.25">
      <c r="A451" s="101"/>
      <c r="B451" s="79"/>
      <c r="D451" s="81"/>
      <c r="E451" s="81"/>
      <c r="F451" s="81"/>
      <c r="G451" s="82"/>
      <c r="H451" s="83"/>
      <c r="I451" s="83"/>
      <c r="J451" s="103"/>
    </row>
    <row r="452" spans="1:10" ht="12.75" customHeight="1" x14ac:dyDescent="0.25">
      <c r="A452" s="101">
        <v>9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2"/>
    </row>
    <row r="453" spans="1:10" ht="12.75" customHeight="1" x14ac:dyDescent="0.25">
      <c r="A453" s="101"/>
      <c r="B453" s="80">
        <f>Invoice!B2526</f>
        <v>2</v>
      </c>
      <c r="C453" s="88" t="str">
        <f>Invoice!E2526</f>
        <v>LEM STICK KENKO 15 GR (TANGGUNG) isi 20 pc</v>
      </c>
      <c r="D453" s="89">
        <f>Invoice!H2526</f>
        <v>72000</v>
      </c>
      <c r="E453" s="81">
        <f t="shared" si="55"/>
        <v>144000</v>
      </c>
      <c r="F453" s="81"/>
      <c r="G453" s="82">
        <f t="shared" si="56"/>
        <v>129729.72972972972</v>
      </c>
      <c r="H453" s="83">
        <f t="shared" si="57"/>
        <v>14270.27027027027</v>
      </c>
      <c r="I453" s="83">
        <f t="shared" si="58"/>
        <v>64864.86486486486</v>
      </c>
      <c r="J453" s="103">
        <f t="shared" si="59"/>
        <v>7135.135135135135</v>
      </c>
    </row>
    <row r="454" spans="1:10" ht="12.75" customHeight="1" x14ac:dyDescent="0.25">
      <c r="A454" s="101"/>
      <c r="D454" s="81"/>
      <c r="E454" s="81">
        <f>(E453*Invoice!I2526)+((E453-(E453*Invoice!I2526))*Invoice!J2526)</f>
        <v>14400</v>
      </c>
      <c r="F454" s="81"/>
      <c r="G454" s="90">
        <f>E454/1.11</f>
        <v>12972.972972972972</v>
      </c>
      <c r="H454" s="91">
        <f>G454*11%</f>
        <v>1427.0270270270269</v>
      </c>
      <c r="I454" s="91">
        <f>G454/B453</f>
        <v>6486.4864864864858</v>
      </c>
      <c r="J454" s="104">
        <f>H454/B453</f>
        <v>713.51351351351343</v>
      </c>
    </row>
    <row r="455" spans="1:10" ht="12.75" customHeight="1" x14ac:dyDescent="0.25">
      <c r="A455" s="101"/>
      <c r="D455" s="81" t="s">
        <v>23</v>
      </c>
      <c r="E455" s="81">
        <f>E453-E454</f>
        <v>129600</v>
      </c>
      <c r="F455" s="81"/>
      <c r="G455" s="82">
        <f>G453-G454</f>
        <v>116756.75675675675</v>
      </c>
      <c r="H455" s="82">
        <f>H453-H454</f>
        <v>12843.243243243243</v>
      </c>
      <c r="I455" s="82">
        <f>I453-I454</f>
        <v>58378.378378378373</v>
      </c>
      <c r="J455" s="105">
        <f>J453-J454</f>
        <v>6421.6216216216217</v>
      </c>
    </row>
    <row r="456" spans="1:10" ht="12.75" customHeight="1" x14ac:dyDescent="0.25">
      <c r="A456" s="101"/>
      <c r="D456" s="81"/>
      <c r="E456" s="81"/>
      <c r="F456" s="81"/>
      <c r="G456" s="82"/>
      <c r="H456" s="83">
        <f>G455+H455</f>
        <v>129599.99999999999</v>
      </c>
      <c r="I456" s="83"/>
      <c r="J456" s="103"/>
    </row>
    <row r="457" spans="1:10" ht="12.75" customHeight="1" x14ac:dyDescent="0.25">
      <c r="A457" s="101"/>
      <c r="B457" s="79"/>
      <c r="D457" s="81"/>
      <c r="E457" s="81"/>
      <c r="F457" s="81"/>
      <c r="G457" s="82"/>
      <c r="H457" s="83"/>
      <c r="I457" s="83"/>
      <c r="J457" s="103"/>
    </row>
    <row r="458" spans="1:10" ht="12.75" customHeight="1" x14ac:dyDescent="0.25">
      <c r="A458" s="101">
        <v>10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2"/>
    </row>
    <row r="459" spans="1:10" ht="12.75" customHeight="1" x14ac:dyDescent="0.25">
      <c r="A459" s="101"/>
      <c r="B459" s="80">
        <f>Invoice!B2527</f>
        <v>5</v>
      </c>
      <c r="C459" s="88" t="str">
        <f>Invoice!E2527</f>
        <v>BUKU KAS (FOLIO)</v>
      </c>
      <c r="D459" s="89">
        <f>Invoice!H2527</f>
        <v>18500</v>
      </c>
      <c r="E459" s="81">
        <f t="shared" si="55"/>
        <v>92500</v>
      </c>
      <c r="F459" s="81"/>
      <c r="G459" s="82">
        <f t="shared" si="56"/>
        <v>83333.333333333328</v>
      </c>
      <c r="H459" s="83">
        <f t="shared" si="57"/>
        <v>9166.6666666666661</v>
      </c>
      <c r="I459" s="83">
        <f t="shared" si="58"/>
        <v>16666.666666666664</v>
      </c>
      <c r="J459" s="103">
        <f t="shared" si="59"/>
        <v>1833.3333333333333</v>
      </c>
    </row>
    <row r="460" spans="1:10" ht="12.75" customHeight="1" x14ac:dyDescent="0.25">
      <c r="A460" s="101"/>
      <c r="D460" s="81"/>
      <c r="E460" s="81">
        <f>(E459*Invoice!I2527)+((E459-(E459*Invoice!I2527))*Invoice!J2527)</f>
        <v>0</v>
      </c>
      <c r="F460" s="81"/>
      <c r="G460" s="90">
        <f>E460/1.11</f>
        <v>0</v>
      </c>
      <c r="H460" s="91">
        <f>G460*11%</f>
        <v>0</v>
      </c>
      <c r="I460" s="91">
        <f>G460/B459</f>
        <v>0</v>
      </c>
      <c r="J460" s="104">
        <f>H460/B459</f>
        <v>0</v>
      </c>
    </row>
    <row r="461" spans="1:10" ht="12.75" customHeight="1" x14ac:dyDescent="0.25">
      <c r="A461" s="101"/>
      <c r="D461" s="81" t="s">
        <v>23</v>
      </c>
      <c r="E461" s="81">
        <f>E459-E460</f>
        <v>92500</v>
      </c>
      <c r="F461" s="81"/>
      <c r="G461" s="82">
        <f>G459-G460</f>
        <v>83333.333333333328</v>
      </c>
      <c r="H461" s="82">
        <f>H459-H460</f>
        <v>9166.6666666666661</v>
      </c>
      <c r="I461" s="82">
        <f>I459-I460</f>
        <v>16666.666666666664</v>
      </c>
      <c r="J461" s="105">
        <f>J459-J460</f>
        <v>1833.3333333333333</v>
      </c>
    </row>
    <row r="462" spans="1:10" ht="12.75" customHeight="1" x14ac:dyDescent="0.25">
      <c r="A462" s="101"/>
      <c r="D462" s="81"/>
      <c r="E462" s="81"/>
      <c r="F462" s="81"/>
      <c r="G462" s="82"/>
      <c r="H462" s="83">
        <f>G461+H461</f>
        <v>92500</v>
      </c>
      <c r="I462" s="83"/>
      <c r="J462" s="103"/>
    </row>
    <row r="463" spans="1:10" ht="12.75" customHeight="1" x14ac:dyDescent="0.25">
      <c r="A463" s="101"/>
      <c r="B463" s="79"/>
      <c r="D463" s="81"/>
      <c r="E463" s="81"/>
      <c r="F463" s="81"/>
      <c r="G463" s="82"/>
      <c r="H463" s="83"/>
      <c r="I463" s="83"/>
      <c r="J463" s="103"/>
    </row>
    <row r="464" spans="1:10" ht="12.75" customHeight="1" x14ac:dyDescent="0.25">
      <c r="A464" s="101">
        <v>11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2"/>
    </row>
    <row r="465" spans="1:10" ht="12.75" customHeight="1" x14ac:dyDescent="0.25">
      <c r="A465" s="101"/>
      <c r="B465" s="80">
        <f>Invoice!B2528</f>
        <v>25</v>
      </c>
      <c r="C465" s="88" t="str">
        <f>Invoice!E2528</f>
        <v>LOOSE LEAF JOYART B5-2670 (50S)</v>
      </c>
      <c r="D465" s="89">
        <f>Invoice!H2528</f>
        <v>5700</v>
      </c>
      <c r="E465" s="81">
        <f t="shared" si="55"/>
        <v>142500</v>
      </c>
      <c r="F465" s="81"/>
      <c r="G465" s="82">
        <f t="shared" si="56"/>
        <v>128378.37837837837</v>
      </c>
      <c r="H465" s="83">
        <f t="shared" si="57"/>
        <v>14121.621621621622</v>
      </c>
      <c r="I465" s="83">
        <f t="shared" si="58"/>
        <v>5135.135135135135</v>
      </c>
      <c r="J465" s="103">
        <f t="shared" si="59"/>
        <v>564.8648648648649</v>
      </c>
    </row>
    <row r="466" spans="1:10" ht="12.75" customHeight="1" x14ac:dyDescent="0.25">
      <c r="A466" s="101"/>
      <c r="D466" s="81"/>
      <c r="E466" s="81">
        <f>(E465*Invoice!I2528)+((E465-(E465*Invoice!I2528))*Invoice!J2528)</f>
        <v>14250</v>
      </c>
      <c r="F466" s="81"/>
      <c r="G466" s="90">
        <f>E466/1.11</f>
        <v>12837.837837837837</v>
      </c>
      <c r="H466" s="91">
        <f>G466*11%</f>
        <v>1412.1621621621621</v>
      </c>
      <c r="I466" s="91">
        <f>G466/B465</f>
        <v>513.51351351351343</v>
      </c>
      <c r="J466" s="104">
        <f>H466/B465</f>
        <v>56.486486486486484</v>
      </c>
    </row>
    <row r="467" spans="1:10" ht="12.75" customHeight="1" x14ac:dyDescent="0.25">
      <c r="A467" s="101"/>
      <c r="D467" s="81" t="s">
        <v>23</v>
      </c>
      <c r="E467" s="81">
        <f>E465-E466</f>
        <v>128250</v>
      </c>
      <c r="F467" s="81"/>
      <c r="G467" s="82">
        <f>G465-G466</f>
        <v>115540.54054054053</v>
      </c>
      <c r="H467" s="82">
        <f>H465-H466</f>
        <v>12709.45945945946</v>
      </c>
      <c r="I467" s="82">
        <f>I465-I466</f>
        <v>4621.6216216216217</v>
      </c>
      <c r="J467" s="105">
        <f>J465-J466</f>
        <v>508.37837837837844</v>
      </c>
    </row>
    <row r="468" spans="1:10" ht="12.75" customHeight="1" x14ac:dyDescent="0.25">
      <c r="A468" s="101"/>
      <c r="D468" s="81"/>
      <c r="E468" s="81"/>
      <c r="F468" s="81"/>
      <c r="G468" s="82"/>
      <c r="H468" s="83">
        <f>G467+H467</f>
        <v>128250</v>
      </c>
      <c r="I468" s="83"/>
      <c r="J468" s="103"/>
    </row>
    <row r="469" spans="1:10" ht="12.75" customHeight="1" x14ac:dyDescent="0.25">
      <c r="A469" s="101"/>
      <c r="B469" s="79"/>
      <c r="D469" s="81"/>
      <c r="E469" s="81"/>
      <c r="F469" s="81"/>
      <c r="G469" s="82"/>
      <c r="H469" s="83"/>
      <c r="I469" s="83"/>
      <c r="J469" s="103"/>
    </row>
    <row r="470" spans="1:10" ht="12.75" customHeight="1" x14ac:dyDescent="0.25">
      <c r="A470" s="101">
        <v>12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2"/>
    </row>
    <row r="471" spans="1:10" ht="12.75" customHeight="1" x14ac:dyDescent="0.25">
      <c r="A471" s="101"/>
      <c r="B471" s="80">
        <f>Invoice!B2529</f>
        <v>2</v>
      </c>
      <c r="C471" s="88" t="str">
        <f>Invoice!E2529</f>
        <v>PENSIL WARNA KENKO CP-12F CLASSIC (PANJANG)</v>
      </c>
      <c r="D471" s="89">
        <f>Invoice!H2529</f>
        <v>124200</v>
      </c>
      <c r="E471" s="81">
        <f t="shared" si="55"/>
        <v>248400</v>
      </c>
      <c r="F471" s="81"/>
      <c r="G471" s="82">
        <f t="shared" si="56"/>
        <v>223783.78378378376</v>
      </c>
      <c r="H471" s="83">
        <f t="shared" si="57"/>
        <v>24616.216216216213</v>
      </c>
      <c r="I471" s="83">
        <f t="shared" si="58"/>
        <v>111891.89189189188</v>
      </c>
      <c r="J471" s="103">
        <f t="shared" si="59"/>
        <v>12308.108108108107</v>
      </c>
    </row>
    <row r="472" spans="1:10" ht="12.75" customHeight="1" x14ac:dyDescent="0.25">
      <c r="A472" s="101"/>
      <c r="D472" s="81"/>
      <c r="E472" s="81">
        <f>(E471*Invoice!I2529)+((E471-(E471*Invoice!I2529))*Invoice!J2529)</f>
        <v>24840</v>
      </c>
      <c r="F472" s="81"/>
      <c r="G472" s="90">
        <f>E472/1.11</f>
        <v>22378.378378378377</v>
      </c>
      <c r="H472" s="91">
        <f>G472*11%</f>
        <v>2461.6216216216212</v>
      </c>
      <c r="I472" s="91">
        <f>G472/B471</f>
        <v>11189.189189189188</v>
      </c>
      <c r="J472" s="104">
        <f>H472/B471</f>
        <v>1230.8108108108106</v>
      </c>
    </row>
    <row r="473" spans="1:10" ht="12.75" customHeight="1" x14ac:dyDescent="0.25">
      <c r="A473" s="101"/>
      <c r="D473" s="81" t="s">
        <v>23</v>
      </c>
      <c r="E473" s="81">
        <f>E471-E472</f>
        <v>223560</v>
      </c>
      <c r="F473" s="81"/>
      <c r="G473" s="82">
        <f>G471-G472</f>
        <v>201405.40540540538</v>
      </c>
      <c r="H473" s="82">
        <f>H471-H472</f>
        <v>22154.594594594593</v>
      </c>
      <c r="I473" s="82">
        <f>I471-I472</f>
        <v>100702.70270270269</v>
      </c>
      <c r="J473" s="105">
        <f>J471-J472</f>
        <v>11077.297297297297</v>
      </c>
    </row>
    <row r="474" spans="1:10" ht="12.75" customHeight="1" x14ac:dyDescent="0.25">
      <c r="A474" s="101"/>
      <c r="D474" s="81"/>
      <c r="E474" s="81"/>
      <c r="F474" s="81"/>
      <c r="G474" s="82"/>
      <c r="H474" s="83">
        <f>G473+H473</f>
        <v>223559.99999999997</v>
      </c>
      <c r="I474" s="83"/>
      <c r="J474" s="103"/>
    </row>
    <row r="475" spans="1:10" ht="12.75" customHeight="1" x14ac:dyDescent="0.25">
      <c r="A475" s="101"/>
      <c r="B475" s="79"/>
      <c r="D475" s="81"/>
      <c r="E475" s="81"/>
      <c r="F475" s="81"/>
      <c r="G475" s="82"/>
      <c r="H475" s="83"/>
      <c r="I475" s="83"/>
      <c r="J475" s="103"/>
    </row>
    <row r="476" spans="1:10" ht="12.75" customHeight="1" x14ac:dyDescent="0.25">
      <c r="A476" s="101">
        <v>13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2"/>
    </row>
    <row r="477" spans="1:10" ht="12.75" customHeight="1" x14ac:dyDescent="0.25">
      <c r="A477" s="101"/>
      <c r="B477" s="80">
        <f>Invoice!B2530</f>
        <v>3</v>
      </c>
      <c r="C477" s="88" t="str">
        <f>Invoice!E2530</f>
        <v>GEL PEN KENKO K-1</v>
      </c>
      <c r="D477" s="89">
        <f>Invoice!H2530</f>
        <v>39600</v>
      </c>
      <c r="E477" s="81">
        <f t="shared" si="55"/>
        <v>118800</v>
      </c>
      <c r="F477" s="81"/>
      <c r="G477" s="82">
        <f t="shared" si="56"/>
        <v>107027.02702702701</v>
      </c>
      <c r="H477" s="83">
        <f t="shared" si="57"/>
        <v>11772.972972972972</v>
      </c>
      <c r="I477" s="83">
        <f t="shared" si="58"/>
        <v>35675.675675675673</v>
      </c>
      <c r="J477" s="103">
        <f t="shared" si="59"/>
        <v>3924.3243243243237</v>
      </c>
    </row>
    <row r="478" spans="1:10" ht="12.75" customHeight="1" x14ac:dyDescent="0.25">
      <c r="A478" s="101"/>
      <c r="D478" s="81"/>
      <c r="E478" s="81">
        <f>(E477*Invoice!I2530)+((E477-(E477*Invoice!I2530))*Invoice!J2530)</f>
        <v>11880</v>
      </c>
      <c r="F478" s="81"/>
      <c r="G478" s="90">
        <f>E478/1.11</f>
        <v>10702.702702702702</v>
      </c>
      <c r="H478" s="91">
        <f>G478*11%</f>
        <v>1177.2972972972973</v>
      </c>
      <c r="I478" s="91">
        <f>G478/B477</f>
        <v>3567.567567567567</v>
      </c>
      <c r="J478" s="104">
        <f>H478/B477</f>
        <v>392.43243243243245</v>
      </c>
    </row>
    <row r="479" spans="1:10" ht="12.75" customHeight="1" x14ac:dyDescent="0.25">
      <c r="A479" s="101"/>
      <c r="D479" s="81" t="s">
        <v>23</v>
      </c>
      <c r="E479" s="81">
        <f>E477-E478</f>
        <v>106920</v>
      </c>
      <c r="F479" s="81"/>
      <c r="G479" s="82">
        <f>G477-G478</f>
        <v>96324.324324324305</v>
      </c>
      <c r="H479" s="82">
        <f>H477-H478</f>
        <v>10595.675675675675</v>
      </c>
      <c r="I479" s="82">
        <f>I477-I478</f>
        <v>32108.108108108107</v>
      </c>
      <c r="J479" s="105">
        <f>J477-J478</f>
        <v>3531.8918918918912</v>
      </c>
    </row>
    <row r="480" spans="1:10" ht="12.75" customHeight="1" x14ac:dyDescent="0.25">
      <c r="A480" s="101"/>
      <c r="D480" s="81"/>
      <c r="E480" s="81"/>
      <c r="F480" s="81"/>
      <c r="G480" s="82"/>
      <c r="H480" s="83">
        <f>G479+H479</f>
        <v>106919.99999999999</v>
      </c>
      <c r="I480" s="83"/>
      <c r="J480" s="103"/>
    </row>
    <row r="481" spans="1:10" ht="12.75" customHeight="1" x14ac:dyDescent="0.25">
      <c r="A481" s="101"/>
      <c r="B481" s="79"/>
      <c r="D481" s="81"/>
      <c r="E481" s="81"/>
      <c r="F481" s="81"/>
      <c r="G481" s="82"/>
      <c r="H481" s="83"/>
      <c r="I481" s="83"/>
      <c r="J481" s="103"/>
    </row>
    <row r="482" spans="1:10" ht="12.75" customHeight="1" x14ac:dyDescent="0.25">
      <c r="A482" s="101">
        <v>14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2"/>
    </row>
    <row r="483" spans="1:10" ht="12.75" customHeight="1" x14ac:dyDescent="0.25">
      <c r="A483" s="101"/>
      <c r="B483" s="80">
        <f>Invoice!B2531</f>
        <v>1</v>
      </c>
      <c r="C483" s="88" t="str">
        <f>Invoice!E2531</f>
        <v>GUNTING KENKO SC-838N</v>
      </c>
      <c r="D483" s="89">
        <f>Invoice!H2531</f>
        <v>79800</v>
      </c>
      <c r="E483" s="81">
        <f t="shared" si="55"/>
        <v>79800</v>
      </c>
      <c r="F483" s="81"/>
      <c r="G483" s="82">
        <f t="shared" si="56"/>
        <v>71891.891891891879</v>
      </c>
      <c r="H483" s="83">
        <f t="shared" si="57"/>
        <v>7908.1081081081065</v>
      </c>
      <c r="I483" s="83">
        <f t="shared" si="58"/>
        <v>71891.891891891879</v>
      </c>
      <c r="J483" s="103">
        <f t="shared" si="59"/>
        <v>7908.1081081081065</v>
      </c>
    </row>
    <row r="484" spans="1:10" ht="12.75" customHeight="1" x14ac:dyDescent="0.25">
      <c r="A484" s="101"/>
      <c r="D484" s="81"/>
      <c r="E484" s="81">
        <f>(E483*Invoice!I2531)+((E483-(E483*Invoice!I2531))*Invoice!J2531)</f>
        <v>7980</v>
      </c>
      <c r="F484" s="81"/>
      <c r="G484" s="90">
        <f>E484/1.11</f>
        <v>7189.1891891891883</v>
      </c>
      <c r="H484" s="91">
        <f>G484*11%</f>
        <v>790.81081081081072</v>
      </c>
      <c r="I484" s="91">
        <f>G484/B483</f>
        <v>7189.1891891891883</v>
      </c>
      <c r="J484" s="104">
        <f>H484/B483</f>
        <v>790.81081081081072</v>
      </c>
    </row>
    <row r="485" spans="1:10" ht="12.75" customHeight="1" x14ac:dyDescent="0.25">
      <c r="A485" s="101"/>
      <c r="D485" s="81" t="s">
        <v>23</v>
      </c>
      <c r="E485" s="81">
        <f>E483-E484</f>
        <v>71820</v>
      </c>
      <c r="F485" s="81"/>
      <c r="G485" s="82">
        <f>G483-G484</f>
        <v>64702.702702702692</v>
      </c>
      <c r="H485" s="82">
        <f>H483-H484</f>
        <v>7117.2972972972957</v>
      </c>
      <c r="I485" s="82">
        <f>I483-I484</f>
        <v>64702.702702702692</v>
      </c>
      <c r="J485" s="105">
        <f>J483-J484</f>
        <v>7117.2972972972957</v>
      </c>
    </row>
    <row r="486" spans="1:10" ht="12.75" customHeight="1" x14ac:dyDescent="0.25">
      <c r="A486" s="101"/>
      <c r="D486" s="81"/>
      <c r="E486" s="81"/>
      <c r="F486" s="81"/>
      <c r="G486" s="82"/>
      <c r="H486" s="83">
        <f>G485+H485</f>
        <v>71819.999999999985</v>
      </c>
      <c r="I486" s="83"/>
      <c r="J486" s="103"/>
    </row>
    <row r="487" spans="1:10" ht="12.75" customHeight="1" x14ac:dyDescent="0.25">
      <c r="A487" s="101"/>
      <c r="B487" s="79"/>
      <c r="D487" s="81"/>
      <c r="E487" s="81"/>
      <c r="F487" s="81"/>
      <c r="G487" s="82"/>
      <c r="H487" s="83"/>
      <c r="I487" s="83"/>
      <c r="J487" s="103"/>
    </row>
    <row r="488" spans="1:10" ht="12.75" customHeight="1" x14ac:dyDescent="0.25">
      <c r="A488" s="106"/>
      <c r="B488" s="107"/>
      <c r="C488" s="107"/>
      <c r="D488" s="107"/>
      <c r="E488" s="107"/>
      <c r="F488" s="107"/>
      <c r="G488" s="108">
        <f>G407+G413+G419+G425+G431+G437+G443+G449+G455+G461+G467+G473+G479+G485</f>
        <v>1355936.9369369368</v>
      </c>
      <c r="H488" s="108">
        <f>H407+H413+H419+H425+H431+H437+H443+H449+H455+H461+H467+H473+H479+H485</f>
        <v>149153.06306306305</v>
      </c>
      <c r="I488" s="107"/>
      <c r="J488" s="109">
        <f>H408+H414+H420+H426+H432+H438+H444+H450+H456+H462+H468+H474+H480+H486</f>
        <v>1505090</v>
      </c>
    </row>
    <row r="490" spans="1:10" ht="12.75" customHeight="1" x14ac:dyDescent="0.25">
      <c r="A490" s="94" t="s">
        <v>1</v>
      </c>
      <c r="B490" s="95">
        <f>Invoice!E2624</f>
        <v>23100024</v>
      </c>
      <c r="C490" s="96"/>
      <c r="D490" s="97"/>
      <c r="E490" s="97"/>
      <c r="F490" s="97"/>
      <c r="G490" s="98"/>
      <c r="H490" s="99"/>
      <c r="I490" s="99"/>
      <c r="J490" s="100"/>
    </row>
    <row r="491" spans="1:10" ht="12.75" customHeight="1" x14ac:dyDescent="0.25">
      <c r="A491" s="101">
        <v>1</v>
      </c>
      <c r="B491" s="84" t="s">
        <v>20</v>
      </c>
      <c r="C491" s="84" t="s">
        <v>21</v>
      </c>
      <c r="D491" s="85" t="s">
        <v>22</v>
      </c>
      <c r="E491" s="85" t="s">
        <v>23</v>
      </c>
      <c r="F491" s="85"/>
      <c r="G491" s="86" t="s">
        <v>24</v>
      </c>
      <c r="H491" s="87" t="s">
        <v>25</v>
      </c>
      <c r="I491" s="87" t="s">
        <v>26</v>
      </c>
      <c r="J491" s="102"/>
    </row>
    <row r="492" spans="1:10" ht="12.75" customHeight="1" x14ac:dyDescent="0.25">
      <c r="A492" s="101"/>
      <c r="B492" s="80">
        <f>Invoice!B2632</f>
        <v>1</v>
      </c>
      <c r="C492" s="88" t="str">
        <f>Invoice!E2632</f>
        <v>CORRECTION TAPE JOYKO CT-520</v>
      </c>
      <c r="D492" s="89">
        <f>Invoice!H2632</f>
        <v>132000</v>
      </c>
      <c r="E492" s="81">
        <f>D492*B492</f>
        <v>132000</v>
      </c>
      <c r="F492" s="81"/>
      <c r="G492" s="82">
        <f>E492/1.11</f>
        <v>118918.91891891891</v>
      </c>
      <c r="H492" s="83">
        <f>G492*11%</f>
        <v>13081.08108108108</v>
      </c>
      <c r="I492" s="83">
        <f>G492/B492</f>
        <v>118918.91891891891</v>
      </c>
      <c r="J492" s="103">
        <f>H492/B492</f>
        <v>13081.08108108108</v>
      </c>
    </row>
    <row r="493" spans="1:10" ht="12.75" customHeight="1" x14ac:dyDescent="0.25">
      <c r="A493" s="101"/>
      <c r="D493" s="81"/>
      <c r="E493" s="81">
        <f>(E492*Invoice!I2632)+((E492-(E492*Invoice!I2632))*Invoice!J2632)</f>
        <v>13200</v>
      </c>
      <c r="F493" s="81"/>
      <c r="G493" s="90">
        <f>E493/1.11</f>
        <v>11891.891891891892</v>
      </c>
      <c r="H493" s="91">
        <f>G493*11%</f>
        <v>1308.1081081081081</v>
      </c>
      <c r="I493" s="91">
        <f>G493/B492</f>
        <v>11891.891891891892</v>
      </c>
      <c r="J493" s="104">
        <f>H493/B492</f>
        <v>1308.1081081081081</v>
      </c>
    </row>
    <row r="494" spans="1:10" ht="12.75" customHeight="1" x14ac:dyDescent="0.25">
      <c r="A494" s="101"/>
      <c r="D494" s="81" t="s">
        <v>23</v>
      </c>
      <c r="E494" s="81">
        <f>E492-E493</f>
        <v>118800</v>
      </c>
      <c r="F494" s="81"/>
      <c r="G494" s="82">
        <f>G492-G493</f>
        <v>107027.02702702701</v>
      </c>
      <c r="H494" s="82">
        <f>H492-H493</f>
        <v>11772.972972972972</v>
      </c>
      <c r="I494" s="82">
        <f>I492-I493</f>
        <v>107027.02702702701</v>
      </c>
      <c r="J494" s="105">
        <f>J492-J493</f>
        <v>11772.972972972972</v>
      </c>
    </row>
    <row r="495" spans="1:10" ht="12.75" customHeight="1" x14ac:dyDescent="0.25">
      <c r="A495" s="101"/>
      <c r="D495" s="81"/>
      <c r="E495" s="81"/>
      <c r="F495" s="81"/>
      <c r="G495" s="82"/>
      <c r="H495" s="83">
        <f>G494+H494</f>
        <v>118799.99999999999</v>
      </c>
      <c r="I495" s="83"/>
      <c r="J495" s="103"/>
    </row>
    <row r="496" spans="1:10" ht="12.75" customHeight="1" x14ac:dyDescent="0.25">
      <c r="A496" s="101"/>
      <c r="B496" s="79"/>
      <c r="D496" s="81"/>
      <c r="E496" s="81"/>
      <c r="F496" s="81"/>
      <c r="G496" s="82"/>
      <c r="H496" s="83"/>
      <c r="I496" s="83"/>
      <c r="J496" s="103"/>
    </row>
    <row r="497" spans="1:10" ht="12.75" customHeight="1" x14ac:dyDescent="0.25">
      <c r="A497" s="101">
        <v>2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2"/>
    </row>
    <row r="498" spans="1:10" ht="12.75" customHeight="1" x14ac:dyDescent="0.25">
      <c r="A498" s="101"/>
      <c r="B498" s="80">
        <f>Invoice!B2633</f>
        <v>1</v>
      </c>
      <c r="C498" s="88" t="str">
        <f>Invoice!E2633</f>
        <v>CORRECTION TAPE KENKO CT-906 (12M x 5MM)</v>
      </c>
      <c r="D498" s="89">
        <f>Invoice!H2633</f>
        <v>62400</v>
      </c>
      <c r="E498" s="81">
        <f t="shared" ref="E498:E504" si="60">D498*B498</f>
        <v>62400</v>
      </c>
      <c r="F498" s="81"/>
      <c r="G498" s="82">
        <f t="shared" ref="G498:G504" si="61">E498/1.11</f>
        <v>56216.216216216213</v>
      </c>
      <c r="H498" s="83">
        <f t="shared" ref="H498:H504" si="62">G498*11%</f>
        <v>6183.7837837837833</v>
      </c>
      <c r="I498" s="83">
        <f t="shared" ref="I498:I504" si="63">G498/B498</f>
        <v>56216.216216216213</v>
      </c>
      <c r="J498" s="103">
        <f t="shared" ref="J498:J504" si="64">H498/B498</f>
        <v>6183.7837837837833</v>
      </c>
    </row>
    <row r="499" spans="1:10" ht="12.75" customHeight="1" x14ac:dyDescent="0.25">
      <c r="A499" s="101"/>
      <c r="D499" s="81"/>
      <c r="E499" s="81">
        <f>(E498*Invoice!I2633)+((E498-(E498*Invoice!I2633))*Invoice!J2633)</f>
        <v>6240</v>
      </c>
      <c r="F499" s="81"/>
      <c r="G499" s="90">
        <f>E499/1.11</f>
        <v>5621.6216216216208</v>
      </c>
      <c r="H499" s="91">
        <f>G499*11%</f>
        <v>618.37837837837833</v>
      </c>
      <c r="I499" s="91">
        <f>G499/B498</f>
        <v>5621.6216216216208</v>
      </c>
      <c r="J499" s="104">
        <f>H499/B498</f>
        <v>618.37837837837833</v>
      </c>
    </row>
    <row r="500" spans="1:10" ht="12.75" customHeight="1" x14ac:dyDescent="0.25">
      <c r="A500" s="101"/>
      <c r="D500" s="81" t="s">
        <v>23</v>
      </c>
      <c r="E500" s="81">
        <f>E498-E499</f>
        <v>56160</v>
      </c>
      <c r="F500" s="81"/>
      <c r="G500" s="82">
        <f>G498-G499</f>
        <v>50594.594594594593</v>
      </c>
      <c r="H500" s="82">
        <f>H498-H499</f>
        <v>5565.405405405405</v>
      </c>
      <c r="I500" s="82">
        <f>I498-I499</f>
        <v>50594.594594594593</v>
      </c>
      <c r="J500" s="105">
        <f>J498-J499</f>
        <v>5565.405405405405</v>
      </c>
    </row>
    <row r="501" spans="1:10" ht="12.75" customHeight="1" x14ac:dyDescent="0.25">
      <c r="A501" s="101"/>
      <c r="D501" s="81"/>
      <c r="E501" s="81"/>
      <c r="F501" s="81"/>
      <c r="G501" s="82"/>
      <c r="H501" s="83">
        <f>G500+H500</f>
        <v>56160</v>
      </c>
      <c r="I501" s="83"/>
      <c r="J501" s="103"/>
    </row>
    <row r="502" spans="1:10" ht="12.75" customHeight="1" x14ac:dyDescent="0.25">
      <c r="A502" s="101"/>
      <c r="B502" s="79"/>
      <c r="D502" s="81"/>
      <c r="E502" s="81"/>
      <c r="F502" s="81"/>
      <c r="G502" s="82"/>
      <c r="H502" s="83"/>
      <c r="I502" s="83"/>
      <c r="J502" s="103"/>
    </row>
    <row r="503" spans="1:10" ht="12.75" customHeight="1" x14ac:dyDescent="0.25">
      <c r="A503" s="101">
        <v>3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2"/>
    </row>
    <row r="504" spans="1:10" ht="12.75" customHeight="1" x14ac:dyDescent="0.25">
      <c r="A504" s="101"/>
      <c r="B504" s="80">
        <f>Invoice!B2634</f>
        <v>48</v>
      </c>
      <c r="C504" s="88" t="str">
        <f>Invoice!E2634</f>
        <v>LOOSE LEAF KENKO A5-LL 50-2070</v>
      </c>
      <c r="D504" s="89">
        <f>Invoice!H2634</f>
        <v>4400</v>
      </c>
      <c r="E504" s="81">
        <f t="shared" si="60"/>
        <v>211200</v>
      </c>
      <c r="F504" s="81"/>
      <c r="G504" s="82">
        <f t="shared" si="61"/>
        <v>190270.27027027027</v>
      </c>
      <c r="H504" s="83">
        <f t="shared" si="62"/>
        <v>20929.72972972973</v>
      </c>
      <c r="I504" s="83">
        <f t="shared" si="63"/>
        <v>3963.963963963964</v>
      </c>
      <c r="J504" s="103">
        <f t="shared" si="64"/>
        <v>436.03603603603602</v>
      </c>
    </row>
    <row r="505" spans="1:10" ht="12.75" customHeight="1" x14ac:dyDescent="0.25">
      <c r="A505" s="101"/>
      <c r="D505" s="81"/>
      <c r="E505" s="81">
        <f>(E504*Invoice!I2634)+((E504-(E504*Invoice!I2634))*Invoice!J2634)</f>
        <v>21120</v>
      </c>
      <c r="F505" s="81"/>
      <c r="G505" s="90">
        <f>E505/1.11</f>
        <v>19027.027027027027</v>
      </c>
      <c r="H505" s="91">
        <f>G505*11%</f>
        <v>2092.9729729729729</v>
      </c>
      <c r="I505" s="91">
        <f>G505/B504</f>
        <v>396.39639639639637</v>
      </c>
      <c r="J505" s="104">
        <f>H505/B504</f>
        <v>43.603603603603602</v>
      </c>
    </row>
    <row r="506" spans="1:10" ht="12.75" customHeight="1" x14ac:dyDescent="0.25">
      <c r="A506" s="101"/>
      <c r="D506" s="81" t="s">
        <v>23</v>
      </c>
      <c r="E506" s="81">
        <f>E504-E505</f>
        <v>190080</v>
      </c>
      <c r="F506" s="81"/>
      <c r="G506" s="82">
        <f>G504-G505</f>
        <v>171243.24324324325</v>
      </c>
      <c r="H506" s="82">
        <f>H504-H505</f>
        <v>18836.756756756757</v>
      </c>
      <c r="I506" s="82">
        <f>I504-I505</f>
        <v>3567.5675675675675</v>
      </c>
      <c r="J506" s="105">
        <f>J504-J505</f>
        <v>392.43243243243239</v>
      </c>
    </row>
    <row r="507" spans="1:10" ht="12.75" customHeight="1" x14ac:dyDescent="0.25">
      <c r="A507" s="101"/>
      <c r="D507" s="81"/>
      <c r="E507" s="81"/>
      <c r="F507" s="81"/>
      <c r="G507" s="82"/>
      <c r="H507" s="83">
        <f>G506+H506</f>
        <v>190080</v>
      </c>
      <c r="I507" s="83"/>
      <c r="J507" s="103"/>
    </row>
    <row r="508" spans="1:10" ht="12.75" customHeight="1" x14ac:dyDescent="0.25">
      <c r="A508" s="101"/>
      <c r="B508" s="79"/>
      <c r="D508" s="81"/>
      <c r="E508" s="81"/>
      <c r="F508" s="81"/>
      <c r="G508" s="82"/>
      <c r="H508" s="83"/>
      <c r="I508" s="83"/>
      <c r="J508" s="103"/>
    </row>
    <row r="509" spans="1:10" ht="12.75" customHeight="1" x14ac:dyDescent="0.25">
      <c r="A509" s="106"/>
      <c r="B509" s="107"/>
      <c r="C509" s="107"/>
      <c r="D509" s="107"/>
      <c r="E509" s="107"/>
      <c r="F509" s="107"/>
      <c r="G509" s="108">
        <f>G494+G500+G506</f>
        <v>328864.86486486485</v>
      </c>
      <c r="H509" s="108">
        <f>H494+H500+H506</f>
        <v>36175.135135135133</v>
      </c>
      <c r="I509" s="107"/>
      <c r="J509" s="109">
        <f>H495+H501+H507</f>
        <v>365040</v>
      </c>
    </row>
    <row r="511" spans="1:10" ht="12.75" customHeight="1" x14ac:dyDescent="0.25">
      <c r="A511" s="94" t="s">
        <v>1</v>
      </c>
      <c r="B511" s="95">
        <f>Invoice!E2738</f>
        <v>23100025</v>
      </c>
      <c r="C511" s="96"/>
      <c r="D511" s="97"/>
      <c r="E511" s="97"/>
      <c r="F511" s="97"/>
      <c r="G511" s="98"/>
      <c r="H511" s="99"/>
      <c r="I511" s="99"/>
      <c r="J511" s="100"/>
    </row>
    <row r="512" spans="1:10" ht="12.75" customHeight="1" x14ac:dyDescent="0.25">
      <c r="A512" s="101">
        <v>1</v>
      </c>
      <c r="B512" s="84" t="s">
        <v>20</v>
      </c>
      <c r="C512" s="84" t="s">
        <v>21</v>
      </c>
      <c r="D512" s="85" t="s">
        <v>22</v>
      </c>
      <c r="E512" s="85" t="s">
        <v>23</v>
      </c>
      <c r="F512" s="85"/>
      <c r="G512" s="86" t="s">
        <v>24</v>
      </c>
      <c r="H512" s="87" t="s">
        <v>25</v>
      </c>
      <c r="I512" s="87" t="s">
        <v>26</v>
      </c>
      <c r="J512" s="102"/>
    </row>
    <row r="513" spans="1:10" ht="12.75" customHeight="1" x14ac:dyDescent="0.25">
      <c r="A513" s="101"/>
      <c r="B513" s="80">
        <f>Invoice!B2746</f>
        <v>1440</v>
      </c>
      <c r="C513" s="88" t="str">
        <f>Invoice!E2746</f>
        <v>CORRECTION TAPE JOYKO CT-522</v>
      </c>
      <c r="D513" s="89">
        <f>Invoice!H2746</f>
        <v>4800</v>
      </c>
      <c r="E513" s="81">
        <f>D513*B513</f>
        <v>6912000</v>
      </c>
      <c r="F513" s="81"/>
      <c r="G513" s="82">
        <f>E513/1.11</f>
        <v>6227027.0270270268</v>
      </c>
      <c r="H513" s="83">
        <f>G513*11%</f>
        <v>684972.9729729729</v>
      </c>
      <c r="I513" s="83">
        <f>G513/B513</f>
        <v>4324.3243243243242</v>
      </c>
      <c r="J513" s="103">
        <f>H513/B513</f>
        <v>475.67567567567562</v>
      </c>
    </row>
    <row r="514" spans="1:10" ht="12.75" customHeight="1" x14ac:dyDescent="0.25">
      <c r="A514" s="101"/>
      <c r="D514" s="81"/>
      <c r="E514" s="81">
        <f>(E513*Invoice!I2746)+((E513-(E513*Invoice!I2746))*Invoice!J2746)</f>
        <v>864000</v>
      </c>
      <c r="F514" s="81"/>
      <c r="G514" s="90">
        <f>E514/1.11</f>
        <v>778378.37837837834</v>
      </c>
      <c r="H514" s="91">
        <f>G514*11%</f>
        <v>85621.621621621613</v>
      </c>
      <c r="I514" s="91">
        <f>G514/B513</f>
        <v>540.54054054054052</v>
      </c>
      <c r="J514" s="104">
        <f>H514/B513</f>
        <v>59.459459459459453</v>
      </c>
    </row>
    <row r="515" spans="1:10" ht="12.75" customHeight="1" x14ac:dyDescent="0.25">
      <c r="A515" s="101"/>
      <c r="D515" s="81" t="s">
        <v>23</v>
      </c>
      <c r="E515" s="81">
        <f>E513-E514</f>
        <v>6048000</v>
      </c>
      <c r="F515" s="81"/>
      <c r="G515" s="82">
        <f>G513-G514</f>
        <v>5448648.6486486485</v>
      </c>
      <c r="H515" s="82">
        <f>H513-H514</f>
        <v>599351.35135135124</v>
      </c>
      <c r="I515" s="82">
        <f>I513-I514</f>
        <v>3783.7837837837837</v>
      </c>
      <c r="J515" s="105">
        <f>J513-J514</f>
        <v>416.21621621621614</v>
      </c>
    </row>
    <row r="516" spans="1:10" ht="12.75" customHeight="1" x14ac:dyDescent="0.25">
      <c r="A516" s="101"/>
      <c r="D516" s="81"/>
      <c r="E516" s="81"/>
      <c r="F516" s="81"/>
      <c r="G516" s="82"/>
      <c r="H516" s="83">
        <f>G515+H515</f>
        <v>6048000</v>
      </c>
      <c r="I516" s="83"/>
      <c r="J516" s="103"/>
    </row>
    <row r="517" spans="1:10" ht="12.75" customHeight="1" x14ac:dyDescent="0.25">
      <c r="A517" s="101"/>
      <c r="B517" s="79"/>
      <c r="D517" s="81"/>
      <c r="E517" s="81"/>
      <c r="F517" s="81"/>
      <c r="G517" s="82"/>
      <c r="H517" s="83"/>
      <c r="I517" s="83"/>
      <c r="J517" s="103"/>
    </row>
    <row r="518" spans="1:10" ht="12.75" customHeight="1" x14ac:dyDescent="0.25">
      <c r="A518" s="101">
        <v>2</v>
      </c>
      <c r="B518" s="84" t="s">
        <v>20</v>
      </c>
      <c r="C518" s="84" t="s">
        <v>21</v>
      </c>
      <c r="D518" s="85" t="s">
        <v>22</v>
      </c>
      <c r="E518" s="85" t="s">
        <v>23</v>
      </c>
      <c r="F518" s="85"/>
      <c r="G518" s="86" t="s">
        <v>24</v>
      </c>
      <c r="H518" s="87" t="s">
        <v>25</v>
      </c>
      <c r="I518" s="87" t="s">
        <v>26</v>
      </c>
      <c r="J518" s="102"/>
    </row>
    <row r="519" spans="1:10" ht="12.75" customHeight="1" x14ac:dyDescent="0.25">
      <c r="A519" s="101"/>
      <c r="B519" s="80">
        <f>Invoice!B2747</f>
        <v>288</v>
      </c>
      <c r="C519" s="88" t="str">
        <f>Invoice!E2747</f>
        <v>CORRECTION FLUID JOYKO JK-01</v>
      </c>
      <c r="D519" s="89">
        <f>Invoice!H2747</f>
        <v>36000</v>
      </c>
      <c r="E519" s="81">
        <f t="shared" ref="E519:E525" si="65">D519*B519</f>
        <v>10368000</v>
      </c>
      <c r="F519" s="81"/>
      <c r="G519" s="82">
        <f t="shared" ref="G519:G525" si="66">E519/1.11</f>
        <v>9340540.5405405406</v>
      </c>
      <c r="H519" s="83">
        <f t="shared" ref="H519:H525" si="67">G519*11%</f>
        <v>1027459.4594594595</v>
      </c>
      <c r="I519" s="83">
        <f t="shared" ref="I519:I525" si="68">G519/B519</f>
        <v>32432.432432432433</v>
      </c>
      <c r="J519" s="103">
        <f t="shared" ref="J519:J525" si="69">H519/B519</f>
        <v>3567.5675675675679</v>
      </c>
    </row>
    <row r="520" spans="1:10" ht="12.75" customHeight="1" x14ac:dyDescent="0.25">
      <c r="A520" s="101"/>
      <c r="D520" s="81"/>
      <c r="E520" s="81">
        <f>(E519*Invoice!I2747)+((E519-(E519*Invoice!I2747))*Invoice!J2747)</f>
        <v>1296000</v>
      </c>
      <c r="F520" s="81"/>
      <c r="G520" s="90">
        <f>E520/1.11</f>
        <v>1167567.5675675676</v>
      </c>
      <c r="H520" s="91">
        <f>G520*11%</f>
        <v>128432.43243243244</v>
      </c>
      <c r="I520" s="91">
        <f>G520/B519</f>
        <v>4054.0540540540542</v>
      </c>
      <c r="J520" s="104">
        <f>H520/B519</f>
        <v>445.94594594594599</v>
      </c>
    </row>
    <row r="521" spans="1:10" ht="12.75" customHeight="1" x14ac:dyDescent="0.25">
      <c r="A521" s="101"/>
      <c r="D521" s="81" t="s">
        <v>23</v>
      </c>
      <c r="E521" s="81">
        <f>E519-E520</f>
        <v>9072000</v>
      </c>
      <c r="F521" s="81"/>
      <c r="G521" s="82">
        <f>G519-G520</f>
        <v>8172972.9729729732</v>
      </c>
      <c r="H521" s="82">
        <f>H519-H520</f>
        <v>899027.0270270271</v>
      </c>
      <c r="I521" s="82">
        <f>I519-I520</f>
        <v>28378.37837837838</v>
      </c>
      <c r="J521" s="105">
        <f>J519-J520</f>
        <v>3121.6216216216221</v>
      </c>
    </row>
    <row r="522" spans="1:10" ht="12.75" customHeight="1" x14ac:dyDescent="0.25">
      <c r="A522" s="101"/>
      <c r="D522" s="81"/>
      <c r="E522" s="81"/>
      <c r="F522" s="81"/>
      <c r="G522" s="82"/>
      <c r="H522" s="83">
        <f>G521+H521</f>
        <v>9072000</v>
      </c>
      <c r="I522" s="83"/>
      <c r="J522" s="103"/>
    </row>
    <row r="523" spans="1:10" ht="12.75" customHeight="1" x14ac:dyDescent="0.25">
      <c r="A523" s="101"/>
      <c r="B523" s="79"/>
      <c r="D523" s="81"/>
      <c r="E523" s="81"/>
      <c r="F523" s="81"/>
      <c r="G523" s="82"/>
      <c r="H523" s="83"/>
      <c r="I523" s="83"/>
      <c r="J523" s="103"/>
    </row>
    <row r="524" spans="1:10" ht="12.75" customHeight="1" x14ac:dyDescent="0.25">
      <c r="A524" s="101">
        <v>3</v>
      </c>
      <c r="B524" s="84" t="s">
        <v>20</v>
      </c>
      <c r="C524" s="84" t="s">
        <v>21</v>
      </c>
      <c r="D524" s="85" t="s">
        <v>22</v>
      </c>
      <c r="E524" s="85" t="s">
        <v>23</v>
      </c>
      <c r="F524" s="85"/>
      <c r="G524" s="86" t="s">
        <v>24</v>
      </c>
      <c r="H524" s="87" t="s">
        <v>25</v>
      </c>
      <c r="I524" s="87" t="s">
        <v>26</v>
      </c>
      <c r="J524" s="102"/>
    </row>
    <row r="525" spans="1:10" ht="12.75" customHeight="1" x14ac:dyDescent="0.25">
      <c r="A525" s="101"/>
      <c r="B525" s="80">
        <f>Invoice!B2748</f>
        <v>144</v>
      </c>
      <c r="C525" s="88" t="str">
        <f>Invoice!E2748</f>
        <v>GEL PEN KENKO HI-TECH-H 0.28 MM HITAM</v>
      </c>
      <c r="D525" s="89">
        <f>Invoice!H2748</f>
        <v>39000</v>
      </c>
      <c r="E525" s="81">
        <f t="shared" si="65"/>
        <v>5616000</v>
      </c>
      <c r="F525" s="81"/>
      <c r="G525" s="82">
        <f t="shared" si="66"/>
        <v>5059459.4594594594</v>
      </c>
      <c r="H525" s="83">
        <f t="shared" si="67"/>
        <v>556540.54054054059</v>
      </c>
      <c r="I525" s="83">
        <f t="shared" si="68"/>
        <v>35135.135135135133</v>
      </c>
      <c r="J525" s="103">
        <f t="shared" si="69"/>
        <v>3864.864864864865</v>
      </c>
    </row>
    <row r="526" spans="1:10" ht="12.75" customHeight="1" x14ac:dyDescent="0.25">
      <c r="A526" s="101"/>
      <c r="D526" s="81"/>
      <c r="E526" s="81">
        <f>(E525*Invoice!I2748)+((E525-(E525*Invoice!I2748))*Invoice!J2748)</f>
        <v>702000</v>
      </c>
      <c r="F526" s="81"/>
      <c r="G526" s="90">
        <f>E526/1.11</f>
        <v>632432.43243243243</v>
      </c>
      <c r="H526" s="91">
        <f>G526*11%</f>
        <v>69567.567567567574</v>
      </c>
      <c r="I526" s="91">
        <f>G526/B525</f>
        <v>4391.8918918918916</v>
      </c>
      <c r="J526" s="104">
        <f>H526/B525</f>
        <v>483.10810810810813</v>
      </c>
    </row>
    <row r="527" spans="1:10" ht="12.75" customHeight="1" x14ac:dyDescent="0.25">
      <c r="A527" s="101"/>
      <c r="D527" s="81" t="s">
        <v>23</v>
      </c>
      <c r="E527" s="81">
        <f>E525-E526</f>
        <v>4914000</v>
      </c>
      <c r="F527" s="81"/>
      <c r="G527" s="82">
        <f>G525-G526</f>
        <v>4427027.0270270268</v>
      </c>
      <c r="H527" s="82">
        <f>H525-H526</f>
        <v>486972.97297297302</v>
      </c>
      <c r="I527" s="82">
        <f>I525-I526</f>
        <v>30743.24324324324</v>
      </c>
      <c r="J527" s="105">
        <f>J525-J526</f>
        <v>3381.7567567567567</v>
      </c>
    </row>
    <row r="528" spans="1:10" ht="12.75" customHeight="1" x14ac:dyDescent="0.25">
      <c r="A528" s="101"/>
      <c r="D528" s="81"/>
      <c r="E528" s="81"/>
      <c r="F528" s="81"/>
      <c r="G528" s="82"/>
      <c r="H528" s="83">
        <f>G527+H527</f>
        <v>4914000</v>
      </c>
      <c r="I528" s="83"/>
      <c r="J528" s="103"/>
    </row>
    <row r="529" spans="1:10" ht="12.75" customHeight="1" x14ac:dyDescent="0.25">
      <c r="A529" s="101"/>
      <c r="B529" s="79"/>
      <c r="D529" s="81"/>
      <c r="E529" s="81"/>
      <c r="F529" s="81"/>
      <c r="G529" s="82"/>
      <c r="H529" s="83"/>
      <c r="I529" s="83"/>
      <c r="J529" s="103"/>
    </row>
    <row r="530" spans="1:10" ht="12.75" customHeight="1" x14ac:dyDescent="0.25">
      <c r="A530" s="106"/>
      <c r="B530" s="107"/>
      <c r="C530" s="107"/>
      <c r="D530" s="107"/>
      <c r="E530" s="107"/>
      <c r="F530" s="107"/>
      <c r="G530" s="108">
        <f>G515+G521+G527</f>
        <v>18048648.648648649</v>
      </c>
      <c r="H530" s="108">
        <f>H515+H521+H527</f>
        <v>1985351.3513513512</v>
      </c>
      <c r="I530" s="107"/>
      <c r="J530" s="109">
        <f>H516+H522+H528</f>
        <v>20034000</v>
      </c>
    </row>
    <row r="532" spans="1:10" ht="12.75" customHeight="1" x14ac:dyDescent="0.25">
      <c r="A532" s="94" t="s">
        <v>1</v>
      </c>
      <c r="B532" s="95">
        <f>Invoice!E2852</f>
        <v>23100026</v>
      </c>
      <c r="C532" s="96"/>
      <c r="D532" s="97"/>
      <c r="E532" s="97"/>
      <c r="F532" s="97"/>
      <c r="G532" s="98"/>
      <c r="H532" s="99"/>
      <c r="I532" s="99"/>
      <c r="J532" s="100"/>
    </row>
    <row r="533" spans="1:10" ht="12.75" customHeight="1" x14ac:dyDescent="0.25">
      <c r="A533" s="101">
        <v>1</v>
      </c>
      <c r="B533" s="84" t="s">
        <v>20</v>
      </c>
      <c r="C533" s="84" t="s">
        <v>21</v>
      </c>
      <c r="D533" s="85" t="s">
        <v>22</v>
      </c>
      <c r="E533" s="85" t="s">
        <v>23</v>
      </c>
      <c r="F533" s="85"/>
      <c r="G533" s="86" t="s">
        <v>24</v>
      </c>
      <c r="H533" s="87" t="s">
        <v>25</v>
      </c>
      <c r="I533" s="87" t="s">
        <v>26</v>
      </c>
      <c r="J533" s="102"/>
    </row>
    <row r="534" spans="1:10" ht="12.75" customHeight="1" x14ac:dyDescent="0.25">
      <c r="A534" s="101"/>
      <c r="B534" s="80">
        <f>Invoice!B2860</f>
        <v>144</v>
      </c>
      <c r="C534" s="88" t="str">
        <f>Invoice!E2860</f>
        <v>BALLPEN KENKO BP-39 N</v>
      </c>
      <c r="D534" s="89">
        <f>Invoice!H2860</f>
        <v>10200</v>
      </c>
      <c r="E534" s="81">
        <f>D534*B534</f>
        <v>1468800</v>
      </c>
      <c r="F534" s="81"/>
      <c r="G534" s="82">
        <f>E534/1.11</f>
        <v>1323243.2432432431</v>
      </c>
      <c r="H534" s="83">
        <f>G534*11%</f>
        <v>145556.75675675675</v>
      </c>
      <c r="I534" s="83">
        <f>G534/B534</f>
        <v>9189.1891891891883</v>
      </c>
      <c r="J534" s="103">
        <f>H534/B534</f>
        <v>1010.8108108108107</v>
      </c>
    </row>
    <row r="535" spans="1:10" ht="12.75" customHeight="1" x14ac:dyDescent="0.25">
      <c r="A535" s="101"/>
      <c r="D535" s="81"/>
      <c r="E535" s="81">
        <f>(E534*Invoice!I2860)+((E534-(E534*Invoice!I2860))*Invoice!J2860)</f>
        <v>183600</v>
      </c>
      <c r="F535" s="81"/>
      <c r="G535" s="90">
        <f>E535/1.11</f>
        <v>165405.40540540538</v>
      </c>
      <c r="H535" s="91">
        <f>G535*11%</f>
        <v>18194.594594594593</v>
      </c>
      <c r="I535" s="91">
        <f>G535/B534</f>
        <v>1148.6486486486485</v>
      </c>
      <c r="J535" s="104">
        <f>H535/B534</f>
        <v>126.35135135135134</v>
      </c>
    </row>
    <row r="536" spans="1:10" ht="12.75" customHeight="1" x14ac:dyDescent="0.25">
      <c r="A536" s="101"/>
      <c r="D536" s="81" t="s">
        <v>23</v>
      </c>
      <c r="E536" s="81">
        <f>E534-E535</f>
        <v>1285200</v>
      </c>
      <c r="F536" s="81"/>
      <c r="G536" s="82">
        <f>G534-G535</f>
        <v>1157837.8378378376</v>
      </c>
      <c r="H536" s="82">
        <f>H534-H535</f>
        <v>127362.16216216216</v>
      </c>
      <c r="I536" s="82">
        <f>I534-I535</f>
        <v>8040.54054054054</v>
      </c>
      <c r="J536" s="105">
        <f>J534-J535</f>
        <v>884.45945945945937</v>
      </c>
    </row>
    <row r="537" spans="1:10" ht="12.75" customHeight="1" x14ac:dyDescent="0.25">
      <c r="A537" s="101"/>
      <c r="D537" s="81"/>
      <c r="E537" s="81"/>
      <c r="F537" s="81"/>
      <c r="G537" s="82"/>
      <c r="H537" s="83">
        <f>G536+H536</f>
        <v>1285199.9999999998</v>
      </c>
      <c r="I537" s="83"/>
      <c r="J537" s="103"/>
    </row>
    <row r="538" spans="1:10" ht="12.75" customHeight="1" x14ac:dyDescent="0.25">
      <c r="A538" s="101"/>
      <c r="B538" s="79"/>
      <c r="D538" s="81"/>
      <c r="E538" s="81"/>
      <c r="F538" s="81"/>
      <c r="G538" s="82"/>
      <c r="H538" s="83"/>
      <c r="I538" s="83"/>
      <c r="J538" s="103"/>
    </row>
    <row r="539" spans="1:10" ht="12.75" customHeight="1" x14ac:dyDescent="0.25">
      <c r="A539" s="101">
        <v>2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2"/>
    </row>
    <row r="540" spans="1:10" ht="12.75" customHeight="1" x14ac:dyDescent="0.25">
      <c r="A540" s="101"/>
      <c r="B540" s="80">
        <f>Invoice!B2861</f>
        <v>36</v>
      </c>
      <c r="C540" s="88" t="str">
        <f>Invoice!E2861</f>
        <v>CORRECTION FLUID KENKO KE-01</v>
      </c>
      <c r="D540" s="89">
        <f>Invoice!H2861</f>
        <v>54300</v>
      </c>
      <c r="E540" s="81">
        <f t="shared" ref="E540" si="70">D540*B540</f>
        <v>1954800</v>
      </c>
      <c r="F540" s="81"/>
      <c r="G540" s="82">
        <f t="shared" ref="G540" si="71">E540/1.11</f>
        <v>1761081.0810810809</v>
      </c>
      <c r="H540" s="83">
        <f t="shared" ref="H540" si="72">G540*11%</f>
        <v>193718.91891891891</v>
      </c>
      <c r="I540" s="83">
        <f t="shared" ref="I540" si="73">G540/B540</f>
        <v>48918.918918918913</v>
      </c>
      <c r="J540" s="103">
        <f t="shared" ref="J540" si="74">H540/B540</f>
        <v>5381.0810810810808</v>
      </c>
    </row>
    <row r="541" spans="1:10" ht="12.75" customHeight="1" x14ac:dyDescent="0.25">
      <c r="A541" s="101"/>
      <c r="D541" s="81"/>
      <c r="E541" s="81">
        <f>(E540*Invoice!I2861)+((E540-(E540*Invoice!I2861))*Invoice!J2861)</f>
        <v>244350</v>
      </c>
      <c r="F541" s="81"/>
      <c r="G541" s="90">
        <f>E541/1.11</f>
        <v>220135.13513513512</v>
      </c>
      <c r="H541" s="91">
        <f>G541*11%</f>
        <v>24214.864864864863</v>
      </c>
      <c r="I541" s="91">
        <f>G541/B540</f>
        <v>6114.8648648648641</v>
      </c>
      <c r="J541" s="104">
        <f>H541/B540</f>
        <v>672.6351351351351</v>
      </c>
    </row>
    <row r="542" spans="1:10" ht="12.75" customHeight="1" x14ac:dyDescent="0.25">
      <c r="A542" s="101"/>
      <c r="D542" s="81" t="s">
        <v>23</v>
      </c>
      <c r="E542" s="81">
        <f>E540-E541</f>
        <v>1710450</v>
      </c>
      <c r="F542" s="81"/>
      <c r="G542" s="82">
        <f>G540-G541</f>
        <v>1540945.9459459458</v>
      </c>
      <c r="H542" s="82">
        <f>H540-H541</f>
        <v>169504.05405405405</v>
      </c>
      <c r="I542" s="82">
        <f>I540-I541</f>
        <v>42804.054054054046</v>
      </c>
      <c r="J542" s="105">
        <f>J540-J541</f>
        <v>4708.4459459459458</v>
      </c>
    </row>
    <row r="543" spans="1:10" ht="12.75" customHeight="1" x14ac:dyDescent="0.25">
      <c r="A543" s="101"/>
      <c r="D543" s="81"/>
      <c r="E543" s="81"/>
      <c r="F543" s="81"/>
      <c r="G543" s="82"/>
      <c r="H543" s="83">
        <f>G542+H542</f>
        <v>1710449.9999999998</v>
      </c>
      <c r="I543" s="83"/>
      <c r="J543" s="103"/>
    </row>
    <row r="544" spans="1:10" ht="12.75" customHeight="1" x14ac:dyDescent="0.25">
      <c r="A544" s="101"/>
      <c r="B544" s="79"/>
      <c r="D544" s="81"/>
      <c r="E544" s="81"/>
      <c r="F544" s="81"/>
      <c r="G544" s="82"/>
      <c r="H544" s="83"/>
      <c r="I544" s="83"/>
      <c r="J544" s="103"/>
    </row>
    <row r="545" spans="1:10" ht="12.75" customHeight="1" x14ac:dyDescent="0.25">
      <c r="A545" s="106"/>
      <c r="B545" s="107"/>
      <c r="C545" s="107"/>
      <c r="D545" s="107"/>
      <c r="E545" s="107"/>
      <c r="F545" s="107"/>
      <c r="G545" s="108">
        <f>G536+G542</f>
        <v>2698783.7837837832</v>
      </c>
      <c r="H545" s="108">
        <f>H536+H542</f>
        <v>296866.21621621621</v>
      </c>
      <c r="I545" s="107"/>
      <c r="J545" s="109">
        <f>H537+H543</f>
        <v>2995649.9999999995</v>
      </c>
    </row>
    <row r="547" spans="1:10" ht="12.75" customHeight="1" x14ac:dyDescent="0.25">
      <c r="A547" s="94" t="s">
        <v>1</v>
      </c>
      <c r="B547" s="95">
        <f>Invoice!E2966</f>
        <v>23100027</v>
      </c>
      <c r="C547" s="96"/>
      <c r="D547" s="97"/>
      <c r="E547" s="97"/>
      <c r="F547" s="97"/>
      <c r="G547" s="98"/>
      <c r="H547" s="99"/>
      <c r="I547" s="99"/>
      <c r="J547" s="100"/>
    </row>
    <row r="548" spans="1:10" ht="12.75" customHeight="1" x14ac:dyDescent="0.25">
      <c r="A548" s="101">
        <v>1</v>
      </c>
      <c r="B548" s="84" t="s">
        <v>20</v>
      </c>
      <c r="C548" s="84" t="s">
        <v>21</v>
      </c>
      <c r="D548" s="85" t="s">
        <v>22</v>
      </c>
      <c r="E548" s="85" t="s">
        <v>23</v>
      </c>
      <c r="F548" s="85"/>
      <c r="G548" s="86" t="s">
        <v>24</v>
      </c>
      <c r="H548" s="87" t="s">
        <v>25</v>
      </c>
      <c r="I548" s="87" t="s">
        <v>26</v>
      </c>
      <c r="J548" s="102"/>
    </row>
    <row r="549" spans="1:10" ht="12.75" customHeight="1" x14ac:dyDescent="0.25">
      <c r="A549" s="101"/>
      <c r="B549" s="80">
        <f>Invoice!B2974</f>
        <v>72</v>
      </c>
      <c r="C549" s="88" t="str">
        <f>Invoice!E2974</f>
        <v>GEL PEN KENKO KE-200</v>
      </c>
      <c r="D549" s="89">
        <f>Invoice!H2974</f>
        <v>24600</v>
      </c>
      <c r="E549" s="81">
        <f>D549*B549</f>
        <v>1771200</v>
      </c>
      <c r="F549" s="81"/>
      <c r="G549" s="82">
        <f>E549/1.11</f>
        <v>1595675.6756756755</v>
      </c>
      <c r="H549" s="83">
        <f>G549*11%</f>
        <v>175524.32432432432</v>
      </c>
      <c r="I549" s="83">
        <f>G549/B549</f>
        <v>22162.16216216216</v>
      </c>
      <c r="J549" s="103">
        <f>H549/B549</f>
        <v>2437.8378378378379</v>
      </c>
    </row>
    <row r="550" spans="1:10" ht="12.75" customHeight="1" x14ac:dyDescent="0.25">
      <c r="A550" s="101"/>
      <c r="D550" s="81"/>
      <c r="E550" s="81">
        <f>(E549*Invoice!I2974)+((E549-(E549*Invoice!I2974))*Invoice!J2974)</f>
        <v>221400</v>
      </c>
      <c r="F550" s="81"/>
      <c r="G550" s="90">
        <f>E550/1.11</f>
        <v>199459.45945945944</v>
      </c>
      <c r="H550" s="91">
        <f>G550*11%</f>
        <v>21940.54054054054</v>
      </c>
      <c r="I550" s="91">
        <f>G550/B549</f>
        <v>2770.27027027027</v>
      </c>
      <c r="J550" s="104">
        <f>H550/B549</f>
        <v>304.72972972972974</v>
      </c>
    </row>
    <row r="551" spans="1:10" ht="12.75" customHeight="1" x14ac:dyDescent="0.25">
      <c r="A551" s="101"/>
      <c r="D551" s="81" t="s">
        <v>23</v>
      </c>
      <c r="E551" s="81">
        <f>E549-E550</f>
        <v>1549800</v>
      </c>
      <c r="F551" s="81"/>
      <c r="G551" s="82">
        <f>G549-G550</f>
        <v>1396216.2162162161</v>
      </c>
      <c r="H551" s="82">
        <f>H549-H550</f>
        <v>153583.78378378379</v>
      </c>
      <c r="I551" s="82">
        <f>I549-I550</f>
        <v>19391.89189189189</v>
      </c>
      <c r="J551" s="105">
        <f>J549-J550</f>
        <v>2133.1081081081084</v>
      </c>
    </row>
    <row r="552" spans="1:10" ht="12.75" customHeight="1" x14ac:dyDescent="0.25">
      <c r="A552" s="101"/>
      <c r="D552" s="81"/>
      <c r="E552" s="81"/>
      <c r="F552" s="81"/>
      <c r="G552" s="82"/>
      <c r="H552" s="83">
        <f>G551+H551</f>
        <v>1549800</v>
      </c>
      <c r="I552" s="83"/>
      <c r="J552" s="103"/>
    </row>
    <row r="553" spans="1:10" ht="12.75" customHeight="1" x14ac:dyDescent="0.25">
      <c r="A553" s="101"/>
      <c r="B553" s="79"/>
      <c r="D553" s="81"/>
      <c r="E553" s="81"/>
      <c r="F553" s="81"/>
      <c r="G553" s="82"/>
      <c r="H553" s="83"/>
      <c r="I553" s="83"/>
      <c r="J553" s="103"/>
    </row>
    <row r="554" spans="1:10" ht="12.75" customHeight="1" x14ac:dyDescent="0.25">
      <c r="A554" s="101">
        <v>2</v>
      </c>
      <c r="B554" s="84" t="s">
        <v>20</v>
      </c>
      <c r="C554" s="84" t="s">
        <v>21</v>
      </c>
      <c r="D554" s="85" t="s">
        <v>22</v>
      </c>
      <c r="E554" s="85" t="s">
        <v>23</v>
      </c>
      <c r="F554" s="85"/>
      <c r="G554" s="86" t="s">
        <v>24</v>
      </c>
      <c r="H554" s="87" t="s">
        <v>25</v>
      </c>
      <c r="I554" s="87" t="s">
        <v>26</v>
      </c>
      <c r="J554" s="102"/>
    </row>
    <row r="555" spans="1:10" ht="12.75" customHeight="1" x14ac:dyDescent="0.25">
      <c r="A555" s="101"/>
      <c r="B555" s="80">
        <f>Invoice!B2975</f>
        <v>20</v>
      </c>
      <c r="C555" s="88" t="str">
        <f>Invoice!E2975</f>
        <v>CUTTER 18 MM KENKO L-500 (BESAR)</v>
      </c>
      <c r="D555" s="89">
        <f>Invoice!H2975</f>
        <v>147600</v>
      </c>
      <c r="E555" s="81">
        <f t="shared" ref="E555" si="75">D555*B555</f>
        <v>2952000</v>
      </c>
      <c r="F555" s="81"/>
      <c r="G555" s="82">
        <f t="shared" ref="G555" si="76">E555/1.11</f>
        <v>2659459.4594594594</v>
      </c>
      <c r="H555" s="83">
        <f t="shared" ref="H555" si="77">G555*11%</f>
        <v>292540.54054054053</v>
      </c>
      <c r="I555" s="83">
        <f t="shared" ref="I555" si="78">G555/B555</f>
        <v>132972.97297297296</v>
      </c>
      <c r="J555" s="103">
        <f t="shared" ref="J555" si="79">H555/B555</f>
        <v>14627.027027027027</v>
      </c>
    </row>
    <row r="556" spans="1:10" ht="12.75" customHeight="1" x14ac:dyDescent="0.25">
      <c r="A556" s="101"/>
      <c r="D556" s="81"/>
      <c r="E556" s="81">
        <f>(E555*Invoice!I2975)+((E555-(E555*Invoice!I2975))*Invoice!J2975)</f>
        <v>383760</v>
      </c>
      <c r="F556" s="81"/>
      <c r="G556" s="90">
        <f>E556/1.11</f>
        <v>345729.7297297297</v>
      </c>
      <c r="H556" s="91">
        <f>G556*11%</f>
        <v>38030.270270270266</v>
      </c>
      <c r="I556" s="91">
        <f>G556/B555</f>
        <v>17286.486486486487</v>
      </c>
      <c r="J556" s="104">
        <f>H556/B555</f>
        <v>1901.5135135135133</v>
      </c>
    </row>
    <row r="557" spans="1:10" ht="12.75" customHeight="1" x14ac:dyDescent="0.25">
      <c r="A557" s="101"/>
      <c r="D557" s="81" t="s">
        <v>23</v>
      </c>
      <c r="E557" s="81">
        <f>E555-E556</f>
        <v>2568240</v>
      </c>
      <c r="F557" s="81"/>
      <c r="G557" s="82">
        <f>G555-G556</f>
        <v>2313729.7297297297</v>
      </c>
      <c r="H557" s="82">
        <f>H555-H556</f>
        <v>254510.27027027027</v>
      </c>
      <c r="I557" s="82">
        <f>I555-I556</f>
        <v>115686.48648648648</v>
      </c>
      <c r="J557" s="105">
        <f>J555-J556</f>
        <v>12725.513513513513</v>
      </c>
    </row>
    <row r="558" spans="1:10" ht="12.75" customHeight="1" x14ac:dyDescent="0.25">
      <c r="A558" s="101"/>
      <c r="D558" s="81"/>
      <c r="E558" s="81"/>
      <c r="F558" s="81"/>
      <c r="G558" s="82"/>
      <c r="H558" s="83">
        <f>G557+H557</f>
        <v>2568240</v>
      </c>
      <c r="I558" s="83"/>
      <c r="J558" s="103"/>
    </row>
    <row r="559" spans="1:10" ht="12.75" customHeight="1" x14ac:dyDescent="0.25">
      <c r="A559" s="101"/>
      <c r="B559" s="79"/>
      <c r="D559" s="81"/>
      <c r="E559" s="81"/>
      <c r="F559" s="81"/>
      <c r="G559" s="82"/>
      <c r="H559" s="83"/>
      <c r="I559" s="83"/>
      <c r="J559" s="103"/>
    </row>
    <row r="560" spans="1:10" ht="12.75" customHeight="1" x14ac:dyDescent="0.25">
      <c r="A560" s="106"/>
      <c r="B560" s="107"/>
      <c r="C560" s="107"/>
      <c r="D560" s="107"/>
      <c r="E560" s="107"/>
      <c r="F560" s="107"/>
      <c r="G560" s="108">
        <f>G551+G557</f>
        <v>3709945.9459459456</v>
      </c>
      <c r="H560" s="108">
        <f>H551+H557</f>
        <v>408094.05405405408</v>
      </c>
      <c r="I560" s="107"/>
      <c r="J560" s="109">
        <f>H552+H558</f>
        <v>4118040</v>
      </c>
    </row>
    <row r="562" spans="1:10" ht="12.75" customHeight="1" x14ac:dyDescent="0.25">
      <c r="A562" s="94" t="s">
        <v>1</v>
      </c>
      <c r="B562" s="95">
        <f>Invoice!E3080</f>
        <v>23100028</v>
      </c>
      <c r="C562" s="96"/>
      <c r="D562" s="97"/>
      <c r="E562" s="97"/>
      <c r="F562" s="97"/>
      <c r="G562" s="98"/>
      <c r="H562" s="99"/>
      <c r="I562" s="99"/>
      <c r="J562" s="100"/>
    </row>
    <row r="563" spans="1:10" ht="12.75" customHeight="1" x14ac:dyDescent="0.25">
      <c r="A563" s="101">
        <v>1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2"/>
    </row>
    <row r="564" spans="1:10" ht="12.75" customHeight="1" x14ac:dyDescent="0.25">
      <c r="A564" s="101"/>
      <c r="B564" s="80">
        <f>Invoice!B3088</f>
        <v>72</v>
      </c>
      <c r="C564" s="88" t="str">
        <f>Invoice!E3088</f>
        <v>BINDER NOTE JOYKO B5-TSCS-M79 JK-U</v>
      </c>
      <c r="D564" s="89">
        <f>Invoice!H3088</f>
        <v>20700</v>
      </c>
      <c r="E564" s="81">
        <f>D564*B564</f>
        <v>1490400</v>
      </c>
      <c r="F564" s="81"/>
      <c r="G564" s="82">
        <f>E564/1.11</f>
        <v>1342702.7027027025</v>
      </c>
      <c r="H564" s="83">
        <f>G564*11%</f>
        <v>147697.29729729728</v>
      </c>
      <c r="I564" s="83">
        <f>G564/B564</f>
        <v>18648.648648648646</v>
      </c>
      <c r="J564" s="103">
        <f>H564/B564</f>
        <v>2051.3513513513512</v>
      </c>
    </row>
    <row r="565" spans="1:10" ht="12.75" customHeight="1" x14ac:dyDescent="0.25">
      <c r="A565" s="101"/>
      <c r="D565" s="81"/>
      <c r="E565" s="81">
        <f>(E564*Invoice!I3088)+((E564-(E564*Invoice!I3088))*Invoice!J3088)</f>
        <v>186300</v>
      </c>
      <c r="F565" s="81"/>
      <c r="G565" s="90">
        <f>E565/1.11</f>
        <v>167837.83783783781</v>
      </c>
      <c r="H565" s="91">
        <f>G565*11%</f>
        <v>18462.16216216216</v>
      </c>
      <c r="I565" s="91">
        <f>G565/B564</f>
        <v>2331.0810810810808</v>
      </c>
      <c r="J565" s="104">
        <f>H565/B564</f>
        <v>256.41891891891891</v>
      </c>
    </row>
    <row r="566" spans="1:10" ht="12.75" customHeight="1" x14ac:dyDescent="0.25">
      <c r="A566" s="101"/>
      <c r="D566" s="81" t="s">
        <v>23</v>
      </c>
      <c r="E566" s="81">
        <f>E564-E565</f>
        <v>1304100</v>
      </c>
      <c r="F566" s="81"/>
      <c r="G566" s="82">
        <f>G564-G565</f>
        <v>1174864.8648648646</v>
      </c>
      <c r="H566" s="82">
        <f>H564-H565</f>
        <v>129235.13513513512</v>
      </c>
      <c r="I566" s="82">
        <f>I564-I565</f>
        <v>16317.567567567567</v>
      </c>
      <c r="J566" s="105">
        <f>J564-J565</f>
        <v>1794.9324324324323</v>
      </c>
    </row>
    <row r="567" spans="1:10" ht="12.75" customHeight="1" x14ac:dyDescent="0.25">
      <c r="A567" s="101"/>
      <c r="D567" s="81"/>
      <c r="E567" s="81"/>
      <c r="F567" s="81"/>
      <c r="G567" s="82"/>
      <c r="H567" s="83">
        <f>G566+H566</f>
        <v>1304099.9999999998</v>
      </c>
      <c r="I567" s="83"/>
      <c r="J567" s="103"/>
    </row>
    <row r="568" spans="1:10" ht="12.75" customHeight="1" x14ac:dyDescent="0.25">
      <c r="A568" s="101"/>
      <c r="B568" s="79"/>
      <c r="D568" s="81"/>
      <c r="E568" s="81"/>
      <c r="F568" s="81"/>
      <c r="G568" s="82"/>
      <c r="H568" s="83"/>
      <c r="I568" s="83"/>
      <c r="J568" s="103"/>
    </row>
    <row r="569" spans="1:10" ht="12.75" customHeight="1" x14ac:dyDescent="0.25">
      <c r="A569" s="101">
        <v>2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2"/>
    </row>
    <row r="570" spans="1:10" ht="12.75" customHeight="1" x14ac:dyDescent="0.25">
      <c r="A570" s="101"/>
      <c r="B570" s="80">
        <f>Invoice!B3089</f>
        <v>72</v>
      </c>
      <c r="C570" s="88" t="str">
        <f>Invoice!E3089</f>
        <v>BINDER NOTE JOYKO B5-TSKD-142 (KINDNESS) JK - U</v>
      </c>
      <c r="D570" s="89">
        <f>Invoice!H3089</f>
        <v>20700</v>
      </c>
      <c r="E570" s="81">
        <f t="shared" ref="E570:E654" si="80">D570*B570</f>
        <v>1490400</v>
      </c>
      <c r="F570" s="81"/>
      <c r="G570" s="82">
        <f t="shared" ref="G570:G654" si="81">E570/1.11</f>
        <v>1342702.7027027025</v>
      </c>
      <c r="H570" s="83">
        <f t="shared" ref="H570:H654" si="82">G570*11%</f>
        <v>147697.29729729728</v>
      </c>
      <c r="I570" s="83">
        <f t="shared" ref="I570:I654" si="83">G570/B570</f>
        <v>18648.648648648646</v>
      </c>
      <c r="J570" s="103">
        <f t="shared" ref="J570:J654" si="84">H570/B570</f>
        <v>2051.3513513513512</v>
      </c>
    </row>
    <row r="571" spans="1:10" ht="12.75" customHeight="1" x14ac:dyDescent="0.25">
      <c r="A571" s="101"/>
      <c r="D571" s="81"/>
      <c r="E571" s="81">
        <f>(E570*Invoice!I3089)+((E570-(E570*Invoice!I3089))*Invoice!J3089)</f>
        <v>186300</v>
      </c>
      <c r="F571" s="81"/>
      <c r="G571" s="90">
        <f>E571/1.11</f>
        <v>167837.83783783781</v>
      </c>
      <c r="H571" s="91">
        <f>G571*11%</f>
        <v>18462.16216216216</v>
      </c>
      <c r="I571" s="91">
        <f>G571/B570</f>
        <v>2331.0810810810808</v>
      </c>
      <c r="J571" s="104">
        <f>H571/B570</f>
        <v>256.41891891891891</v>
      </c>
    </row>
    <row r="572" spans="1:10" ht="12.75" customHeight="1" x14ac:dyDescent="0.25">
      <c r="A572" s="101"/>
      <c r="D572" s="81" t="s">
        <v>23</v>
      </c>
      <c r="E572" s="81">
        <f>E570-E571</f>
        <v>1304100</v>
      </c>
      <c r="F572" s="81"/>
      <c r="G572" s="82">
        <f>G570-G571</f>
        <v>1174864.8648648646</v>
      </c>
      <c r="H572" s="82">
        <f>H570-H571</f>
        <v>129235.13513513512</v>
      </c>
      <c r="I572" s="82">
        <f>I570-I571</f>
        <v>16317.567567567567</v>
      </c>
      <c r="J572" s="105">
        <f>J570-J571</f>
        <v>1794.9324324324323</v>
      </c>
    </row>
    <row r="573" spans="1:10" ht="12.75" customHeight="1" x14ac:dyDescent="0.25">
      <c r="A573" s="101"/>
      <c r="D573" s="81"/>
      <c r="E573" s="81"/>
      <c r="F573" s="81"/>
      <c r="G573" s="82"/>
      <c r="H573" s="83">
        <f>G572+H572</f>
        <v>1304099.9999999998</v>
      </c>
      <c r="I573" s="83"/>
      <c r="J573" s="103"/>
    </row>
    <row r="574" spans="1:10" ht="12.75" customHeight="1" x14ac:dyDescent="0.25">
      <c r="A574" s="101"/>
      <c r="B574" s="79"/>
      <c r="D574" s="81"/>
      <c r="E574" s="81"/>
      <c r="F574" s="81"/>
      <c r="G574" s="82"/>
      <c r="H574" s="83"/>
      <c r="I574" s="83"/>
      <c r="J574" s="103"/>
    </row>
    <row r="575" spans="1:10" ht="12.75" customHeight="1" x14ac:dyDescent="0.25">
      <c r="A575" s="101">
        <v>3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2"/>
    </row>
    <row r="576" spans="1:10" ht="12.75" customHeight="1" x14ac:dyDescent="0.25">
      <c r="A576" s="101"/>
      <c r="B576" s="80">
        <f>Invoice!B3090</f>
        <v>72</v>
      </c>
      <c r="C576" s="88" t="str">
        <f>Invoice!E3090</f>
        <v>BINDER NOTE JOYKO A5-MHAC-M479 JK - U</v>
      </c>
      <c r="D576" s="89">
        <f>Invoice!H3090</f>
        <v>15800</v>
      </c>
      <c r="E576" s="81">
        <f t="shared" si="80"/>
        <v>1137600</v>
      </c>
      <c r="F576" s="81"/>
      <c r="G576" s="82">
        <f t="shared" si="81"/>
        <v>1024864.8648648647</v>
      </c>
      <c r="H576" s="83">
        <f t="shared" si="82"/>
        <v>112735.13513513512</v>
      </c>
      <c r="I576" s="83">
        <f t="shared" si="83"/>
        <v>14234.234234234233</v>
      </c>
      <c r="J576" s="103">
        <f t="shared" si="84"/>
        <v>1565.7657657657655</v>
      </c>
    </row>
    <row r="577" spans="1:10" ht="12.75" customHeight="1" x14ac:dyDescent="0.25">
      <c r="A577" s="101"/>
      <c r="D577" s="81"/>
      <c r="E577" s="81">
        <f>(E576*Invoice!I3090)+((E576-(E576*Invoice!I3090))*Invoice!J3090)</f>
        <v>142200</v>
      </c>
      <c r="F577" s="81"/>
      <c r="G577" s="90">
        <f>E577/1.11</f>
        <v>128108.10810810809</v>
      </c>
      <c r="H577" s="91">
        <f>G577*11%</f>
        <v>14091.89189189189</v>
      </c>
      <c r="I577" s="91">
        <f>G577/B576</f>
        <v>1779.2792792792791</v>
      </c>
      <c r="J577" s="104">
        <f>H577/B576</f>
        <v>195.72072072072069</v>
      </c>
    </row>
    <row r="578" spans="1:10" ht="12.75" customHeight="1" x14ac:dyDescent="0.25">
      <c r="A578" s="101"/>
      <c r="D578" s="81" t="s">
        <v>23</v>
      </c>
      <c r="E578" s="81">
        <f>E576-E577</f>
        <v>995400</v>
      </c>
      <c r="F578" s="81"/>
      <c r="G578" s="82">
        <f>G576-G577</f>
        <v>896756.75675675669</v>
      </c>
      <c r="H578" s="82">
        <f>H576-H577</f>
        <v>98643.243243243225</v>
      </c>
      <c r="I578" s="82">
        <f>I576-I577</f>
        <v>12454.954954954954</v>
      </c>
      <c r="J578" s="105">
        <f>J576-J577</f>
        <v>1370.0450450450448</v>
      </c>
    </row>
    <row r="579" spans="1:10" ht="12.75" customHeight="1" x14ac:dyDescent="0.25">
      <c r="A579" s="101"/>
      <c r="D579" s="81"/>
      <c r="E579" s="81"/>
      <c r="F579" s="81"/>
      <c r="G579" s="82"/>
      <c r="H579" s="83">
        <f>G578+H578</f>
        <v>995399.99999999988</v>
      </c>
      <c r="I579" s="83"/>
      <c r="J579" s="103"/>
    </row>
    <row r="580" spans="1:10" ht="12.75" customHeight="1" x14ac:dyDescent="0.25">
      <c r="A580" s="101"/>
      <c r="B580" s="79"/>
      <c r="D580" s="81"/>
      <c r="E580" s="81"/>
      <c r="F580" s="81"/>
      <c r="G580" s="82"/>
      <c r="H580" s="83"/>
      <c r="I580" s="83"/>
      <c r="J580" s="103"/>
    </row>
    <row r="581" spans="1:10" ht="12.75" customHeight="1" x14ac:dyDescent="0.25">
      <c r="A581" s="101">
        <v>4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2"/>
    </row>
    <row r="582" spans="1:10" ht="12.75" customHeight="1" x14ac:dyDescent="0.25">
      <c r="A582" s="101"/>
      <c r="B582" s="80">
        <f>Invoice!B3091</f>
        <v>72</v>
      </c>
      <c r="C582" s="88" t="str">
        <f>Invoice!E3091</f>
        <v>BINDER NOTE JOYKO A5-TSPL-M507 JK-U</v>
      </c>
      <c r="D582" s="89">
        <f>Invoice!H3091</f>
        <v>15800</v>
      </c>
      <c r="E582" s="81">
        <f t="shared" si="80"/>
        <v>1137600</v>
      </c>
      <c r="F582" s="81"/>
      <c r="G582" s="82">
        <f t="shared" si="81"/>
        <v>1024864.8648648647</v>
      </c>
      <c r="H582" s="83">
        <f t="shared" si="82"/>
        <v>112735.13513513512</v>
      </c>
      <c r="I582" s="83">
        <f t="shared" si="83"/>
        <v>14234.234234234233</v>
      </c>
      <c r="J582" s="103">
        <f t="shared" si="84"/>
        <v>1565.7657657657655</v>
      </c>
    </row>
    <row r="583" spans="1:10" ht="12.75" customHeight="1" x14ac:dyDescent="0.25">
      <c r="A583" s="101"/>
      <c r="D583" s="81"/>
      <c r="E583" s="81">
        <f>(E582*Invoice!I3091)+((E582-(E582*Invoice!I3091))*Invoice!J3091)</f>
        <v>142200</v>
      </c>
      <c r="F583" s="81"/>
      <c r="G583" s="90">
        <f>E583/1.11</f>
        <v>128108.10810810809</v>
      </c>
      <c r="H583" s="91">
        <f>G583*11%</f>
        <v>14091.89189189189</v>
      </c>
      <c r="I583" s="91">
        <f>G583/B582</f>
        <v>1779.2792792792791</v>
      </c>
      <c r="J583" s="104">
        <f>H583/B582</f>
        <v>195.72072072072069</v>
      </c>
    </row>
    <row r="584" spans="1:10" ht="12.75" customHeight="1" x14ac:dyDescent="0.25">
      <c r="A584" s="101"/>
      <c r="D584" s="81" t="s">
        <v>23</v>
      </c>
      <c r="E584" s="81">
        <f>E582-E583</f>
        <v>995400</v>
      </c>
      <c r="F584" s="81"/>
      <c r="G584" s="82">
        <f>G582-G583</f>
        <v>896756.75675675669</v>
      </c>
      <c r="H584" s="82">
        <f>H582-H583</f>
        <v>98643.243243243225</v>
      </c>
      <c r="I584" s="82">
        <f>I582-I583</f>
        <v>12454.954954954954</v>
      </c>
      <c r="J584" s="105">
        <f>J582-J583</f>
        <v>1370.0450450450448</v>
      </c>
    </row>
    <row r="585" spans="1:10" ht="12.75" customHeight="1" x14ac:dyDescent="0.25">
      <c r="A585" s="101"/>
      <c r="D585" s="81"/>
      <c r="E585" s="81"/>
      <c r="F585" s="81"/>
      <c r="G585" s="82"/>
      <c r="H585" s="83">
        <f>G584+H584</f>
        <v>995399.99999999988</v>
      </c>
      <c r="I585" s="83"/>
      <c r="J585" s="103"/>
    </row>
    <row r="586" spans="1:10" ht="12.75" customHeight="1" x14ac:dyDescent="0.25">
      <c r="A586" s="101"/>
      <c r="B586" s="79"/>
      <c r="D586" s="81"/>
      <c r="E586" s="81"/>
      <c r="F586" s="81"/>
      <c r="G586" s="82"/>
      <c r="H586" s="83"/>
      <c r="I586" s="83"/>
      <c r="J586" s="103"/>
    </row>
    <row r="587" spans="1:10" ht="12.75" customHeight="1" x14ac:dyDescent="0.25">
      <c r="A587" s="101">
        <v>5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2"/>
    </row>
    <row r="588" spans="1:10" ht="12.75" customHeight="1" x14ac:dyDescent="0.25">
      <c r="A588" s="101"/>
      <c r="B588" s="80">
        <f>Invoice!B3092</f>
        <v>72</v>
      </c>
      <c r="C588" s="88" t="str">
        <f>Invoice!E3092</f>
        <v>BINDER NOTE JOYKO A5-MHPT-M516 JK - U</v>
      </c>
      <c r="D588" s="89">
        <f>Invoice!H3092</f>
        <v>15800</v>
      </c>
      <c r="E588" s="81">
        <f t="shared" si="80"/>
        <v>1137600</v>
      </c>
      <c r="F588" s="81"/>
      <c r="G588" s="82">
        <f t="shared" si="81"/>
        <v>1024864.8648648647</v>
      </c>
      <c r="H588" s="83">
        <f t="shared" si="82"/>
        <v>112735.13513513512</v>
      </c>
      <c r="I588" s="83">
        <f t="shared" si="83"/>
        <v>14234.234234234233</v>
      </c>
      <c r="J588" s="103">
        <f t="shared" si="84"/>
        <v>1565.7657657657655</v>
      </c>
    </row>
    <row r="589" spans="1:10" ht="12.75" customHeight="1" x14ac:dyDescent="0.25">
      <c r="A589" s="101"/>
      <c r="D589" s="81"/>
      <c r="E589" s="81">
        <f>(E588*Invoice!I3092)+((E588-(E588*Invoice!I3092))*Invoice!J3092)</f>
        <v>142200</v>
      </c>
      <c r="F589" s="81"/>
      <c r="G589" s="90">
        <f>E589/1.11</f>
        <v>128108.10810810809</v>
      </c>
      <c r="H589" s="91">
        <f>G589*11%</f>
        <v>14091.89189189189</v>
      </c>
      <c r="I589" s="91">
        <f>G589/B588</f>
        <v>1779.2792792792791</v>
      </c>
      <c r="J589" s="104">
        <f>H589/B588</f>
        <v>195.72072072072069</v>
      </c>
    </row>
    <row r="590" spans="1:10" ht="12.75" customHeight="1" x14ac:dyDescent="0.25">
      <c r="A590" s="101"/>
      <c r="D590" s="81" t="s">
        <v>23</v>
      </c>
      <c r="E590" s="81">
        <f>E588-E589</f>
        <v>995400</v>
      </c>
      <c r="F590" s="81"/>
      <c r="G590" s="82">
        <f>G588-G589</f>
        <v>896756.75675675669</v>
      </c>
      <c r="H590" s="82">
        <f>H588-H589</f>
        <v>98643.243243243225</v>
      </c>
      <c r="I590" s="82">
        <f>I588-I589</f>
        <v>12454.954954954954</v>
      </c>
      <c r="J590" s="105">
        <f>J588-J589</f>
        <v>1370.0450450450448</v>
      </c>
    </row>
    <row r="591" spans="1:10" ht="12.75" customHeight="1" x14ac:dyDescent="0.25">
      <c r="A591" s="101"/>
      <c r="D591" s="81"/>
      <c r="E591" s="81"/>
      <c r="F591" s="81"/>
      <c r="G591" s="82"/>
      <c r="H591" s="83">
        <f>G590+H590</f>
        <v>995399.99999999988</v>
      </c>
      <c r="I591" s="83"/>
      <c r="J591" s="103"/>
    </row>
    <row r="592" spans="1:10" ht="12.75" customHeight="1" x14ac:dyDescent="0.25">
      <c r="A592" s="101"/>
      <c r="B592" s="79"/>
      <c r="D592" s="81"/>
      <c r="E592" s="81"/>
      <c r="F592" s="81"/>
      <c r="G592" s="82"/>
      <c r="H592" s="83"/>
      <c r="I592" s="83"/>
      <c r="J592" s="103"/>
    </row>
    <row r="593" spans="1:10" ht="12.75" customHeight="1" x14ac:dyDescent="0.25">
      <c r="A593" s="101">
        <v>6</v>
      </c>
      <c r="B593" s="84" t="s">
        <v>20</v>
      </c>
      <c r="C593" s="84" t="s">
        <v>21</v>
      </c>
      <c r="D593" s="85" t="s">
        <v>22</v>
      </c>
      <c r="E593" s="85" t="s">
        <v>23</v>
      </c>
      <c r="F593" s="85"/>
      <c r="G593" s="86" t="s">
        <v>24</v>
      </c>
      <c r="H593" s="87" t="s">
        <v>25</v>
      </c>
      <c r="I593" s="87" t="s">
        <v>26</v>
      </c>
      <c r="J593" s="102"/>
    </row>
    <row r="594" spans="1:10" ht="12.75" customHeight="1" x14ac:dyDescent="0.25">
      <c r="A594" s="101"/>
      <c r="B594" s="80">
        <f>Invoice!B3093</f>
        <v>72</v>
      </c>
      <c r="C594" s="88" t="str">
        <f>Invoice!E3093</f>
        <v>BINDER NOTE JOYKO B5-MHAC-M138 JK - U</v>
      </c>
      <c r="D594" s="89">
        <f>Invoice!H3093</f>
        <v>20700</v>
      </c>
      <c r="E594" s="81">
        <f t="shared" si="80"/>
        <v>1490400</v>
      </c>
      <c r="F594" s="81"/>
      <c r="G594" s="82">
        <f t="shared" si="81"/>
        <v>1342702.7027027025</v>
      </c>
      <c r="H594" s="83">
        <f t="shared" si="82"/>
        <v>147697.29729729728</v>
      </c>
      <c r="I594" s="83">
        <f t="shared" si="83"/>
        <v>18648.648648648646</v>
      </c>
      <c r="J594" s="103">
        <f t="shared" si="84"/>
        <v>2051.3513513513512</v>
      </c>
    </row>
    <row r="595" spans="1:10" ht="12.75" customHeight="1" x14ac:dyDescent="0.25">
      <c r="A595" s="101"/>
      <c r="D595" s="81"/>
      <c r="E595" s="81">
        <f>(E594*Invoice!I3093)+((E594-(E594*Invoice!I3093))*Invoice!J3093)</f>
        <v>186300</v>
      </c>
      <c r="F595" s="81"/>
      <c r="G595" s="90">
        <f>E595/1.11</f>
        <v>167837.83783783781</v>
      </c>
      <c r="H595" s="91">
        <f>G595*11%</f>
        <v>18462.16216216216</v>
      </c>
      <c r="I595" s="91">
        <f>G595/B594</f>
        <v>2331.0810810810808</v>
      </c>
      <c r="J595" s="104">
        <f>H595/B594</f>
        <v>256.41891891891891</v>
      </c>
    </row>
    <row r="596" spans="1:10" ht="12.75" customHeight="1" x14ac:dyDescent="0.25">
      <c r="A596" s="101"/>
      <c r="D596" s="81" t="s">
        <v>23</v>
      </c>
      <c r="E596" s="81">
        <f>E594-E595</f>
        <v>1304100</v>
      </c>
      <c r="F596" s="81"/>
      <c r="G596" s="82">
        <f>G594-G595</f>
        <v>1174864.8648648646</v>
      </c>
      <c r="H596" s="82">
        <f>H594-H595</f>
        <v>129235.13513513512</v>
      </c>
      <c r="I596" s="82">
        <f>I594-I595</f>
        <v>16317.567567567567</v>
      </c>
      <c r="J596" s="105">
        <f>J594-J595</f>
        <v>1794.9324324324323</v>
      </c>
    </row>
    <row r="597" spans="1:10" ht="12.75" customHeight="1" x14ac:dyDescent="0.25">
      <c r="A597" s="101"/>
      <c r="D597" s="81"/>
      <c r="E597" s="81"/>
      <c r="F597" s="81"/>
      <c r="G597" s="82"/>
      <c r="H597" s="83">
        <f>G596+H596</f>
        <v>1304099.9999999998</v>
      </c>
      <c r="I597" s="83"/>
      <c r="J597" s="103"/>
    </row>
    <row r="598" spans="1:10" ht="12.75" customHeight="1" x14ac:dyDescent="0.25">
      <c r="A598" s="101"/>
      <c r="B598" s="79"/>
      <c r="D598" s="81"/>
      <c r="E598" s="81"/>
      <c r="F598" s="81"/>
      <c r="G598" s="82"/>
      <c r="H598" s="83"/>
      <c r="I598" s="83"/>
      <c r="J598" s="103"/>
    </row>
    <row r="599" spans="1:10" ht="12.75" customHeight="1" x14ac:dyDescent="0.25">
      <c r="A599" s="101">
        <v>7</v>
      </c>
      <c r="B599" s="84" t="s">
        <v>20</v>
      </c>
      <c r="C599" s="84" t="s">
        <v>21</v>
      </c>
      <c r="D599" s="85" t="s">
        <v>22</v>
      </c>
      <c r="E599" s="85" t="s">
        <v>23</v>
      </c>
      <c r="F599" s="85"/>
      <c r="G599" s="86" t="s">
        <v>24</v>
      </c>
      <c r="H599" s="87" t="s">
        <v>25</v>
      </c>
      <c r="I599" s="87" t="s">
        <v>26</v>
      </c>
      <c r="J599" s="102"/>
    </row>
    <row r="600" spans="1:10" ht="12.75" customHeight="1" x14ac:dyDescent="0.25">
      <c r="A600" s="101"/>
      <c r="B600" s="80">
        <f>Invoice!B3094</f>
        <v>72</v>
      </c>
      <c r="C600" s="88" t="str">
        <f>Invoice!E3094</f>
        <v>BINDER NOTE JOYKO B5-MHIM-M140 JK - U</v>
      </c>
      <c r="D600" s="89">
        <f>Invoice!H3094</f>
        <v>20700</v>
      </c>
      <c r="E600" s="81">
        <f t="shared" si="80"/>
        <v>1490400</v>
      </c>
      <c r="F600" s="81"/>
      <c r="G600" s="82">
        <f t="shared" si="81"/>
        <v>1342702.7027027025</v>
      </c>
      <c r="H600" s="83">
        <f t="shared" si="82"/>
        <v>147697.29729729728</v>
      </c>
      <c r="I600" s="83">
        <f t="shared" si="83"/>
        <v>18648.648648648646</v>
      </c>
      <c r="J600" s="103">
        <f t="shared" si="84"/>
        <v>2051.3513513513512</v>
      </c>
    </row>
    <row r="601" spans="1:10" ht="12.75" customHeight="1" x14ac:dyDescent="0.25">
      <c r="A601" s="101"/>
      <c r="D601" s="81"/>
      <c r="E601" s="81">
        <f>(E600*Invoice!I3094)+((E600-(E600*Invoice!I3094))*Invoice!J3094)</f>
        <v>186300</v>
      </c>
      <c r="F601" s="81"/>
      <c r="G601" s="90">
        <f>E601/1.11</f>
        <v>167837.83783783781</v>
      </c>
      <c r="H601" s="91">
        <f>G601*11%</f>
        <v>18462.16216216216</v>
      </c>
      <c r="I601" s="91">
        <f>G601/B600</f>
        <v>2331.0810810810808</v>
      </c>
      <c r="J601" s="104">
        <f>H601/B600</f>
        <v>256.41891891891891</v>
      </c>
    </row>
    <row r="602" spans="1:10" ht="12.75" customHeight="1" x14ac:dyDescent="0.25">
      <c r="A602" s="101"/>
      <c r="D602" s="81" t="s">
        <v>23</v>
      </c>
      <c r="E602" s="81">
        <f>E600-E601</f>
        <v>1304100</v>
      </c>
      <c r="F602" s="81"/>
      <c r="G602" s="82">
        <f>G600-G601</f>
        <v>1174864.8648648646</v>
      </c>
      <c r="H602" s="82">
        <f>H600-H601</f>
        <v>129235.13513513512</v>
      </c>
      <c r="I602" s="82">
        <f>I600-I601</f>
        <v>16317.567567567567</v>
      </c>
      <c r="J602" s="105">
        <f>J600-J601</f>
        <v>1794.9324324324323</v>
      </c>
    </row>
    <row r="603" spans="1:10" ht="12.75" customHeight="1" x14ac:dyDescent="0.25">
      <c r="A603" s="101"/>
      <c r="D603" s="81"/>
      <c r="E603" s="81"/>
      <c r="F603" s="81"/>
      <c r="G603" s="82"/>
      <c r="H603" s="83">
        <f>G602+H602</f>
        <v>1304099.9999999998</v>
      </c>
      <c r="I603" s="83"/>
      <c r="J603" s="103"/>
    </row>
    <row r="604" spans="1:10" ht="12.75" customHeight="1" x14ac:dyDescent="0.25">
      <c r="A604" s="101"/>
      <c r="B604" s="79"/>
      <c r="D604" s="81"/>
      <c r="E604" s="81"/>
      <c r="F604" s="81"/>
      <c r="G604" s="82"/>
      <c r="H604" s="83"/>
      <c r="I604" s="83"/>
      <c r="J604" s="103"/>
    </row>
    <row r="605" spans="1:10" ht="12.75" customHeight="1" x14ac:dyDescent="0.25">
      <c r="A605" s="101">
        <v>8</v>
      </c>
      <c r="B605" s="84" t="s">
        <v>20</v>
      </c>
      <c r="C605" s="84" t="s">
        <v>21</v>
      </c>
      <c r="D605" s="85" t="s">
        <v>22</v>
      </c>
      <c r="E605" s="85" t="s">
        <v>23</v>
      </c>
      <c r="F605" s="85"/>
      <c r="G605" s="86" t="s">
        <v>24</v>
      </c>
      <c r="H605" s="87" t="s">
        <v>25</v>
      </c>
      <c r="I605" s="87" t="s">
        <v>26</v>
      </c>
      <c r="J605" s="102"/>
    </row>
    <row r="606" spans="1:10" ht="12.75" customHeight="1" x14ac:dyDescent="0.25">
      <c r="A606" s="101"/>
      <c r="B606" s="80">
        <f>Invoice!B3095</f>
        <v>72</v>
      </c>
      <c r="C606" s="88" t="str">
        <f>Invoice!E3095</f>
        <v>BINDER NOTE JOYKO B5-MHPT-143 JK - U</v>
      </c>
      <c r="D606" s="89">
        <f>Invoice!H3095</f>
        <v>20700</v>
      </c>
      <c r="E606" s="81">
        <f t="shared" si="80"/>
        <v>1490400</v>
      </c>
      <c r="F606" s="81"/>
      <c r="G606" s="82">
        <f t="shared" si="81"/>
        <v>1342702.7027027025</v>
      </c>
      <c r="H606" s="83">
        <f t="shared" si="82"/>
        <v>147697.29729729728</v>
      </c>
      <c r="I606" s="83">
        <f t="shared" si="83"/>
        <v>18648.648648648646</v>
      </c>
      <c r="J606" s="103">
        <f t="shared" si="84"/>
        <v>2051.3513513513512</v>
      </c>
    </row>
    <row r="607" spans="1:10" ht="12.75" customHeight="1" x14ac:dyDescent="0.25">
      <c r="A607" s="101"/>
      <c r="D607" s="81"/>
      <c r="E607" s="81">
        <f>(E606*Invoice!I3095)+((E606-(E606*Invoice!I3095))*Invoice!J3095)</f>
        <v>186300</v>
      </c>
      <c r="F607" s="81"/>
      <c r="G607" s="90">
        <f>E607/1.11</f>
        <v>167837.83783783781</v>
      </c>
      <c r="H607" s="91">
        <f>G607*11%</f>
        <v>18462.16216216216</v>
      </c>
      <c r="I607" s="91">
        <f>G607/B606</f>
        <v>2331.0810810810808</v>
      </c>
      <c r="J607" s="104">
        <f>H607/B606</f>
        <v>256.41891891891891</v>
      </c>
    </row>
    <row r="608" spans="1:10" ht="12.75" customHeight="1" x14ac:dyDescent="0.25">
      <c r="A608" s="101"/>
      <c r="D608" s="81" t="s">
        <v>23</v>
      </c>
      <c r="E608" s="81">
        <f>E606-E607</f>
        <v>1304100</v>
      </c>
      <c r="F608" s="81"/>
      <c r="G608" s="82">
        <f>G606-G607</f>
        <v>1174864.8648648646</v>
      </c>
      <c r="H608" s="82">
        <f>H606-H607</f>
        <v>129235.13513513512</v>
      </c>
      <c r="I608" s="82">
        <f>I606-I607</f>
        <v>16317.567567567567</v>
      </c>
      <c r="J608" s="105">
        <f>J606-J607</f>
        <v>1794.9324324324323</v>
      </c>
    </row>
    <row r="609" spans="1:10" ht="12.75" customHeight="1" x14ac:dyDescent="0.25">
      <c r="A609" s="101"/>
      <c r="D609" s="81"/>
      <c r="E609" s="81"/>
      <c r="F609" s="81"/>
      <c r="G609" s="82"/>
      <c r="H609" s="83">
        <f>G608+H608</f>
        <v>1304099.9999999998</v>
      </c>
      <c r="I609" s="83"/>
      <c r="J609" s="103"/>
    </row>
    <row r="610" spans="1:10" ht="12.75" customHeight="1" x14ac:dyDescent="0.25">
      <c r="A610" s="101"/>
      <c r="B610" s="79"/>
      <c r="D610" s="81"/>
      <c r="E610" s="81"/>
      <c r="F610" s="81"/>
      <c r="G610" s="82"/>
      <c r="H610" s="83"/>
      <c r="I610" s="83"/>
      <c r="J610" s="103"/>
    </row>
    <row r="611" spans="1:10" ht="12.75" customHeight="1" x14ac:dyDescent="0.25">
      <c r="A611" s="101">
        <v>9</v>
      </c>
      <c r="B611" s="84" t="s">
        <v>20</v>
      </c>
      <c r="C611" s="84" t="s">
        <v>21</v>
      </c>
      <c r="D611" s="85" t="s">
        <v>22</v>
      </c>
      <c r="E611" s="85" t="s">
        <v>23</v>
      </c>
      <c r="F611" s="85"/>
      <c r="G611" s="86" t="s">
        <v>24</v>
      </c>
      <c r="H611" s="87" t="s">
        <v>25</v>
      </c>
      <c r="I611" s="87" t="s">
        <v>26</v>
      </c>
      <c r="J611" s="102"/>
    </row>
    <row r="612" spans="1:10" ht="12.75" customHeight="1" x14ac:dyDescent="0.25">
      <c r="A612" s="101"/>
      <c r="B612" s="80">
        <f>Invoice!B3096</f>
        <v>480</v>
      </c>
      <c r="C612" s="88" t="str">
        <f>Invoice!E3096</f>
        <v>KUAS SET JOYKO BR-1</v>
      </c>
      <c r="D612" s="89">
        <f>Invoice!H3096</f>
        <v>8800</v>
      </c>
      <c r="E612" s="81">
        <f t="shared" si="80"/>
        <v>4224000</v>
      </c>
      <c r="F612" s="81"/>
      <c r="G612" s="82">
        <f t="shared" si="81"/>
        <v>3805405.405405405</v>
      </c>
      <c r="H612" s="83">
        <f t="shared" si="82"/>
        <v>418594.59459459456</v>
      </c>
      <c r="I612" s="83">
        <f t="shared" si="83"/>
        <v>7927.9279279279272</v>
      </c>
      <c r="J612" s="103">
        <f t="shared" si="84"/>
        <v>872.07207207207205</v>
      </c>
    </row>
    <row r="613" spans="1:10" ht="12.75" customHeight="1" x14ac:dyDescent="0.25">
      <c r="A613" s="101"/>
      <c r="D613" s="81"/>
      <c r="E613" s="81">
        <f>(E612*Invoice!I3096)+((E612-(E612*Invoice!I3096))*Invoice!J3096)</f>
        <v>528000</v>
      </c>
      <c r="F613" s="81"/>
      <c r="G613" s="90">
        <f>E613/1.11</f>
        <v>475675.67567567562</v>
      </c>
      <c r="H613" s="91">
        <f>G613*11%</f>
        <v>52324.32432432432</v>
      </c>
      <c r="I613" s="91">
        <f>G613/B612</f>
        <v>990.99099099099089</v>
      </c>
      <c r="J613" s="104">
        <f>H613/B612</f>
        <v>109.00900900900901</v>
      </c>
    </row>
    <row r="614" spans="1:10" ht="12.75" customHeight="1" x14ac:dyDescent="0.25">
      <c r="A614" s="101"/>
      <c r="D614" s="81" t="s">
        <v>23</v>
      </c>
      <c r="E614" s="81">
        <f>E612-E613</f>
        <v>3696000</v>
      </c>
      <c r="F614" s="81"/>
      <c r="G614" s="82">
        <f>G612-G613</f>
        <v>3329729.7297297292</v>
      </c>
      <c r="H614" s="82">
        <f>H612-H613</f>
        <v>366270.27027027024</v>
      </c>
      <c r="I614" s="82">
        <f>I612-I613</f>
        <v>6936.936936936936</v>
      </c>
      <c r="J614" s="105">
        <f>J612-J613</f>
        <v>763.06306306306305</v>
      </c>
    </row>
    <row r="615" spans="1:10" ht="12.75" customHeight="1" x14ac:dyDescent="0.25">
      <c r="A615" s="101"/>
      <c r="D615" s="81"/>
      <c r="E615" s="81"/>
      <c r="F615" s="81"/>
      <c r="G615" s="82"/>
      <c r="H615" s="83">
        <f>G614+H614</f>
        <v>3695999.9999999995</v>
      </c>
      <c r="I615" s="83"/>
      <c r="J615" s="103"/>
    </row>
    <row r="616" spans="1:10" ht="12.75" customHeight="1" x14ac:dyDescent="0.25">
      <c r="A616" s="101"/>
      <c r="B616" s="79"/>
      <c r="D616" s="81"/>
      <c r="E616" s="81"/>
      <c r="F616" s="81"/>
      <c r="G616" s="82"/>
      <c r="H616" s="83"/>
      <c r="I616" s="83"/>
      <c r="J616" s="103"/>
    </row>
    <row r="617" spans="1:10" ht="12.75" customHeight="1" x14ac:dyDescent="0.25">
      <c r="A617" s="101">
        <v>10</v>
      </c>
      <c r="B617" s="84" t="s">
        <v>20</v>
      </c>
      <c r="C617" s="84" t="s">
        <v>21</v>
      </c>
      <c r="D617" s="85" t="s">
        <v>22</v>
      </c>
      <c r="E617" s="85" t="s">
        <v>23</v>
      </c>
      <c r="F617" s="85"/>
      <c r="G617" s="86" t="s">
        <v>24</v>
      </c>
      <c r="H617" s="87" t="s">
        <v>25</v>
      </c>
      <c r="I617" s="87" t="s">
        <v>26</v>
      </c>
      <c r="J617" s="102"/>
    </row>
    <row r="618" spans="1:10" ht="12.75" customHeight="1" x14ac:dyDescent="0.25">
      <c r="A618" s="101"/>
      <c r="B618" s="80">
        <f>Invoice!B3097</f>
        <v>72</v>
      </c>
      <c r="C618" s="88" t="str">
        <f>Invoice!E3097</f>
        <v>BINDER NOTE JOYKO A5-TSAF-F512 (ANIMAL FACE) JK-F</v>
      </c>
      <c r="D618" s="89">
        <f>Invoice!H3097</f>
        <v>15800</v>
      </c>
      <c r="E618" s="81">
        <f t="shared" si="80"/>
        <v>1137600</v>
      </c>
      <c r="F618" s="81"/>
      <c r="G618" s="82">
        <f t="shared" si="81"/>
        <v>1024864.8648648647</v>
      </c>
      <c r="H618" s="83">
        <f t="shared" si="82"/>
        <v>112735.13513513512</v>
      </c>
      <c r="I618" s="83">
        <f t="shared" si="83"/>
        <v>14234.234234234233</v>
      </c>
      <c r="J618" s="103">
        <f t="shared" si="84"/>
        <v>1565.7657657657655</v>
      </c>
    </row>
    <row r="619" spans="1:10" ht="12.75" customHeight="1" x14ac:dyDescent="0.25">
      <c r="A619" s="101"/>
      <c r="D619" s="81"/>
      <c r="E619" s="81">
        <f>(E618*Invoice!I3097)+((E618-(E618*Invoice!I3097))*Invoice!J3097)</f>
        <v>142200</v>
      </c>
      <c r="F619" s="81"/>
      <c r="G619" s="90">
        <f>E619/1.11</f>
        <v>128108.10810810809</v>
      </c>
      <c r="H619" s="91">
        <f>G619*11%</f>
        <v>14091.89189189189</v>
      </c>
      <c r="I619" s="91">
        <f>G619/B618</f>
        <v>1779.2792792792791</v>
      </c>
      <c r="J619" s="104">
        <f>H619/B618</f>
        <v>195.72072072072069</v>
      </c>
    </row>
    <row r="620" spans="1:10" ht="12.75" customHeight="1" x14ac:dyDescent="0.25">
      <c r="A620" s="101"/>
      <c r="D620" s="81" t="s">
        <v>23</v>
      </c>
      <c r="E620" s="81">
        <f>E618-E619</f>
        <v>995400</v>
      </c>
      <c r="F620" s="81"/>
      <c r="G620" s="82">
        <f>G618-G619</f>
        <v>896756.75675675669</v>
      </c>
      <c r="H620" s="82">
        <f>H618-H619</f>
        <v>98643.243243243225</v>
      </c>
      <c r="I620" s="82">
        <f>I618-I619</f>
        <v>12454.954954954954</v>
      </c>
      <c r="J620" s="105">
        <f>J618-J619</f>
        <v>1370.0450450450448</v>
      </c>
    </row>
    <row r="621" spans="1:10" ht="12.75" customHeight="1" x14ac:dyDescent="0.25">
      <c r="A621" s="101"/>
      <c r="D621" s="81"/>
      <c r="E621" s="81"/>
      <c r="F621" s="81"/>
      <c r="G621" s="82"/>
      <c r="H621" s="83">
        <f>G620+H620</f>
        <v>995399.99999999988</v>
      </c>
      <c r="I621" s="83"/>
      <c r="J621" s="103"/>
    </row>
    <row r="622" spans="1:10" ht="12.75" customHeight="1" x14ac:dyDescent="0.25">
      <c r="A622" s="101"/>
      <c r="B622" s="79"/>
      <c r="D622" s="81"/>
      <c r="E622" s="81"/>
      <c r="F622" s="81"/>
      <c r="G622" s="82"/>
      <c r="H622" s="83"/>
      <c r="I622" s="83"/>
      <c r="J622" s="103"/>
    </row>
    <row r="623" spans="1:10" ht="12.75" customHeight="1" x14ac:dyDescent="0.25">
      <c r="A623" s="101">
        <v>11</v>
      </c>
      <c r="B623" s="84" t="s">
        <v>20</v>
      </c>
      <c r="C623" s="84" t="s">
        <v>21</v>
      </c>
      <c r="D623" s="85" t="s">
        <v>22</v>
      </c>
      <c r="E623" s="85" t="s">
        <v>23</v>
      </c>
      <c r="F623" s="85"/>
      <c r="G623" s="86" t="s">
        <v>24</v>
      </c>
      <c r="H623" s="87" t="s">
        <v>25</v>
      </c>
      <c r="I623" s="87" t="s">
        <v>26</v>
      </c>
      <c r="J623" s="102"/>
    </row>
    <row r="624" spans="1:10" ht="12.75" customHeight="1" x14ac:dyDescent="0.25">
      <c r="A624" s="101"/>
      <c r="B624" s="80">
        <f>Invoice!B3098</f>
        <v>72</v>
      </c>
      <c r="C624" s="88" t="str">
        <f>Invoice!E3098</f>
        <v>BINDER NOTE JOYKO A5-TSFS-514 (FRIENDSHIP) JK - U</v>
      </c>
      <c r="D624" s="89">
        <f>Invoice!H3098</f>
        <v>15800</v>
      </c>
      <c r="E624" s="81">
        <f t="shared" si="80"/>
        <v>1137600</v>
      </c>
      <c r="F624" s="81"/>
      <c r="G624" s="82">
        <f t="shared" si="81"/>
        <v>1024864.8648648647</v>
      </c>
      <c r="H624" s="83">
        <f t="shared" si="82"/>
        <v>112735.13513513512</v>
      </c>
      <c r="I624" s="83">
        <f t="shared" si="83"/>
        <v>14234.234234234233</v>
      </c>
      <c r="J624" s="103">
        <f t="shared" si="84"/>
        <v>1565.7657657657655</v>
      </c>
    </row>
    <row r="625" spans="1:10" ht="12.75" customHeight="1" x14ac:dyDescent="0.25">
      <c r="A625" s="101"/>
      <c r="D625" s="81"/>
      <c r="E625" s="81">
        <f>(E624*Invoice!I3098)+((E624-(E624*Invoice!I3098))*Invoice!J3098)</f>
        <v>142200</v>
      </c>
      <c r="F625" s="81"/>
      <c r="G625" s="90">
        <f>E625/1.11</f>
        <v>128108.10810810809</v>
      </c>
      <c r="H625" s="91">
        <f>G625*11%</f>
        <v>14091.89189189189</v>
      </c>
      <c r="I625" s="91">
        <f>G625/B624</f>
        <v>1779.2792792792791</v>
      </c>
      <c r="J625" s="104">
        <f>H625/B624</f>
        <v>195.72072072072069</v>
      </c>
    </row>
    <row r="626" spans="1:10" ht="12.75" customHeight="1" x14ac:dyDescent="0.25">
      <c r="A626" s="101"/>
      <c r="D626" s="81" t="s">
        <v>23</v>
      </c>
      <c r="E626" s="81">
        <f>E624-E625</f>
        <v>995400</v>
      </c>
      <c r="F626" s="81"/>
      <c r="G626" s="82">
        <f>G624-G625</f>
        <v>896756.75675675669</v>
      </c>
      <c r="H626" s="82">
        <f>H624-H625</f>
        <v>98643.243243243225</v>
      </c>
      <c r="I626" s="82">
        <f>I624-I625</f>
        <v>12454.954954954954</v>
      </c>
      <c r="J626" s="105">
        <f>J624-J625</f>
        <v>1370.0450450450448</v>
      </c>
    </row>
    <row r="627" spans="1:10" ht="12.75" customHeight="1" x14ac:dyDescent="0.25">
      <c r="A627" s="101"/>
      <c r="D627" s="81"/>
      <c r="E627" s="81"/>
      <c r="F627" s="81"/>
      <c r="G627" s="82"/>
      <c r="H627" s="83">
        <f>G626+H626</f>
        <v>995399.99999999988</v>
      </c>
      <c r="I627" s="83"/>
      <c r="J627" s="103"/>
    </row>
    <row r="628" spans="1:10" ht="12.75" customHeight="1" x14ac:dyDescent="0.25">
      <c r="A628" s="101"/>
      <c r="B628" s="79"/>
      <c r="D628" s="81"/>
      <c r="E628" s="81"/>
      <c r="F628" s="81"/>
      <c r="G628" s="82"/>
      <c r="H628" s="83"/>
      <c r="I628" s="83"/>
      <c r="J628" s="103"/>
    </row>
    <row r="629" spans="1:10" ht="12.75" customHeight="1" x14ac:dyDescent="0.25">
      <c r="A629" s="101">
        <v>12</v>
      </c>
      <c r="B629" s="84" t="s">
        <v>20</v>
      </c>
      <c r="C629" s="84" t="s">
        <v>21</v>
      </c>
      <c r="D629" s="85" t="s">
        <v>22</v>
      </c>
      <c r="E629" s="85" t="s">
        <v>23</v>
      </c>
      <c r="F629" s="85"/>
      <c r="G629" s="86" t="s">
        <v>24</v>
      </c>
      <c r="H629" s="87" t="s">
        <v>25</v>
      </c>
      <c r="I629" s="87" t="s">
        <v>26</v>
      </c>
      <c r="J629" s="102"/>
    </row>
    <row r="630" spans="1:10" ht="12.75" customHeight="1" x14ac:dyDescent="0.25">
      <c r="A630" s="101"/>
      <c r="B630" s="80">
        <f>Invoice!B3099</f>
        <v>72</v>
      </c>
      <c r="C630" s="88" t="str">
        <f>Invoice!E3099</f>
        <v>CRAYON / OIL PASTEL PUTAR JOYKO TWCR-24S (PANJANG)</v>
      </c>
      <c r="D630" s="89">
        <f>Invoice!H3099</f>
        <v>47800</v>
      </c>
      <c r="E630" s="81">
        <f t="shared" si="80"/>
        <v>3441600</v>
      </c>
      <c r="F630" s="81"/>
      <c r="G630" s="82">
        <f t="shared" si="81"/>
        <v>3100540.5405405401</v>
      </c>
      <c r="H630" s="83">
        <f t="shared" si="82"/>
        <v>341059.45945945941</v>
      </c>
      <c r="I630" s="83">
        <f t="shared" si="83"/>
        <v>43063.063063063055</v>
      </c>
      <c r="J630" s="103">
        <f t="shared" si="84"/>
        <v>4736.936936936936</v>
      </c>
    </row>
    <row r="631" spans="1:10" ht="12.75" customHeight="1" x14ac:dyDescent="0.25">
      <c r="A631" s="101"/>
      <c r="D631" s="81"/>
      <c r="E631" s="81">
        <f>(E630*Invoice!I3099)+((E630-(E630*Invoice!I3099))*Invoice!J3099)</f>
        <v>430200</v>
      </c>
      <c r="F631" s="81"/>
      <c r="G631" s="90">
        <f>E631/1.11</f>
        <v>387567.56756756752</v>
      </c>
      <c r="H631" s="91">
        <f>G631*11%</f>
        <v>42632.432432432426</v>
      </c>
      <c r="I631" s="91">
        <f>G631/B630</f>
        <v>5382.8828828828819</v>
      </c>
      <c r="J631" s="104">
        <f>H631/B630</f>
        <v>592.117117117117</v>
      </c>
    </row>
    <row r="632" spans="1:10" ht="12.75" customHeight="1" x14ac:dyDescent="0.25">
      <c r="A632" s="101"/>
      <c r="D632" s="81" t="s">
        <v>23</v>
      </c>
      <c r="E632" s="81">
        <f>E630-E631</f>
        <v>3011400</v>
      </c>
      <c r="F632" s="81"/>
      <c r="G632" s="82">
        <f>G630-G631</f>
        <v>2712972.9729729728</v>
      </c>
      <c r="H632" s="82">
        <f>H630-H631</f>
        <v>298427.02702702698</v>
      </c>
      <c r="I632" s="82">
        <f>I630-I631</f>
        <v>37680.18018018017</v>
      </c>
      <c r="J632" s="105">
        <f>J630-J631</f>
        <v>4144.8198198198188</v>
      </c>
    </row>
    <row r="633" spans="1:10" ht="12.75" customHeight="1" x14ac:dyDescent="0.25">
      <c r="A633" s="101"/>
      <c r="D633" s="81"/>
      <c r="E633" s="81"/>
      <c r="F633" s="81"/>
      <c r="G633" s="82"/>
      <c r="H633" s="83">
        <f>G632+H632</f>
        <v>3011400</v>
      </c>
      <c r="I633" s="83"/>
      <c r="J633" s="103"/>
    </row>
    <row r="634" spans="1:10" ht="12.75" customHeight="1" x14ac:dyDescent="0.25">
      <c r="A634" s="101"/>
      <c r="B634" s="79"/>
      <c r="D634" s="81"/>
      <c r="E634" s="81"/>
      <c r="F634" s="81"/>
      <c r="G634" s="82"/>
      <c r="H634" s="83"/>
      <c r="I634" s="83"/>
      <c r="J634" s="103"/>
    </row>
    <row r="635" spans="1:10" ht="12.75" customHeight="1" x14ac:dyDescent="0.25">
      <c r="A635" s="101">
        <v>13</v>
      </c>
      <c r="B635" s="84" t="s">
        <v>20</v>
      </c>
      <c r="C635" s="84" t="s">
        <v>21</v>
      </c>
      <c r="D635" s="85" t="s">
        <v>22</v>
      </c>
      <c r="E635" s="85" t="s">
        <v>23</v>
      </c>
      <c r="F635" s="85"/>
      <c r="G635" s="86" t="s">
        <v>24</v>
      </c>
      <c r="H635" s="87" t="s">
        <v>25</v>
      </c>
      <c r="I635" s="87" t="s">
        <v>26</v>
      </c>
      <c r="J635" s="102"/>
    </row>
    <row r="636" spans="1:10" ht="12.75" customHeight="1" x14ac:dyDescent="0.25">
      <c r="A636" s="101"/>
      <c r="B636" s="80">
        <f>Invoice!B3100</f>
        <v>288</v>
      </c>
      <c r="C636" s="88" t="str">
        <f>Invoice!E3100</f>
        <v>CRAYON / OIL PASTEL PUTAR JOYKO TWCR-12S (PANJANG)</v>
      </c>
      <c r="D636" s="89">
        <f>Invoice!H3100</f>
        <v>23900</v>
      </c>
      <c r="E636" s="81">
        <f t="shared" si="80"/>
        <v>6883200</v>
      </c>
      <c r="F636" s="81"/>
      <c r="G636" s="82">
        <f t="shared" si="81"/>
        <v>6201081.0810810803</v>
      </c>
      <c r="H636" s="83">
        <f t="shared" si="82"/>
        <v>682118.91891891882</v>
      </c>
      <c r="I636" s="83">
        <f t="shared" si="83"/>
        <v>21531.531531531527</v>
      </c>
      <c r="J636" s="103">
        <f t="shared" si="84"/>
        <v>2368.468468468468</v>
      </c>
    </row>
    <row r="637" spans="1:10" ht="12.75" customHeight="1" x14ac:dyDescent="0.25">
      <c r="A637" s="101"/>
      <c r="D637" s="81"/>
      <c r="E637" s="81">
        <f>(E636*Invoice!I3100)+((E636-(E636*Invoice!I3100))*Invoice!J3100)</f>
        <v>860400</v>
      </c>
      <c r="F637" s="81"/>
      <c r="G637" s="90">
        <f>E637/1.11</f>
        <v>775135.13513513503</v>
      </c>
      <c r="H637" s="91">
        <f>G637*11%</f>
        <v>85264.864864864852</v>
      </c>
      <c r="I637" s="91">
        <f>G637/B636</f>
        <v>2691.4414414414409</v>
      </c>
      <c r="J637" s="104">
        <f>H637/B636</f>
        <v>296.0585585585585</v>
      </c>
    </row>
    <row r="638" spans="1:10" ht="12.75" customHeight="1" x14ac:dyDescent="0.25">
      <c r="A638" s="101"/>
      <c r="D638" s="81" t="s">
        <v>23</v>
      </c>
      <c r="E638" s="81">
        <f>E636-E637</f>
        <v>6022800</v>
      </c>
      <c r="F638" s="81"/>
      <c r="G638" s="82">
        <f>G636-G637</f>
        <v>5425945.9459459456</v>
      </c>
      <c r="H638" s="82">
        <f>H636-H637</f>
        <v>596854.05405405397</v>
      </c>
      <c r="I638" s="82">
        <f>I636-I637</f>
        <v>18840.090090090085</v>
      </c>
      <c r="J638" s="105">
        <f>J636-J637</f>
        <v>2072.4099099099094</v>
      </c>
    </row>
    <row r="639" spans="1:10" ht="12.75" customHeight="1" x14ac:dyDescent="0.25">
      <c r="A639" s="101"/>
      <c r="D639" s="81"/>
      <c r="E639" s="81"/>
      <c r="F639" s="81"/>
      <c r="G639" s="82"/>
      <c r="H639" s="83">
        <f>G638+H638</f>
        <v>6022800</v>
      </c>
      <c r="I639" s="83"/>
      <c r="J639" s="103"/>
    </row>
    <row r="640" spans="1:10" ht="12.75" customHeight="1" x14ac:dyDescent="0.25">
      <c r="A640" s="101"/>
      <c r="B640" s="79"/>
      <c r="D640" s="81"/>
      <c r="E640" s="81"/>
      <c r="F640" s="81"/>
      <c r="G640" s="82"/>
      <c r="H640" s="83"/>
      <c r="I640" s="83"/>
      <c r="J640" s="103"/>
    </row>
    <row r="641" spans="1:10" ht="12.75" customHeight="1" x14ac:dyDescent="0.25">
      <c r="A641" s="101">
        <v>14</v>
      </c>
      <c r="B641" s="84" t="s">
        <v>20</v>
      </c>
      <c r="C641" s="84" t="s">
        <v>21</v>
      </c>
      <c r="D641" s="85" t="s">
        <v>22</v>
      </c>
      <c r="E641" s="85" t="s">
        <v>23</v>
      </c>
      <c r="F641" s="85"/>
      <c r="G641" s="86" t="s">
        <v>24</v>
      </c>
      <c r="H641" s="87" t="s">
        <v>25</v>
      </c>
      <c r="I641" s="87" t="s">
        <v>26</v>
      </c>
      <c r="J641" s="102"/>
    </row>
    <row r="642" spans="1:10" ht="12.75" customHeight="1" x14ac:dyDescent="0.25">
      <c r="A642" s="101"/>
      <c r="B642" s="80">
        <f>Invoice!B3101</f>
        <v>144</v>
      </c>
      <c r="C642" s="88" t="str">
        <f>Invoice!E3101</f>
        <v>CRAYON / OIL PASTEL PUTAR JOYKO TWCR-12MINI (PENDEK)</v>
      </c>
      <c r="D642" s="89">
        <f>Invoice!H3101</f>
        <v>18600</v>
      </c>
      <c r="E642" s="81">
        <f t="shared" si="80"/>
        <v>2678400</v>
      </c>
      <c r="F642" s="81"/>
      <c r="G642" s="82">
        <f t="shared" si="81"/>
        <v>2412972.9729729728</v>
      </c>
      <c r="H642" s="83">
        <f t="shared" si="82"/>
        <v>265427.02702702698</v>
      </c>
      <c r="I642" s="83">
        <f t="shared" si="83"/>
        <v>16756.756756756757</v>
      </c>
      <c r="J642" s="103">
        <f t="shared" si="84"/>
        <v>1843.2432432432429</v>
      </c>
    </row>
    <row r="643" spans="1:10" ht="12.75" customHeight="1" x14ac:dyDescent="0.25">
      <c r="A643" s="101"/>
      <c r="D643" s="81"/>
      <c r="E643" s="81">
        <f>(E642*Invoice!I3101)+((E642-(E642*Invoice!I3101))*Invoice!J3101)</f>
        <v>334800</v>
      </c>
      <c r="F643" s="81"/>
      <c r="G643" s="90">
        <f>E643/1.11</f>
        <v>301621.6216216216</v>
      </c>
      <c r="H643" s="91">
        <f>G643*11%</f>
        <v>33178.378378378373</v>
      </c>
      <c r="I643" s="91">
        <f>G643/B642</f>
        <v>2094.5945945945946</v>
      </c>
      <c r="J643" s="104">
        <f>H643/B642</f>
        <v>230.40540540540536</v>
      </c>
    </row>
    <row r="644" spans="1:10" ht="12.75" customHeight="1" x14ac:dyDescent="0.25">
      <c r="A644" s="101"/>
      <c r="D644" s="81" t="s">
        <v>23</v>
      </c>
      <c r="E644" s="81">
        <f>E642-E643</f>
        <v>2343600</v>
      </c>
      <c r="F644" s="81"/>
      <c r="G644" s="82">
        <f>G642-G643</f>
        <v>2111351.351351351</v>
      </c>
      <c r="H644" s="82">
        <f>H642-H643</f>
        <v>232248.64864864861</v>
      </c>
      <c r="I644" s="82">
        <f>I642-I643</f>
        <v>14662.162162162162</v>
      </c>
      <c r="J644" s="105">
        <f>J642-J643</f>
        <v>1612.8378378378375</v>
      </c>
    </row>
    <row r="645" spans="1:10" ht="12.75" customHeight="1" x14ac:dyDescent="0.25">
      <c r="A645" s="101"/>
      <c r="D645" s="81"/>
      <c r="E645" s="81"/>
      <c r="F645" s="81"/>
      <c r="G645" s="82"/>
      <c r="H645" s="83">
        <f>G644+H644</f>
        <v>2343599.9999999995</v>
      </c>
      <c r="I645" s="83"/>
      <c r="J645" s="103"/>
    </row>
    <row r="646" spans="1:10" ht="12.75" customHeight="1" x14ac:dyDescent="0.25">
      <c r="A646" s="101"/>
      <c r="B646" s="79"/>
      <c r="D646" s="81"/>
      <c r="E646" s="81"/>
      <c r="F646" s="81"/>
      <c r="G646" s="82"/>
      <c r="H646" s="83"/>
      <c r="I646" s="83"/>
      <c r="J646" s="103"/>
    </row>
    <row r="647" spans="1:10" ht="12.75" customHeight="1" x14ac:dyDescent="0.25">
      <c r="A647" s="101">
        <v>15</v>
      </c>
      <c r="B647" s="84" t="s">
        <v>20</v>
      </c>
      <c r="C647" s="84" t="s">
        <v>21</v>
      </c>
      <c r="D647" s="85" t="s">
        <v>22</v>
      </c>
      <c r="E647" s="85" t="s">
        <v>23</v>
      </c>
      <c r="F647" s="85"/>
      <c r="G647" s="86" t="s">
        <v>24</v>
      </c>
      <c r="H647" s="87" t="s">
        <v>25</v>
      </c>
      <c r="I647" s="87" t="s">
        <v>26</v>
      </c>
      <c r="J647" s="102"/>
    </row>
    <row r="648" spans="1:10" ht="12.75" customHeight="1" x14ac:dyDescent="0.25">
      <c r="A648" s="101"/>
      <c r="B648" s="80">
        <f>Invoice!B3102</f>
        <v>24</v>
      </c>
      <c r="C648" s="88" t="str">
        <f>Invoice!E3102</f>
        <v>CRAYON / OIL PASTEL JOYKO OP-55S PP CASE SEA WORLD</v>
      </c>
      <c r="D648" s="89">
        <f>Invoice!H3102</f>
        <v>66900</v>
      </c>
      <c r="E648" s="81">
        <f t="shared" si="80"/>
        <v>1605600</v>
      </c>
      <c r="F648" s="81"/>
      <c r="G648" s="82">
        <f t="shared" si="81"/>
        <v>1446486.4864864864</v>
      </c>
      <c r="H648" s="83">
        <f t="shared" si="82"/>
        <v>159113.51351351349</v>
      </c>
      <c r="I648" s="83">
        <f t="shared" si="83"/>
        <v>60270.270270270266</v>
      </c>
      <c r="J648" s="103">
        <f t="shared" si="84"/>
        <v>6629.7297297297291</v>
      </c>
    </row>
    <row r="649" spans="1:10" ht="12.75" customHeight="1" x14ac:dyDescent="0.25">
      <c r="A649" s="101"/>
      <c r="D649" s="81"/>
      <c r="E649" s="81">
        <f>(E648*Invoice!I3102)+((E648-(E648*Invoice!I3102))*Invoice!J3102)</f>
        <v>200700</v>
      </c>
      <c r="F649" s="81"/>
      <c r="G649" s="90">
        <f>E649/1.11</f>
        <v>180810.8108108108</v>
      </c>
      <c r="H649" s="91">
        <f>G649*11%</f>
        <v>19889.189189189186</v>
      </c>
      <c r="I649" s="91">
        <f>G649/B648</f>
        <v>7533.7837837837833</v>
      </c>
      <c r="J649" s="104">
        <f>H649/B648</f>
        <v>828.71621621621614</v>
      </c>
    </row>
    <row r="650" spans="1:10" ht="12.75" customHeight="1" x14ac:dyDescent="0.25">
      <c r="A650" s="101"/>
      <c r="D650" s="81" t="s">
        <v>23</v>
      </c>
      <c r="E650" s="81">
        <f>E648-E649</f>
        <v>1404900</v>
      </c>
      <c r="F650" s="81"/>
      <c r="G650" s="82">
        <f>G648-G649</f>
        <v>1265675.6756756755</v>
      </c>
      <c r="H650" s="82">
        <f>H648-H649</f>
        <v>139224.32432432432</v>
      </c>
      <c r="I650" s="82">
        <f>I648-I649</f>
        <v>52736.486486486479</v>
      </c>
      <c r="J650" s="105">
        <f>J648-J649</f>
        <v>5801.0135135135133</v>
      </c>
    </row>
    <row r="651" spans="1:10" ht="12.75" customHeight="1" x14ac:dyDescent="0.25">
      <c r="A651" s="101"/>
      <c r="D651" s="81"/>
      <c r="E651" s="81"/>
      <c r="F651" s="81"/>
      <c r="G651" s="82"/>
      <c r="H651" s="83">
        <f>G650+H650</f>
        <v>1404899.9999999998</v>
      </c>
      <c r="I651" s="83"/>
      <c r="J651" s="103"/>
    </row>
    <row r="652" spans="1:10" ht="12.75" customHeight="1" x14ac:dyDescent="0.25">
      <c r="A652" s="101"/>
      <c r="B652" s="79"/>
      <c r="D652" s="81"/>
      <c r="E652" s="81"/>
      <c r="F652" s="81"/>
      <c r="G652" s="82"/>
      <c r="H652" s="83"/>
      <c r="I652" s="83"/>
      <c r="J652" s="103"/>
    </row>
    <row r="653" spans="1:10" ht="12.75" customHeight="1" x14ac:dyDescent="0.25">
      <c r="A653" s="101">
        <v>16</v>
      </c>
      <c r="B653" s="84" t="s">
        <v>20</v>
      </c>
      <c r="C653" s="84" t="s">
        <v>21</v>
      </c>
      <c r="D653" s="85" t="s">
        <v>22</v>
      </c>
      <c r="E653" s="85" t="s">
        <v>23</v>
      </c>
      <c r="F653" s="85"/>
      <c r="G653" s="86" t="s">
        <v>24</v>
      </c>
      <c r="H653" s="87" t="s">
        <v>25</v>
      </c>
      <c r="I653" s="87" t="s">
        <v>26</v>
      </c>
      <c r="J653" s="102"/>
    </row>
    <row r="654" spans="1:10" ht="12.75" customHeight="1" x14ac:dyDescent="0.25">
      <c r="A654" s="101"/>
      <c r="B654" s="80">
        <f>Invoice!B3103</f>
        <v>24</v>
      </c>
      <c r="C654" s="88" t="str">
        <f>Invoice!E3103</f>
        <v>CRAYON / OIL PASTEL JOYKO OP-48S PP CASE SEA WORLD</v>
      </c>
      <c r="D654" s="89">
        <f>Invoice!H3103</f>
        <v>58900</v>
      </c>
      <c r="E654" s="81">
        <f t="shared" si="80"/>
        <v>1413600</v>
      </c>
      <c r="F654" s="81"/>
      <c r="G654" s="82">
        <f t="shared" si="81"/>
        <v>1273513.5135135134</v>
      </c>
      <c r="H654" s="83">
        <f t="shared" si="82"/>
        <v>140086.48648648648</v>
      </c>
      <c r="I654" s="83">
        <f t="shared" si="83"/>
        <v>53063.063063063055</v>
      </c>
      <c r="J654" s="103">
        <f t="shared" si="84"/>
        <v>5836.9369369369369</v>
      </c>
    </row>
    <row r="655" spans="1:10" ht="12.75" customHeight="1" x14ac:dyDescent="0.25">
      <c r="A655" s="101"/>
      <c r="D655" s="81"/>
      <c r="E655" s="81">
        <f>(E654*Invoice!I3103)+((E654-(E654*Invoice!I3103))*Invoice!J3103)</f>
        <v>176700</v>
      </c>
      <c r="F655" s="81"/>
      <c r="G655" s="90">
        <f>E655/1.11</f>
        <v>159189.18918918917</v>
      </c>
      <c r="H655" s="91">
        <f>G655*11%</f>
        <v>17510.81081081081</v>
      </c>
      <c r="I655" s="91">
        <f>G655/B654</f>
        <v>6632.8828828828819</v>
      </c>
      <c r="J655" s="104">
        <f>H655/B654</f>
        <v>729.61711711711712</v>
      </c>
    </row>
    <row r="656" spans="1:10" ht="12.75" customHeight="1" x14ac:dyDescent="0.25">
      <c r="A656" s="101"/>
      <c r="D656" s="81" t="s">
        <v>23</v>
      </c>
      <c r="E656" s="81">
        <f>E654-E655</f>
        <v>1236900</v>
      </c>
      <c r="F656" s="81"/>
      <c r="G656" s="82">
        <f>G654-G655</f>
        <v>1114324.3243243243</v>
      </c>
      <c r="H656" s="82">
        <f>H654-H655</f>
        <v>122575.67567567567</v>
      </c>
      <c r="I656" s="82">
        <f>I654-I655</f>
        <v>46430.18018018017</v>
      </c>
      <c r="J656" s="105">
        <f>J654-J655</f>
        <v>5107.3198198198197</v>
      </c>
    </row>
    <row r="657" spans="1:10" ht="12.75" customHeight="1" x14ac:dyDescent="0.25">
      <c r="A657" s="101"/>
      <c r="D657" s="81"/>
      <c r="E657" s="81"/>
      <c r="F657" s="81"/>
      <c r="G657" s="82"/>
      <c r="H657" s="83">
        <f>G656+H656</f>
        <v>1236900</v>
      </c>
      <c r="I657" s="83"/>
      <c r="J657" s="103"/>
    </row>
    <row r="658" spans="1:10" ht="12.75" customHeight="1" x14ac:dyDescent="0.25">
      <c r="A658" s="101"/>
      <c r="C658" s="88"/>
      <c r="D658" s="89"/>
      <c r="E658" s="81"/>
      <c r="F658" s="81"/>
      <c r="G658" s="82"/>
      <c r="H658" s="83"/>
      <c r="I658" s="83"/>
      <c r="J658" s="103"/>
    </row>
    <row r="659" spans="1:10" ht="12.75" customHeight="1" x14ac:dyDescent="0.25">
      <c r="A659" s="106"/>
      <c r="B659" s="107"/>
      <c r="C659" s="107"/>
      <c r="D659" s="107"/>
      <c r="E659" s="107"/>
      <c r="F659" s="107"/>
      <c r="G659" s="108">
        <f>G566+G572+G578+G584+G590+G596+G602+G608+G614+G620+G626+G632+G638+G644+G650+G656</f>
        <v>26318108.108108103</v>
      </c>
      <c r="H659" s="108">
        <f>H566+H572+H578+H584+H590+H596+H602+H608+H614+H620+H626+H632+H638+H644+H650+H656</f>
        <v>2894991.8918918916</v>
      </c>
      <c r="I659" s="107"/>
      <c r="J659" s="109">
        <f>H567+H573+H579+H585+H591+H597+H603+H609+H615+H621+H627+H633+H639+H645+H651+H657</f>
        <v>29213100</v>
      </c>
    </row>
    <row r="661" spans="1:10" ht="12.75" customHeight="1" x14ac:dyDescent="0.25">
      <c r="A661" s="94" t="s">
        <v>1</v>
      </c>
      <c r="B661" s="95">
        <f>Invoice!E3194</f>
        <v>23100029</v>
      </c>
      <c r="C661" s="96"/>
      <c r="D661" s="97"/>
      <c r="E661" s="97"/>
      <c r="F661" s="97"/>
      <c r="G661" s="98"/>
      <c r="H661" s="99"/>
      <c r="I661" s="99"/>
      <c r="J661" s="100"/>
    </row>
    <row r="662" spans="1:10" ht="12.75" customHeight="1" x14ac:dyDescent="0.25">
      <c r="A662" s="101">
        <v>1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2"/>
    </row>
    <row r="663" spans="1:10" ht="12.75" customHeight="1" x14ac:dyDescent="0.25">
      <c r="A663" s="101"/>
      <c r="B663" s="80">
        <f>Invoice!B3202</f>
        <v>720</v>
      </c>
      <c r="C663" s="88" t="str">
        <f>Invoice!E3202</f>
        <v>CRAYON / OIL PASTEL JOYKO OP-12S PP CASE SEA WORLD</v>
      </c>
      <c r="D663" s="89">
        <f>Invoice!H3202</f>
        <v>11900</v>
      </c>
      <c r="E663" s="81">
        <f>D663*B663</f>
        <v>8568000</v>
      </c>
      <c r="F663" s="81"/>
      <c r="G663" s="82">
        <f>E663/1.11</f>
        <v>7718918.9189189179</v>
      </c>
      <c r="H663" s="83">
        <f>G663*11%</f>
        <v>849081.08108108095</v>
      </c>
      <c r="I663" s="83">
        <f>G663/B663</f>
        <v>10720.720720720719</v>
      </c>
      <c r="J663" s="103">
        <f>H663/B663</f>
        <v>1179.2792792792791</v>
      </c>
    </row>
    <row r="664" spans="1:10" ht="12.75" customHeight="1" x14ac:dyDescent="0.25">
      <c r="A664" s="101"/>
      <c r="D664" s="81"/>
      <c r="E664" s="81">
        <f>(E663*Invoice!I3202)+((E663-(E663*Invoice!I3202))*Invoice!J3202)</f>
        <v>1071000</v>
      </c>
      <c r="F664" s="81"/>
      <c r="G664" s="90">
        <f>E664/1.11</f>
        <v>964864.86486486474</v>
      </c>
      <c r="H664" s="91">
        <f>G664*11%</f>
        <v>106135.13513513512</v>
      </c>
      <c r="I664" s="91">
        <f>G664/B663</f>
        <v>1340.0900900900899</v>
      </c>
      <c r="J664" s="104">
        <f>H664/B663</f>
        <v>147.40990990990989</v>
      </c>
    </row>
    <row r="665" spans="1:10" ht="12.75" customHeight="1" x14ac:dyDescent="0.25">
      <c r="A665" s="101"/>
      <c r="D665" s="81" t="s">
        <v>23</v>
      </c>
      <c r="E665" s="81">
        <f>E663-E664</f>
        <v>7497000</v>
      </c>
      <c r="F665" s="81"/>
      <c r="G665" s="82">
        <f>G663-G664</f>
        <v>6754054.0540540535</v>
      </c>
      <c r="H665" s="82">
        <f>H663-H664</f>
        <v>742945.9459459458</v>
      </c>
      <c r="I665" s="82">
        <f>I663-I664</f>
        <v>9380.6306306306287</v>
      </c>
      <c r="J665" s="105">
        <f>J663-J664</f>
        <v>1031.8693693693692</v>
      </c>
    </row>
    <row r="666" spans="1:10" ht="12.75" customHeight="1" x14ac:dyDescent="0.25">
      <c r="A666" s="101"/>
      <c r="D666" s="81"/>
      <c r="E666" s="81"/>
      <c r="F666" s="81"/>
      <c r="G666" s="82"/>
      <c r="H666" s="83">
        <f>G665+H665</f>
        <v>7496999.9999999991</v>
      </c>
      <c r="I666" s="83"/>
      <c r="J666" s="103"/>
    </row>
    <row r="667" spans="1:10" ht="12.75" customHeight="1" x14ac:dyDescent="0.25">
      <c r="A667" s="101"/>
      <c r="B667" s="79"/>
      <c r="D667" s="81"/>
      <c r="E667" s="81"/>
      <c r="F667" s="81"/>
      <c r="G667" s="82"/>
      <c r="H667" s="83"/>
      <c r="I667" s="83"/>
      <c r="J667" s="103"/>
    </row>
    <row r="668" spans="1:10" ht="12.75" customHeight="1" x14ac:dyDescent="0.25">
      <c r="A668" s="101">
        <v>2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2"/>
    </row>
    <row r="669" spans="1:10" ht="12.75" customHeight="1" x14ac:dyDescent="0.25">
      <c r="A669" s="101"/>
      <c r="B669" s="80">
        <f>Invoice!B3203</f>
        <v>144</v>
      </c>
      <c r="C669" s="88" t="str">
        <f>Invoice!E3203</f>
        <v>CRAYON / OIL PASTEL JOYKO OP-18S PP CASE SEA WORLD</v>
      </c>
      <c r="D669" s="89">
        <f>Invoice!H3203</f>
        <v>23000</v>
      </c>
      <c r="E669" s="81">
        <f t="shared" ref="E669:E693" si="85">D669*B669</f>
        <v>3312000</v>
      </c>
      <c r="F669" s="81"/>
      <c r="G669" s="82">
        <f t="shared" ref="G669:G693" si="86">E669/1.11</f>
        <v>2983783.7837837837</v>
      </c>
      <c r="H669" s="83">
        <f t="shared" ref="H669:H693" si="87">G669*11%</f>
        <v>328216.21621621621</v>
      </c>
      <c r="I669" s="83">
        <f t="shared" ref="I669:I693" si="88">G669/B669</f>
        <v>20720.720720720721</v>
      </c>
      <c r="J669" s="103">
        <f t="shared" ref="J669:J693" si="89">H669/B669</f>
        <v>2279.2792792792793</v>
      </c>
    </row>
    <row r="670" spans="1:10" ht="12.75" customHeight="1" x14ac:dyDescent="0.25">
      <c r="A670" s="101"/>
      <c r="D670" s="81"/>
      <c r="E670" s="81">
        <f>(E669*Invoice!I3203)+((E669-(E669*Invoice!I3203))*Invoice!J3203)</f>
        <v>414000</v>
      </c>
      <c r="F670" s="81"/>
      <c r="G670" s="90">
        <f>E670/1.11</f>
        <v>372972.97297297296</v>
      </c>
      <c r="H670" s="91">
        <f>G670*11%</f>
        <v>41027.027027027027</v>
      </c>
      <c r="I670" s="91">
        <f>G670/B669</f>
        <v>2590.0900900900901</v>
      </c>
      <c r="J670" s="104">
        <f>H670/B669</f>
        <v>284.90990990990991</v>
      </c>
    </row>
    <row r="671" spans="1:10" ht="12.75" customHeight="1" x14ac:dyDescent="0.25">
      <c r="A671" s="101"/>
      <c r="D671" s="81" t="s">
        <v>23</v>
      </c>
      <c r="E671" s="81">
        <f>E669-E670</f>
        <v>2898000</v>
      </c>
      <c r="F671" s="81"/>
      <c r="G671" s="82">
        <f>G669-G670</f>
        <v>2610810.8108108109</v>
      </c>
      <c r="H671" s="82">
        <f>H669-H670</f>
        <v>287189.18918918917</v>
      </c>
      <c r="I671" s="82">
        <f>I669-I670</f>
        <v>18130.630630630632</v>
      </c>
      <c r="J671" s="105">
        <f>J669-J670</f>
        <v>1994.3693693693695</v>
      </c>
    </row>
    <row r="672" spans="1:10" ht="12.75" customHeight="1" x14ac:dyDescent="0.25">
      <c r="A672" s="101"/>
      <c r="D672" s="81"/>
      <c r="E672" s="81"/>
      <c r="F672" s="81"/>
      <c r="G672" s="82"/>
      <c r="H672" s="83">
        <f>G671+H671</f>
        <v>2898000</v>
      </c>
      <c r="I672" s="83"/>
      <c r="J672" s="103"/>
    </row>
    <row r="673" spans="1:10" ht="12.75" customHeight="1" x14ac:dyDescent="0.25">
      <c r="A673" s="101"/>
      <c r="B673" s="79"/>
      <c r="D673" s="81"/>
      <c r="E673" s="81"/>
      <c r="F673" s="81"/>
      <c r="G673" s="82"/>
      <c r="H673" s="83"/>
      <c r="I673" s="83"/>
      <c r="J673" s="103"/>
    </row>
    <row r="674" spans="1:10" ht="12.75" customHeight="1" x14ac:dyDescent="0.25">
      <c r="A674" s="101">
        <v>3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2"/>
    </row>
    <row r="675" spans="1:10" ht="12.75" customHeight="1" x14ac:dyDescent="0.25">
      <c r="A675" s="101"/>
      <c r="B675" s="80">
        <f>Invoice!B3204</f>
        <v>144</v>
      </c>
      <c r="C675" s="88" t="str">
        <f>Invoice!E3204</f>
        <v>CRAYON / OIL PASTEL JOYKO OP-24S PP CASE SEA WORLD</v>
      </c>
      <c r="D675" s="89">
        <f>Invoice!H3204</f>
        <v>29600</v>
      </c>
      <c r="E675" s="81">
        <f t="shared" si="85"/>
        <v>4262400</v>
      </c>
      <c r="F675" s="81"/>
      <c r="G675" s="82">
        <f t="shared" si="86"/>
        <v>3839999.9999999995</v>
      </c>
      <c r="H675" s="83">
        <f t="shared" si="87"/>
        <v>422399.99999999994</v>
      </c>
      <c r="I675" s="83">
        <f t="shared" si="88"/>
        <v>26666.666666666664</v>
      </c>
      <c r="J675" s="103">
        <f t="shared" si="89"/>
        <v>2933.333333333333</v>
      </c>
    </row>
    <row r="676" spans="1:10" ht="12.75" customHeight="1" x14ac:dyDescent="0.25">
      <c r="A676" s="101"/>
      <c r="D676" s="81"/>
      <c r="E676" s="81">
        <f>(E675*Invoice!I3204)+((E675-(E675*Invoice!I3204))*Invoice!J3204)</f>
        <v>532800</v>
      </c>
      <c r="F676" s="81"/>
      <c r="G676" s="90">
        <f>E676/1.11</f>
        <v>479999.99999999994</v>
      </c>
      <c r="H676" s="91">
        <f>G676*11%</f>
        <v>52799.999999999993</v>
      </c>
      <c r="I676" s="91">
        <f>G676/B675</f>
        <v>3333.333333333333</v>
      </c>
      <c r="J676" s="104">
        <f>H676/B675</f>
        <v>366.66666666666663</v>
      </c>
    </row>
    <row r="677" spans="1:10" ht="12.75" customHeight="1" x14ac:dyDescent="0.25">
      <c r="A677" s="101"/>
      <c r="D677" s="81" t="s">
        <v>23</v>
      </c>
      <c r="E677" s="81">
        <f>E675-E676</f>
        <v>3729600</v>
      </c>
      <c r="F677" s="81"/>
      <c r="G677" s="82">
        <f>G675-G676</f>
        <v>3359999.9999999995</v>
      </c>
      <c r="H677" s="82">
        <f>H675-H676</f>
        <v>369599.99999999994</v>
      </c>
      <c r="I677" s="82">
        <f>I675-I676</f>
        <v>23333.333333333332</v>
      </c>
      <c r="J677" s="105">
        <f>J675-J676</f>
        <v>2566.6666666666665</v>
      </c>
    </row>
    <row r="678" spans="1:10" ht="12.75" customHeight="1" x14ac:dyDescent="0.25">
      <c r="A678" s="101"/>
      <c r="D678" s="81"/>
      <c r="E678" s="81"/>
      <c r="F678" s="81"/>
      <c r="G678" s="82"/>
      <c r="H678" s="83">
        <f>G677+H677</f>
        <v>3729599.9999999995</v>
      </c>
      <c r="I678" s="83"/>
      <c r="J678" s="103"/>
    </row>
    <row r="679" spans="1:10" ht="12.75" customHeight="1" x14ac:dyDescent="0.25">
      <c r="A679" s="101"/>
      <c r="B679" s="79"/>
      <c r="D679" s="81"/>
      <c r="E679" s="81"/>
      <c r="F679" s="81"/>
      <c r="G679" s="82"/>
      <c r="H679" s="83"/>
      <c r="I679" s="83"/>
      <c r="J679" s="103"/>
    </row>
    <row r="680" spans="1:10" ht="12.75" customHeight="1" x14ac:dyDescent="0.25">
      <c r="A680" s="101">
        <v>4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2"/>
    </row>
    <row r="681" spans="1:10" ht="12.75" customHeight="1" x14ac:dyDescent="0.25">
      <c r="A681" s="101"/>
      <c r="B681" s="80">
        <f>Invoice!B3205</f>
        <v>72</v>
      </c>
      <c r="C681" s="88" t="str">
        <f>Invoice!E3205</f>
        <v>CRAYON / OIL PASTEL JOYKO OP-36S PP CASE SEA WORLD</v>
      </c>
      <c r="D681" s="89">
        <f>Invoice!H3205</f>
        <v>41500</v>
      </c>
      <c r="E681" s="81">
        <f t="shared" si="85"/>
        <v>2988000</v>
      </c>
      <c r="F681" s="81"/>
      <c r="G681" s="82">
        <f t="shared" si="86"/>
        <v>2691891.8918918916</v>
      </c>
      <c r="H681" s="83">
        <f t="shared" si="87"/>
        <v>296108.10810810811</v>
      </c>
      <c r="I681" s="83">
        <f t="shared" si="88"/>
        <v>37387.387387387382</v>
      </c>
      <c r="J681" s="103">
        <f t="shared" si="89"/>
        <v>4112.6126126126128</v>
      </c>
    </row>
    <row r="682" spans="1:10" ht="12.75" customHeight="1" x14ac:dyDescent="0.25">
      <c r="A682" s="101"/>
      <c r="D682" s="81"/>
      <c r="E682" s="81">
        <f>(E681*Invoice!I3205)+((E681-(E681*Invoice!I3205))*Invoice!J3205)</f>
        <v>373500</v>
      </c>
      <c r="F682" s="81"/>
      <c r="G682" s="90">
        <f>E682/1.11</f>
        <v>336486.48648648645</v>
      </c>
      <c r="H682" s="91">
        <f>G682*11%</f>
        <v>37013.513513513513</v>
      </c>
      <c r="I682" s="91">
        <f>G682/B681</f>
        <v>4673.4234234234227</v>
      </c>
      <c r="J682" s="104">
        <f>H682/B681</f>
        <v>514.0765765765766</v>
      </c>
    </row>
    <row r="683" spans="1:10" ht="12.75" customHeight="1" x14ac:dyDescent="0.25">
      <c r="A683" s="101"/>
      <c r="D683" s="81" t="s">
        <v>23</v>
      </c>
      <c r="E683" s="81">
        <f>E681-E682</f>
        <v>2614500</v>
      </c>
      <c r="F683" s="81"/>
      <c r="G683" s="82">
        <f>G681-G682</f>
        <v>2355405.405405405</v>
      </c>
      <c r="H683" s="82">
        <f>H681-H682</f>
        <v>259094.59459459459</v>
      </c>
      <c r="I683" s="82">
        <f>I681-I682</f>
        <v>32713.963963963957</v>
      </c>
      <c r="J683" s="105">
        <f>J681-J682</f>
        <v>3598.5360360360364</v>
      </c>
    </row>
    <row r="684" spans="1:10" ht="12.75" customHeight="1" x14ac:dyDescent="0.25">
      <c r="A684" s="101"/>
      <c r="D684" s="81"/>
      <c r="E684" s="81"/>
      <c r="F684" s="81"/>
      <c r="G684" s="82"/>
      <c r="H684" s="83">
        <f>G683+H683</f>
        <v>2614499.9999999995</v>
      </c>
      <c r="I684" s="83"/>
      <c r="J684" s="103"/>
    </row>
    <row r="685" spans="1:10" ht="12.75" customHeight="1" x14ac:dyDescent="0.25">
      <c r="A685" s="101"/>
      <c r="B685" s="79"/>
      <c r="D685" s="81"/>
      <c r="E685" s="81"/>
      <c r="F685" s="81"/>
      <c r="G685" s="82"/>
      <c r="H685" s="83"/>
      <c r="I685" s="83"/>
      <c r="J685" s="103"/>
    </row>
    <row r="686" spans="1:10" ht="12.75" customHeight="1" x14ac:dyDescent="0.25">
      <c r="A686" s="101">
        <v>5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2"/>
    </row>
    <row r="687" spans="1:10" ht="12.75" customHeight="1" x14ac:dyDescent="0.25">
      <c r="A687" s="101"/>
      <c r="B687" s="80">
        <f>Invoice!B3206</f>
        <v>144</v>
      </c>
      <c r="C687" s="88" t="str">
        <f>Invoice!E3206</f>
        <v>GEL PEN KENKO HI-TECH-H 0.28 MM HITAM</v>
      </c>
      <c r="D687" s="89">
        <f>Invoice!H3206</f>
        <v>39000</v>
      </c>
      <c r="E687" s="81">
        <f t="shared" si="85"/>
        <v>5616000</v>
      </c>
      <c r="F687" s="81"/>
      <c r="G687" s="82">
        <f t="shared" si="86"/>
        <v>5059459.4594594594</v>
      </c>
      <c r="H687" s="83">
        <f t="shared" si="87"/>
        <v>556540.54054054059</v>
      </c>
      <c r="I687" s="83">
        <f t="shared" si="88"/>
        <v>35135.135135135133</v>
      </c>
      <c r="J687" s="103">
        <f t="shared" si="89"/>
        <v>3864.864864864865</v>
      </c>
    </row>
    <row r="688" spans="1:10" ht="12.75" customHeight="1" x14ac:dyDescent="0.25">
      <c r="A688" s="101"/>
      <c r="D688" s="81"/>
      <c r="E688" s="81">
        <f>(E687*Invoice!I3206)+((E687-(E687*Invoice!I3206))*Invoice!J3206)</f>
        <v>702000</v>
      </c>
      <c r="F688" s="81"/>
      <c r="G688" s="90">
        <f>E688/1.11</f>
        <v>632432.43243243243</v>
      </c>
      <c r="H688" s="91">
        <f>G688*11%</f>
        <v>69567.567567567574</v>
      </c>
      <c r="I688" s="91">
        <f>G688/B687</f>
        <v>4391.8918918918916</v>
      </c>
      <c r="J688" s="104">
        <f>H688/B687</f>
        <v>483.10810810810813</v>
      </c>
    </row>
    <row r="689" spans="1:10" ht="12.75" customHeight="1" x14ac:dyDescent="0.25">
      <c r="A689" s="101"/>
      <c r="D689" s="81" t="s">
        <v>23</v>
      </c>
      <c r="E689" s="81">
        <f>E687-E688</f>
        <v>4914000</v>
      </c>
      <c r="F689" s="81"/>
      <c r="G689" s="82">
        <f>G687-G688</f>
        <v>4427027.0270270268</v>
      </c>
      <c r="H689" s="82">
        <f>H687-H688</f>
        <v>486972.97297297302</v>
      </c>
      <c r="I689" s="82">
        <f>I687-I688</f>
        <v>30743.24324324324</v>
      </c>
      <c r="J689" s="105">
        <f>J687-J688</f>
        <v>3381.7567567567567</v>
      </c>
    </row>
    <row r="690" spans="1:10" ht="12.75" customHeight="1" x14ac:dyDescent="0.25">
      <c r="A690" s="101"/>
      <c r="D690" s="81"/>
      <c r="E690" s="81"/>
      <c r="F690" s="81"/>
      <c r="G690" s="82"/>
      <c r="H690" s="83">
        <f>G689+H689</f>
        <v>4914000</v>
      </c>
      <c r="I690" s="83"/>
      <c r="J690" s="103"/>
    </row>
    <row r="691" spans="1:10" ht="12.75" customHeight="1" x14ac:dyDescent="0.25">
      <c r="A691" s="101"/>
      <c r="B691" s="79"/>
      <c r="D691" s="81"/>
      <c r="E691" s="81"/>
      <c r="F691" s="81"/>
      <c r="G691" s="82"/>
      <c r="H691" s="83"/>
      <c r="I691" s="83"/>
      <c r="J691" s="103"/>
    </row>
    <row r="692" spans="1:10" ht="12.75" customHeight="1" x14ac:dyDescent="0.25">
      <c r="A692" s="101">
        <v>6</v>
      </c>
      <c r="B692" s="84" t="s">
        <v>20</v>
      </c>
      <c r="C692" s="84" t="s">
        <v>21</v>
      </c>
      <c r="D692" s="85" t="s">
        <v>22</v>
      </c>
      <c r="E692" s="85" t="s">
        <v>23</v>
      </c>
      <c r="F692" s="85"/>
      <c r="G692" s="86" t="s">
        <v>24</v>
      </c>
      <c r="H692" s="87" t="s">
        <v>25</v>
      </c>
      <c r="I692" s="87" t="s">
        <v>26</v>
      </c>
      <c r="J692" s="102"/>
    </row>
    <row r="693" spans="1:10" ht="12.75" customHeight="1" x14ac:dyDescent="0.25">
      <c r="A693" s="101"/>
      <c r="B693" s="80">
        <f>Invoice!B3207</f>
        <v>132</v>
      </c>
      <c r="C693" s="88" t="str">
        <f>Invoice!E3207</f>
        <v>GEL PEN KENKO HI-TECH-H 0.28 MM BIRU</v>
      </c>
      <c r="D693" s="89">
        <f>Invoice!H3207</f>
        <v>39000</v>
      </c>
      <c r="E693" s="81">
        <f t="shared" si="85"/>
        <v>5148000</v>
      </c>
      <c r="F693" s="81"/>
      <c r="G693" s="82">
        <f t="shared" si="86"/>
        <v>4637837.8378378376</v>
      </c>
      <c r="H693" s="83">
        <f t="shared" si="87"/>
        <v>510162.16216216213</v>
      </c>
      <c r="I693" s="83">
        <f t="shared" si="88"/>
        <v>35135.135135135133</v>
      </c>
      <c r="J693" s="103">
        <f t="shared" si="89"/>
        <v>3864.8648648648646</v>
      </c>
    </row>
    <row r="694" spans="1:10" ht="12.75" customHeight="1" x14ac:dyDescent="0.25">
      <c r="A694" s="101"/>
      <c r="D694" s="81"/>
      <c r="E694" s="81">
        <f>(E693*Invoice!I3207)+((E693-(E693*Invoice!I3207))*Invoice!J3207)</f>
        <v>643500</v>
      </c>
      <c r="F694" s="81"/>
      <c r="G694" s="90">
        <f>E694/1.11</f>
        <v>579729.7297297297</v>
      </c>
      <c r="H694" s="91">
        <f>G694*11%</f>
        <v>63770.270270270266</v>
      </c>
      <c r="I694" s="91">
        <f>G694/B693</f>
        <v>4391.8918918918916</v>
      </c>
      <c r="J694" s="104">
        <f>H694/B693</f>
        <v>483.10810810810807</v>
      </c>
    </row>
    <row r="695" spans="1:10" ht="12.75" customHeight="1" x14ac:dyDescent="0.25">
      <c r="A695" s="101"/>
      <c r="D695" s="81" t="s">
        <v>23</v>
      </c>
      <c r="E695" s="81">
        <f>E693-E694</f>
        <v>4504500</v>
      </c>
      <c r="F695" s="81"/>
      <c r="G695" s="82">
        <f>G693-G694</f>
        <v>4058108.1081081079</v>
      </c>
      <c r="H695" s="82">
        <f>H693-H694</f>
        <v>446391.89189189184</v>
      </c>
      <c r="I695" s="82">
        <f>I693-I694</f>
        <v>30743.24324324324</v>
      </c>
      <c r="J695" s="105">
        <f>J693-J694</f>
        <v>3381.7567567567567</v>
      </c>
    </row>
    <row r="696" spans="1:10" ht="12.75" customHeight="1" x14ac:dyDescent="0.25">
      <c r="A696" s="101"/>
      <c r="D696" s="81"/>
      <c r="E696" s="81"/>
      <c r="F696" s="81"/>
      <c r="G696" s="82"/>
      <c r="H696" s="83">
        <f>G695+H695</f>
        <v>4504500</v>
      </c>
      <c r="I696" s="83"/>
      <c r="J696" s="103"/>
    </row>
    <row r="697" spans="1:10" ht="12.75" customHeight="1" x14ac:dyDescent="0.25">
      <c r="A697" s="101"/>
      <c r="B697" s="79"/>
      <c r="D697" s="81"/>
      <c r="E697" s="81"/>
      <c r="F697" s="81"/>
      <c r="G697" s="82"/>
      <c r="H697" s="83"/>
      <c r="I697" s="83"/>
      <c r="J697" s="103"/>
    </row>
    <row r="698" spans="1:10" ht="12.75" customHeight="1" x14ac:dyDescent="0.25">
      <c r="A698" s="106"/>
      <c r="B698" s="107"/>
      <c r="C698" s="107"/>
      <c r="D698" s="107"/>
      <c r="E698" s="107"/>
      <c r="F698" s="107"/>
      <c r="G698" s="108">
        <f>G665+G671+G677+G683+G689+G695</f>
        <v>23565405.405405402</v>
      </c>
      <c r="H698" s="108">
        <f>H665+H671+H677+H683+H689+H695</f>
        <v>2592194.5945945941</v>
      </c>
      <c r="I698" s="107"/>
      <c r="J698" s="109">
        <f>H666+H672+H678+H684+H690+H696</f>
        <v>26157600</v>
      </c>
    </row>
    <row r="700" spans="1:10" ht="12.75" customHeight="1" x14ac:dyDescent="0.25">
      <c r="A700" s="94" t="s">
        <v>1</v>
      </c>
      <c r="B700" s="95">
        <f>Invoice!E3308</f>
        <v>23100030</v>
      </c>
      <c r="C700" s="96"/>
      <c r="D700" s="97"/>
      <c r="E700" s="97"/>
      <c r="F700" s="97"/>
      <c r="G700" s="98"/>
      <c r="H700" s="99"/>
      <c r="I700" s="99"/>
      <c r="J700" s="100"/>
    </row>
    <row r="701" spans="1:10" ht="12.75" customHeight="1" x14ac:dyDescent="0.25">
      <c r="A701" s="101">
        <v>1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2"/>
    </row>
    <row r="702" spans="1:10" ht="12.75" customHeight="1" x14ac:dyDescent="0.25">
      <c r="A702" s="101"/>
      <c r="B702" s="80">
        <f>Invoice!B3316</f>
        <v>144</v>
      </c>
      <c r="C702" s="88" t="str">
        <f>Invoice!E3316</f>
        <v>GEL PEN KENKO KE-303 T-GEL TRIANGULAR HITAM</v>
      </c>
      <c r="D702" s="89">
        <f>Invoice!H3316</f>
        <v>21600</v>
      </c>
      <c r="E702" s="81">
        <f>D702*B702</f>
        <v>3110400</v>
      </c>
      <c r="F702" s="81"/>
      <c r="G702" s="82">
        <f>E702/1.11</f>
        <v>2802162.1621621619</v>
      </c>
      <c r="H702" s="83">
        <f>G702*11%</f>
        <v>308237.83783783781</v>
      </c>
      <c r="I702" s="83">
        <f>G702/B702</f>
        <v>19459.459459459456</v>
      </c>
      <c r="J702" s="103">
        <f>H702/B702</f>
        <v>2140.5405405405404</v>
      </c>
    </row>
    <row r="703" spans="1:10" ht="12.75" customHeight="1" x14ac:dyDescent="0.25">
      <c r="A703" s="101"/>
      <c r="D703" s="81"/>
      <c r="E703" s="81">
        <f>(E702*Invoice!I3316)+((E702-(E702*Invoice!I3316))*Invoice!J3316)</f>
        <v>419904</v>
      </c>
      <c r="F703" s="81"/>
      <c r="G703" s="90">
        <f>E703/1.11</f>
        <v>378291.89189189184</v>
      </c>
      <c r="H703" s="91">
        <f>G703*11%</f>
        <v>41612.108108108099</v>
      </c>
      <c r="I703" s="91">
        <f>G703/B702</f>
        <v>2627.0270270270266</v>
      </c>
      <c r="J703" s="104">
        <f>H703/B702</f>
        <v>288.97297297297291</v>
      </c>
    </row>
    <row r="704" spans="1:10" ht="12.75" customHeight="1" x14ac:dyDescent="0.25">
      <c r="A704" s="101"/>
      <c r="D704" s="81" t="s">
        <v>23</v>
      </c>
      <c r="E704" s="81">
        <f>E702-E703</f>
        <v>2690496</v>
      </c>
      <c r="F704" s="81"/>
      <c r="G704" s="82">
        <f>G702-G703</f>
        <v>2423870.2702702703</v>
      </c>
      <c r="H704" s="82">
        <f>H702-H703</f>
        <v>266625.7297297297</v>
      </c>
      <c r="I704" s="82">
        <f>I702-I703</f>
        <v>16832.43243243243</v>
      </c>
      <c r="J704" s="105">
        <f>J702-J703</f>
        <v>1851.5675675675675</v>
      </c>
    </row>
    <row r="705" spans="1:10" ht="12.75" customHeight="1" x14ac:dyDescent="0.25">
      <c r="A705" s="101"/>
      <c r="D705" s="81"/>
      <c r="E705" s="81"/>
      <c r="F705" s="81"/>
      <c r="G705" s="82"/>
      <c r="H705" s="83">
        <f>G704+H704</f>
        <v>2690496</v>
      </c>
      <c r="I705" s="83"/>
      <c r="J705" s="103"/>
    </row>
    <row r="706" spans="1:10" ht="12.75" customHeight="1" x14ac:dyDescent="0.25">
      <c r="A706" s="101"/>
      <c r="B706" s="79"/>
      <c r="D706" s="81"/>
      <c r="E706" s="81"/>
      <c r="F706" s="81"/>
      <c r="G706" s="82"/>
      <c r="H706" s="83"/>
      <c r="I706" s="83"/>
      <c r="J706" s="103"/>
    </row>
    <row r="707" spans="1:10" ht="12.75" customHeight="1" x14ac:dyDescent="0.25">
      <c r="A707" s="106"/>
      <c r="B707" s="107"/>
      <c r="C707" s="107"/>
      <c r="D707" s="107"/>
      <c r="E707" s="107"/>
      <c r="F707" s="107"/>
      <c r="G707" s="108">
        <f>G704</f>
        <v>2423870.2702702703</v>
      </c>
      <c r="H707" s="108">
        <f>H704</f>
        <v>266625.7297297297</v>
      </c>
      <c r="I707" s="107"/>
      <c r="J707" s="109">
        <f>H705</f>
        <v>2690496</v>
      </c>
    </row>
    <row r="709" spans="1:10" ht="12.75" customHeight="1" x14ac:dyDescent="0.25">
      <c r="A709" s="94" t="s">
        <v>1</v>
      </c>
      <c r="B709" s="95">
        <f>Invoice!E3422</f>
        <v>23100031</v>
      </c>
      <c r="C709" s="96"/>
      <c r="D709" s="97"/>
      <c r="E709" s="97"/>
      <c r="F709" s="97"/>
      <c r="G709" s="98"/>
      <c r="H709" s="99"/>
      <c r="I709" s="99"/>
      <c r="J709" s="100"/>
    </row>
    <row r="710" spans="1:10" ht="12.75" customHeight="1" x14ac:dyDescent="0.25">
      <c r="A710" s="101">
        <v>1</v>
      </c>
      <c r="B710" s="84" t="s">
        <v>20</v>
      </c>
      <c r="C710" s="84" t="s">
        <v>21</v>
      </c>
      <c r="D710" s="85" t="s">
        <v>22</v>
      </c>
      <c r="E710" s="85" t="s">
        <v>23</v>
      </c>
      <c r="F710" s="85"/>
      <c r="G710" s="86" t="s">
        <v>24</v>
      </c>
      <c r="H710" s="87" t="s">
        <v>25</v>
      </c>
      <c r="I710" s="87" t="s">
        <v>26</v>
      </c>
      <c r="J710" s="102"/>
    </row>
    <row r="711" spans="1:10" ht="12.75" customHeight="1" x14ac:dyDescent="0.25">
      <c r="A711" s="101"/>
      <c r="B711" s="80">
        <f>Invoice!B3430</f>
        <v>24</v>
      </c>
      <c r="C711" s="88" t="str">
        <f>Invoice!E3430</f>
        <v>PUNCH KENKO NO. 85XL</v>
      </c>
      <c r="D711" s="89">
        <f>Invoice!H3430</f>
        <v>59000</v>
      </c>
      <c r="E711" s="81">
        <f>D711*B711</f>
        <v>1416000</v>
      </c>
      <c r="F711" s="81"/>
      <c r="G711" s="82">
        <f>E711/1.11</f>
        <v>1275675.6756756755</v>
      </c>
      <c r="H711" s="83">
        <f>G711*11%</f>
        <v>140324.32432432432</v>
      </c>
      <c r="I711" s="83">
        <f>G711/B711</f>
        <v>53153.153153153144</v>
      </c>
      <c r="J711" s="103">
        <f>H711/B711</f>
        <v>5846.8468468468463</v>
      </c>
    </row>
    <row r="712" spans="1:10" ht="12.75" customHeight="1" x14ac:dyDescent="0.25">
      <c r="A712" s="101"/>
      <c r="D712" s="81"/>
      <c r="E712" s="81">
        <f>(E711*Invoice!I3430)+((E711-(E711*Invoice!I3430))*Invoice!J3430)</f>
        <v>198240.00000000003</v>
      </c>
      <c r="F712" s="81"/>
      <c r="G712" s="90">
        <f>E712/1.11</f>
        <v>178594.59459459462</v>
      </c>
      <c r="H712" s="91">
        <f>G712*11%</f>
        <v>19645.405405405407</v>
      </c>
      <c r="I712" s="91">
        <f>G712/B711</f>
        <v>7441.4414414414423</v>
      </c>
      <c r="J712" s="104">
        <f>H712/B711</f>
        <v>818.55855855855862</v>
      </c>
    </row>
    <row r="713" spans="1:10" ht="12.75" customHeight="1" x14ac:dyDescent="0.25">
      <c r="A713" s="101"/>
      <c r="D713" s="81" t="s">
        <v>23</v>
      </c>
      <c r="E713" s="81">
        <f>E711-E712</f>
        <v>1217760</v>
      </c>
      <c r="F713" s="81"/>
      <c r="G713" s="82">
        <f>G711-G712</f>
        <v>1097081.0810810809</v>
      </c>
      <c r="H713" s="82">
        <f>H711-H712</f>
        <v>120678.91891891891</v>
      </c>
      <c r="I713" s="82">
        <f>I711-I712</f>
        <v>45711.711711711701</v>
      </c>
      <c r="J713" s="105">
        <f>J711-J712</f>
        <v>5028.2882882882877</v>
      </c>
    </row>
    <row r="714" spans="1:10" ht="12.75" customHeight="1" x14ac:dyDescent="0.25">
      <c r="A714" s="101"/>
      <c r="D714" s="81"/>
      <c r="E714" s="81"/>
      <c r="F714" s="81"/>
      <c r="G714" s="82"/>
      <c r="H714" s="83">
        <f>G713+H713</f>
        <v>1217759.9999999998</v>
      </c>
      <c r="I714" s="83"/>
      <c r="J714" s="103"/>
    </row>
    <row r="715" spans="1:10" ht="12.75" customHeight="1" x14ac:dyDescent="0.25">
      <c r="A715" s="101"/>
      <c r="B715" s="79"/>
      <c r="D715" s="81"/>
      <c r="E715" s="81"/>
      <c r="F715" s="81"/>
      <c r="G715" s="82"/>
      <c r="H715" s="83"/>
      <c r="I715" s="83"/>
      <c r="J715" s="103"/>
    </row>
    <row r="716" spans="1:10" ht="12.75" customHeight="1" x14ac:dyDescent="0.25">
      <c r="A716" s="101">
        <v>2</v>
      </c>
      <c r="B716" s="84" t="s">
        <v>20</v>
      </c>
      <c r="C716" s="84" t="s">
        <v>21</v>
      </c>
      <c r="D716" s="85" t="s">
        <v>22</v>
      </c>
      <c r="E716" s="85" t="s">
        <v>23</v>
      </c>
      <c r="F716" s="85"/>
      <c r="G716" s="86" t="s">
        <v>24</v>
      </c>
      <c r="H716" s="87" t="s">
        <v>25</v>
      </c>
      <c r="I716" s="87" t="s">
        <v>26</v>
      </c>
      <c r="J716" s="102"/>
    </row>
    <row r="717" spans="1:10" ht="12.75" customHeight="1" x14ac:dyDescent="0.25">
      <c r="A717" s="101"/>
      <c r="B717" s="80">
        <f>Invoice!B3431</f>
        <v>24</v>
      </c>
      <c r="C717" s="88" t="str">
        <f>Invoice!E3431</f>
        <v>TAPE DISPENSER KENKO TD-323 (1" &amp; 3" CORE)</v>
      </c>
      <c r="D717" s="89">
        <f>Invoice!H3431</f>
        <v>19250</v>
      </c>
      <c r="E717" s="81">
        <f t="shared" ref="E717:E729" si="90">D717*B717</f>
        <v>462000</v>
      </c>
      <c r="F717" s="81"/>
      <c r="G717" s="82">
        <f t="shared" ref="G717:G729" si="91">E717/1.11</f>
        <v>416216.21621621615</v>
      </c>
      <c r="H717" s="83">
        <f t="shared" ref="H717:H729" si="92">G717*11%</f>
        <v>45783.78378378378</v>
      </c>
      <c r="I717" s="83">
        <f t="shared" ref="I717:I729" si="93">G717/B717</f>
        <v>17342.342342342341</v>
      </c>
      <c r="J717" s="103">
        <f t="shared" ref="J717:J729" si="94">H717/B717</f>
        <v>1907.6576576576574</v>
      </c>
    </row>
    <row r="718" spans="1:10" ht="12.75" customHeight="1" x14ac:dyDescent="0.25">
      <c r="A718" s="101"/>
      <c r="D718" s="81"/>
      <c r="E718" s="81">
        <f>(E717*Invoice!I3431)+((E717-(E717*Invoice!I3431))*Invoice!J3431)</f>
        <v>64680.000000000007</v>
      </c>
      <c r="F718" s="81"/>
      <c r="G718" s="90">
        <f>E718/1.11</f>
        <v>58270.270270270274</v>
      </c>
      <c r="H718" s="91">
        <f>G718*11%</f>
        <v>6409.72972972973</v>
      </c>
      <c r="I718" s="91">
        <f>G718/B717</f>
        <v>2427.9279279279281</v>
      </c>
      <c r="J718" s="104">
        <f>H718/B717</f>
        <v>267.0720720720721</v>
      </c>
    </row>
    <row r="719" spans="1:10" ht="12.75" customHeight="1" x14ac:dyDescent="0.25">
      <c r="A719" s="101"/>
      <c r="D719" s="81" t="s">
        <v>23</v>
      </c>
      <c r="E719" s="81">
        <f>E717-E718</f>
        <v>397320</v>
      </c>
      <c r="F719" s="81"/>
      <c r="G719" s="82">
        <f>G717-G718</f>
        <v>357945.94594594586</v>
      </c>
      <c r="H719" s="82">
        <f>H717-H718</f>
        <v>39374.054054054053</v>
      </c>
      <c r="I719" s="82">
        <f>I717-I718</f>
        <v>14914.414414414412</v>
      </c>
      <c r="J719" s="105">
        <f>J717-J718</f>
        <v>1640.5855855855852</v>
      </c>
    </row>
    <row r="720" spans="1:10" ht="12.75" customHeight="1" x14ac:dyDescent="0.25">
      <c r="A720" s="101"/>
      <c r="D720" s="81"/>
      <c r="E720" s="81"/>
      <c r="F720" s="81"/>
      <c r="G720" s="82"/>
      <c r="H720" s="83">
        <f>G719+H719</f>
        <v>397319.99999999988</v>
      </c>
      <c r="I720" s="83"/>
      <c r="J720" s="103"/>
    </row>
    <row r="721" spans="1:10" ht="12.75" customHeight="1" x14ac:dyDescent="0.25">
      <c r="A721" s="101"/>
      <c r="B721" s="79"/>
      <c r="D721" s="81"/>
      <c r="E721" s="81"/>
      <c r="F721" s="81"/>
      <c r="G721" s="82"/>
      <c r="H721" s="83"/>
      <c r="I721" s="83"/>
      <c r="J721" s="103"/>
    </row>
    <row r="722" spans="1:10" ht="12.75" customHeight="1" x14ac:dyDescent="0.25">
      <c r="A722" s="101">
        <v>3</v>
      </c>
      <c r="B722" s="84" t="s">
        <v>20</v>
      </c>
      <c r="C722" s="84" t="s">
        <v>21</v>
      </c>
      <c r="D722" s="85" t="s">
        <v>22</v>
      </c>
      <c r="E722" s="85" t="s">
        <v>23</v>
      </c>
      <c r="F722" s="85"/>
      <c r="G722" s="86" t="s">
        <v>24</v>
      </c>
      <c r="H722" s="87" t="s">
        <v>25</v>
      </c>
      <c r="I722" s="87" t="s">
        <v>26</v>
      </c>
      <c r="J722" s="102"/>
    </row>
    <row r="723" spans="1:10" ht="12.75" customHeight="1" x14ac:dyDescent="0.25">
      <c r="A723" s="101"/>
      <c r="B723" s="80">
        <f>Invoice!B3432</f>
        <v>24</v>
      </c>
      <c r="C723" s="88" t="str">
        <f>Invoice!E3432</f>
        <v>TAPE DISPENSER KENKO TD-321 (1" &amp; 3" CORE)</v>
      </c>
      <c r="D723" s="89">
        <f>Invoice!H3432</f>
        <v>18500</v>
      </c>
      <c r="E723" s="81">
        <f t="shared" si="90"/>
        <v>444000</v>
      </c>
      <c r="F723" s="81"/>
      <c r="G723" s="82">
        <f t="shared" si="91"/>
        <v>399999.99999999994</v>
      </c>
      <c r="H723" s="83">
        <f t="shared" si="92"/>
        <v>43999.999999999993</v>
      </c>
      <c r="I723" s="83">
        <f t="shared" si="93"/>
        <v>16666.666666666664</v>
      </c>
      <c r="J723" s="103">
        <f t="shared" si="94"/>
        <v>1833.333333333333</v>
      </c>
    </row>
    <row r="724" spans="1:10" ht="12.75" customHeight="1" x14ac:dyDescent="0.25">
      <c r="A724" s="101"/>
      <c r="D724" s="81"/>
      <c r="E724" s="81">
        <f>(E723*Invoice!I3432)+((E723-(E723*Invoice!I3432))*Invoice!J3432)</f>
        <v>62160.000000000007</v>
      </c>
      <c r="F724" s="81"/>
      <c r="G724" s="90">
        <f>E724/1.11</f>
        <v>56000</v>
      </c>
      <c r="H724" s="91">
        <f>G724*11%</f>
        <v>6160</v>
      </c>
      <c r="I724" s="91">
        <f>G724/B723</f>
        <v>2333.3333333333335</v>
      </c>
      <c r="J724" s="104">
        <f>H724/B723</f>
        <v>256.66666666666669</v>
      </c>
    </row>
    <row r="725" spans="1:10" ht="12.75" customHeight="1" x14ac:dyDescent="0.25">
      <c r="A725" s="101"/>
      <c r="D725" s="81" t="s">
        <v>23</v>
      </c>
      <c r="E725" s="81">
        <f>E723-E724</f>
        <v>381840</v>
      </c>
      <c r="F725" s="81"/>
      <c r="G725" s="82">
        <f>G723-G724</f>
        <v>343999.99999999994</v>
      </c>
      <c r="H725" s="82">
        <f>H723-H724</f>
        <v>37839.999999999993</v>
      </c>
      <c r="I725" s="82">
        <f>I723-I724</f>
        <v>14333.33333333333</v>
      </c>
      <c r="J725" s="105">
        <f>J723-J724</f>
        <v>1576.6666666666663</v>
      </c>
    </row>
    <row r="726" spans="1:10" ht="12.75" customHeight="1" x14ac:dyDescent="0.25">
      <c r="A726" s="101"/>
      <c r="D726" s="81"/>
      <c r="E726" s="81"/>
      <c r="F726" s="81"/>
      <c r="G726" s="82"/>
      <c r="H726" s="83">
        <f>G725+H725</f>
        <v>381839.99999999994</v>
      </c>
      <c r="I726" s="83"/>
      <c r="J726" s="103"/>
    </row>
    <row r="727" spans="1:10" ht="12.75" customHeight="1" x14ac:dyDescent="0.25">
      <c r="A727" s="101"/>
      <c r="B727" s="79"/>
      <c r="D727" s="81"/>
      <c r="E727" s="81"/>
      <c r="F727" s="81"/>
      <c r="G727" s="82"/>
      <c r="H727" s="83"/>
      <c r="I727" s="83"/>
      <c r="J727" s="103"/>
    </row>
    <row r="728" spans="1:10" ht="12.75" customHeight="1" x14ac:dyDescent="0.25">
      <c r="A728" s="101">
        <v>4</v>
      </c>
      <c r="B728" s="84" t="s">
        <v>20</v>
      </c>
      <c r="C728" s="84" t="s">
        <v>21</v>
      </c>
      <c r="D728" s="85" t="s">
        <v>22</v>
      </c>
      <c r="E728" s="85" t="s">
        <v>23</v>
      </c>
      <c r="F728" s="85"/>
      <c r="G728" s="86" t="s">
        <v>24</v>
      </c>
      <c r="H728" s="87" t="s">
        <v>25</v>
      </c>
      <c r="I728" s="87" t="s">
        <v>26</v>
      </c>
      <c r="J728" s="102"/>
    </row>
    <row r="729" spans="1:10" ht="12.75" customHeight="1" x14ac:dyDescent="0.25">
      <c r="A729" s="101"/>
      <c r="B729" s="80">
        <f>Invoice!B3433</f>
        <v>12</v>
      </c>
      <c r="C729" s="88" t="str">
        <f>Invoice!E3433</f>
        <v>TAPE DISPENSER KENKO TD-503 (3" CORE)</v>
      </c>
      <c r="D729" s="89">
        <f>Invoice!H3433</f>
        <v>28500</v>
      </c>
      <c r="E729" s="81">
        <f t="shared" si="90"/>
        <v>342000</v>
      </c>
      <c r="F729" s="81"/>
      <c r="G729" s="82">
        <f t="shared" si="91"/>
        <v>308108.10810810811</v>
      </c>
      <c r="H729" s="83">
        <f t="shared" si="92"/>
        <v>33891.891891891893</v>
      </c>
      <c r="I729" s="83">
        <f t="shared" si="93"/>
        <v>25675.675675675677</v>
      </c>
      <c r="J729" s="103">
        <f t="shared" si="94"/>
        <v>2824.3243243243246</v>
      </c>
    </row>
    <row r="730" spans="1:10" ht="12.75" customHeight="1" x14ac:dyDescent="0.25">
      <c r="A730" s="101"/>
      <c r="D730" s="81"/>
      <c r="E730" s="81">
        <f>(E729*Invoice!I3433)+((E729-(E729*Invoice!I3433))*Invoice!J3433)</f>
        <v>47880.000000000007</v>
      </c>
      <c r="F730" s="81"/>
      <c r="G730" s="90">
        <f>E730/1.11</f>
        <v>43135.13513513514</v>
      </c>
      <c r="H730" s="91">
        <f>G730*11%</f>
        <v>4744.8648648648659</v>
      </c>
      <c r="I730" s="91">
        <f>G730/B729</f>
        <v>3594.594594594595</v>
      </c>
      <c r="J730" s="104">
        <f>H730/B729</f>
        <v>395.40540540540547</v>
      </c>
    </row>
    <row r="731" spans="1:10" ht="12.75" customHeight="1" x14ac:dyDescent="0.25">
      <c r="A731" s="101"/>
      <c r="D731" s="81" t="s">
        <v>23</v>
      </c>
      <c r="E731" s="81">
        <f>E729-E730</f>
        <v>294120</v>
      </c>
      <c r="F731" s="81"/>
      <c r="G731" s="82">
        <f>G729-G730</f>
        <v>264972.97297297296</v>
      </c>
      <c r="H731" s="82">
        <f>H729-H730</f>
        <v>29147.027027027027</v>
      </c>
      <c r="I731" s="82">
        <f>I729-I730</f>
        <v>22081.08108108108</v>
      </c>
      <c r="J731" s="105">
        <f>J729-J730</f>
        <v>2428.9189189189192</v>
      </c>
    </row>
    <row r="732" spans="1:10" ht="12.75" customHeight="1" x14ac:dyDescent="0.25">
      <c r="A732" s="101"/>
      <c r="D732" s="81"/>
      <c r="E732" s="81"/>
      <c r="F732" s="81"/>
      <c r="G732" s="82"/>
      <c r="H732" s="83">
        <f>G731+H731</f>
        <v>294120</v>
      </c>
      <c r="I732" s="83"/>
      <c r="J732" s="103"/>
    </row>
    <row r="733" spans="1:10" ht="12.75" customHeight="1" x14ac:dyDescent="0.25">
      <c r="A733" s="101"/>
      <c r="B733" s="79"/>
      <c r="D733" s="81"/>
      <c r="E733" s="81"/>
      <c r="F733" s="81"/>
      <c r="G733" s="82"/>
      <c r="H733" s="83"/>
      <c r="I733" s="83"/>
      <c r="J733" s="103"/>
    </row>
    <row r="734" spans="1:10" ht="12.75" customHeight="1" x14ac:dyDescent="0.25">
      <c r="A734" s="106"/>
      <c r="B734" s="107"/>
      <c r="C734" s="107"/>
      <c r="D734" s="107"/>
      <c r="E734" s="107"/>
      <c r="F734" s="107"/>
      <c r="G734" s="108">
        <f>G713+G719+G725+G731</f>
        <v>2063999.9999999998</v>
      </c>
      <c r="H734" s="108">
        <f>H713+H719+H725+H731</f>
        <v>227040</v>
      </c>
      <c r="I734" s="107"/>
      <c r="J734" s="109">
        <f>H714+H720+H726+H732</f>
        <v>2291039.9999999995</v>
      </c>
    </row>
    <row r="736" spans="1:10" ht="12.75" customHeight="1" x14ac:dyDescent="0.25">
      <c r="A736" s="94" t="s">
        <v>1</v>
      </c>
      <c r="B736" s="95">
        <f>Invoice!E3536</f>
        <v>23100032</v>
      </c>
      <c r="C736" s="96"/>
      <c r="D736" s="97"/>
      <c r="E736" s="97"/>
      <c r="F736" s="97"/>
      <c r="G736" s="98"/>
      <c r="H736" s="99"/>
      <c r="I736" s="99"/>
      <c r="J736" s="100"/>
    </row>
    <row r="737" spans="1:10" ht="12.75" customHeight="1" x14ac:dyDescent="0.25">
      <c r="A737" s="101">
        <v>1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2"/>
    </row>
    <row r="738" spans="1:10" ht="12.75" customHeight="1" x14ac:dyDescent="0.25">
      <c r="A738" s="101"/>
      <c r="B738" s="80">
        <f>Invoice!B3544</f>
        <v>40</v>
      </c>
      <c r="C738" s="88" t="str">
        <f>Invoice!E3544</f>
        <v>CUTTER 18 MM KENKO L-500 (BESAR)</v>
      </c>
      <c r="D738" s="89">
        <f>Invoice!H3544</f>
        <v>147600</v>
      </c>
      <c r="E738" s="81">
        <f>D738*B738</f>
        <v>5904000</v>
      </c>
      <c r="F738" s="81"/>
      <c r="G738" s="82">
        <f>E738/1.11</f>
        <v>5318918.9189189188</v>
      </c>
      <c r="H738" s="83">
        <f>G738*11%</f>
        <v>585081.08108108107</v>
      </c>
      <c r="I738" s="83">
        <f>G738/B738</f>
        <v>132972.97297297296</v>
      </c>
      <c r="J738" s="103">
        <f>H738/B738</f>
        <v>14627.027027027027</v>
      </c>
    </row>
    <row r="739" spans="1:10" ht="12.75" customHeight="1" x14ac:dyDescent="0.25">
      <c r="A739" s="101"/>
      <c r="D739" s="81"/>
      <c r="E739" s="81">
        <f>(E738*Invoice!I3544)+((E738-(E738*Invoice!I3544))*Invoice!J3544)</f>
        <v>738000</v>
      </c>
      <c r="F739" s="81"/>
      <c r="G739" s="90">
        <f>E739/1.11</f>
        <v>664864.86486486485</v>
      </c>
      <c r="H739" s="91">
        <f>G739*11%</f>
        <v>73135.135135135133</v>
      </c>
      <c r="I739" s="91">
        <f>G739/B738</f>
        <v>16621.62162162162</v>
      </c>
      <c r="J739" s="104">
        <f>H739/B738</f>
        <v>1828.3783783783783</v>
      </c>
    </row>
    <row r="740" spans="1:10" ht="12.75" customHeight="1" x14ac:dyDescent="0.25">
      <c r="A740" s="101"/>
      <c r="D740" s="81" t="s">
        <v>23</v>
      </c>
      <c r="E740" s="81">
        <f>E738-E739</f>
        <v>5166000</v>
      </c>
      <c r="F740" s="81"/>
      <c r="G740" s="82">
        <f>G738-G739</f>
        <v>4654054.0540540535</v>
      </c>
      <c r="H740" s="82">
        <f>H738-H739</f>
        <v>511945.94594594592</v>
      </c>
      <c r="I740" s="82">
        <f>I738-I739</f>
        <v>116351.35135135133</v>
      </c>
      <c r="J740" s="105">
        <f>J738-J739</f>
        <v>12798.648648648648</v>
      </c>
    </row>
    <row r="741" spans="1:10" ht="12.75" customHeight="1" x14ac:dyDescent="0.25">
      <c r="A741" s="101"/>
      <c r="D741" s="81"/>
      <c r="E741" s="81"/>
      <c r="F741" s="81"/>
      <c r="G741" s="82"/>
      <c r="H741" s="83">
        <f>G740+H740</f>
        <v>5165999.9999999991</v>
      </c>
      <c r="I741" s="83"/>
      <c r="J741" s="103"/>
    </row>
    <row r="742" spans="1:10" ht="12.75" customHeight="1" x14ac:dyDescent="0.25">
      <c r="A742" s="101"/>
      <c r="B742" s="79"/>
      <c r="D742" s="81"/>
      <c r="E742" s="81"/>
      <c r="F742" s="81"/>
      <c r="G742" s="82"/>
      <c r="H742" s="83"/>
      <c r="I742" s="83"/>
      <c r="J742" s="103"/>
    </row>
    <row r="743" spans="1:10" ht="12.75" customHeight="1" x14ac:dyDescent="0.25">
      <c r="A743" s="101">
        <v>2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2"/>
    </row>
    <row r="744" spans="1:10" ht="12.75" customHeight="1" x14ac:dyDescent="0.25">
      <c r="A744" s="101"/>
      <c r="B744" s="80">
        <f>Invoice!B3545</f>
        <v>12</v>
      </c>
      <c r="C744" s="88" t="str">
        <f>Invoice!E3545</f>
        <v>STAPLER HEAVY DUTY JOYKO HD-12N/13</v>
      </c>
      <c r="D744" s="89">
        <f>Invoice!H3545</f>
        <v>97000</v>
      </c>
      <c r="E744" s="81">
        <f t="shared" ref="E744" si="95">D744*B744</f>
        <v>1164000</v>
      </c>
      <c r="F744" s="81"/>
      <c r="G744" s="82">
        <f t="shared" ref="G744" si="96">E744/1.11</f>
        <v>1048648.6486486485</v>
      </c>
      <c r="H744" s="83">
        <f t="shared" ref="H744" si="97">G744*11%</f>
        <v>115351.35135135133</v>
      </c>
      <c r="I744" s="83">
        <f t="shared" ref="I744" si="98">G744/B744</f>
        <v>87387.387387387382</v>
      </c>
      <c r="J744" s="103">
        <f t="shared" ref="J744" si="99">H744/B744</f>
        <v>9612.612612612611</v>
      </c>
    </row>
    <row r="745" spans="1:10" ht="12.75" customHeight="1" x14ac:dyDescent="0.25">
      <c r="A745" s="101"/>
      <c r="D745" s="81"/>
      <c r="E745" s="81">
        <f>(E744*Invoice!I3545)+((E744-(E744*Invoice!I3545))*Invoice!J3545)</f>
        <v>145500</v>
      </c>
      <c r="F745" s="81"/>
      <c r="G745" s="90">
        <f>E745/1.11</f>
        <v>131081.08108108107</v>
      </c>
      <c r="H745" s="91">
        <f>G745*11%</f>
        <v>14418.918918918916</v>
      </c>
      <c r="I745" s="91">
        <f>G745/B744</f>
        <v>10923.423423423423</v>
      </c>
      <c r="J745" s="104">
        <f>H745/B744</f>
        <v>1201.5765765765764</v>
      </c>
    </row>
    <row r="746" spans="1:10" ht="12.75" customHeight="1" x14ac:dyDescent="0.25">
      <c r="A746" s="101"/>
      <c r="D746" s="81" t="s">
        <v>23</v>
      </c>
      <c r="E746" s="81">
        <f>E744-E745</f>
        <v>1018500</v>
      </c>
      <c r="F746" s="81"/>
      <c r="G746" s="82">
        <f>G744-G745</f>
        <v>917567.56756756746</v>
      </c>
      <c r="H746" s="82">
        <f>H744-H745</f>
        <v>100932.43243243241</v>
      </c>
      <c r="I746" s="82">
        <f>I744-I745</f>
        <v>76463.963963963964</v>
      </c>
      <c r="J746" s="105">
        <f>J744-J745</f>
        <v>8411.0360360360355</v>
      </c>
    </row>
    <row r="747" spans="1:10" ht="12.75" customHeight="1" x14ac:dyDescent="0.25">
      <c r="A747" s="101"/>
      <c r="D747" s="81"/>
      <c r="E747" s="81"/>
      <c r="F747" s="81"/>
      <c r="G747" s="82"/>
      <c r="H747" s="83">
        <f>G746+H746</f>
        <v>1018499.9999999999</v>
      </c>
      <c r="I747" s="83"/>
      <c r="J747" s="103"/>
    </row>
    <row r="748" spans="1:10" ht="12.75" customHeight="1" x14ac:dyDescent="0.25">
      <c r="A748" s="101"/>
      <c r="B748" s="79"/>
      <c r="D748" s="81"/>
      <c r="E748" s="81"/>
      <c r="F748" s="81"/>
      <c r="G748" s="82"/>
      <c r="H748" s="83"/>
      <c r="I748" s="83"/>
      <c r="J748" s="103"/>
    </row>
    <row r="749" spans="1:10" ht="12.75" customHeight="1" x14ac:dyDescent="0.25">
      <c r="A749" s="106"/>
      <c r="B749" s="107"/>
      <c r="C749" s="107"/>
      <c r="D749" s="107"/>
      <c r="E749" s="107"/>
      <c r="F749" s="107"/>
      <c r="G749" s="108">
        <f>G740+G746</f>
        <v>5571621.6216216208</v>
      </c>
      <c r="H749" s="108">
        <f>H740+H746</f>
        <v>612878.37837837834</v>
      </c>
      <c r="I749" s="107"/>
      <c r="J749" s="109">
        <f>H741+H747</f>
        <v>6184499.9999999991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Invoice</vt:lpstr>
      <vt:lpstr>Hitung FP Keluar</vt:lpstr>
      <vt:lpstr>kToko</vt:lpstr>
      <vt:lpstr>newestIdRow</vt:lpstr>
      <vt:lpstr>offset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CV. Arto Moro</cp:lastModifiedBy>
  <cp:lastPrinted>2023-10-28T06:30:11Z</cp:lastPrinted>
  <dcterms:created xsi:type="dcterms:W3CDTF">2022-01-21T06:52:44Z</dcterms:created>
  <dcterms:modified xsi:type="dcterms:W3CDTF">2023-11-09T01:56:40Z</dcterms:modified>
</cp:coreProperties>
</file>