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REKAP PEMBUKUAN PAJAK 2023\SPT PPN\10\"/>
    </mc:Choice>
  </mc:AlternateContent>
  <bookViews>
    <workbookView xWindow="0" yWindow="0" windowWidth="20700" windowHeight="807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70" i="1" l="1"/>
  <c r="J70" i="1"/>
  <c r="K67" i="1" l="1"/>
  <c r="K209" i="1" l="1"/>
  <c r="J116" i="1"/>
  <c r="L221" i="1"/>
  <c r="Q81" i="1"/>
  <c r="Q79" i="1"/>
  <c r="Q78" i="1"/>
  <c r="Q77" i="1"/>
  <c r="Q73" i="1"/>
  <c r="L233" i="1"/>
  <c r="J232" i="1"/>
  <c r="K232" i="1" s="1"/>
  <c r="J231" i="1"/>
  <c r="K231" i="1" s="1"/>
  <c r="J230" i="1"/>
  <c r="K230" i="1" s="1"/>
  <c r="L229" i="1"/>
  <c r="J229" i="1" s="1"/>
  <c r="K229" i="1" s="1"/>
  <c r="J228" i="1"/>
  <c r="K228" i="1" s="1"/>
  <c r="L227" i="1"/>
  <c r="J227" i="1" s="1"/>
  <c r="K227" i="1" s="1"/>
  <c r="J226" i="1"/>
  <c r="K226" i="1" s="1"/>
  <c r="J225" i="1"/>
  <c r="K225" i="1" s="1"/>
  <c r="J224" i="1"/>
  <c r="K224" i="1" s="1"/>
  <c r="J223" i="1"/>
  <c r="K223" i="1" s="1"/>
  <c r="L222" i="1"/>
  <c r="J222" i="1" s="1"/>
  <c r="K222" i="1" s="1"/>
  <c r="J221" i="1"/>
  <c r="K221" i="1" s="1"/>
  <c r="L220" i="1"/>
  <c r="K220" i="1"/>
  <c r="J220" i="1"/>
  <c r="J219" i="1"/>
  <c r="K219" i="1" s="1"/>
  <c r="K218" i="1"/>
  <c r="J218" i="1"/>
  <c r="J217" i="1"/>
  <c r="K217" i="1" s="1"/>
  <c r="L216" i="1"/>
  <c r="J216" i="1"/>
  <c r="K216" i="1" s="1"/>
  <c r="L215" i="1"/>
  <c r="J215" i="1"/>
  <c r="K215" i="1" s="1"/>
  <c r="J214" i="1"/>
  <c r="K214" i="1" s="1"/>
  <c r="L213" i="1"/>
  <c r="J213" i="1"/>
  <c r="K213" i="1" s="1"/>
  <c r="L212" i="1"/>
  <c r="J212" i="1"/>
  <c r="K212" i="1" s="1"/>
  <c r="L211" i="1"/>
  <c r="J211" i="1" s="1"/>
  <c r="K211" i="1" s="1"/>
  <c r="L210" i="1"/>
  <c r="J210" i="1" s="1"/>
  <c r="K210" i="1" s="1"/>
  <c r="J209" i="1"/>
  <c r="L208" i="1"/>
  <c r="J208" i="1" s="1"/>
  <c r="K208" i="1" s="1"/>
  <c r="L207" i="1"/>
  <c r="J207" i="1" s="1"/>
  <c r="K207" i="1" s="1"/>
  <c r="L206" i="1"/>
  <c r="J206" i="1"/>
  <c r="K206" i="1" s="1"/>
  <c r="L205" i="1"/>
  <c r="K205" i="1"/>
  <c r="J205" i="1"/>
  <c r="L204" i="1"/>
  <c r="J204" i="1" s="1"/>
  <c r="K204" i="1" s="1"/>
  <c r="L203" i="1"/>
  <c r="J203" i="1" s="1"/>
  <c r="K203" i="1" s="1"/>
  <c r="L202" i="1"/>
  <c r="J202" i="1"/>
  <c r="K202" i="1" s="1"/>
  <c r="L201" i="1"/>
  <c r="J201" i="1"/>
  <c r="K201" i="1" s="1"/>
  <c r="J200" i="1"/>
  <c r="K200" i="1" s="1"/>
  <c r="L199" i="1"/>
  <c r="J199" i="1"/>
  <c r="K199" i="1" s="1"/>
  <c r="J198" i="1"/>
  <c r="K198" i="1" s="1"/>
  <c r="L197" i="1"/>
  <c r="J197" i="1" s="1"/>
  <c r="K197" i="1" s="1"/>
  <c r="J196" i="1"/>
  <c r="K196" i="1" s="1"/>
  <c r="L195" i="1"/>
  <c r="J195" i="1" s="1"/>
  <c r="K195" i="1" s="1"/>
  <c r="L194" i="1"/>
  <c r="J194" i="1" s="1"/>
  <c r="K194" i="1" s="1"/>
  <c r="L193" i="1"/>
  <c r="J193" i="1"/>
  <c r="K193" i="1" s="1"/>
  <c r="J192" i="1"/>
  <c r="K192" i="1" s="1"/>
  <c r="L191" i="1"/>
  <c r="J191" i="1" s="1"/>
  <c r="K191" i="1" s="1"/>
  <c r="L190" i="1"/>
  <c r="J190" i="1"/>
  <c r="K190" i="1" s="1"/>
  <c r="J189" i="1"/>
  <c r="K189" i="1" s="1"/>
  <c r="J188" i="1"/>
  <c r="K188" i="1" s="1"/>
  <c r="J187" i="1"/>
  <c r="K187" i="1" s="1"/>
  <c r="J186" i="1"/>
  <c r="K186" i="1" s="1"/>
  <c r="J185" i="1"/>
  <c r="K185" i="1" s="1"/>
  <c r="J184" i="1"/>
  <c r="K184" i="1" s="1"/>
  <c r="J183" i="1"/>
  <c r="K183" i="1" s="1"/>
  <c r="L182" i="1"/>
  <c r="J182" i="1" s="1"/>
  <c r="K182" i="1" s="1"/>
  <c r="L181" i="1"/>
  <c r="J181" i="1"/>
  <c r="K181" i="1" s="1"/>
  <c r="J180" i="1"/>
  <c r="K180" i="1" s="1"/>
  <c r="J179" i="1"/>
  <c r="K179" i="1" s="1"/>
  <c r="J178" i="1"/>
  <c r="K178" i="1" s="1"/>
  <c r="J177" i="1"/>
  <c r="K177" i="1" s="1"/>
  <c r="L176" i="1"/>
  <c r="J176" i="1"/>
  <c r="K176" i="1" s="1"/>
  <c r="L175" i="1"/>
  <c r="J175" i="1" s="1"/>
  <c r="K175" i="1" s="1"/>
  <c r="L174" i="1"/>
  <c r="J174" i="1" s="1"/>
  <c r="K174" i="1" s="1"/>
  <c r="L173" i="1"/>
  <c r="J173" i="1"/>
  <c r="K173" i="1" s="1"/>
  <c r="L172" i="1"/>
  <c r="J172" i="1"/>
  <c r="K172" i="1" s="1"/>
  <c r="L171" i="1"/>
  <c r="J171" i="1" s="1"/>
  <c r="K171" i="1" s="1"/>
  <c r="L170" i="1"/>
  <c r="J170" i="1" s="1"/>
  <c r="K170" i="1" s="1"/>
  <c r="L169" i="1"/>
  <c r="J169" i="1"/>
  <c r="K169" i="1" s="1"/>
  <c r="L168" i="1"/>
  <c r="J168" i="1"/>
  <c r="K168" i="1" s="1"/>
  <c r="L167" i="1"/>
  <c r="J167" i="1" s="1"/>
  <c r="K167" i="1" s="1"/>
  <c r="J166" i="1"/>
  <c r="K166" i="1" s="1"/>
  <c r="J165" i="1"/>
  <c r="K165" i="1" s="1"/>
  <c r="L164" i="1"/>
  <c r="J164" i="1" s="1"/>
  <c r="K164" i="1" s="1"/>
  <c r="L163" i="1"/>
  <c r="J163" i="1"/>
  <c r="K163" i="1" s="1"/>
  <c r="L162" i="1"/>
  <c r="J162" i="1"/>
  <c r="K162" i="1" s="1"/>
  <c r="L161" i="1"/>
  <c r="J161" i="1" s="1"/>
  <c r="K161" i="1" s="1"/>
  <c r="L160" i="1"/>
  <c r="J160" i="1"/>
  <c r="K160" i="1" s="1"/>
  <c r="J159" i="1"/>
  <c r="K159" i="1" s="1"/>
  <c r="L158" i="1"/>
  <c r="J158" i="1" s="1"/>
  <c r="K158" i="1" s="1"/>
  <c r="J157" i="1"/>
  <c r="K157" i="1" s="1"/>
  <c r="K156" i="1"/>
  <c r="J156" i="1"/>
  <c r="L155" i="1"/>
  <c r="J155" i="1"/>
  <c r="K155" i="1" s="1"/>
  <c r="L154" i="1"/>
  <c r="J154" i="1"/>
  <c r="K154" i="1" s="1"/>
  <c r="L153" i="1"/>
  <c r="J153" i="1" s="1"/>
  <c r="K153" i="1" s="1"/>
  <c r="L152" i="1"/>
  <c r="J152" i="1" s="1"/>
  <c r="K152" i="1" s="1"/>
  <c r="J151" i="1"/>
  <c r="K151" i="1" s="1"/>
  <c r="J150" i="1"/>
  <c r="K150" i="1" s="1"/>
  <c r="J149" i="1"/>
  <c r="K149" i="1" s="1"/>
  <c r="J148" i="1"/>
  <c r="K148" i="1" s="1"/>
  <c r="J147" i="1"/>
  <c r="K147" i="1" s="1"/>
  <c r="L146" i="1"/>
  <c r="J146" i="1" s="1"/>
  <c r="K146" i="1" s="1"/>
  <c r="L145" i="1"/>
  <c r="J145" i="1" s="1"/>
  <c r="K145" i="1" s="1"/>
  <c r="L144" i="1"/>
  <c r="J144" i="1"/>
  <c r="K144" i="1" s="1"/>
  <c r="L143" i="1"/>
  <c r="J143" i="1"/>
  <c r="K143" i="1" s="1"/>
  <c r="J142" i="1"/>
  <c r="K142" i="1" s="1"/>
  <c r="J141" i="1"/>
  <c r="K141" i="1" s="1"/>
  <c r="L140" i="1"/>
  <c r="J140" i="1" s="1"/>
  <c r="K140" i="1" s="1"/>
  <c r="J139" i="1"/>
  <c r="K139" i="1" s="1"/>
  <c r="J138" i="1"/>
  <c r="K138" i="1" s="1"/>
  <c r="L137" i="1"/>
  <c r="J137" i="1" s="1"/>
  <c r="K137" i="1" s="1"/>
  <c r="L136" i="1"/>
  <c r="K136" i="1"/>
  <c r="J136" i="1"/>
  <c r="L135" i="1"/>
  <c r="J135" i="1"/>
  <c r="K135" i="1" s="1"/>
  <c r="L134" i="1"/>
  <c r="J134" i="1" s="1"/>
  <c r="K134" i="1" s="1"/>
  <c r="L133" i="1"/>
  <c r="J133" i="1" s="1"/>
  <c r="K133" i="1" s="1"/>
  <c r="J132" i="1"/>
  <c r="K132" i="1" s="1"/>
  <c r="J131" i="1"/>
  <c r="K131" i="1" s="1"/>
  <c r="J130" i="1"/>
  <c r="K130" i="1" s="1"/>
  <c r="L129" i="1"/>
  <c r="J129" i="1" s="1"/>
  <c r="K129" i="1" s="1"/>
  <c r="L128" i="1"/>
  <c r="J128" i="1" s="1"/>
  <c r="K128" i="1" s="1"/>
  <c r="J127" i="1"/>
  <c r="K127" i="1" s="1"/>
  <c r="L126" i="1"/>
  <c r="J126" i="1" s="1"/>
  <c r="K126" i="1" s="1"/>
  <c r="L125" i="1"/>
  <c r="J125" i="1" s="1"/>
  <c r="K125" i="1" s="1"/>
  <c r="J124" i="1"/>
  <c r="K124" i="1" s="1"/>
  <c r="K123" i="1"/>
  <c r="J123" i="1"/>
  <c r="L122" i="1"/>
  <c r="J122" i="1"/>
  <c r="K122" i="1" s="1"/>
  <c r="J121" i="1"/>
  <c r="K121" i="1" s="1"/>
  <c r="J120" i="1"/>
  <c r="K120" i="1" s="1"/>
  <c r="L119" i="1"/>
  <c r="J119" i="1"/>
  <c r="K119" i="1" s="1"/>
  <c r="J118" i="1"/>
  <c r="K118" i="1" s="1"/>
  <c r="L117" i="1"/>
  <c r="K117" i="1"/>
  <c r="J117" i="1"/>
  <c r="K116" i="1"/>
  <c r="L115" i="1"/>
  <c r="J115" i="1" s="1"/>
  <c r="K115" i="1" s="1"/>
  <c r="L114" i="1"/>
  <c r="J114" i="1"/>
  <c r="K114" i="1" s="1"/>
  <c r="L113" i="1"/>
  <c r="J113" i="1"/>
  <c r="K113" i="1" s="1"/>
  <c r="J112" i="1"/>
  <c r="K112" i="1" s="1"/>
  <c r="J111" i="1"/>
  <c r="K111" i="1" s="1"/>
  <c r="K110" i="1"/>
  <c r="J110" i="1"/>
  <c r="J109" i="1"/>
  <c r="K109" i="1" s="1"/>
  <c r="L108" i="1"/>
  <c r="J108" i="1" s="1"/>
  <c r="K108" i="1" s="1"/>
  <c r="L107" i="1"/>
  <c r="J107" i="1" s="1"/>
  <c r="K107" i="1" s="1"/>
  <c r="J106" i="1"/>
  <c r="K106" i="1" s="1"/>
  <c r="L105" i="1"/>
  <c r="J105" i="1" s="1"/>
  <c r="K105" i="1" s="1"/>
  <c r="K104" i="1"/>
  <c r="J104" i="1"/>
  <c r="J103" i="1"/>
  <c r="K103" i="1" s="1"/>
  <c r="K102" i="1"/>
  <c r="J102" i="1"/>
  <c r="J101" i="1"/>
  <c r="K101" i="1" s="1"/>
  <c r="K100" i="1"/>
  <c r="J100" i="1"/>
  <c r="J99" i="1"/>
  <c r="K99" i="1" s="1"/>
  <c r="K98" i="1"/>
  <c r="J98" i="1"/>
  <c r="J97" i="1"/>
  <c r="K97" i="1" s="1"/>
  <c r="K96" i="1"/>
  <c r="J96" i="1"/>
  <c r="J95" i="1"/>
  <c r="K95" i="1" s="1"/>
  <c r="K94" i="1"/>
  <c r="J94" i="1"/>
  <c r="J93" i="1"/>
  <c r="K93" i="1" s="1"/>
  <c r="K92" i="1"/>
  <c r="J92" i="1"/>
  <c r="J91" i="1"/>
  <c r="K91" i="1" s="1"/>
  <c r="J90" i="1"/>
  <c r="K90" i="1" s="1"/>
  <c r="J89" i="1"/>
  <c r="K89" i="1" s="1"/>
  <c r="J88" i="1"/>
  <c r="K88" i="1" s="1"/>
  <c r="J87" i="1"/>
  <c r="K87" i="1" s="1"/>
  <c r="J86" i="1"/>
  <c r="K86" i="1" s="1"/>
  <c r="J85" i="1"/>
  <c r="K85" i="1" s="1"/>
  <c r="K84" i="1"/>
  <c r="J84" i="1"/>
  <c r="J83" i="1"/>
  <c r="K83" i="1" s="1"/>
  <c r="J82" i="1"/>
  <c r="K82" i="1" s="1"/>
  <c r="J81" i="1"/>
  <c r="K81" i="1" s="1"/>
  <c r="J80" i="1"/>
  <c r="K80" i="1" s="1"/>
  <c r="J79" i="1"/>
  <c r="K79" i="1" s="1"/>
  <c r="J78" i="1"/>
  <c r="K78" i="1" s="1"/>
  <c r="J77" i="1"/>
  <c r="K77" i="1" s="1"/>
  <c r="K76" i="1"/>
  <c r="J76" i="1"/>
  <c r="J75" i="1"/>
  <c r="K75" i="1" s="1"/>
  <c r="J74" i="1"/>
  <c r="K74" i="1" s="1"/>
  <c r="J73" i="1"/>
  <c r="K73" i="1" s="1"/>
  <c r="J64" i="1"/>
  <c r="K64" i="1"/>
  <c r="K68" i="1" s="1"/>
  <c r="Q83" i="1" l="1"/>
  <c r="K233" i="1"/>
  <c r="Q75" i="1"/>
  <c r="J233" i="1"/>
  <c r="J67" i="1" s="1"/>
  <c r="Q82" i="1"/>
  <c r="Q74" i="1"/>
  <c r="J68" i="1" l="1"/>
  <c r="J269" i="1" l="1"/>
  <c r="K269" i="1"/>
  <c r="L269" i="1"/>
</calcChain>
</file>

<file path=xl/sharedStrings.xml><?xml version="1.0" encoding="utf-8"?>
<sst xmlns="http://schemas.openxmlformats.org/spreadsheetml/2006/main" count="1406" uniqueCount="699">
  <si>
    <t>BELI</t>
  </si>
  <si>
    <t>DPP</t>
  </si>
  <si>
    <t>PPN</t>
  </si>
  <si>
    <t>JUAL</t>
  </si>
  <si>
    <t>TOTAL</t>
  </si>
  <si>
    <t xml:space="preserve">PENJUALAN </t>
  </si>
  <si>
    <t>PENJUALAN FAKTUR</t>
  </si>
  <si>
    <t>PENJUALAN DI GUNGGUNG</t>
  </si>
  <si>
    <t>80.146.833.1-047.000</t>
  </si>
  <si>
    <t>PT KENKO SINAR INDONESIA</t>
  </si>
  <si>
    <t>010.002-23.26061968</t>
  </si>
  <si>
    <t>Mon Oct 02 00:00:00 WIB 2023</t>
  </si>
  <si>
    <t>Normal</t>
  </si>
  <si>
    <t>Approval Sukses</t>
  </si>
  <si>
    <t>Mon Nov 13 09:46:56 WIB 2023</t>
  </si>
  <si>
    <t>SUDIARTO</t>
  </si>
  <si>
    <t>Thu Nov 09 09:10:41 WIB 2023</t>
  </si>
  <si>
    <t>010.002-23.26061978</t>
  </si>
  <si>
    <t>Thu Nov 09 09:11:34 WIB 2023</t>
  </si>
  <si>
    <t>010.002-23.26062197</t>
  </si>
  <si>
    <t>Thu Nov 09 09:13:07 WIB 2023</t>
  </si>
  <si>
    <t>010.002-23.26062230</t>
  </si>
  <si>
    <t>Tue Oct 03 00:00:00 WIB 2023</t>
  </si>
  <si>
    <t>Thu Nov 09 09:14:08 WIB 2023</t>
  </si>
  <si>
    <t>010.002-23.26062337</t>
  </si>
  <si>
    <t>Wed Oct 04 00:00:00 WIB 2023</t>
  </si>
  <si>
    <t>Mon Nov 13 09:46:57 WIB 2023</t>
  </si>
  <si>
    <t>Thu Nov 09 09:23:28 WIB 2023</t>
  </si>
  <si>
    <t>010.002-23.26062422</t>
  </si>
  <si>
    <t>Thu Oct 05 00:00:00 WIB 2023</t>
  </si>
  <si>
    <t>Thu Nov 09 09:29:36 WIB 2023</t>
  </si>
  <si>
    <t>010.002-23.26062536</t>
  </si>
  <si>
    <t>Fri Oct 06 00:00:00 WIB 2023</t>
  </si>
  <si>
    <t>Thu Nov 09 09:30:38 WIB 2023</t>
  </si>
  <si>
    <t>010.002-23.26062574</t>
  </si>
  <si>
    <t>Thu Nov 09 09:36:32 WIB 2023</t>
  </si>
  <si>
    <t>010.002-23.26062649</t>
  </si>
  <si>
    <t>Sat Oct 07 00:00:00 WIB 2023</t>
  </si>
  <si>
    <t>Thu Nov 09 09:37:56 WIB 2023</t>
  </si>
  <si>
    <t>010.002-23.26062761</t>
  </si>
  <si>
    <t>Mon Oct 09 00:00:00 WIB 2023</t>
  </si>
  <si>
    <t>Thu Nov 09 09:39:02 WIB 2023</t>
  </si>
  <si>
    <t>010.002-23.26062834</t>
  </si>
  <si>
    <t>Tue Oct 10 00:00:00 WIB 2023</t>
  </si>
  <si>
    <t>Thu Nov 09 09:39:56 WIB 2023</t>
  </si>
  <si>
    <t>010.002-23.26062975</t>
  </si>
  <si>
    <t>Wed Oct 11 00:00:00 WIB 2023</t>
  </si>
  <si>
    <t>Thu Nov 09 09:40:58 WIB 2023</t>
  </si>
  <si>
    <t>010.002-23.26063008</t>
  </si>
  <si>
    <t>Mon Nov 13 09:46:58 WIB 2023</t>
  </si>
  <si>
    <t>Thu Nov 09 09:41:53 WIB 2023</t>
  </si>
  <si>
    <t>010.002-23.26063128</t>
  </si>
  <si>
    <t>Thu Oct 12 00:00:00 WIB 2023</t>
  </si>
  <si>
    <t>Thu Nov 09 09:42:49 WIB 2023</t>
  </si>
  <si>
    <t>010.002-23.26063250</t>
  </si>
  <si>
    <t>Fri Oct 13 00:00:00 WIB 2023</t>
  </si>
  <si>
    <t>Thu Nov 09 09:43:48 WIB 2023</t>
  </si>
  <si>
    <t>010.002-23.26063325</t>
  </si>
  <si>
    <t>Sat Oct 14 00:00:00 WIB 2023</t>
  </si>
  <si>
    <t>Thu Nov 09 09:44:52 WIB 2023</t>
  </si>
  <si>
    <t>010.002-23.26063409</t>
  </si>
  <si>
    <t>Mon Oct 16 00:00:00 WIB 2023</t>
  </si>
  <si>
    <t>Thu Nov 09 09:45:40 WIB 2023</t>
  </si>
  <si>
    <t>010.002-23.26063474</t>
  </si>
  <si>
    <t>Tue Oct 17 00:00:00 WIB 2023</t>
  </si>
  <si>
    <t>Thu Nov 09 09:46:49 WIB 2023</t>
  </si>
  <si>
    <t>010.002-23.26063499</t>
  </si>
  <si>
    <t>Thu Nov 09 09:47:41 WIB 2023</t>
  </si>
  <si>
    <t>010.002-23.26063540</t>
  </si>
  <si>
    <t>Wed Oct 18 00:00:00 WIB 2023</t>
  </si>
  <si>
    <t>Thu Nov 09 09:48:31 WIB 2023</t>
  </si>
  <si>
    <t>010.002-23.26063583</t>
  </si>
  <si>
    <t>Mon Nov 13 09:46:59 WIB 2023</t>
  </si>
  <si>
    <t>Thu Nov 09 09:49:29 WIB 2023</t>
  </si>
  <si>
    <t>010.002-23.26063737</t>
  </si>
  <si>
    <t>Fri Oct 20 00:00:00 WIB 2023</t>
  </si>
  <si>
    <t>Thu Nov 09 09:50:21 WIB 2023</t>
  </si>
  <si>
    <t>010.002-23.26063813</t>
  </si>
  <si>
    <t>Sat Oct 21 00:00:00 WIB 2023</t>
  </si>
  <si>
    <t>Thu Nov 09 09:51:03 WIB 2023</t>
  </si>
  <si>
    <t>010.002-23.26063847</t>
  </si>
  <si>
    <t>Thu Nov 09 09:51:58 WIB 2023</t>
  </si>
  <si>
    <t>010.002-23.26063961</t>
  </si>
  <si>
    <t>Tue Oct 24 00:00:00 WIB 2023</t>
  </si>
  <si>
    <t>Thu Nov 09 09:52:47 WIB 2023</t>
  </si>
  <si>
    <t>010.002-23.26064060</t>
  </si>
  <si>
    <t>Wed Oct 25 00:00:00 WIB 2023</t>
  </si>
  <si>
    <t>Thu Nov 09 09:53:46 WIB 2023</t>
  </si>
  <si>
    <t>010.002-23.26064135</t>
  </si>
  <si>
    <t>Thu Oct 26 00:00:00 WIB 2023</t>
  </si>
  <si>
    <t>Thu Nov 09 09:55:00 WIB 2023</t>
  </si>
  <si>
    <t>010.002-23.26064213</t>
  </si>
  <si>
    <t>Fri Oct 27 00:00:00 WIB 2023</t>
  </si>
  <si>
    <t>Thu Nov 09 09:57:33 WIB 2023</t>
  </si>
  <si>
    <t>010.002-23.26064280</t>
  </si>
  <si>
    <t>Sat Oct 28 00:00:00 WIB 2023</t>
  </si>
  <si>
    <t>Thu Nov 09 09:59:14 WIB 2023</t>
  </si>
  <si>
    <t>31.340.482.4-037.000</t>
  </si>
  <si>
    <t>PT MITRA GLOBAL NIAGA</t>
  </si>
  <si>
    <t>010.010-23.33241922</t>
  </si>
  <si>
    <t>Thu Nov 09 10:22:07 WIB 2023</t>
  </si>
  <si>
    <t>010.010-23.33241989</t>
  </si>
  <si>
    <t>Mon Nov 13 09:47:00 WIB 2023</t>
  </si>
  <si>
    <t>Thu Nov 09 10:22:58 WIB 2023</t>
  </si>
  <si>
    <t>80.148.130.0-619.000</t>
  </si>
  <si>
    <t>CV PARAMA CREATIVINDO</t>
  </si>
  <si>
    <t>010.010-23.37796824</t>
  </si>
  <si>
    <t>Tue Oct 31 00:00:00 WIB 2023</t>
  </si>
  <si>
    <t>Thu Nov 09 10:23:55 WIB 2023</t>
  </si>
  <si>
    <t>76.801.082.9-033.000</t>
  </si>
  <si>
    <t>PT LAUTAN MAS ASIA</t>
  </si>
  <si>
    <t>010.011-23.08823781</t>
  </si>
  <si>
    <t>Fri Nov 10 09:08:38 WIB 2023</t>
  </si>
  <si>
    <t>03.040.614.4-047.000</t>
  </si>
  <si>
    <t>PT ATALI MAKMUR</t>
  </si>
  <si>
    <t>010.010-23.71228194</t>
  </si>
  <si>
    <t>Thu Nov 16 11:56:49 WIB 2023</t>
  </si>
  <si>
    <t>Mon Nov 13 09:55:04 WIB 2023</t>
  </si>
  <si>
    <t>010.010-23.71228487</t>
  </si>
  <si>
    <t>Mon Nov 13 09:57:06 WIB 2023</t>
  </si>
  <si>
    <t>010.010-23.71228515</t>
  </si>
  <si>
    <t>Thu Nov 16 11:56:50 WIB 2023</t>
  </si>
  <si>
    <t>Mon Nov 13 09:58:02 WIB 2023</t>
  </si>
  <si>
    <t>010.010-23.71229179</t>
  </si>
  <si>
    <t>Mon Nov 13 09:58:55 WIB 2023</t>
  </si>
  <si>
    <t>010.010-23.71229207</t>
  </si>
  <si>
    <t>Mon Nov 13 09:59:53 WIB 2023</t>
  </si>
  <si>
    <t>010.010-23.71229380</t>
  </si>
  <si>
    <t>Mon Nov 13 10:00:58 WIB 2023</t>
  </si>
  <si>
    <t>010.010-23.71229573</t>
  </si>
  <si>
    <t>Mon Nov 13 10:01:52 WIB 2023</t>
  </si>
  <si>
    <t>010.010-23.71229610</t>
  </si>
  <si>
    <t>Mon Nov 13 10:02:43 WIB 2023</t>
  </si>
  <si>
    <t>010.010-23.71229803</t>
  </si>
  <si>
    <t>Mon Nov 13 10:03:31 WIB 2023</t>
  </si>
  <si>
    <t>010.010-23.71230245</t>
  </si>
  <si>
    <t>Mon Nov 13 10:04:30 WIB 2023</t>
  </si>
  <si>
    <t>010.010-23.71230409</t>
  </si>
  <si>
    <t>Thu Nov 16 11:41:15 WIB 2023</t>
  </si>
  <si>
    <t>010.010-23.71230663</t>
  </si>
  <si>
    <t>Thu Nov 16 11:42:30 WIB 2023</t>
  </si>
  <si>
    <t>010.010-23.71230664</t>
  </si>
  <si>
    <t>Thu Nov 16 11:43:22 WIB 2023</t>
  </si>
  <si>
    <t>010.010-23.71231128</t>
  </si>
  <si>
    <t>Thu Oct 19 00:00:00 WIB 2023</t>
  </si>
  <si>
    <t>Thu Nov 16 11:44:31 WIB 2023</t>
  </si>
  <si>
    <t>010.010-23.71231129</t>
  </si>
  <si>
    <t>Thu Nov 16 11:45:22 WIB 2023</t>
  </si>
  <si>
    <t>010.010-23.71231396</t>
  </si>
  <si>
    <t>Thu Nov 16 11:46:11 WIB 2023</t>
  </si>
  <si>
    <t>010.010-23.71231620</t>
  </si>
  <si>
    <t>Thu Nov 16 11:46:59 WIB 2023</t>
  </si>
  <si>
    <t>010.010-23.71232023</t>
  </si>
  <si>
    <t>Thu Nov 16 11:47:50 WIB 2023</t>
  </si>
  <si>
    <t>010.010-23.71232053</t>
  </si>
  <si>
    <t>Thu Nov 16 11:48:32 WIB 2023</t>
  </si>
  <si>
    <t>010.010-23.71232289</t>
  </si>
  <si>
    <t>Thu Nov 16 11:49:17 WIB 2023</t>
  </si>
  <si>
    <t>010.010-23.71232567</t>
  </si>
  <si>
    <t>Thu Nov 16 11:56:51 WIB 2023</t>
  </si>
  <si>
    <t>Thu Nov 16 11:50:01 WIB 2023</t>
  </si>
  <si>
    <t>010.010-23.71232571</t>
  </si>
  <si>
    <t>Thu Nov 16 11:50:45 WIB 2023</t>
  </si>
  <si>
    <t>010.010-23.71232572</t>
  </si>
  <si>
    <t>Thu Nov 16 11:51:32 WIB 2023</t>
  </si>
  <si>
    <t>010.010-23.71232573</t>
  </si>
  <si>
    <t>Thu Nov 16 11:52:55 WIB 2023</t>
  </si>
  <si>
    <t>010.010-23.71232968</t>
  </si>
  <si>
    <t>Thu Nov 16 11:53:43 WIB 2023</t>
  </si>
  <si>
    <t>010.010-23.71232998</t>
  </si>
  <si>
    <t>Thu Nov 16 11:54:47 WIB 2023</t>
  </si>
  <si>
    <t>010.010-23.71233342</t>
  </si>
  <si>
    <t>Thu Nov 16 11:56:09 WIB 2023</t>
  </si>
  <si>
    <t>010.010-23.71233363</t>
  </si>
  <si>
    <t>Thu Nov 16 11:57:01 WIB 2023</t>
  </si>
  <si>
    <t>010.010-23.71231925</t>
  </si>
  <si>
    <t>Mon Oct 23 00:00:00 WIB 2023</t>
  </si>
  <si>
    <t>Thu Nov 16 11:57:49 WIB 2023</t>
  </si>
  <si>
    <t>AM 23100001</t>
  </si>
  <si>
    <t>KO 3977</t>
  </si>
  <si>
    <t>04.017.931.9-502.000</t>
  </si>
  <si>
    <t>HARNOYO ( TOKO BENDAN)</t>
  </si>
  <si>
    <t>PEKALONGAN</t>
  </si>
  <si>
    <t>010.010-23.05829928</t>
  </si>
  <si>
    <t>AM 23100002</t>
  </si>
  <si>
    <t>KO 3844</t>
  </si>
  <si>
    <t>08.887.807.9-521.000</t>
  </si>
  <si>
    <t>SANTOSO BUDIONO ( TOKO ARMADA )</t>
  </si>
  <si>
    <t>PURWOKERTO</t>
  </si>
  <si>
    <t>010.010-23.05829929</t>
  </si>
  <si>
    <t>AM 23100003</t>
  </si>
  <si>
    <t>KO 3845</t>
  </si>
  <si>
    <t>01.848.507.8-521.000</t>
  </si>
  <si>
    <t>CV  WISUDA</t>
  </si>
  <si>
    <t>010.010-23.05829930</t>
  </si>
  <si>
    <t>AM 23100004</t>
  </si>
  <si>
    <t>KO 3982</t>
  </si>
  <si>
    <t>01.706.181.3-521.000</t>
  </si>
  <si>
    <t>CV PELITA JAYA  ( TOKO ANUGERAH SEJAHTERA )</t>
  </si>
  <si>
    <t>010.010-23.05829931</t>
  </si>
  <si>
    <t>AM 23100005</t>
  </si>
  <si>
    <t>G 3850</t>
  </si>
  <si>
    <t>04.021.035.3-602.000</t>
  </si>
  <si>
    <t>LILY JULIAWATI  ( TOKO REJO AGUNG )</t>
  </si>
  <si>
    <t>JOMBANG</t>
  </si>
  <si>
    <t>010.010-23.05829932</t>
  </si>
  <si>
    <t>AM 23100006</t>
  </si>
  <si>
    <t>KO 3990</t>
  </si>
  <si>
    <t>01.454.876.2-533.000</t>
  </si>
  <si>
    <t>CV GANESHA</t>
  </si>
  <si>
    <t>WONOSOBO</t>
  </si>
  <si>
    <t>010.010-23.05829933</t>
  </si>
  <si>
    <t>AM 23100007</t>
  </si>
  <si>
    <t>KO 3920</t>
  </si>
  <si>
    <t>010.010-23.05829934</t>
  </si>
  <si>
    <t>AM 23100008</t>
  </si>
  <si>
    <t>KO 3921</t>
  </si>
  <si>
    <t>010.010-23.05829935</t>
  </si>
  <si>
    <t>AM 23100009</t>
  </si>
  <si>
    <t>G 4000</t>
  </si>
  <si>
    <t>010.010-23.05829936</t>
  </si>
  <si>
    <t>AM 23100010</t>
  </si>
  <si>
    <t>KO 4612</t>
  </si>
  <si>
    <t>010.010-23.05829937</t>
  </si>
  <si>
    <t>AM 23100011</t>
  </si>
  <si>
    <t>G 4615</t>
  </si>
  <si>
    <t>010.010-23.05829938</t>
  </si>
  <si>
    <t>AM 23100012</t>
  </si>
  <si>
    <t>KO 4616</t>
  </si>
  <si>
    <t>010.010-23.05829939</t>
  </si>
  <si>
    <t>AM 23100013</t>
  </si>
  <si>
    <t>G 4620</t>
  </si>
  <si>
    <t>010.010-23.05829940</t>
  </si>
  <si>
    <t>AM 23100014</t>
  </si>
  <si>
    <t>KO 4626</t>
  </si>
  <si>
    <t>010.010-23.05829941</t>
  </si>
  <si>
    <t>AM 23100015</t>
  </si>
  <si>
    <t>G 4630</t>
  </si>
  <si>
    <t>010.010-23.05829942</t>
  </si>
  <si>
    <t>AM 23100016</t>
  </si>
  <si>
    <t>KO 4638</t>
  </si>
  <si>
    <t>010.010-23.05829943</t>
  </si>
  <si>
    <t>AM 23100017</t>
  </si>
  <si>
    <t>KO 4511</t>
  </si>
  <si>
    <t>84.906.697.2-623.000</t>
  </si>
  <si>
    <t>CV LANCAR JAYA SENTOSA</t>
  </si>
  <si>
    <t>MALANG</t>
  </si>
  <si>
    <t>010.010-23.05829944</t>
  </si>
  <si>
    <t>AM 23100018</t>
  </si>
  <si>
    <t>G 4659</t>
  </si>
  <si>
    <t>010.010-23.05829945</t>
  </si>
  <si>
    <t>AM 23100019</t>
  </si>
  <si>
    <t>KO 3273</t>
  </si>
  <si>
    <t>010.010-23.05829946</t>
  </si>
  <si>
    <t>AM 23100020</t>
  </si>
  <si>
    <t>KO 3930</t>
  </si>
  <si>
    <t>010.010-23.05829947</t>
  </si>
  <si>
    <t>AM 23100021</t>
  </si>
  <si>
    <t>G 4589</t>
  </si>
  <si>
    <t>08.529.177.1-602.000</t>
  </si>
  <si>
    <t>ROBIN SUSANTO (TOKO HIDUP BARU)</t>
  </si>
  <si>
    <t>010.010-23.05829948</t>
  </si>
  <si>
    <t>AM 23100022</t>
  </si>
  <si>
    <t>G 4592</t>
  </si>
  <si>
    <t>010.010-23.05829949</t>
  </si>
  <si>
    <t>AM 23100023</t>
  </si>
  <si>
    <t>KO 4664</t>
  </si>
  <si>
    <t>42.884.805.5-501.000</t>
  </si>
  <si>
    <t>CV SINAR CAHAYA NIRMALA</t>
  </si>
  <si>
    <t>BREBES</t>
  </si>
  <si>
    <t>010.010-23.05829950</t>
  </si>
  <si>
    <t>AM 23100024</t>
  </si>
  <si>
    <t>KO 4665</t>
  </si>
  <si>
    <t>010.010-23.05829951</t>
  </si>
  <si>
    <t>AM 23100025</t>
  </si>
  <si>
    <t>G 3931</t>
  </si>
  <si>
    <t>010.010-23.05829952</t>
  </si>
  <si>
    <t>AM 23100026</t>
  </si>
  <si>
    <t>KO 3928</t>
  </si>
  <si>
    <t>91.924.273.5-629.000</t>
  </si>
  <si>
    <t>CV UTAMA PUTRA</t>
  </si>
  <si>
    <t>TULUNGAGUNG</t>
  </si>
  <si>
    <t>010.010-23.05829953</t>
  </si>
  <si>
    <t>AM 23100027</t>
  </si>
  <si>
    <t>KO 4595</t>
  </si>
  <si>
    <t>010.010-23.05829954</t>
  </si>
  <si>
    <t>AM 23100028</t>
  </si>
  <si>
    <t>G 3939</t>
  </si>
  <si>
    <t>010.010-23.05829955</t>
  </si>
  <si>
    <t>AM 23100029</t>
  </si>
  <si>
    <t>G 3940</t>
  </si>
  <si>
    <t>010.010-23.05829956</t>
  </si>
  <si>
    <t>AM 23100030</t>
  </si>
  <si>
    <t>KO 3944</t>
  </si>
  <si>
    <t>010.010-23.05829957</t>
  </si>
  <si>
    <t>AM 23100031</t>
  </si>
  <si>
    <t>KO 3945</t>
  </si>
  <si>
    <t>010.010-23.05829958</t>
  </si>
  <si>
    <t>AM 23100032</t>
  </si>
  <si>
    <t>G 3948</t>
  </si>
  <si>
    <t>010.010-23.05829959</t>
  </si>
  <si>
    <t>AM 23100033</t>
  </si>
  <si>
    <t>G 3817 4639</t>
  </si>
  <si>
    <t>TEJO MULYO</t>
  </si>
  <si>
    <t>YOGYAKARTA</t>
  </si>
  <si>
    <t>AM 23100034</t>
  </si>
  <si>
    <t>G 3834</t>
  </si>
  <si>
    <t>SAMI LARIS</t>
  </si>
  <si>
    <t>KLATEN</t>
  </si>
  <si>
    <t>AM 23100035</t>
  </si>
  <si>
    <t>G 3837 3838</t>
  </si>
  <si>
    <t>WIJAYA SIDO MUKTI</t>
  </si>
  <si>
    <t>SUKOHARJO</t>
  </si>
  <si>
    <t>AM 23100036</t>
  </si>
  <si>
    <t>G 3839 3988</t>
  </si>
  <si>
    <t>AF TOYS</t>
  </si>
  <si>
    <t>KENDAL</t>
  </si>
  <si>
    <t>AM 23100037</t>
  </si>
  <si>
    <t>A 3840</t>
  </si>
  <si>
    <t>IMANUEL</t>
  </si>
  <si>
    <t>TEMANGGUNG</t>
  </si>
  <si>
    <t>AM 23100038</t>
  </si>
  <si>
    <t>G 3841</t>
  </si>
  <si>
    <t>ANGKASA JAYA</t>
  </si>
  <si>
    <t>AM 23100039</t>
  </si>
  <si>
    <t>KO 3842</t>
  </si>
  <si>
    <t>MURNI SPORT</t>
  </si>
  <si>
    <t>CILACAP</t>
  </si>
  <si>
    <t>AM 23100040</t>
  </si>
  <si>
    <t>KO 3843</t>
  </si>
  <si>
    <t>KADAR BUDHI</t>
  </si>
  <si>
    <t>KROYA</t>
  </si>
  <si>
    <t>AM 23100041</t>
  </si>
  <si>
    <t>G 3846 3998</t>
  </si>
  <si>
    <t>HT JAYA</t>
  </si>
  <si>
    <t>JUWANA</t>
  </si>
  <si>
    <t>AM 23100042</t>
  </si>
  <si>
    <t>G 3847 3996 4628</t>
  </si>
  <si>
    <t>CITRA</t>
  </si>
  <si>
    <t>AM 23100043</t>
  </si>
  <si>
    <t>KO 3848 4603 4625</t>
  </si>
  <si>
    <t>EKARIA</t>
  </si>
  <si>
    <t>AM 23100044</t>
  </si>
  <si>
    <t>A 3849</t>
  </si>
  <si>
    <t>POJOK BLAURAN</t>
  </si>
  <si>
    <t>SALATIGA</t>
  </si>
  <si>
    <t>AM 23100045</t>
  </si>
  <si>
    <t>G 3965 4621 4653</t>
  </si>
  <si>
    <t>TRISNO</t>
  </si>
  <si>
    <t>PURWODADI</t>
  </si>
  <si>
    <t>AM 23100046</t>
  </si>
  <si>
    <t>G 3966</t>
  </si>
  <si>
    <t>A R</t>
  </si>
  <si>
    <t>KUDUS</t>
  </si>
  <si>
    <t>AM 23100047</t>
  </si>
  <si>
    <t>G 3967 3987 4637 3799</t>
  </si>
  <si>
    <t>MANGGALAM</t>
  </si>
  <si>
    <t>AM 23100048</t>
  </si>
  <si>
    <t>G 3968</t>
  </si>
  <si>
    <t>PUTRA MALA JAYA</t>
  </si>
  <si>
    <t>AMBARAWA</t>
  </si>
  <si>
    <t>AM 23100049</t>
  </si>
  <si>
    <t>G 3969</t>
  </si>
  <si>
    <t>SISWA 2</t>
  </si>
  <si>
    <t>MADIUN</t>
  </si>
  <si>
    <t>AM 23100050</t>
  </si>
  <si>
    <t>KO 3970 4599</t>
  </si>
  <si>
    <t>INDOFOTOCOPY</t>
  </si>
  <si>
    <t>PARAKAN</t>
  </si>
  <si>
    <t>AM 23100051</t>
  </si>
  <si>
    <t>A 3971</t>
  </si>
  <si>
    <t>YDW</t>
  </si>
  <si>
    <t>AM 23100052</t>
  </si>
  <si>
    <t>A 3972</t>
  </si>
  <si>
    <t>AYP</t>
  </si>
  <si>
    <t>SOLO</t>
  </si>
  <si>
    <t>AM 23100053</t>
  </si>
  <si>
    <t>KO 3973 4602 4614</t>
  </si>
  <si>
    <t>SUKSES</t>
  </si>
  <si>
    <t>AM 23100054</t>
  </si>
  <si>
    <t>KO 3974 3979 4604</t>
  </si>
  <si>
    <t>MEDIA</t>
  </si>
  <si>
    <t>AM 23100055</t>
  </si>
  <si>
    <t>G 3975</t>
  </si>
  <si>
    <t>SEPULUH</t>
  </si>
  <si>
    <t>AM 23100056</t>
  </si>
  <si>
    <t>KO 3976 4601 4610</t>
  </si>
  <si>
    <t>SISWA</t>
  </si>
  <si>
    <t>MUNTILAN</t>
  </si>
  <si>
    <t>AM 23100057</t>
  </si>
  <si>
    <t>KO 3978 3918 3943</t>
  </si>
  <si>
    <t>AM 23100058</t>
  </si>
  <si>
    <t>A 3980</t>
  </si>
  <si>
    <t>PUTRA MURIA</t>
  </si>
  <si>
    <t>PATI</t>
  </si>
  <si>
    <t>AM 23100059</t>
  </si>
  <si>
    <t>KO 3981</t>
  </si>
  <si>
    <t>BARU CUTE</t>
  </si>
  <si>
    <t>BUMIAYU</t>
  </si>
  <si>
    <t>AM 23100060</t>
  </si>
  <si>
    <t>KO 3983</t>
  </si>
  <si>
    <t>METRO</t>
  </si>
  <si>
    <t>AM 23100061</t>
  </si>
  <si>
    <t>KO 3985 3925 3936</t>
  </si>
  <si>
    <t>SUKSES MAKMUR</t>
  </si>
  <si>
    <t>COMAL</t>
  </si>
  <si>
    <t>AM 23100062</t>
  </si>
  <si>
    <t>KO 3989 4635 4648</t>
  </si>
  <si>
    <t>KONDANG</t>
  </si>
  <si>
    <t>AM 23100063</t>
  </si>
  <si>
    <t>KO 3991 3942 4657</t>
  </si>
  <si>
    <t>PERDANA</t>
  </si>
  <si>
    <t>AM 23100064</t>
  </si>
  <si>
    <t>A 3992 4624 4652</t>
  </si>
  <si>
    <t>SIDU / SINAR DUNIA</t>
  </si>
  <si>
    <t>AM 23100065</t>
  </si>
  <si>
    <t>KO 3993 3947 4702</t>
  </si>
  <si>
    <t>MEMORY</t>
  </si>
  <si>
    <t>BATANG</t>
  </si>
  <si>
    <t>AM 23100066</t>
  </si>
  <si>
    <t>KO 3994</t>
  </si>
  <si>
    <t>IKA</t>
  </si>
  <si>
    <t>PURBALINGGA</t>
  </si>
  <si>
    <t>AM 23100067</t>
  </si>
  <si>
    <t>KO 3997</t>
  </si>
  <si>
    <t>WIJAYA KUSUMA</t>
  </si>
  <si>
    <t>SLEMAN</t>
  </si>
  <si>
    <t>AM 23100068</t>
  </si>
  <si>
    <t>A 3999 4707</t>
  </si>
  <si>
    <t>DOREMI</t>
  </si>
  <si>
    <t>AM 23100069</t>
  </si>
  <si>
    <t>G 4551</t>
  </si>
  <si>
    <t>BAROKAH SWALAYAN</t>
  </si>
  <si>
    <t>SLAWI</t>
  </si>
  <si>
    <t>AM 23100070</t>
  </si>
  <si>
    <t>A 4552</t>
  </si>
  <si>
    <t>MERDEKA</t>
  </si>
  <si>
    <t>BOYOLALI</t>
  </si>
  <si>
    <t>AM 23100071</t>
  </si>
  <si>
    <t>G 4553 4634 4704</t>
  </si>
  <si>
    <t>PUAS</t>
  </si>
  <si>
    <t>AM 23100072</t>
  </si>
  <si>
    <t>G 4554 4646 4597</t>
  </si>
  <si>
    <t>LARIS BARU</t>
  </si>
  <si>
    <t>AM 23100073</t>
  </si>
  <si>
    <t>G 4555 4623</t>
  </si>
  <si>
    <t>MITRA KAMPUS</t>
  </si>
  <si>
    <t>AM 23100074</t>
  </si>
  <si>
    <t>G 4556 4557</t>
  </si>
  <si>
    <t>REJEKI</t>
  </si>
  <si>
    <t>AM 23100075</t>
  </si>
  <si>
    <t>G 4558</t>
  </si>
  <si>
    <t>SUMBER REJO</t>
  </si>
  <si>
    <t>MAGELANG</t>
  </si>
  <si>
    <t>AM 23100076</t>
  </si>
  <si>
    <t>A 4559</t>
  </si>
  <si>
    <t>SAHABAT JAYA</t>
  </si>
  <si>
    <t>AM 23100077</t>
  </si>
  <si>
    <t>G 4560</t>
  </si>
  <si>
    <t>AM 23100078</t>
  </si>
  <si>
    <t>G 4561</t>
  </si>
  <si>
    <t>ERLANGGA</t>
  </si>
  <si>
    <t>AM 23100079</t>
  </si>
  <si>
    <t>A 4562</t>
  </si>
  <si>
    <t>AM 23100080</t>
  </si>
  <si>
    <t>G 4563 4564 4565</t>
  </si>
  <si>
    <t>TRIO PLAZA</t>
  </si>
  <si>
    <t>AM 23100081</t>
  </si>
  <si>
    <t>G 4566 4567</t>
  </si>
  <si>
    <t>ANDI STAR</t>
  </si>
  <si>
    <t>AM 23100082</t>
  </si>
  <si>
    <t>G 4568 4569</t>
  </si>
  <si>
    <t>ARUM BARU 2</t>
  </si>
  <si>
    <t>AM 23100083</t>
  </si>
  <si>
    <t>G 4570 4571</t>
  </si>
  <si>
    <t>ARUM BARU</t>
  </si>
  <si>
    <t>AM 23100084</t>
  </si>
  <si>
    <t>A 4572</t>
  </si>
  <si>
    <t>BRUK MENCENG</t>
  </si>
  <si>
    <t>AM 23100085</t>
  </si>
  <si>
    <t>A 4573</t>
  </si>
  <si>
    <t>OPUS</t>
  </si>
  <si>
    <t>AM 23100086</t>
  </si>
  <si>
    <t>A 4574 4643 4669</t>
  </si>
  <si>
    <t>PRESTASI</t>
  </si>
  <si>
    <t>AJIBARANG</t>
  </si>
  <si>
    <t>AM 23100087</t>
  </si>
  <si>
    <t>A 4575</t>
  </si>
  <si>
    <t>8 1</t>
  </si>
  <si>
    <t>GOMBONG</t>
  </si>
  <si>
    <t>AM 23100088</t>
  </si>
  <si>
    <t>G 4576 4577</t>
  </si>
  <si>
    <t>PRIMA</t>
  </si>
  <si>
    <t>AM 23100089</t>
  </si>
  <si>
    <t>KO 4609 4578</t>
  </si>
  <si>
    <t>KUTOARJO</t>
  </si>
  <si>
    <t>AM 23100090</t>
  </si>
  <si>
    <t>G 4579 4580</t>
  </si>
  <si>
    <t>BERKAH</t>
  </si>
  <si>
    <t>AM 23100091</t>
  </si>
  <si>
    <t>G 4605 4606</t>
  </si>
  <si>
    <t>MERAH 2</t>
  </si>
  <si>
    <t>AM 23100092</t>
  </si>
  <si>
    <t>A 4607</t>
  </si>
  <si>
    <t>MITRA</t>
  </si>
  <si>
    <t>AM 23100093</t>
  </si>
  <si>
    <t>A 4608</t>
  </si>
  <si>
    <t>MAESTRO</t>
  </si>
  <si>
    <t>AM 23100094</t>
  </si>
  <si>
    <t>KO 4611</t>
  </si>
  <si>
    <t>METRO JAYA</t>
  </si>
  <si>
    <t>AM 23100095</t>
  </si>
  <si>
    <t>KO 4617 4650</t>
  </si>
  <si>
    <t>MAKMUR</t>
  </si>
  <si>
    <t>TEGAL</t>
  </si>
  <si>
    <t>AM 23100096</t>
  </si>
  <si>
    <t>KO 3912 4618 4649</t>
  </si>
  <si>
    <t>AM 23100097</t>
  </si>
  <si>
    <t>KO 4619 4641 4642</t>
  </si>
  <si>
    <t>AM 23100098</t>
  </si>
  <si>
    <t>G 4622 3934</t>
  </si>
  <si>
    <t>PUSTAKA BARU</t>
  </si>
  <si>
    <t>TUBAN</t>
  </si>
  <si>
    <t>AM 23100099</t>
  </si>
  <si>
    <t>KO 3911 4627 3927</t>
  </si>
  <si>
    <t>SINAR KONDANG</t>
  </si>
  <si>
    <t>PURWOREJO</t>
  </si>
  <si>
    <t>AM 23100100</t>
  </si>
  <si>
    <t>A 4629</t>
  </si>
  <si>
    <t>AM 23100101</t>
  </si>
  <si>
    <t>KO 3910 4632 3926</t>
  </si>
  <si>
    <t>SINKONG</t>
  </si>
  <si>
    <t>AM 23100102</t>
  </si>
  <si>
    <t>KO 4633 4672</t>
  </si>
  <si>
    <t>SUMBER BUKIT</t>
  </si>
  <si>
    <t>AM 23100103</t>
  </si>
  <si>
    <t>KO 3913 4636 4656</t>
  </si>
  <si>
    <t>AM 23100104</t>
  </si>
  <si>
    <t>G 4640</t>
  </si>
  <si>
    <t>SINAR</t>
  </si>
  <si>
    <t>AM 23100105</t>
  </si>
  <si>
    <t>KO 4581</t>
  </si>
  <si>
    <t>PANTES</t>
  </si>
  <si>
    <t>BANTUL</t>
  </si>
  <si>
    <t>AM 23100106</t>
  </si>
  <si>
    <t>KO 4582</t>
  </si>
  <si>
    <t>KURNIA</t>
  </si>
  <si>
    <t>AM 23100107</t>
  </si>
  <si>
    <t>A 4583</t>
  </si>
  <si>
    <t>HOKY</t>
  </si>
  <si>
    <t>AM 23100108</t>
  </si>
  <si>
    <t>KO 4584</t>
  </si>
  <si>
    <t>LESTARI ADHI</t>
  </si>
  <si>
    <t>AM 23100109</t>
  </si>
  <si>
    <t>A 4585 4679</t>
  </si>
  <si>
    <t>LASEM</t>
  </si>
  <si>
    <t>AM 23100110</t>
  </si>
  <si>
    <t>G 4586 4587 3937</t>
  </si>
  <si>
    <t>RINGAN</t>
  </si>
  <si>
    <t>AM 23100111</t>
  </si>
  <si>
    <t>A 4590</t>
  </si>
  <si>
    <t>KOJA</t>
  </si>
  <si>
    <t>CIREBON</t>
  </si>
  <si>
    <t>AM 23100112</t>
  </si>
  <si>
    <t>G 4591</t>
  </si>
  <si>
    <t>AULIA</t>
  </si>
  <si>
    <t>CARUBAN</t>
  </si>
  <si>
    <t>AM 23100113</t>
  </si>
  <si>
    <t>G 4593</t>
  </si>
  <si>
    <t>JUNIOR</t>
  </si>
  <si>
    <t>PARE</t>
  </si>
  <si>
    <t>AM 23100114</t>
  </si>
  <si>
    <t>G 4594</t>
  </si>
  <si>
    <t>LANTIKYA</t>
  </si>
  <si>
    <t>AM 23100115</t>
  </si>
  <si>
    <t>KO 4644</t>
  </si>
  <si>
    <t>AM 23100116</t>
  </si>
  <si>
    <t>KO 4645</t>
  </si>
  <si>
    <t>TERMINAL II</t>
  </si>
  <si>
    <t>AM 23100117</t>
  </si>
  <si>
    <t>KO 4596</t>
  </si>
  <si>
    <t>AM 23100118</t>
  </si>
  <si>
    <t>KO 3922 4598 3938</t>
  </si>
  <si>
    <t>RAJA MURAH</t>
  </si>
  <si>
    <t>AM 23100119</t>
  </si>
  <si>
    <t>G 4600 4713</t>
  </si>
  <si>
    <t>SASA</t>
  </si>
  <si>
    <t>BOJONEGORO</t>
  </si>
  <si>
    <t>AM 23100120</t>
  </si>
  <si>
    <t>KO 3914</t>
  </si>
  <si>
    <t>AM 23100121</t>
  </si>
  <si>
    <t>KO 3915 3924</t>
  </si>
  <si>
    <t>TELADAN</t>
  </si>
  <si>
    <t>AM 23100122</t>
  </si>
  <si>
    <t>KO 3923 3933 4661</t>
  </si>
  <si>
    <t>MUDA JAYA</t>
  </si>
  <si>
    <t>AM 23100123</t>
  </si>
  <si>
    <t>KO 4503 3272 3929</t>
  </si>
  <si>
    <t>MANGGALA SAKTI</t>
  </si>
  <si>
    <t>AM 23100124</t>
  </si>
  <si>
    <t>KO 3932</t>
  </si>
  <si>
    <t>ENAM</t>
  </si>
  <si>
    <t>AM 23100125</t>
  </si>
  <si>
    <t>KO 4654 3935 4673</t>
  </si>
  <si>
    <t>AM 23100126</t>
  </si>
  <si>
    <t>A 3941</t>
  </si>
  <si>
    <t>DUTA ILAHI</t>
  </si>
  <si>
    <t>AM 23100127</t>
  </si>
  <si>
    <t>KO 4670 3946</t>
  </si>
  <si>
    <t>AM 23100128</t>
  </si>
  <si>
    <t>KO 3949</t>
  </si>
  <si>
    <t>AM 23100129</t>
  </si>
  <si>
    <t>A 3950 4709</t>
  </si>
  <si>
    <t>INDO GLOBAL</t>
  </si>
  <si>
    <t>AM 23100130</t>
  </si>
  <si>
    <t>KO 4512 3274 4520</t>
  </si>
  <si>
    <t>SIANA (PECINAN)</t>
  </si>
  <si>
    <t>AM 23100131</t>
  </si>
  <si>
    <t>KO 4507 3276 3278</t>
  </si>
  <si>
    <t>MERPATI</t>
  </si>
  <si>
    <t>AM 23100132</t>
  </si>
  <si>
    <t>KO 4508 3279</t>
  </si>
  <si>
    <t>SCORPIO</t>
  </si>
  <si>
    <t>AM 23100133</t>
  </si>
  <si>
    <t>KO 4502 4515 4522</t>
  </si>
  <si>
    <t>BINA ILMU</t>
  </si>
  <si>
    <t>BATU</t>
  </si>
  <si>
    <t>AM 23100134</t>
  </si>
  <si>
    <t>KO 4504 4505 4516</t>
  </si>
  <si>
    <t>ANEKA</t>
  </si>
  <si>
    <t>AM 23100135</t>
  </si>
  <si>
    <t>KO 4506 4517</t>
  </si>
  <si>
    <t>2 4</t>
  </si>
  <si>
    <t>AM 23100136</t>
  </si>
  <si>
    <t>KO 4509 4518</t>
  </si>
  <si>
    <t>DIAN ILMU</t>
  </si>
  <si>
    <t>AM 23100137</t>
  </si>
  <si>
    <t>KO 4510</t>
  </si>
  <si>
    <t>AM 23100138</t>
  </si>
  <si>
    <t>KO 4462 4513 4514</t>
  </si>
  <si>
    <t>SINGOSARI</t>
  </si>
  <si>
    <t>AM 23100139</t>
  </si>
  <si>
    <t>KO 4519 4464</t>
  </si>
  <si>
    <t>AM 23100140</t>
  </si>
  <si>
    <t>KO 4651 4658</t>
  </si>
  <si>
    <t>AM 23100141</t>
  </si>
  <si>
    <t>KO 4655 4662</t>
  </si>
  <si>
    <t>AM 23100142</t>
  </si>
  <si>
    <t>KO 4660</t>
  </si>
  <si>
    <t>AM 23100143</t>
  </si>
  <si>
    <t>A 4663 4703</t>
  </si>
  <si>
    <t>AL AMIN</t>
  </si>
  <si>
    <t>WELAHAN</t>
  </si>
  <si>
    <t>AM 23100144</t>
  </si>
  <si>
    <t>KO 4666 4667</t>
  </si>
  <si>
    <t>BANJARAN PERMAI</t>
  </si>
  <si>
    <t>AM 23100145</t>
  </si>
  <si>
    <t>KO 4668</t>
  </si>
  <si>
    <t>AM 23100146</t>
  </si>
  <si>
    <t>KO 4671</t>
  </si>
  <si>
    <t>INDOBARU</t>
  </si>
  <si>
    <t>AM 23100147</t>
  </si>
  <si>
    <t>KO 4674</t>
  </si>
  <si>
    <t>AM 23100148</t>
  </si>
  <si>
    <t>G 4677 4678</t>
  </si>
  <si>
    <t>AGUNG JAYA</t>
  </si>
  <si>
    <t>AM 23100149</t>
  </si>
  <si>
    <t>KO 4125 4126</t>
  </si>
  <si>
    <t>SAHABAT BARU</t>
  </si>
  <si>
    <t>AM 23100150</t>
  </si>
  <si>
    <t>KO 4127</t>
  </si>
  <si>
    <t>AM 23100151</t>
  </si>
  <si>
    <t>KO 4701</t>
  </si>
  <si>
    <t>SALIKAH</t>
  </si>
  <si>
    <t>AM 23100152</t>
  </si>
  <si>
    <t>KO 4706</t>
  </si>
  <si>
    <t>AM 23100153</t>
  </si>
  <si>
    <t>A 4708</t>
  </si>
  <si>
    <t>ALHAMIDI</t>
  </si>
  <si>
    <t>JEPARA</t>
  </si>
  <si>
    <t>AM 23100154</t>
  </si>
  <si>
    <t>G 4711</t>
  </si>
  <si>
    <t>SANTOSO</t>
  </si>
  <si>
    <t>BLORA</t>
  </si>
  <si>
    <t>AM 23100155</t>
  </si>
  <si>
    <t>A 2000</t>
  </si>
  <si>
    <t>PANDA</t>
  </si>
  <si>
    <t>AM 23100156</t>
  </si>
  <si>
    <t>H 1001-1005</t>
  </si>
  <si>
    <t>CASH</t>
  </si>
  <si>
    <t>SEMARANG</t>
  </si>
  <si>
    <t>AM 23100157</t>
  </si>
  <si>
    <t>H 1006-1010</t>
  </si>
  <si>
    <t>AM 23100158</t>
  </si>
  <si>
    <t>H 1011-1015</t>
  </si>
  <si>
    <t>AM 23100159</t>
  </si>
  <si>
    <t>H 1016-1020</t>
  </si>
  <si>
    <t>AM 23100160</t>
  </si>
  <si>
    <t>H 1021-1025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</si>
</sst>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64" formatCode="[$-13809]dd/mm/yyyy;@"/>
    <numFmt numFmtId="165" formatCode="_(* #,##0_);_(* \(#,##0\);_(* &quot;-&quot;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 style="medium">
        <color auto="1"/>
      </top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43">
    <xf numFmtId="0" fontId="0" fillId="0" borderId="0" xfId="0"/>
    <xf numFmtId="0" fontId="2" fillId="0" borderId="0" xfId="0" applyFont="1" applyAlignment="1"/>
    <xf numFmtId="0" fontId="2" fillId="0" borderId="0" xfId="0" applyFont="1"/>
    <xf numFmtId="3" fontId="2" fillId="0" borderId="0" xfId="0" applyNumberFormat="1" applyFont="1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3" fontId="2" fillId="0" borderId="1" xfId="0" applyNumberFormat="1" applyFont="1" applyBorder="1"/>
    <xf numFmtId="3" fontId="0" fillId="0" borderId="0" xfId="0" applyNumberFormat="1"/>
    <xf numFmtId="0" fontId="0" fillId="0" borderId="0" xfId="0" applyFont="1" applyFill="1" applyBorder="1" applyAlignment="1"/>
    <xf numFmtId="3" fontId="2" fillId="0" borderId="0" xfId="0" applyNumberFormat="1" applyFont="1" applyFill="1" applyBorder="1" applyAlignment="1"/>
    <xf numFmtId="0" fontId="2" fillId="0" borderId="0" xfId="0" applyFont="1" applyFill="1" applyBorder="1" applyAlignment="1"/>
    <xf numFmtId="3" fontId="0" fillId="0" borderId="0" xfId="0" applyNumberFormat="1" applyFont="1" applyFill="1" applyBorder="1" applyAlignment="1"/>
    <xf numFmtId="3" fontId="2" fillId="0" borderId="2" xfId="0" applyNumberFormat="1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0" xfId="0" quotePrefix="1" applyFont="1" applyFill="1" applyBorder="1" applyAlignment="1">
      <alignment horizontal="center" vertical="center"/>
    </xf>
    <xf numFmtId="4" fontId="3" fillId="0" borderId="0" xfId="1" applyNumberFormat="1" applyFont="1" applyFill="1" applyBorder="1" applyAlignment="1">
      <alignment horizontal="left"/>
    </xf>
    <xf numFmtId="0" fontId="0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left"/>
    </xf>
    <xf numFmtId="0" fontId="0" fillId="0" borderId="0" xfId="0" applyFont="1" applyFill="1" applyBorder="1" applyAlignment="1">
      <alignment vertical="center"/>
    </xf>
    <xf numFmtId="165" fontId="0" fillId="0" borderId="0" xfId="0" applyNumberFormat="1" applyFont="1" applyFill="1" applyBorder="1" applyAlignment="1"/>
    <xf numFmtId="0" fontId="0" fillId="0" borderId="0" xfId="0" applyFont="1" applyBorder="1" applyAlignment="1">
      <alignment horizontal="center" vertical="center"/>
    </xf>
    <xf numFmtId="4" fontId="3" fillId="0" borderId="0" xfId="1" applyNumberFormat="1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left" vertical="center"/>
    </xf>
    <xf numFmtId="164" fontId="0" fillId="0" borderId="0" xfId="0" applyNumberFormat="1" applyFont="1" applyFill="1" applyBorder="1" applyAlignment="1">
      <alignment vertical="center"/>
    </xf>
    <xf numFmtId="41" fontId="2" fillId="0" borderId="1" xfId="0" applyNumberFormat="1" applyFont="1" applyBorder="1"/>
    <xf numFmtId="0" fontId="0" fillId="0" borderId="0" xfId="0" applyFont="1" applyFill="1" applyBorder="1"/>
    <xf numFmtId="164" fontId="0" fillId="0" borderId="0" xfId="0" applyNumberFormat="1" applyFont="1" applyFill="1" applyBorder="1"/>
    <xf numFmtId="4" fontId="3" fillId="0" borderId="0" xfId="1" applyNumberFormat="1" applyFont="1" applyFill="1" applyBorder="1" applyAlignment="1"/>
    <xf numFmtId="0" fontId="0" fillId="0" borderId="0" xfId="0" applyFont="1" applyBorder="1" applyAlignment="1"/>
    <xf numFmtId="3" fontId="0" fillId="0" borderId="0" xfId="0" applyNumberFormat="1" applyAlignment="1">
      <alignment vertical="center"/>
    </xf>
    <xf numFmtId="3" fontId="3" fillId="0" borderId="0" xfId="1" applyNumberFormat="1" applyFont="1" applyFill="1" applyBorder="1" applyAlignment="1"/>
    <xf numFmtId="0" fontId="3" fillId="0" borderId="0" xfId="0" applyFont="1" applyFill="1" applyBorder="1" applyAlignment="1"/>
    <xf numFmtId="0" fontId="3" fillId="0" borderId="0" xfId="0" applyFont="1" applyFill="1" applyBorder="1" applyAlignment="1">
      <alignment vertical="center"/>
    </xf>
    <xf numFmtId="41" fontId="3" fillId="0" borderId="0" xfId="1" applyNumberFormat="1" applyFont="1" applyFill="1" applyBorder="1" applyAlignment="1"/>
    <xf numFmtId="0" fontId="0" fillId="0" borderId="0" xfId="0" quotePrefix="1" applyFont="1" applyFill="1" applyBorder="1" applyAlignment="1">
      <alignment vertical="center"/>
    </xf>
    <xf numFmtId="0" fontId="0" fillId="0" borderId="0" xfId="0" quotePrefix="1" applyFont="1" applyFill="1" applyBorder="1" applyAlignment="1"/>
    <xf numFmtId="4" fontId="3" fillId="0" borderId="0" xfId="1" applyNumberFormat="1" applyFont="1" applyFill="1" applyBorder="1" applyAlignment="1">
      <alignment vertical="center"/>
    </xf>
    <xf numFmtId="0" fontId="0" fillId="0" borderId="0" xfId="0" applyFont="1" applyBorder="1" applyAlignment="1">
      <alignment vertical="center"/>
    </xf>
    <xf numFmtId="4" fontId="3" fillId="0" borderId="0" xfId="1" applyNumberFormat="1" applyFont="1" applyBorder="1" applyAlignment="1"/>
    <xf numFmtId="3" fontId="2" fillId="0" borderId="1" xfId="0" applyNumberFormat="1" applyFont="1" applyBorder="1" applyAlignment="1">
      <alignment vertical="center"/>
    </xf>
    <xf numFmtId="164" fontId="0" fillId="0" borderId="0" xfId="0" applyNumberFormat="1" applyFont="1" applyFill="1" applyBorder="1" applyAlignment="1"/>
    <xf numFmtId="164" fontId="0" fillId="0" borderId="0" xfId="0" applyNumberFormat="1" applyFont="1" applyBorder="1" applyAlignment="1"/>
    <xf numFmtId="41" fontId="4" fillId="0" borderId="1" xfId="1" applyNumberFormat="1" applyFont="1" applyFill="1" applyBorder="1" applyAlignment="1"/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69"/>
  <sheetViews>
    <sheetView tabSelected="1" topLeftCell="A58" workbookViewId="0">
      <selection activeCell="K70" sqref="K70"/>
    </sheetView>
  </sheetViews>
  <sheetFormatPr defaultRowHeight="15" x14ac:dyDescent="0.25"/>
  <cols>
    <col min="1" max="1" width="5.7109375" style="4" customWidth="1"/>
    <col min="2" max="6" width="9.140625" customWidth="1"/>
    <col min="8" max="8" width="9.140625" customWidth="1"/>
    <col min="9" max="9" width="10.7109375" bestFit="1" customWidth="1"/>
    <col min="10" max="10" width="14.28515625" style="7" bestFit="1" customWidth="1"/>
    <col min="11" max="11" width="14" style="7" bestFit="1" customWidth="1"/>
    <col min="12" max="12" width="15.5703125" bestFit="1" customWidth="1"/>
    <col min="17" max="17" width="13.5703125" style="7" customWidth="1"/>
    <col min="19" max="19" width="12.7109375" bestFit="1" customWidth="1"/>
  </cols>
  <sheetData>
    <row r="1" spans="1:19" s="2" customFormat="1" x14ac:dyDescent="0.25">
      <c r="A1" s="1" t="s">
        <v>0</v>
      </c>
      <c r="J1" s="3" t="s">
        <v>1</v>
      </c>
      <c r="K1" s="3" t="s">
        <v>2</v>
      </c>
      <c r="Q1" s="3"/>
    </row>
    <row r="2" spans="1:19" x14ac:dyDescent="0.25">
      <c r="A2" s="4">
        <v>1</v>
      </c>
      <c r="B2" s="5" t="s">
        <v>8</v>
      </c>
      <c r="C2" s="5" t="s">
        <v>9</v>
      </c>
      <c r="D2" s="5" t="s">
        <v>10</v>
      </c>
      <c r="E2" s="5" t="s">
        <v>11</v>
      </c>
      <c r="F2" s="5">
        <v>10</v>
      </c>
      <c r="G2" s="5">
        <v>2023</v>
      </c>
      <c r="H2" s="5" t="s">
        <v>12</v>
      </c>
      <c r="I2" s="5">
        <v>1</v>
      </c>
      <c r="J2" s="29">
        <v>38465340</v>
      </c>
      <c r="K2" s="29">
        <v>4231187</v>
      </c>
      <c r="L2" s="5">
        <v>0</v>
      </c>
      <c r="M2" s="5" t="s">
        <v>13</v>
      </c>
      <c r="N2" s="5" t="s">
        <v>14</v>
      </c>
      <c r="O2" s="5" t="s">
        <v>13</v>
      </c>
      <c r="P2" s="5" t="s">
        <v>15</v>
      </c>
      <c r="Q2" s="5" t="s">
        <v>16</v>
      </c>
      <c r="R2" s="5" t="s">
        <v>15</v>
      </c>
      <c r="S2" s="5"/>
    </row>
    <row r="3" spans="1:19" x14ac:dyDescent="0.25">
      <c r="A3" s="4">
        <v>2</v>
      </c>
      <c r="B3" s="5" t="s">
        <v>8</v>
      </c>
      <c r="C3" s="5" t="s">
        <v>9</v>
      </c>
      <c r="D3" s="5" t="s">
        <v>17</v>
      </c>
      <c r="E3" s="5" t="s">
        <v>11</v>
      </c>
      <c r="F3" s="5">
        <v>10</v>
      </c>
      <c r="G3" s="5">
        <v>2023</v>
      </c>
      <c r="H3" s="5" t="s">
        <v>12</v>
      </c>
      <c r="I3" s="5">
        <v>1</v>
      </c>
      <c r="J3" s="29">
        <v>18848477</v>
      </c>
      <c r="K3" s="29">
        <v>2073332</v>
      </c>
      <c r="L3" s="5">
        <v>0</v>
      </c>
      <c r="M3" s="5" t="s">
        <v>13</v>
      </c>
      <c r="N3" s="5" t="s">
        <v>14</v>
      </c>
      <c r="O3" s="5" t="s">
        <v>13</v>
      </c>
      <c r="P3" s="5" t="s">
        <v>15</v>
      </c>
      <c r="Q3" s="5" t="s">
        <v>18</v>
      </c>
      <c r="R3" s="5" t="s">
        <v>15</v>
      </c>
      <c r="S3" s="5"/>
    </row>
    <row r="4" spans="1:19" x14ac:dyDescent="0.25">
      <c r="A4" s="4">
        <v>3</v>
      </c>
      <c r="B4" s="5" t="s">
        <v>8</v>
      </c>
      <c r="C4" s="5" t="s">
        <v>9</v>
      </c>
      <c r="D4" s="5" t="s">
        <v>19</v>
      </c>
      <c r="E4" s="5" t="s">
        <v>11</v>
      </c>
      <c r="F4" s="5">
        <v>10</v>
      </c>
      <c r="G4" s="5">
        <v>2023</v>
      </c>
      <c r="H4" s="5" t="s">
        <v>12</v>
      </c>
      <c r="I4" s="5">
        <v>1</v>
      </c>
      <c r="J4" s="29">
        <v>68710540</v>
      </c>
      <c r="K4" s="29">
        <v>7558159</v>
      </c>
      <c r="L4" s="5">
        <v>0</v>
      </c>
      <c r="M4" s="5" t="s">
        <v>13</v>
      </c>
      <c r="N4" s="5" t="s">
        <v>14</v>
      </c>
      <c r="O4" s="5" t="s">
        <v>13</v>
      </c>
      <c r="P4" s="5" t="s">
        <v>15</v>
      </c>
      <c r="Q4" s="5" t="s">
        <v>20</v>
      </c>
      <c r="R4" s="5" t="s">
        <v>15</v>
      </c>
      <c r="S4" s="5"/>
    </row>
    <row r="5" spans="1:19" x14ac:dyDescent="0.25">
      <c r="A5" s="4">
        <v>4</v>
      </c>
      <c r="B5" s="5" t="s">
        <v>8</v>
      </c>
      <c r="C5" s="5" t="s">
        <v>9</v>
      </c>
      <c r="D5" s="5" t="s">
        <v>21</v>
      </c>
      <c r="E5" s="5" t="s">
        <v>22</v>
      </c>
      <c r="F5" s="5">
        <v>10</v>
      </c>
      <c r="G5" s="5">
        <v>2023</v>
      </c>
      <c r="H5" s="5" t="s">
        <v>12</v>
      </c>
      <c r="I5" s="5">
        <v>1</v>
      </c>
      <c r="J5" s="29">
        <v>17694702</v>
      </c>
      <c r="K5" s="29">
        <v>1946417</v>
      </c>
      <c r="L5" s="5">
        <v>0</v>
      </c>
      <c r="M5" s="5" t="s">
        <v>13</v>
      </c>
      <c r="N5" s="5" t="s">
        <v>14</v>
      </c>
      <c r="O5" s="5" t="s">
        <v>13</v>
      </c>
      <c r="P5" s="5" t="s">
        <v>15</v>
      </c>
      <c r="Q5" s="5" t="s">
        <v>23</v>
      </c>
      <c r="R5" s="5" t="s">
        <v>15</v>
      </c>
      <c r="S5" s="5"/>
    </row>
    <row r="6" spans="1:19" x14ac:dyDescent="0.25">
      <c r="A6" s="4">
        <v>5</v>
      </c>
      <c r="B6" s="5" t="s">
        <v>8</v>
      </c>
      <c r="C6" s="5" t="s">
        <v>9</v>
      </c>
      <c r="D6" s="5" t="s">
        <v>24</v>
      </c>
      <c r="E6" s="5" t="s">
        <v>25</v>
      </c>
      <c r="F6" s="5">
        <v>10</v>
      </c>
      <c r="G6" s="5">
        <v>2023</v>
      </c>
      <c r="H6" s="5" t="s">
        <v>12</v>
      </c>
      <c r="I6" s="5">
        <v>1</v>
      </c>
      <c r="J6" s="29">
        <v>8829405</v>
      </c>
      <c r="K6" s="29">
        <v>971234</v>
      </c>
      <c r="L6" s="5">
        <v>0</v>
      </c>
      <c r="M6" s="5" t="s">
        <v>13</v>
      </c>
      <c r="N6" s="5" t="s">
        <v>26</v>
      </c>
      <c r="O6" s="5" t="s">
        <v>13</v>
      </c>
      <c r="P6" s="5" t="s">
        <v>15</v>
      </c>
      <c r="Q6" s="5" t="s">
        <v>27</v>
      </c>
      <c r="R6" s="5" t="s">
        <v>15</v>
      </c>
      <c r="S6" s="5"/>
    </row>
    <row r="7" spans="1:19" x14ac:dyDescent="0.25">
      <c r="A7" s="4">
        <v>6</v>
      </c>
      <c r="B7" s="5" t="s">
        <v>8</v>
      </c>
      <c r="C7" s="5" t="s">
        <v>9</v>
      </c>
      <c r="D7" s="5" t="s">
        <v>28</v>
      </c>
      <c r="E7" s="5" t="s">
        <v>29</v>
      </c>
      <c r="F7" s="5">
        <v>10</v>
      </c>
      <c r="G7" s="5">
        <v>2023</v>
      </c>
      <c r="H7" s="5" t="s">
        <v>12</v>
      </c>
      <c r="I7" s="5">
        <v>1</v>
      </c>
      <c r="J7" s="29">
        <v>19112432</v>
      </c>
      <c r="K7" s="29">
        <v>2102367</v>
      </c>
      <c r="L7" s="5">
        <v>0</v>
      </c>
      <c r="M7" s="5" t="s">
        <v>13</v>
      </c>
      <c r="N7" s="5" t="s">
        <v>26</v>
      </c>
      <c r="O7" s="5" t="s">
        <v>13</v>
      </c>
      <c r="P7" s="5" t="s">
        <v>15</v>
      </c>
      <c r="Q7" s="5" t="s">
        <v>30</v>
      </c>
      <c r="R7" s="5" t="s">
        <v>15</v>
      </c>
      <c r="S7" s="5"/>
    </row>
    <row r="8" spans="1:19" x14ac:dyDescent="0.25">
      <c r="A8" s="4">
        <v>7</v>
      </c>
      <c r="B8" s="5" t="s">
        <v>8</v>
      </c>
      <c r="C8" s="5" t="s">
        <v>9</v>
      </c>
      <c r="D8" s="5" t="s">
        <v>31</v>
      </c>
      <c r="E8" s="5" t="s">
        <v>32</v>
      </c>
      <c r="F8" s="5">
        <v>10</v>
      </c>
      <c r="G8" s="5">
        <v>2023</v>
      </c>
      <c r="H8" s="5" t="s">
        <v>12</v>
      </c>
      <c r="I8" s="5">
        <v>1</v>
      </c>
      <c r="J8" s="29">
        <v>28287297</v>
      </c>
      <c r="K8" s="29">
        <v>3111602</v>
      </c>
      <c r="L8" s="5">
        <v>0</v>
      </c>
      <c r="M8" s="5" t="s">
        <v>13</v>
      </c>
      <c r="N8" s="5" t="s">
        <v>26</v>
      </c>
      <c r="O8" s="5" t="s">
        <v>13</v>
      </c>
      <c r="P8" s="5" t="s">
        <v>15</v>
      </c>
      <c r="Q8" s="5" t="s">
        <v>33</v>
      </c>
      <c r="R8" s="5" t="s">
        <v>15</v>
      </c>
      <c r="S8" s="5"/>
    </row>
    <row r="9" spans="1:19" x14ac:dyDescent="0.25">
      <c r="A9" s="4">
        <v>8</v>
      </c>
      <c r="B9" s="5" t="s">
        <v>8</v>
      </c>
      <c r="C9" s="5" t="s">
        <v>9</v>
      </c>
      <c r="D9" s="5" t="s">
        <v>34</v>
      </c>
      <c r="E9" s="5" t="s">
        <v>32</v>
      </c>
      <c r="F9" s="5">
        <v>10</v>
      </c>
      <c r="G9" s="5">
        <v>2023</v>
      </c>
      <c r="H9" s="5" t="s">
        <v>12</v>
      </c>
      <c r="I9" s="5">
        <v>1</v>
      </c>
      <c r="J9" s="29">
        <v>34119729</v>
      </c>
      <c r="K9" s="29">
        <v>3753170</v>
      </c>
      <c r="L9" s="5">
        <v>0</v>
      </c>
      <c r="M9" s="5" t="s">
        <v>13</v>
      </c>
      <c r="N9" s="5" t="s">
        <v>26</v>
      </c>
      <c r="O9" s="5" t="s">
        <v>13</v>
      </c>
      <c r="P9" s="5" t="s">
        <v>15</v>
      </c>
      <c r="Q9" s="5" t="s">
        <v>35</v>
      </c>
      <c r="R9" s="5" t="s">
        <v>15</v>
      </c>
      <c r="S9" s="5"/>
    </row>
    <row r="10" spans="1:19" x14ac:dyDescent="0.25">
      <c r="A10" s="4">
        <v>9</v>
      </c>
      <c r="B10" s="5" t="s">
        <v>8</v>
      </c>
      <c r="C10" s="5" t="s">
        <v>9</v>
      </c>
      <c r="D10" s="5" t="s">
        <v>36</v>
      </c>
      <c r="E10" s="5" t="s">
        <v>37</v>
      </c>
      <c r="F10" s="5">
        <v>10</v>
      </c>
      <c r="G10" s="5">
        <v>2023</v>
      </c>
      <c r="H10" s="5" t="s">
        <v>12</v>
      </c>
      <c r="I10" s="5">
        <v>1</v>
      </c>
      <c r="J10" s="29">
        <v>19399567</v>
      </c>
      <c r="K10" s="29">
        <v>2133952</v>
      </c>
      <c r="L10" s="5">
        <v>0</v>
      </c>
      <c r="M10" s="5" t="s">
        <v>13</v>
      </c>
      <c r="N10" s="5" t="s">
        <v>26</v>
      </c>
      <c r="O10" s="5" t="s">
        <v>13</v>
      </c>
      <c r="P10" s="5" t="s">
        <v>15</v>
      </c>
      <c r="Q10" s="5" t="s">
        <v>38</v>
      </c>
      <c r="R10" s="5" t="s">
        <v>15</v>
      </c>
      <c r="S10" s="5"/>
    </row>
    <row r="11" spans="1:19" x14ac:dyDescent="0.25">
      <c r="A11" s="4">
        <v>10</v>
      </c>
      <c r="B11" s="5" t="s">
        <v>8</v>
      </c>
      <c r="C11" s="5" t="s">
        <v>9</v>
      </c>
      <c r="D11" s="5" t="s">
        <v>39</v>
      </c>
      <c r="E11" s="5" t="s">
        <v>40</v>
      </c>
      <c r="F11" s="5">
        <v>10</v>
      </c>
      <c r="G11" s="5">
        <v>2023</v>
      </c>
      <c r="H11" s="5" t="s">
        <v>12</v>
      </c>
      <c r="I11" s="5">
        <v>1</v>
      </c>
      <c r="J11" s="29">
        <v>20689881</v>
      </c>
      <c r="K11" s="29">
        <v>2275886</v>
      </c>
      <c r="L11" s="5">
        <v>0</v>
      </c>
      <c r="M11" s="5" t="s">
        <v>13</v>
      </c>
      <c r="N11" s="5" t="s">
        <v>26</v>
      </c>
      <c r="O11" s="5" t="s">
        <v>13</v>
      </c>
      <c r="P11" s="5" t="s">
        <v>15</v>
      </c>
      <c r="Q11" s="5" t="s">
        <v>41</v>
      </c>
      <c r="R11" s="5" t="s">
        <v>15</v>
      </c>
      <c r="S11" s="5"/>
    </row>
    <row r="12" spans="1:19" x14ac:dyDescent="0.25">
      <c r="A12" s="4">
        <v>11</v>
      </c>
      <c r="B12" s="5" t="s">
        <v>8</v>
      </c>
      <c r="C12" s="5" t="s">
        <v>9</v>
      </c>
      <c r="D12" s="5" t="s">
        <v>42</v>
      </c>
      <c r="E12" s="5" t="s">
        <v>43</v>
      </c>
      <c r="F12" s="5">
        <v>10</v>
      </c>
      <c r="G12" s="5">
        <v>2023</v>
      </c>
      <c r="H12" s="5" t="s">
        <v>12</v>
      </c>
      <c r="I12" s="5">
        <v>1</v>
      </c>
      <c r="J12" s="29">
        <v>16736389</v>
      </c>
      <c r="K12" s="29">
        <v>1841002</v>
      </c>
      <c r="L12" s="5">
        <v>0</v>
      </c>
      <c r="M12" s="5" t="s">
        <v>13</v>
      </c>
      <c r="N12" s="5" t="s">
        <v>26</v>
      </c>
      <c r="O12" s="5" t="s">
        <v>13</v>
      </c>
      <c r="P12" s="5" t="s">
        <v>15</v>
      </c>
      <c r="Q12" s="5" t="s">
        <v>44</v>
      </c>
      <c r="R12" s="5" t="s">
        <v>15</v>
      </c>
      <c r="S12" s="5"/>
    </row>
    <row r="13" spans="1:19" x14ac:dyDescent="0.25">
      <c r="A13" s="4">
        <v>12</v>
      </c>
      <c r="B13" s="5" t="s">
        <v>8</v>
      </c>
      <c r="C13" s="5" t="s">
        <v>9</v>
      </c>
      <c r="D13" s="5" t="s">
        <v>45</v>
      </c>
      <c r="E13" s="5" t="s">
        <v>46</v>
      </c>
      <c r="F13" s="5">
        <v>10</v>
      </c>
      <c r="G13" s="5">
        <v>2023</v>
      </c>
      <c r="H13" s="5" t="s">
        <v>12</v>
      </c>
      <c r="I13" s="5">
        <v>1</v>
      </c>
      <c r="J13" s="29">
        <v>10130486</v>
      </c>
      <c r="K13" s="29">
        <v>1114353</v>
      </c>
      <c r="L13" s="5">
        <v>0</v>
      </c>
      <c r="M13" s="5" t="s">
        <v>13</v>
      </c>
      <c r="N13" s="5" t="s">
        <v>26</v>
      </c>
      <c r="O13" s="5" t="s">
        <v>13</v>
      </c>
      <c r="P13" s="5" t="s">
        <v>15</v>
      </c>
      <c r="Q13" s="5" t="s">
        <v>47</v>
      </c>
      <c r="R13" s="5" t="s">
        <v>15</v>
      </c>
      <c r="S13" s="5"/>
    </row>
    <row r="14" spans="1:19" x14ac:dyDescent="0.25">
      <c r="A14" s="4">
        <v>13</v>
      </c>
      <c r="B14" s="5" t="s">
        <v>8</v>
      </c>
      <c r="C14" s="5" t="s">
        <v>9</v>
      </c>
      <c r="D14" s="5" t="s">
        <v>48</v>
      </c>
      <c r="E14" s="5" t="s">
        <v>46</v>
      </c>
      <c r="F14" s="5">
        <v>10</v>
      </c>
      <c r="G14" s="5">
        <v>2023</v>
      </c>
      <c r="H14" s="5" t="s">
        <v>12</v>
      </c>
      <c r="I14" s="5">
        <v>1</v>
      </c>
      <c r="J14" s="29">
        <v>1292108</v>
      </c>
      <c r="K14" s="29">
        <v>142131</v>
      </c>
      <c r="L14" s="5">
        <v>0</v>
      </c>
      <c r="M14" s="5" t="s">
        <v>13</v>
      </c>
      <c r="N14" s="5" t="s">
        <v>49</v>
      </c>
      <c r="O14" s="5" t="s">
        <v>13</v>
      </c>
      <c r="P14" s="5" t="s">
        <v>15</v>
      </c>
      <c r="Q14" s="5" t="s">
        <v>50</v>
      </c>
      <c r="R14" s="5" t="s">
        <v>15</v>
      </c>
      <c r="S14" s="5"/>
    </row>
    <row r="15" spans="1:19" x14ac:dyDescent="0.25">
      <c r="A15" s="4">
        <v>14</v>
      </c>
      <c r="B15" s="5" t="s">
        <v>8</v>
      </c>
      <c r="C15" s="5" t="s">
        <v>9</v>
      </c>
      <c r="D15" s="5" t="s">
        <v>51</v>
      </c>
      <c r="E15" s="5" t="s">
        <v>52</v>
      </c>
      <c r="F15" s="5">
        <v>10</v>
      </c>
      <c r="G15" s="5">
        <v>2023</v>
      </c>
      <c r="H15" s="5" t="s">
        <v>12</v>
      </c>
      <c r="I15" s="5">
        <v>1</v>
      </c>
      <c r="J15" s="29">
        <v>2923394</v>
      </c>
      <c r="K15" s="29">
        <v>321573</v>
      </c>
      <c r="L15" s="5">
        <v>0</v>
      </c>
      <c r="M15" s="5" t="s">
        <v>13</v>
      </c>
      <c r="N15" s="5" t="s">
        <v>49</v>
      </c>
      <c r="O15" s="5" t="s">
        <v>13</v>
      </c>
      <c r="P15" s="5" t="s">
        <v>15</v>
      </c>
      <c r="Q15" s="5" t="s">
        <v>53</v>
      </c>
      <c r="R15" s="5" t="s">
        <v>15</v>
      </c>
      <c r="S15" s="5"/>
    </row>
    <row r="16" spans="1:19" x14ac:dyDescent="0.25">
      <c r="A16" s="4">
        <v>15</v>
      </c>
      <c r="B16" s="5" t="s">
        <v>8</v>
      </c>
      <c r="C16" s="5" t="s">
        <v>9</v>
      </c>
      <c r="D16" s="5" t="s">
        <v>54</v>
      </c>
      <c r="E16" s="5" t="s">
        <v>55</v>
      </c>
      <c r="F16" s="5">
        <v>10</v>
      </c>
      <c r="G16" s="5">
        <v>2023</v>
      </c>
      <c r="H16" s="5" t="s">
        <v>12</v>
      </c>
      <c r="I16" s="5">
        <v>1</v>
      </c>
      <c r="J16" s="29">
        <v>34586324</v>
      </c>
      <c r="K16" s="29">
        <v>3804495</v>
      </c>
      <c r="L16" s="5">
        <v>0</v>
      </c>
      <c r="M16" s="5" t="s">
        <v>13</v>
      </c>
      <c r="N16" s="5" t="s">
        <v>49</v>
      </c>
      <c r="O16" s="5" t="s">
        <v>13</v>
      </c>
      <c r="P16" s="5" t="s">
        <v>15</v>
      </c>
      <c r="Q16" s="5" t="s">
        <v>56</v>
      </c>
      <c r="R16" s="5" t="s">
        <v>15</v>
      </c>
      <c r="S16" s="5"/>
    </row>
    <row r="17" spans="1:19" x14ac:dyDescent="0.25">
      <c r="A17" s="4">
        <v>16</v>
      </c>
      <c r="B17" s="5" t="s">
        <v>8</v>
      </c>
      <c r="C17" s="5" t="s">
        <v>9</v>
      </c>
      <c r="D17" s="5" t="s">
        <v>57</v>
      </c>
      <c r="E17" s="5" t="s">
        <v>58</v>
      </c>
      <c r="F17" s="5">
        <v>10</v>
      </c>
      <c r="G17" s="5">
        <v>2023</v>
      </c>
      <c r="H17" s="5" t="s">
        <v>12</v>
      </c>
      <c r="I17" s="5">
        <v>1</v>
      </c>
      <c r="J17" s="29">
        <v>8793513</v>
      </c>
      <c r="K17" s="29">
        <v>967286</v>
      </c>
      <c r="L17" s="5">
        <v>0</v>
      </c>
      <c r="M17" s="5" t="s">
        <v>13</v>
      </c>
      <c r="N17" s="5" t="s">
        <v>49</v>
      </c>
      <c r="O17" s="5" t="s">
        <v>13</v>
      </c>
      <c r="P17" s="5" t="s">
        <v>15</v>
      </c>
      <c r="Q17" s="5" t="s">
        <v>59</v>
      </c>
      <c r="R17" s="5" t="s">
        <v>15</v>
      </c>
      <c r="S17" s="5"/>
    </row>
    <row r="18" spans="1:19" x14ac:dyDescent="0.25">
      <c r="A18" s="4">
        <v>17</v>
      </c>
      <c r="B18" s="5" t="s">
        <v>8</v>
      </c>
      <c r="C18" s="5" t="s">
        <v>9</v>
      </c>
      <c r="D18" s="5" t="s">
        <v>60</v>
      </c>
      <c r="E18" s="5" t="s">
        <v>61</v>
      </c>
      <c r="F18" s="5">
        <v>10</v>
      </c>
      <c r="G18" s="5">
        <v>2023</v>
      </c>
      <c r="H18" s="5" t="s">
        <v>12</v>
      </c>
      <c r="I18" s="5">
        <v>1</v>
      </c>
      <c r="J18" s="29">
        <v>11602054</v>
      </c>
      <c r="K18" s="29">
        <v>1276225</v>
      </c>
      <c r="L18" s="5">
        <v>0</v>
      </c>
      <c r="M18" s="5" t="s">
        <v>13</v>
      </c>
      <c r="N18" s="5" t="s">
        <v>49</v>
      </c>
      <c r="O18" s="5" t="s">
        <v>13</v>
      </c>
      <c r="P18" s="5" t="s">
        <v>15</v>
      </c>
      <c r="Q18" s="5" t="s">
        <v>62</v>
      </c>
      <c r="R18" s="5" t="s">
        <v>15</v>
      </c>
      <c r="S18" s="5"/>
    </row>
    <row r="19" spans="1:19" x14ac:dyDescent="0.25">
      <c r="A19" s="4">
        <v>18</v>
      </c>
      <c r="B19" s="5" t="s">
        <v>8</v>
      </c>
      <c r="C19" s="5" t="s">
        <v>9</v>
      </c>
      <c r="D19" s="5" t="s">
        <v>63</v>
      </c>
      <c r="E19" s="5" t="s">
        <v>64</v>
      </c>
      <c r="F19" s="5">
        <v>10</v>
      </c>
      <c r="G19" s="5">
        <v>2023</v>
      </c>
      <c r="H19" s="5" t="s">
        <v>12</v>
      </c>
      <c r="I19" s="5">
        <v>1</v>
      </c>
      <c r="J19" s="29">
        <v>3835945</v>
      </c>
      <c r="K19" s="29">
        <v>421954</v>
      </c>
      <c r="L19" s="5">
        <v>0</v>
      </c>
      <c r="M19" s="5" t="s">
        <v>13</v>
      </c>
      <c r="N19" s="5" t="s">
        <v>49</v>
      </c>
      <c r="O19" s="5" t="s">
        <v>13</v>
      </c>
      <c r="P19" s="5" t="s">
        <v>15</v>
      </c>
      <c r="Q19" s="5" t="s">
        <v>65</v>
      </c>
      <c r="R19" s="5" t="s">
        <v>15</v>
      </c>
      <c r="S19" s="5"/>
    </row>
    <row r="20" spans="1:19" x14ac:dyDescent="0.25">
      <c r="A20" s="4">
        <v>19</v>
      </c>
      <c r="B20" s="5" t="s">
        <v>8</v>
      </c>
      <c r="C20" s="5" t="s">
        <v>9</v>
      </c>
      <c r="D20" s="5" t="s">
        <v>66</v>
      </c>
      <c r="E20" s="5" t="s">
        <v>64</v>
      </c>
      <c r="F20" s="5">
        <v>10</v>
      </c>
      <c r="G20" s="5">
        <v>2023</v>
      </c>
      <c r="H20" s="5" t="s">
        <v>12</v>
      </c>
      <c r="I20" s="5">
        <v>1</v>
      </c>
      <c r="J20" s="29">
        <v>3144129</v>
      </c>
      <c r="K20" s="29">
        <v>345854</v>
      </c>
      <c r="L20" s="5">
        <v>0</v>
      </c>
      <c r="M20" s="5" t="s">
        <v>13</v>
      </c>
      <c r="N20" s="5" t="s">
        <v>49</v>
      </c>
      <c r="O20" s="5" t="s">
        <v>13</v>
      </c>
      <c r="P20" s="5" t="s">
        <v>15</v>
      </c>
      <c r="Q20" s="5" t="s">
        <v>67</v>
      </c>
      <c r="R20" s="5" t="s">
        <v>15</v>
      </c>
      <c r="S20" s="5"/>
    </row>
    <row r="21" spans="1:19" x14ac:dyDescent="0.25">
      <c r="A21" s="4">
        <v>20</v>
      </c>
      <c r="B21" s="5" t="s">
        <v>8</v>
      </c>
      <c r="C21" s="5" t="s">
        <v>9</v>
      </c>
      <c r="D21" s="5" t="s">
        <v>68</v>
      </c>
      <c r="E21" s="5" t="s">
        <v>69</v>
      </c>
      <c r="F21" s="5">
        <v>10</v>
      </c>
      <c r="G21" s="5">
        <v>2023</v>
      </c>
      <c r="H21" s="5" t="s">
        <v>12</v>
      </c>
      <c r="I21" s="5">
        <v>1</v>
      </c>
      <c r="J21" s="29">
        <v>36955189</v>
      </c>
      <c r="K21" s="29">
        <v>4065070</v>
      </c>
      <c r="L21" s="5">
        <v>0</v>
      </c>
      <c r="M21" s="5" t="s">
        <v>13</v>
      </c>
      <c r="N21" s="5" t="s">
        <v>49</v>
      </c>
      <c r="O21" s="5" t="s">
        <v>13</v>
      </c>
      <c r="P21" s="5" t="s">
        <v>15</v>
      </c>
      <c r="Q21" s="5" t="s">
        <v>70</v>
      </c>
      <c r="R21" s="5" t="s">
        <v>15</v>
      </c>
      <c r="S21" s="5"/>
    </row>
    <row r="22" spans="1:19" x14ac:dyDescent="0.25">
      <c r="A22" s="4">
        <v>21</v>
      </c>
      <c r="B22" s="5" t="s">
        <v>8</v>
      </c>
      <c r="C22" s="5" t="s">
        <v>9</v>
      </c>
      <c r="D22" s="5" t="s">
        <v>71</v>
      </c>
      <c r="E22" s="5" t="s">
        <v>69</v>
      </c>
      <c r="F22" s="5">
        <v>10</v>
      </c>
      <c r="G22" s="5">
        <v>2023</v>
      </c>
      <c r="H22" s="5" t="s">
        <v>12</v>
      </c>
      <c r="I22" s="5">
        <v>1</v>
      </c>
      <c r="J22" s="29">
        <v>12284000</v>
      </c>
      <c r="K22" s="29">
        <v>1351239</v>
      </c>
      <c r="L22" s="5">
        <v>0</v>
      </c>
      <c r="M22" s="5" t="s">
        <v>13</v>
      </c>
      <c r="N22" s="5" t="s">
        <v>72</v>
      </c>
      <c r="O22" s="5" t="s">
        <v>13</v>
      </c>
      <c r="P22" s="5" t="s">
        <v>15</v>
      </c>
      <c r="Q22" s="5" t="s">
        <v>73</v>
      </c>
      <c r="R22" s="5" t="s">
        <v>15</v>
      </c>
      <c r="S22" s="5"/>
    </row>
    <row r="23" spans="1:19" x14ac:dyDescent="0.25">
      <c r="A23" s="4">
        <v>22</v>
      </c>
      <c r="B23" s="5" t="s">
        <v>8</v>
      </c>
      <c r="C23" s="5" t="s">
        <v>9</v>
      </c>
      <c r="D23" s="5" t="s">
        <v>74</v>
      </c>
      <c r="E23" s="5" t="s">
        <v>75</v>
      </c>
      <c r="F23" s="5">
        <v>10</v>
      </c>
      <c r="G23" s="5">
        <v>2023</v>
      </c>
      <c r="H23" s="5" t="s">
        <v>12</v>
      </c>
      <c r="I23" s="5">
        <v>1</v>
      </c>
      <c r="J23" s="29">
        <v>11007145</v>
      </c>
      <c r="K23" s="29">
        <v>1210786</v>
      </c>
      <c r="L23" s="5">
        <v>0</v>
      </c>
      <c r="M23" s="5" t="s">
        <v>13</v>
      </c>
      <c r="N23" s="5" t="s">
        <v>72</v>
      </c>
      <c r="O23" s="5" t="s">
        <v>13</v>
      </c>
      <c r="P23" s="5" t="s">
        <v>15</v>
      </c>
      <c r="Q23" s="5" t="s">
        <v>76</v>
      </c>
      <c r="R23" s="5" t="s">
        <v>15</v>
      </c>
      <c r="S23" s="5"/>
    </row>
    <row r="24" spans="1:19" x14ac:dyDescent="0.25">
      <c r="A24" s="4">
        <v>23</v>
      </c>
      <c r="B24" s="5" t="s">
        <v>8</v>
      </c>
      <c r="C24" s="5" t="s">
        <v>9</v>
      </c>
      <c r="D24" s="5" t="s">
        <v>77</v>
      </c>
      <c r="E24" s="5" t="s">
        <v>78</v>
      </c>
      <c r="F24" s="5">
        <v>10</v>
      </c>
      <c r="G24" s="5">
        <v>2023</v>
      </c>
      <c r="H24" s="5" t="s">
        <v>12</v>
      </c>
      <c r="I24" s="5">
        <v>1</v>
      </c>
      <c r="J24" s="29">
        <v>14769513</v>
      </c>
      <c r="K24" s="29">
        <v>1624646</v>
      </c>
      <c r="L24" s="5">
        <v>0</v>
      </c>
      <c r="M24" s="5" t="s">
        <v>13</v>
      </c>
      <c r="N24" s="5" t="s">
        <v>72</v>
      </c>
      <c r="O24" s="5" t="s">
        <v>13</v>
      </c>
      <c r="P24" s="5" t="s">
        <v>15</v>
      </c>
      <c r="Q24" s="5" t="s">
        <v>79</v>
      </c>
      <c r="R24" s="5" t="s">
        <v>15</v>
      </c>
      <c r="S24" s="5"/>
    </row>
    <row r="25" spans="1:19" x14ac:dyDescent="0.25">
      <c r="A25" s="4">
        <v>24</v>
      </c>
      <c r="B25" s="5" t="s">
        <v>8</v>
      </c>
      <c r="C25" s="5" t="s">
        <v>9</v>
      </c>
      <c r="D25" s="5" t="s">
        <v>80</v>
      </c>
      <c r="E25" s="5" t="s">
        <v>78</v>
      </c>
      <c r="F25" s="5">
        <v>10</v>
      </c>
      <c r="G25" s="5">
        <v>2023</v>
      </c>
      <c r="H25" s="5" t="s">
        <v>12</v>
      </c>
      <c r="I25" s="5">
        <v>1</v>
      </c>
      <c r="J25" s="29">
        <v>19360086</v>
      </c>
      <c r="K25" s="29">
        <v>2129609</v>
      </c>
      <c r="L25" s="5">
        <v>0</v>
      </c>
      <c r="M25" s="5" t="s">
        <v>13</v>
      </c>
      <c r="N25" s="5" t="s">
        <v>72</v>
      </c>
      <c r="O25" s="5" t="s">
        <v>13</v>
      </c>
      <c r="P25" s="5" t="s">
        <v>15</v>
      </c>
      <c r="Q25" s="5" t="s">
        <v>81</v>
      </c>
      <c r="R25" s="5" t="s">
        <v>15</v>
      </c>
      <c r="S25" s="5"/>
    </row>
    <row r="26" spans="1:19" x14ac:dyDescent="0.25">
      <c r="A26" s="4">
        <v>25</v>
      </c>
      <c r="B26" s="5" t="s">
        <v>8</v>
      </c>
      <c r="C26" s="5" t="s">
        <v>9</v>
      </c>
      <c r="D26" s="5" t="s">
        <v>82</v>
      </c>
      <c r="E26" s="5" t="s">
        <v>83</v>
      </c>
      <c r="F26" s="5">
        <v>10</v>
      </c>
      <c r="G26" s="5">
        <v>2023</v>
      </c>
      <c r="H26" s="5" t="s">
        <v>12</v>
      </c>
      <c r="I26" s="5">
        <v>1</v>
      </c>
      <c r="J26" s="29">
        <v>26251329</v>
      </c>
      <c r="K26" s="29">
        <v>2887646</v>
      </c>
      <c r="L26" s="5">
        <v>0</v>
      </c>
      <c r="M26" s="5" t="s">
        <v>13</v>
      </c>
      <c r="N26" s="5" t="s">
        <v>72</v>
      </c>
      <c r="O26" s="5" t="s">
        <v>13</v>
      </c>
      <c r="P26" s="5" t="s">
        <v>15</v>
      </c>
      <c r="Q26" s="5" t="s">
        <v>84</v>
      </c>
      <c r="R26" s="5" t="s">
        <v>15</v>
      </c>
      <c r="S26" s="5"/>
    </row>
    <row r="27" spans="1:19" x14ac:dyDescent="0.25">
      <c r="A27" s="4">
        <v>26</v>
      </c>
      <c r="B27" s="5" t="s">
        <v>8</v>
      </c>
      <c r="C27" s="5" t="s">
        <v>9</v>
      </c>
      <c r="D27" s="5" t="s">
        <v>85</v>
      </c>
      <c r="E27" s="5" t="s">
        <v>86</v>
      </c>
      <c r="F27" s="5">
        <v>10</v>
      </c>
      <c r="G27" s="5">
        <v>2023</v>
      </c>
      <c r="H27" s="5" t="s">
        <v>12</v>
      </c>
      <c r="I27" s="5">
        <v>1</v>
      </c>
      <c r="J27" s="29">
        <v>10121513</v>
      </c>
      <c r="K27" s="29">
        <v>1113366</v>
      </c>
      <c r="L27" s="5">
        <v>0</v>
      </c>
      <c r="M27" s="5" t="s">
        <v>13</v>
      </c>
      <c r="N27" s="5" t="s">
        <v>72</v>
      </c>
      <c r="O27" s="5" t="s">
        <v>13</v>
      </c>
      <c r="P27" s="5" t="s">
        <v>15</v>
      </c>
      <c r="Q27" s="5" t="s">
        <v>87</v>
      </c>
      <c r="R27" s="5" t="s">
        <v>15</v>
      </c>
      <c r="S27" s="5"/>
    </row>
    <row r="28" spans="1:19" x14ac:dyDescent="0.25">
      <c r="A28" s="4">
        <v>27</v>
      </c>
      <c r="B28" s="5" t="s">
        <v>8</v>
      </c>
      <c r="C28" s="5" t="s">
        <v>9</v>
      </c>
      <c r="D28" s="5" t="s">
        <v>88</v>
      </c>
      <c r="E28" s="5" t="s">
        <v>89</v>
      </c>
      <c r="F28" s="5">
        <v>10</v>
      </c>
      <c r="G28" s="5">
        <v>2023</v>
      </c>
      <c r="H28" s="5" t="s">
        <v>12</v>
      </c>
      <c r="I28" s="5">
        <v>1</v>
      </c>
      <c r="J28" s="29">
        <v>13950879</v>
      </c>
      <c r="K28" s="29">
        <v>1534596</v>
      </c>
      <c r="L28" s="5">
        <v>0</v>
      </c>
      <c r="M28" s="5" t="s">
        <v>13</v>
      </c>
      <c r="N28" s="5" t="s">
        <v>72</v>
      </c>
      <c r="O28" s="5" t="s">
        <v>13</v>
      </c>
      <c r="P28" s="5" t="s">
        <v>15</v>
      </c>
      <c r="Q28" s="5" t="s">
        <v>90</v>
      </c>
      <c r="R28" s="5" t="s">
        <v>15</v>
      </c>
      <c r="S28" s="5"/>
    </row>
    <row r="29" spans="1:19" x14ac:dyDescent="0.25">
      <c r="A29" s="4">
        <v>28</v>
      </c>
      <c r="B29" s="5" t="s">
        <v>8</v>
      </c>
      <c r="C29" s="5" t="s">
        <v>9</v>
      </c>
      <c r="D29" s="5" t="s">
        <v>91</v>
      </c>
      <c r="E29" s="5" t="s">
        <v>92</v>
      </c>
      <c r="F29" s="5">
        <v>10</v>
      </c>
      <c r="G29" s="5">
        <v>2023</v>
      </c>
      <c r="H29" s="5" t="s">
        <v>12</v>
      </c>
      <c r="I29" s="5">
        <v>1</v>
      </c>
      <c r="J29" s="29">
        <v>107826421</v>
      </c>
      <c r="K29" s="29">
        <v>11860906</v>
      </c>
      <c r="L29" s="5">
        <v>0</v>
      </c>
      <c r="M29" s="5" t="s">
        <v>13</v>
      </c>
      <c r="N29" s="5" t="s">
        <v>72</v>
      </c>
      <c r="O29" s="5" t="s">
        <v>13</v>
      </c>
      <c r="P29" s="5" t="s">
        <v>15</v>
      </c>
      <c r="Q29" s="5" t="s">
        <v>93</v>
      </c>
      <c r="R29" s="5" t="s">
        <v>15</v>
      </c>
      <c r="S29" s="5"/>
    </row>
    <row r="30" spans="1:19" x14ac:dyDescent="0.25">
      <c r="A30" s="4">
        <v>29</v>
      </c>
      <c r="B30" s="5" t="s">
        <v>8</v>
      </c>
      <c r="C30" s="5" t="s">
        <v>9</v>
      </c>
      <c r="D30" s="5" t="s">
        <v>94</v>
      </c>
      <c r="E30" s="5" t="s">
        <v>95</v>
      </c>
      <c r="F30" s="5">
        <v>10</v>
      </c>
      <c r="G30" s="5">
        <v>2023</v>
      </c>
      <c r="H30" s="5" t="s">
        <v>12</v>
      </c>
      <c r="I30" s="5">
        <v>1</v>
      </c>
      <c r="J30" s="29">
        <v>19317016</v>
      </c>
      <c r="K30" s="29">
        <v>2124871</v>
      </c>
      <c r="L30" s="5">
        <v>0</v>
      </c>
      <c r="M30" s="5" t="s">
        <v>13</v>
      </c>
      <c r="N30" s="5" t="s">
        <v>72</v>
      </c>
      <c r="O30" s="5" t="s">
        <v>13</v>
      </c>
      <c r="P30" s="5" t="s">
        <v>15</v>
      </c>
      <c r="Q30" s="5" t="s">
        <v>96</v>
      </c>
      <c r="R30" s="5" t="s">
        <v>15</v>
      </c>
      <c r="S30" s="5"/>
    </row>
    <row r="31" spans="1:19" x14ac:dyDescent="0.25">
      <c r="A31" s="4">
        <v>30</v>
      </c>
      <c r="B31" s="5" t="s">
        <v>97</v>
      </c>
      <c r="C31" s="5" t="s">
        <v>98</v>
      </c>
      <c r="D31" s="5" t="s">
        <v>99</v>
      </c>
      <c r="E31" s="5" t="s">
        <v>52</v>
      </c>
      <c r="F31" s="5">
        <v>10</v>
      </c>
      <c r="G31" s="5">
        <v>2023</v>
      </c>
      <c r="H31" s="5" t="s">
        <v>12</v>
      </c>
      <c r="I31" s="5">
        <v>1</v>
      </c>
      <c r="J31" s="29">
        <v>23783801</v>
      </c>
      <c r="K31" s="29">
        <v>2616218</v>
      </c>
      <c r="L31" s="5">
        <v>0</v>
      </c>
      <c r="M31" s="5" t="s">
        <v>13</v>
      </c>
      <c r="N31" s="5" t="s">
        <v>72</v>
      </c>
      <c r="O31" s="5" t="s">
        <v>13</v>
      </c>
      <c r="P31" s="5" t="s">
        <v>15</v>
      </c>
      <c r="Q31" s="5" t="s">
        <v>100</v>
      </c>
      <c r="R31" s="5" t="s">
        <v>15</v>
      </c>
      <c r="S31" s="5"/>
    </row>
    <row r="32" spans="1:19" x14ac:dyDescent="0.25">
      <c r="A32" s="4">
        <v>31</v>
      </c>
      <c r="B32" s="5" t="s">
        <v>97</v>
      </c>
      <c r="C32" s="5" t="s">
        <v>98</v>
      </c>
      <c r="D32" s="5" t="s">
        <v>101</v>
      </c>
      <c r="E32" s="5" t="s">
        <v>69</v>
      </c>
      <c r="F32" s="5">
        <v>10</v>
      </c>
      <c r="G32" s="5">
        <v>2023</v>
      </c>
      <c r="H32" s="5" t="s">
        <v>12</v>
      </c>
      <c r="I32" s="5">
        <v>1</v>
      </c>
      <c r="J32" s="29">
        <v>22702720</v>
      </c>
      <c r="K32" s="29">
        <v>2497299</v>
      </c>
      <c r="L32" s="5">
        <v>0</v>
      </c>
      <c r="M32" s="5" t="s">
        <v>13</v>
      </c>
      <c r="N32" s="5" t="s">
        <v>102</v>
      </c>
      <c r="O32" s="5" t="s">
        <v>13</v>
      </c>
      <c r="P32" s="5" t="s">
        <v>15</v>
      </c>
      <c r="Q32" s="5" t="s">
        <v>103</v>
      </c>
      <c r="R32" s="5" t="s">
        <v>15</v>
      </c>
      <c r="S32" s="5"/>
    </row>
    <row r="33" spans="1:19" x14ac:dyDescent="0.25">
      <c r="A33" s="4">
        <v>32</v>
      </c>
      <c r="B33" s="5" t="s">
        <v>104</v>
      </c>
      <c r="C33" s="5" t="s">
        <v>105</v>
      </c>
      <c r="D33" s="5" t="s">
        <v>106</v>
      </c>
      <c r="E33" s="5" t="s">
        <v>107</v>
      </c>
      <c r="F33" s="5">
        <v>10</v>
      </c>
      <c r="G33" s="5">
        <v>2023</v>
      </c>
      <c r="H33" s="5" t="s">
        <v>12</v>
      </c>
      <c r="I33" s="5">
        <v>1</v>
      </c>
      <c r="J33" s="29">
        <v>14339189</v>
      </c>
      <c r="K33" s="29">
        <v>1577311</v>
      </c>
      <c r="L33" s="5">
        <v>0</v>
      </c>
      <c r="M33" s="5" t="s">
        <v>13</v>
      </c>
      <c r="N33" s="5" t="s">
        <v>102</v>
      </c>
      <c r="O33" s="5" t="s">
        <v>13</v>
      </c>
      <c r="P33" s="5" t="s">
        <v>15</v>
      </c>
      <c r="Q33" s="5" t="s">
        <v>108</v>
      </c>
      <c r="R33" s="5" t="s">
        <v>15</v>
      </c>
      <c r="S33" s="5"/>
    </row>
    <row r="34" spans="1:19" x14ac:dyDescent="0.25">
      <c r="A34" s="4">
        <v>33</v>
      </c>
      <c r="B34" s="5" t="s">
        <v>109</v>
      </c>
      <c r="C34" s="5" t="s">
        <v>110</v>
      </c>
      <c r="D34" s="5" t="s">
        <v>111</v>
      </c>
      <c r="E34" s="5" t="s">
        <v>61</v>
      </c>
      <c r="F34" s="5">
        <v>10</v>
      </c>
      <c r="G34" s="5">
        <v>2023</v>
      </c>
      <c r="H34" s="5" t="s">
        <v>12</v>
      </c>
      <c r="I34" s="5">
        <v>1</v>
      </c>
      <c r="J34" s="29">
        <v>53153153</v>
      </c>
      <c r="K34" s="29">
        <v>5846847</v>
      </c>
      <c r="L34" s="5">
        <v>0</v>
      </c>
      <c r="M34" s="5" t="s">
        <v>13</v>
      </c>
      <c r="N34" s="5" t="s">
        <v>102</v>
      </c>
      <c r="O34" s="5" t="s">
        <v>13</v>
      </c>
      <c r="P34" s="5" t="s">
        <v>15</v>
      </c>
      <c r="Q34" s="5" t="s">
        <v>112</v>
      </c>
      <c r="R34" s="5" t="s">
        <v>15</v>
      </c>
      <c r="S34" s="5"/>
    </row>
    <row r="35" spans="1:19" x14ac:dyDescent="0.25">
      <c r="A35" s="4">
        <v>34</v>
      </c>
      <c r="B35" s="5" t="s">
        <v>113</v>
      </c>
      <c r="C35" s="5" t="s">
        <v>114</v>
      </c>
      <c r="D35" s="5" t="s">
        <v>115</v>
      </c>
      <c r="E35" s="5" t="s">
        <v>25</v>
      </c>
      <c r="F35" s="5">
        <v>10</v>
      </c>
      <c r="G35" s="5">
        <v>2023</v>
      </c>
      <c r="H35" s="5" t="s">
        <v>12</v>
      </c>
      <c r="I35" s="5">
        <v>1</v>
      </c>
      <c r="J35" s="29">
        <v>1722709</v>
      </c>
      <c r="K35" s="29">
        <v>189498</v>
      </c>
      <c r="L35" s="5">
        <v>0</v>
      </c>
      <c r="M35" s="5" t="s">
        <v>13</v>
      </c>
      <c r="N35" s="5" t="s">
        <v>116</v>
      </c>
      <c r="O35" s="5" t="s">
        <v>13</v>
      </c>
      <c r="P35" s="5" t="s">
        <v>15</v>
      </c>
      <c r="Q35" s="5" t="s">
        <v>117</v>
      </c>
      <c r="R35" s="5" t="s">
        <v>15</v>
      </c>
      <c r="S35" s="5"/>
    </row>
    <row r="36" spans="1:19" x14ac:dyDescent="0.25">
      <c r="A36" s="4">
        <v>35</v>
      </c>
      <c r="B36" s="5" t="s">
        <v>113</v>
      </c>
      <c r="C36" s="5" t="s">
        <v>114</v>
      </c>
      <c r="D36" s="5" t="s">
        <v>118</v>
      </c>
      <c r="E36" s="5" t="s">
        <v>29</v>
      </c>
      <c r="F36" s="5">
        <v>10</v>
      </c>
      <c r="G36" s="5">
        <v>2023</v>
      </c>
      <c r="H36" s="5" t="s">
        <v>12</v>
      </c>
      <c r="I36" s="5">
        <v>1</v>
      </c>
      <c r="J36" s="29">
        <v>2142378</v>
      </c>
      <c r="K36" s="29">
        <v>235661</v>
      </c>
      <c r="L36" s="5">
        <v>0</v>
      </c>
      <c r="M36" s="5" t="s">
        <v>13</v>
      </c>
      <c r="N36" s="5" t="s">
        <v>116</v>
      </c>
      <c r="O36" s="5" t="s">
        <v>13</v>
      </c>
      <c r="P36" s="5" t="s">
        <v>15</v>
      </c>
      <c r="Q36" s="5" t="s">
        <v>119</v>
      </c>
      <c r="R36" s="5" t="s">
        <v>15</v>
      </c>
      <c r="S36" s="5"/>
    </row>
    <row r="37" spans="1:19" x14ac:dyDescent="0.25">
      <c r="A37" s="4">
        <v>36</v>
      </c>
      <c r="B37" s="5" t="s">
        <v>113</v>
      </c>
      <c r="C37" s="5" t="s">
        <v>114</v>
      </c>
      <c r="D37" s="5" t="s">
        <v>120</v>
      </c>
      <c r="E37" s="5" t="s">
        <v>29</v>
      </c>
      <c r="F37" s="5">
        <v>10</v>
      </c>
      <c r="G37" s="5">
        <v>2023</v>
      </c>
      <c r="H37" s="5" t="s">
        <v>12</v>
      </c>
      <c r="I37" s="5">
        <v>1</v>
      </c>
      <c r="J37" s="29">
        <v>2593500</v>
      </c>
      <c r="K37" s="29">
        <v>285285</v>
      </c>
      <c r="L37" s="5">
        <v>0</v>
      </c>
      <c r="M37" s="5" t="s">
        <v>13</v>
      </c>
      <c r="N37" s="5" t="s">
        <v>121</v>
      </c>
      <c r="O37" s="5" t="s">
        <v>13</v>
      </c>
      <c r="P37" s="5" t="s">
        <v>15</v>
      </c>
      <c r="Q37" s="5" t="s">
        <v>122</v>
      </c>
      <c r="R37" s="5" t="s">
        <v>15</v>
      </c>
      <c r="S37" s="5"/>
    </row>
    <row r="38" spans="1:19" x14ac:dyDescent="0.25">
      <c r="A38" s="4">
        <v>37</v>
      </c>
      <c r="B38" s="5" t="s">
        <v>113</v>
      </c>
      <c r="C38" s="5" t="s">
        <v>114</v>
      </c>
      <c r="D38" s="5" t="s">
        <v>123</v>
      </c>
      <c r="E38" s="5" t="s">
        <v>40</v>
      </c>
      <c r="F38" s="5">
        <v>10</v>
      </c>
      <c r="G38" s="5">
        <v>2023</v>
      </c>
      <c r="H38" s="5" t="s">
        <v>12</v>
      </c>
      <c r="I38" s="5">
        <v>1</v>
      </c>
      <c r="J38" s="29">
        <v>5111513</v>
      </c>
      <c r="K38" s="29">
        <v>562266</v>
      </c>
      <c r="L38" s="5">
        <v>0</v>
      </c>
      <c r="M38" s="5" t="s">
        <v>13</v>
      </c>
      <c r="N38" s="5" t="s">
        <v>116</v>
      </c>
      <c r="O38" s="5" t="s">
        <v>13</v>
      </c>
      <c r="P38" s="5" t="s">
        <v>15</v>
      </c>
      <c r="Q38" s="5" t="s">
        <v>124</v>
      </c>
      <c r="R38" s="5" t="s">
        <v>15</v>
      </c>
      <c r="S38" s="5"/>
    </row>
    <row r="39" spans="1:19" x14ac:dyDescent="0.25">
      <c r="A39" s="4">
        <v>38</v>
      </c>
      <c r="B39" s="5" t="s">
        <v>113</v>
      </c>
      <c r="C39" s="5" t="s">
        <v>114</v>
      </c>
      <c r="D39" s="5" t="s">
        <v>125</v>
      </c>
      <c r="E39" s="5" t="s">
        <v>40</v>
      </c>
      <c r="F39" s="5">
        <v>10</v>
      </c>
      <c r="G39" s="5">
        <v>2023</v>
      </c>
      <c r="H39" s="5" t="s">
        <v>12</v>
      </c>
      <c r="I39" s="5">
        <v>1</v>
      </c>
      <c r="J39" s="29">
        <v>44341121</v>
      </c>
      <c r="K39" s="29">
        <v>4877523</v>
      </c>
      <c r="L39" s="5">
        <v>0</v>
      </c>
      <c r="M39" s="5" t="s">
        <v>13</v>
      </c>
      <c r="N39" s="5" t="s">
        <v>116</v>
      </c>
      <c r="O39" s="5" t="s">
        <v>13</v>
      </c>
      <c r="P39" s="5" t="s">
        <v>15</v>
      </c>
      <c r="Q39" s="5" t="s">
        <v>126</v>
      </c>
      <c r="R39" s="5" t="s">
        <v>15</v>
      </c>
      <c r="S39" s="5"/>
    </row>
    <row r="40" spans="1:19" x14ac:dyDescent="0.25">
      <c r="A40" s="4">
        <v>39</v>
      </c>
      <c r="B40" s="5" t="s">
        <v>113</v>
      </c>
      <c r="C40" s="5" t="s">
        <v>114</v>
      </c>
      <c r="D40" s="5" t="s">
        <v>127</v>
      </c>
      <c r="E40" s="5" t="s">
        <v>43</v>
      </c>
      <c r="F40" s="5">
        <v>10</v>
      </c>
      <c r="G40" s="5">
        <v>2023</v>
      </c>
      <c r="H40" s="5" t="s">
        <v>12</v>
      </c>
      <c r="I40" s="5">
        <v>1</v>
      </c>
      <c r="J40" s="29">
        <v>5036027</v>
      </c>
      <c r="K40" s="29">
        <v>553962</v>
      </c>
      <c r="L40" s="5">
        <v>0</v>
      </c>
      <c r="M40" s="5" t="s">
        <v>13</v>
      </c>
      <c r="N40" s="5" t="s">
        <v>116</v>
      </c>
      <c r="O40" s="5" t="s">
        <v>13</v>
      </c>
      <c r="P40" s="5" t="s">
        <v>15</v>
      </c>
      <c r="Q40" s="5" t="s">
        <v>128</v>
      </c>
      <c r="R40" s="5" t="s">
        <v>15</v>
      </c>
      <c r="S40" s="5"/>
    </row>
    <row r="41" spans="1:19" x14ac:dyDescent="0.25">
      <c r="A41" s="4">
        <v>40</v>
      </c>
      <c r="B41" s="5" t="s">
        <v>113</v>
      </c>
      <c r="C41" s="5" t="s">
        <v>114</v>
      </c>
      <c r="D41" s="5" t="s">
        <v>129</v>
      </c>
      <c r="E41" s="5" t="s">
        <v>46</v>
      </c>
      <c r="F41" s="5">
        <v>10</v>
      </c>
      <c r="G41" s="5">
        <v>2023</v>
      </c>
      <c r="H41" s="5" t="s">
        <v>12</v>
      </c>
      <c r="I41" s="5">
        <v>1</v>
      </c>
      <c r="J41" s="29">
        <v>7038216</v>
      </c>
      <c r="K41" s="29">
        <v>774203</v>
      </c>
      <c r="L41" s="5">
        <v>0</v>
      </c>
      <c r="M41" s="5" t="s">
        <v>13</v>
      </c>
      <c r="N41" s="5" t="s">
        <v>116</v>
      </c>
      <c r="O41" s="5" t="s">
        <v>13</v>
      </c>
      <c r="P41" s="5" t="s">
        <v>15</v>
      </c>
      <c r="Q41" s="5" t="s">
        <v>130</v>
      </c>
      <c r="R41" s="5" t="s">
        <v>15</v>
      </c>
      <c r="S41" s="5"/>
    </row>
    <row r="42" spans="1:19" x14ac:dyDescent="0.25">
      <c r="A42" s="4">
        <v>41</v>
      </c>
      <c r="B42" s="5" t="s">
        <v>113</v>
      </c>
      <c r="C42" s="5" t="s">
        <v>114</v>
      </c>
      <c r="D42" s="5" t="s">
        <v>131</v>
      </c>
      <c r="E42" s="5" t="s">
        <v>46</v>
      </c>
      <c r="F42" s="5">
        <v>10</v>
      </c>
      <c r="G42" s="5">
        <v>2023</v>
      </c>
      <c r="H42" s="5" t="s">
        <v>12</v>
      </c>
      <c r="I42" s="5">
        <v>1</v>
      </c>
      <c r="J42" s="29">
        <v>1743378</v>
      </c>
      <c r="K42" s="29">
        <v>191771</v>
      </c>
      <c r="L42" s="5">
        <v>0</v>
      </c>
      <c r="M42" s="5" t="s">
        <v>13</v>
      </c>
      <c r="N42" s="5" t="s">
        <v>116</v>
      </c>
      <c r="O42" s="5" t="s">
        <v>13</v>
      </c>
      <c r="P42" s="5" t="s">
        <v>15</v>
      </c>
      <c r="Q42" s="5" t="s">
        <v>132</v>
      </c>
      <c r="R42" s="5" t="s">
        <v>15</v>
      </c>
      <c r="S42" s="5"/>
    </row>
    <row r="43" spans="1:19" x14ac:dyDescent="0.25">
      <c r="A43" s="4">
        <v>42</v>
      </c>
      <c r="B43" s="5" t="s">
        <v>113</v>
      </c>
      <c r="C43" s="5" t="s">
        <v>114</v>
      </c>
      <c r="D43" s="5" t="s">
        <v>133</v>
      </c>
      <c r="E43" s="5" t="s">
        <v>52</v>
      </c>
      <c r="F43" s="5">
        <v>10</v>
      </c>
      <c r="G43" s="5">
        <v>2023</v>
      </c>
      <c r="H43" s="5" t="s">
        <v>12</v>
      </c>
      <c r="I43" s="5">
        <v>1</v>
      </c>
      <c r="J43" s="29">
        <v>15482817</v>
      </c>
      <c r="K43" s="29">
        <v>1703109</v>
      </c>
      <c r="L43" s="5">
        <v>0</v>
      </c>
      <c r="M43" s="5" t="s">
        <v>13</v>
      </c>
      <c r="N43" s="5" t="s">
        <v>116</v>
      </c>
      <c r="O43" s="5" t="s">
        <v>13</v>
      </c>
      <c r="P43" s="5" t="s">
        <v>15</v>
      </c>
      <c r="Q43" s="5" t="s">
        <v>134</v>
      </c>
      <c r="R43" s="5" t="s">
        <v>15</v>
      </c>
      <c r="S43" s="5"/>
    </row>
    <row r="44" spans="1:19" x14ac:dyDescent="0.25">
      <c r="A44" s="4">
        <v>43</v>
      </c>
      <c r="B44" s="5" t="s">
        <v>113</v>
      </c>
      <c r="C44" s="5" t="s">
        <v>114</v>
      </c>
      <c r="D44" s="5" t="s">
        <v>135</v>
      </c>
      <c r="E44" s="5" t="s">
        <v>58</v>
      </c>
      <c r="F44" s="5">
        <v>10</v>
      </c>
      <c r="G44" s="5">
        <v>2023</v>
      </c>
      <c r="H44" s="5" t="s">
        <v>12</v>
      </c>
      <c r="I44" s="5">
        <v>1</v>
      </c>
      <c r="J44" s="29">
        <v>19263432</v>
      </c>
      <c r="K44" s="29">
        <v>2118977</v>
      </c>
      <c r="L44" s="5">
        <v>0</v>
      </c>
      <c r="M44" s="5" t="s">
        <v>13</v>
      </c>
      <c r="N44" s="5" t="s">
        <v>116</v>
      </c>
      <c r="O44" s="5" t="s">
        <v>13</v>
      </c>
      <c r="P44" s="5" t="s">
        <v>15</v>
      </c>
      <c r="Q44" s="5" t="s">
        <v>136</v>
      </c>
      <c r="R44" s="5" t="s">
        <v>15</v>
      </c>
      <c r="S44" s="5"/>
    </row>
    <row r="45" spans="1:19" x14ac:dyDescent="0.25">
      <c r="A45" s="4">
        <v>44</v>
      </c>
      <c r="B45" s="5" t="s">
        <v>113</v>
      </c>
      <c r="C45" s="5" t="s">
        <v>114</v>
      </c>
      <c r="D45" s="5" t="s">
        <v>137</v>
      </c>
      <c r="E45" s="5" t="s">
        <v>61</v>
      </c>
      <c r="F45" s="5">
        <v>10</v>
      </c>
      <c r="G45" s="5">
        <v>2023</v>
      </c>
      <c r="H45" s="5" t="s">
        <v>12</v>
      </c>
      <c r="I45" s="5">
        <v>1</v>
      </c>
      <c r="J45" s="29">
        <v>3245918</v>
      </c>
      <c r="K45" s="29">
        <v>357051</v>
      </c>
      <c r="L45" s="5">
        <v>0</v>
      </c>
      <c r="M45" s="5" t="s">
        <v>13</v>
      </c>
      <c r="N45" s="5" t="s">
        <v>116</v>
      </c>
      <c r="O45" s="5" t="s">
        <v>13</v>
      </c>
      <c r="P45" s="5" t="s">
        <v>15</v>
      </c>
      <c r="Q45" s="5" t="s">
        <v>138</v>
      </c>
      <c r="R45" s="5" t="s">
        <v>15</v>
      </c>
      <c r="S45" s="5"/>
    </row>
    <row r="46" spans="1:19" x14ac:dyDescent="0.25">
      <c r="A46" s="4">
        <v>45</v>
      </c>
      <c r="B46" s="5" t="s">
        <v>113</v>
      </c>
      <c r="C46" s="5" t="s">
        <v>114</v>
      </c>
      <c r="D46" s="5" t="s">
        <v>139</v>
      </c>
      <c r="E46" s="5" t="s">
        <v>64</v>
      </c>
      <c r="F46" s="5">
        <v>10</v>
      </c>
      <c r="G46" s="5">
        <v>2023</v>
      </c>
      <c r="H46" s="5" t="s">
        <v>12</v>
      </c>
      <c r="I46" s="5">
        <v>1</v>
      </c>
      <c r="J46" s="29">
        <v>30888351</v>
      </c>
      <c r="K46" s="29">
        <v>3397718</v>
      </c>
      <c r="L46" s="5">
        <v>0</v>
      </c>
      <c r="M46" s="5" t="s">
        <v>13</v>
      </c>
      <c r="N46" s="5" t="s">
        <v>116</v>
      </c>
      <c r="O46" s="5" t="s">
        <v>13</v>
      </c>
      <c r="P46" s="5" t="s">
        <v>15</v>
      </c>
      <c r="Q46" s="5" t="s">
        <v>140</v>
      </c>
      <c r="R46" s="5" t="s">
        <v>15</v>
      </c>
      <c r="S46" s="5"/>
    </row>
    <row r="47" spans="1:19" x14ac:dyDescent="0.25">
      <c r="A47" s="4">
        <v>46</v>
      </c>
      <c r="B47" s="5" t="s">
        <v>113</v>
      </c>
      <c r="C47" s="5" t="s">
        <v>114</v>
      </c>
      <c r="D47" s="5" t="s">
        <v>141</v>
      </c>
      <c r="E47" s="5" t="s">
        <v>64</v>
      </c>
      <c r="F47" s="5">
        <v>10</v>
      </c>
      <c r="G47" s="5">
        <v>2023</v>
      </c>
      <c r="H47" s="5" t="s">
        <v>12</v>
      </c>
      <c r="I47" s="5">
        <v>1</v>
      </c>
      <c r="J47" s="29">
        <v>21865020</v>
      </c>
      <c r="K47" s="29">
        <v>2405152</v>
      </c>
      <c r="L47" s="5">
        <v>0</v>
      </c>
      <c r="M47" s="5" t="s">
        <v>13</v>
      </c>
      <c r="N47" s="5" t="s">
        <v>116</v>
      </c>
      <c r="O47" s="5" t="s">
        <v>13</v>
      </c>
      <c r="P47" s="5" t="s">
        <v>15</v>
      </c>
      <c r="Q47" s="5" t="s">
        <v>142</v>
      </c>
      <c r="R47" s="5" t="s">
        <v>15</v>
      </c>
      <c r="S47" s="5"/>
    </row>
    <row r="48" spans="1:19" x14ac:dyDescent="0.25">
      <c r="A48" s="4">
        <v>47</v>
      </c>
      <c r="B48" s="5" t="s">
        <v>113</v>
      </c>
      <c r="C48" s="5" t="s">
        <v>114</v>
      </c>
      <c r="D48" s="5" t="s">
        <v>143</v>
      </c>
      <c r="E48" s="5" t="s">
        <v>144</v>
      </c>
      <c r="F48" s="5">
        <v>10</v>
      </c>
      <c r="G48" s="5">
        <v>2023</v>
      </c>
      <c r="H48" s="5" t="s">
        <v>12</v>
      </c>
      <c r="I48" s="5">
        <v>1</v>
      </c>
      <c r="J48" s="29">
        <v>36478395</v>
      </c>
      <c r="K48" s="29">
        <v>4012623</v>
      </c>
      <c r="L48" s="5">
        <v>0</v>
      </c>
      <c r="M48" s="5" t="s">
        <v>13</v>
      </c>
      <c r="N48" s="5" t="s">
        <v>116</v>
      </c>
      <c r="O48" s="5" t="s">
        <v>13</v>
      </c>
      <c r="P48" s="5" t="s">
        <v>15</v>
      </c>
      <c r="Q48" s="5" t="s">
        <v>145</v>
      </c>
      <c r="R48" s="5" t="s">
        <v>15</v>
      </c>
      <c r="S48" s="5"/>
    </row>
    <row r="49" spans="1:19" x14ac:dyDescent="0.25">
      <c r="A49" s="4">
        <v>48</v>
      </c>
      <c r="B49" s="5" t="s">
        <v>113</v>
      </c>
      <c r="C49" s="5" t="s">
        <v>114</v>
      </c>
      <c r="D49" s="5" t="s">
        <v>146</v>
      </c>
      <c r="E49" s="5" t="s">
        <v>144</v>
      </c>
      <c r="F49" s="5">
        <v>10</v>
      </c>
      <c r="G49" s="5">
        <v>2023</v>
      </c>
      <c r="H49" s="5" t="s">
        <v>12</v>
      </c>
      <c r="I49" s="5">
        <v>1</v>
      </c>
      <c r="J49" s="29">
        <v>13177783</v>
      </c>
      <c r="K49" s="29">
        <v>1449556</v>
      </c>
      <c r="L49" s="5">
        <v>0</v>
      </c>
      <c r="M49" s="5" t="s">
        <v>13</v>
      </c>
      <c r="N49" s="5" t="s">
        <v>116</v>
      </c>
      <c r="O49" s="5" t="s">
        <v>13</v>
      </c>
      <c r="P49" s="5" t="s">
        <v>15</v>
      </c>
      <c r="Q49" s="5" t="s">
        <v>147</v>
      </c>
      <c r="R49" s="5" t="s">
        <v>15</v>
      </c>
      <c r="S49" s="5"/>
    </row>
    <row r="50" spans="1:19" x14ac:dyDescent="0.25">
      <c r="A50" s="4">
        <v>49</v>
      </c>
      <c r="B50" s="5" t="s">
        <v>113</v>
      </c>
      <c r="C50" s="5" t="s">
        <v>114</v>
      </c>
      <c r="D50" s="5" t="s">
        <v>148</v>
      </c>
      <c r="E50" s="5" t="s">
        <v>75</v>
      </c>
      <c r="F50" s="5">
        <v>10</v>
      </c>
      <c r="G50" s="5">
        <v>2023</v>
      </c>
      <c r="H50" s="5" t="s">
        <v>12</v>
      </c>
      <c r="I50" s="5">
        <v>1</v>
      </c>
      <c r="J50" s="29">
        <v>3698837</v>
      </c>
      <c r="K50" s="29">
        <v>406872</v>
      </c>
      <c r="L50" s="5">
        <v>0</v>
      </c>
      <c r="M50" s="5" t="s">
        <v>13</v>
      </c>
      <c r="N50" s="5" t="s">
        <v>121</v>
      </c>
      <c r="O50" s="5" t="s">
        <v>13</v>
      </c>
      <c r="P50" s="5" t="s">
        <v>15</v>
      </c>
      <c r="Q50" s="5" t="s">
        <v>149</v>
      </c>
      <c r="R50" s="5" t="s">
        <v>15</v>
      </c>
      <c r="S50" s="5"/>
    </row>
    <row r="51" spans="1:19" x14ac:dyDescent="0.25">
      <c r="A51" s="4">
        <v>50</v>
      </c>
      <c r="B51" s="5" t="s">
        <v>113</v>
      </c>
      <c r="C51" s="5" t="s">
        <v>114</v>
      </c>
      <c r="D51" s="5" t="s">
        <v>150</v>
      </c>
      <c r="E51" s="5" t="s">
        <v>78</v>
      </c>
      <c r="F51" s="5">
        <v>10</v>
      </c>
      <c r="G51" s="5">
        <v>2023</v>
      </c>
      <c r="H51" s="5" t="s">
        <v>12</v>
      </c>
      <c r="I51" s="5">
        <v>1</v>
      </c>
      <c r="J51" s="29">
        <v>6724887</v>
      </c>
      <c r="K51" s="29">
        <v>739737</v>
      </c>
      <c r="L51" s="5">
        <v>0</v>
      </c>
      <c r="M51" s="5" t="s">
        <v>13</v>
      </c>
      <c r="N51" s="5" t="s">
        <v>121</v>
      </c>
      <c r="O51" s="5" t="s">
        <v>13</v>
      </c>
      <c r="P51" s="5" t="s">
        <v>15</v>
      </c>
      <c r="Q51" s="5" t="s">
        <v>151</v>
      </c>
      <c r="R51" s="5" t="s">
        <v>15</v>
      </c>
      <c r="S51" s="5"/>
    </row>
    <row r="52" spans="1:19" x14ac:dyDescent="0.25">
      <c r="A52" s="4">
        <v>51</v>
      </c>
      <c r="B52" s="5" t="s">
        <v>113</v>
      </c>
      <c r="C52" s="5" t="s">
        <v>114</v>
      </c>
      <c r="D52" s="5" t="s">
        <v>152</v>
      </c>
      <c r="E52" s="5" t="s">
        <v>83</v>
      </c>
      <c r="F52" s="5">
        <v>10</v>
      </c>
      <c r="G52" s="5">
        <v>2023</v>
      </c>
      <c r="H52" s="5" t="s">
        <v>12</v>
      </c>
      <c r="I52" s="5">
        <v>1</v>
      </c>
      <c r="J52" s="29">
        <v>2102837</v>
      </c>
      <c r="K52" s="29">
        <v>231312</v>
      </c>
      <c r="L52" s="5">
        <v>0</v>
      </c>
      <c r="M52" s="5" t="s">
        <v>13</v>
      </c>
      <c r="N52" s="5" t="s">
        <v>121</v>
      </c>
      <c r="O52" s="5" t="s">
        <v>13</v>
      </c>
      <c r="P52" s="5" t="s">
        <v>15</v>
      </c>
      <c r="Q52" s="5" t="s">
        <v>153</v>
      </c>
      <c r="R52" s="5" t="s">
        <v>15</v>
      </c>
      <c r="S52" s="5"/>
    </row>
    <row r="53" spans="1:19" x14ac:dyDescent="0.25">
      <c r="A53" s="4">
        <v>52</v>
      </c>
      <c r="B53" s="5" t="s">
        <v>113</v>
      </c>
      <c r="C53" s="5" t="s">
        <v>114</v>
      </c>
      <c r="D53" s="5" t="s">
        <v>154</v>
      </c>
      <c r="E53" s="5" t="s">
        <v>83</v>
      </c>
      <c r="F53" s="5">
        <v>10</v>
      </c>
      <c r="G53" s="5">
        <v>2023</v>
      </c>
      <c r="H53" s="5" t="s">
        <v>12</v>
      </c>
      <c r="I53" s="5">
        <v>1</v>
      </c>
      <c r="J53" s="29">
        <v>1035243</v>
      </c>
      <c r="K53" s="29">
        <v>113876</v>
      </c>
      <c r="L53" s="5">
        <v>0</v>
      </c>
      <c r="M53" s="5" t="s">
        <v>13</v>
      </c>
      <c r="N53" s="5" t="s">
        <v>121</v>
      </c>
      <c r="O53" s="5" t="s">
        <v>13</v>
      </c>
      <c r="P53" s="5" t="s">
        <v>15</v>
      </c>
      <c r="Q53" s="5" t="s">
        <v>155</v>
      </c>
      <c r="R53" s="5" t="s">
        <v>15</v>
      </c>
      <c r="S53" s="5"/>
    </row>
    <row r="54" spans="1:19" x14ac:dyDescent="0.25">
      <c r="A54" s="4">
        <v>53</v>
      </c>
      <c r="B54" s="5" t="s">
        <v>113</v>
      </c>
      <c r="C54" s="5" t="s">
        <v>114</v>
      </c>
      <c r="D54" s="5" t="s">
        <v>156</v>
      </c>
      <c r="E54" s="5" t="s">
        <v>86</v>
      </c>
      <c r="F54" s="5">
        <v>10</v>
      </c>
      <c r="G54" s="5">
        <v>2023</v>
      </c>
      <c r="H54" s="5" t="s">
        <v>12</v>
      </c>
      <c r="I54" s="5">
        <v>1</v>
      </c>
      <c r="J54" s="29">
        <v>6402422</v>
      </c>
      <c r="K54" s="29">
        <v>704266</v>
      </c>
      <c r="L54" s="5">
        <v>0</v>
      </c>
      <c r="M54" s="5" t="s">
        <v>13</v>
      </c>
      <c r="N54" s="5" t="s">
        <v>121</v>
      </c>
      <c r="O54" s="5" t="s">
        <v>13</v>
      </c>
      <c r="P54" s="5" t="s">
        <v>15</v>
      </c>
      <c r="Q54" s="5" t="s">
        <v>157</v>
      </c>
      <c r="R54" s="5" t="s">
        <v>15</v>
      </c>
      <c r="S54" s="5"/>
    </row>
    <row r="55" spans="1:19" x14ac:dyDescent="0.25">
      <c r="A55" s="4">
        <v>54</v>
      </c>
      <c r="B55" s="5" t="s">
        <v>113</v>
      </c>
      <c r="C55" s="5" t="s">
        <v>114</v>
      </c>
      <c r="D55" s="5" t="s">
        <v>158</v>
      </c>
      <c r="E55" s="5" t="s">
        <v>89</v>
      </c>
      <c r="F55" s="5">
        <v>10</v>
      </c>
      <c r="G55" s="5">
        <v>2023</v>
      </c>
      <c r="H55" s="5" t="s">
        <v>12</v>
      </c>
      <c r="I55" s="5">
        <v>1</v>
      </c>
      <c r="J55" s="29">
        <v>2232243</v>
      </c>
      <c r="K55" s="29">
        <v>245546</v>
      </c>
      <c r="L55" s="5">
        <v>0</v>
      </c>
      <c r="M55" s="5" t="s">
        <v>13</v>
      </c>
      <c r="N55" s="5" t="s">
        <v>159</v>
      </c>
      <c r="O55" s="5" t="s">
        <v>13</v>
      </c>
      <c r="P55" s="5" t="s">
        <v>15</v>
      </c>
      <c r="Q55" s="5" t="s">
        <v>160</v>
      </c>
      <c r="R55" s="5" t="s">
        <v>15</v>
      </c>
      <c r="S55" s="5"/>
    </row>
    <row r="56" spans="1:19" x14ac:dyDescent="0.25">
      <c r="A56" s="4">
        <v>55</v>
      </c>
      <c r="B56" s="5" t="s">
        <v>113</v>
      </c>
      <c r="C56" s="5" t="s">
        <v>114</v>
      </c>
      <c r="D56" s="5" t="s">
        <v>161</v>
      </c>
      <c r="E56" s="5" t="s">
        <v>89</v>
      </c>
      <c r="F56" s="5">
        <v>10</v>
      </c>
      <c r="G56" s="5">
        <v>2023</v>
      </c>
      <c r="H56" s="5" t="s">
        <v>12</v>
      </c>
      <c r="I56" s="5">
        <v>1</v>
      </c>
      <c r="J56" s="29">
        <v>33197878</v>
      </c>
      <c r="K56" s="29">
        <v>3651766</v>
      </c>
      <c r="L56" s="5">
        <v>0</v>
      </c>
      <c r="M56" s="5" t="s">
        <v>13</v>
      </c>
      <c r="N56" s="5" t="s">
        <v>159</v>
      </c>
      <c r="O56" s="5" t="s">
        <v>13</v>
      </c>
      <c r="P56" s="5" t="s">
        <v>15</v>
      </c>
      <c r="Q56" s="5" t="s">
        <v>162</v>
      </c>
      <c r="R56" s="5" t="s">
        <v>15</v>
      </c>
      <c r="S56" s="5"/>
    </row>
    <row r="57" spans="1:19" x14ac:dyDescent="0.25">
      <c r="A57" s="4">
        <v>56</v>
      </c>
      <c r="B57" s="5" t="s">
        <v>113</v>
      </c>
      <c r="C57" s="5" t="s">
        <v>114</v>
      </c>
      <c r="D57" s="5" t="s">
        <v>163</v>
      </c>
      <c r="E57" s="5" t="s">
        <v>89</v>
      </c>
      <c r="F57" s="5">
        <v>10</v>
      </c>
      <c r="G57" s="5">
        <v>2023</v>
      </c>
      <c r="H57" s="5" t="s">
        <v>12</v>
      </c>
      <c r="I57" s="5">
        <v>1</v>
      </c>
      <c r="J57" s="29">
        <v>2555756</v>
      </c>
      <c r="K57" s="29">
        <v>281133</v>
      </c>
      <c r="L57" s="5">
        <v>0</v>
      </c>
      <c r="M57" s="5" t="s">
        <v>13</v>
      </c>
      <c r="N57" s="5" t="s">
        <v>159</v>
      </c>
      <c r="O57" s="5" t="s">
        <v>13</v>
      </c>
      <c r="P57" s="5" t="s">
        <v>15</v>
      </c>
      <c r="Q57" s="5" t="s">
        <v>164</v>
      </c>
      <c r="R57" s="5" t="s">
        <v>15</v>
      </c>
      <c r="S57" s="5"/>
    </row>
    <row r="58" spans="1:19" x14ac:dyDescent="0.25">
      <c r="A58" s="4">
        <v>57</v>
      </c>
      <c r="B58" s="5" t="s">
        <v>113</v>
      </c>
      <c r="C58" s="5" t="s">
        <v>114</v>
      </c>
      <c r="D58" s="5" t="s">
        <v>165</v>
      </c>
      <c r="E58" s="5" t="s">
        <v>89</v>
      </c>
      <c r="F58" s="5">
        <v>10</v>
      </c>
      <c r="G58" s="5">
        <v>2023</v>
      </c>
      <c r="H58" s="5" t="s">
        <v>12</v>
      </c>
      <c r="I58" s="5">
        <v>1</v>
      </c>
      <c r="J58" s="29">
        <v>3348364</v>
      </c>
      <c r="K58" s="29">
        <v>368320</v>
      </c>
      <c r="L58" s="5">
        <v>0</v>
      </c>
      <c r="M58" s="5" t="s">
        <v>13</v>
      </c>
      <c r="N58" s="5" t="s">
        <v>159</v>
      </c>
      <c r="O58" s="5" t="s">
        <v>13</v>
      </c>
      <c r="P58" s="5" t="s">
        <v>15</v>
      </c>
      <c r="Q58" s="5" t="s">
        <v>166</v>
      </c>
      <c r="R58" s="5" t="s">
        <v>15</v>
      </c>
      <c r="S58" s="5"/>
    </row>
    <row r="59" spans="1:19" x14ac:dyDescent="0.25">
      <c r="A59" s="4">
        <v>58</v>
      </c>
      <c r="B59" s="5" t="s">
        <v>113</v>
      </c>
      <c r="C59" s="5" t="s">
        <v>114</v>
      </c>
      <c r="D59" s="5" t="s">
        <v>167</v>
      </c>
      <c r="E59" s="5" t="s">
        <v>95</v>
      </c>
      <c r="F59" s="5">
        <v>10</v>
      </c>
      <c r="G59" s="5">
        <v>2023</v>
      </c>
      <c r="H59" s="5" t="s">
        <v>12</v>
      </c>
      <c r="I59" s="5">
        <v>1</v>
      </c>
      <c r="J59" s="29">
        <v>4530087</v>
      </c>
      <c r="K59" s="29">
        <v>498309</v>
      </c>
      <c r="L59" s="5">
        <v>0</v>
      </c>
      <c r="M59" s="5" t="s">
        <v>13</v>
      </c>
      <c r="N59" s="5" t="s">
        <v>159</v>
      </c>
      <c r="O59" s="5" t="s">
        <v>13</v>
      </c>
      <c r="P59" s="5" t="s">
        <v>15</v>
      </c>
      <c r="Q59" s="5" t="s">
        <v>168</v>
      </c>
      <c r="R59" s="5" t="s">
        <v>15</v>
      </c>
      <c r="S59" s="5"/>
    </row>
    <row r="60" spans="1:19" x14ac:dyDescent="0.25">
      <c r="A60" s="4">
        <v>59</v>
      </c>
      <c r="B60" s="5" t="s">
        <v>113</v>
      </c>
      <c r="C60" s="5" t="s">
        <v>114</v>
      </c>
      <c r="D60" s="5" t="s">
        <v>169</v>
      </c>
      <c r="E60" s="5" t="s">
        <v>95</v>
      </c>
      <c r="F60" s="5">
        <v>10</v>
      </c>
      <c r="G60" s="5">
        <v>2023</v>
      </c>
      <c r="H60" s="5" t="s">
        <v>12</v>
      </c>
      <c r="I60" s="5">
        <v>1</v>
      </c>
      <c r="J60" s="29">
        <v>5090095</v>
      </c>
      <c r="K60" s="29">
        <v>559910</v>
      </c>
      <c r="L60" s="5">
        <v>0</v>
      </c>
      <c r="M60" s="5" t="s">
        <v>13</v>
      </c>
      <c r="N60" s="5" t="s">
        <v>159</v>
      </c>
      <c r="O60" s="5" t="s">
        <v>13</v>
      </c>
      <c r="P60" s="5" t="s">
        <v>15</v>
      </c>
      <c r="Q60" s="5" t="s">
        <v>170</v>
      </c>
      <c r="R60" s="5" t="s">
        <v>15</v>
      </c>
      <c r="S60" s="5"/>
    </row>
    <row r="61" spans="1:19" x14ac:dyDescent="0.25">
      <c r="A61" s="4">
        <v>60</v>
      </c>
      <c r="B61" s="5" t="s">
        <v>113</v>
      </c>
      <c r="C61" s="5" t="s">
        <v>114</v>
      </c>
      <c r="D61" s="5" t="s">
        <v>171</v>
      </c>
      <c r="E61" s="5" t="s">
        <v>107</v>
      </c>
      <c r="F61" s="5">
        <v>10</v>
      </c>
      <c r="G61" s="5">
        <v>2023</v>
      </c>
      <c r="H61" s="5" t="s">
        <v>12</v>
      </c>
      <c r="I61" s="5">
        <v>1</v>
      </c>
      <c r="J61" s="29">
        <v>2594847</v>
      </c>
      <c r="K61" s="29">
        <v>285433</v>
      </c>
      <c r="L61" s="5">
        <v>0</v>
      </c>
      <c r="M61" s="5" t="s">
        <v>13</v>
      </c>
      <c r="N61" s="5" t="s">
        <v>159</v>
      </c>
      <c r="O61" s="5" t="s">
        <v>13</v>
      </c>
      <c r="P61" s="5" t="s">
        <v>15</v>
      </c>
      <c r="Q61" s="5" t="s">
        <v>172</v>
      </c>
      <c r="R61" s="5" t="s">
        <v>15</v>
      </c>
      <c r="S61" s="5"/>
    </row>
    <row r="62" spans="1:19" x14ac:dyDescent="0.25">
      <c r="A62" s="4">
        <v>61</v>
      </c>
      <c r="B62" s="5" t="s">
        <v>113</v>
      </c>
      <c r="C62" s="5" t="s">
        <v>114</v>
      </c>
      <c r="D62" s="5" t="s">
        <v>173</v>
      </c>
      <c r="E62" s="5" t="s">
        <v>107</v>
      </c>
      <c r="F62" s="5">
        <v>10</v>
      </c>
      <c r="G62" s="5">
        <v>2023</v>
      </c>
      <c r="H62" s="5" t="s">
        <v>12</v>
      </c>
      <c r="I62" s="5">
        <v>1</v>
      </c>
      <c r="J62" s="29">
        <v>1535191</v>
      </c>
      <c r="K62" s="29">
        <v>168871</v>
      </c>
      <c r="L62" s="5">
        <v>0</v>
      </c>
      <c r="M62" s="5" t="s">
        <v>13</v>
      </c>
      <c r="N62" s="5" t="s">
        <v>159</v>
      </c>
      <c r="O62" s="5" t="s">
        <v>13</v>
      </c>
      <c r="P62" s="5" t="s">
        <v>15</v>
      </c>
      <c r="Q62" s="5" t="s">
        <v>174</v>
      </c>
      <c r="R62" s="5" t="s">
        <v>15</v>
      </c>
      <c r="S62" s="5"/>
    </row>
    <row r="63" spans="1:19" x14ac:dyDescent="0.25">
      <c r="A63" s="4">
        <v>62</v>
      </c>
      <c r="B63" s="5" t="s">
        <v>113</v>
      </c>
      <c r="C63" s="5" t="s">
        <v>114</v>
      </c>
      <c r="D63" s="5" t="s">
        <v>175</v>
      </c>
      <c r="E63" s="5" t="s">
        <v>176</v>
      </c>
      <c r="F63" s="5">
        <v>10</v>
      </c>
      <c r="G63" s="5">
        <v>2023</v>
      </c>
      <c r="H63" s="5" t="s">
        <v>12</v>
      </c>
      <c r="I63" s="5">
        <v>1</v>
      </c>
      <c r="J63" s="29">
        <v>12940540</v>
      </c>
      <c r="K63" s="29">
        <v>1423459</v>
      </c>
      <c r="L63" s="5">
        <v>0</v>
      </c>
      <c r="M63" s="5" t="s">
        <v>13</v>
      </c>
      <c r="N63" s="5" t="s">
        <v>159</v>
      </c>
      <c r="O63" s="5" t="s">
        <v>13</v>
      </c>
      <c r="P63" s="5" t="s">
        <v>15</v>
      </c>
      <c r="Q63" s="5" t="s">
        <v>177</v>
      </c>
      <c r="R63" s="5" t="s">
        <v>15</v>
      </c>
      <c r="S63" s="5"/>
    </row>
    <row r="64" spans="1:19" x14ac:dyDescent="0.25">
      <c r="B64" s="5"/>
      <c r="C64" s="5"/>
      <c r="D64" s="5"/>
      <c r="E64" s="5"/>
      <c r="F64" s="5"/>
      <c r="G64" s="5"/>
      <c r="H64" s="5"/>
      <c r="I64" s="5"/>
      <c r="J64" s="39">
        <f t="shared" ref="J64:K64" si="0">SUM(J2:J63)</f>
        <v>1051143451</v>
      </c>
      <c r="K64" s="39">
        <f t="shared" si="0"/>
        <v>115625754</v>
      </c>
      <c r="L64" s="5"/>
      <c r="M64" s="5"/>
      <c r="N64" s="5"/>
      <c r="O64" s="5"/>
      <c r="P64" s="5"/>
      <c r="Q64" s="5"/>
      <c r="R64" s="5"/>
      <c r="S64" s="5"/>
    </row>
    <row r="65" spans="1:19" x14ac:dyDescent="0.25">
      <c r="B65" s="5"/>
      <c r="C65" s="5"/>
      <c r="D65" s="5"/>
      <c r="E65" s="5"/>
      <c r="F65" s="5"/>
      <c r="G65" s="5"/>
      <c r="H65" s="5"/>
      <c r="I65" s="5"/>
      <c r="J65" s="29"/>
      <c r="K65" s="29"/>
      <c r="L65" s="5"/>
      <c r="M65" s="5"/>
      <c r="N65" s="5"/>
      <c r="O65" s="5"/>
      <c r="P65" s="5"/>
      <c r="Q65" s="5"/>
      <c r="R65" s="5"/>
      <c r="S65" s="5"/>
    </row>
    <row r="66" spans="1:19" x14ac:dyDescent="0.25">
      <c r="I66" s="8"/>
      <c r="J66" s="9" t="s">
        <v>1</v>
      </c>
      <c r="K66" s="9" t="s">
        <v>2</v>
      </c>
    </row>
    <row r="67" spans="1:19" x14ac:dyDescent="0.25">
      <c r="I67" s="10" t="s">
        <v>3</v>
      </c>
      <c r="J67" s="11">
        <f>J233</f>
        <v>1139651670.2702696</v>
      </c>
      <c r="K67" s="11">
        <f>K233</f>
        <v>125361683.72972974</v>
      </c>
    </row>
    <row r="68" spans="1:19" x14ac:dyDescent="0.25">
      <c r="I68" s="10" t="s">
        <v>0</v>
      </c>
      <c r="J68" s="11">
        <f>J64</f>
        <v>1051143451</v>
      </c>
      <c r="K68" s="11">
        <f>K64</f>
        <v>115625754</v>
      </c>
    </row>
    <row r="69" spans="1:19" ht="15.75" thickBot="1" x14ac:dyDescent="0.3">
      <c r="I69" s="10"/>
      <c r="J69" s="11">
        <v>0</v>
      </c>
      <c r="K69" s="11">
        <v>7625</v>
      </c>
    </row>
    <row r="70" spans="1:19" x14ac:dyDescent="0.25">
      <c r="I70" s="8"/>
      <c r="J70" s="12">
        <f>J67-J68-J69</f>
        <v>88508219.270269632</v>
      </c>
      <c r="K70" s="12">
        <f>K67-K68-K69</f>
        <v>9728304.7297297418</v>
      </c>
    </row>
    <row r="72" spans="1:19" s="2" customFormat="1" x14ac:dyDescent="0.25">
      <c r="A72" s="1" t="s">
        <v>3</v>
      </c>
      <c r="J72" s="3" t="s">
        <v>1</v>
      </c>
      <c r="K72" s="3" t="s">
        <v>2</v>
      </c>
      <c r="L72" s="2" t="s">
        <v>4</v>
      </c>
      <c r="Q72" s="3"/>
    </row>
    <row r="73" spans="1:19" x14ac:dyDescent="0.25">
      <c r="A73" s="13">
        <v>1</v>
      </c>
      <c r="B73" s="34" t="s">
        <v>178</v>
      </c>
      <c r="C73" s="27" t="s">
        <v>179</v>
      </c>
      <c r="D73" s="8" t="s">
        <v>180</v>
      </c>
      <c r="E73" s="8" t="s">
        <v>181</v>
      </c>
      <c r="F73" s="8" t="s">
        <v>182</v>
      </c>
      <c r="G73" s="18" t="s">
        <v>183</v>
      </c>
      <c r="I73" s="40">
        <v>45204</v>
      </c>
      <c r="J73" s="33">
        <f>L73/1.11</f>
        <v>1629189.1891891891</v>
      </c>
      <c r="K73" s="33">
        <f>J73*11%</f>
        <v>179210.8108108108</v>
      </c>
      <c r="L73" s="33">
        <v>1808400</v>
      </c>
      <c r="N73" s="19" t="s">
        <v>5</v>
      </c>
      <c r="Q73" s="7">
        <f>SUM(L73:L232)</f>
        <v>1265013354</v>
      </c>
    </row>
    <row r="74" spans="1:19" x14ac:dyDescent="0.25">
      <c r="A74" s="13">
        <v>2</v>
      </c>
      <c r="B74" s="34" t="s">
        <v>184</v>
      </c>
      <c r="C74" s="18" t="s">
        <v>185</v>
      </c>
      <c r="D74" s="32" t="s">
        <v>186</v>
      </c>
      <c r="E74" s="8" t="s">
        <v>187</v>
      </c>
      <c r="F74" s="8" t="s">
        <v>188</v>
      </c>
      <c r="G74" s="18" t="s">
        <v>189</v>
      </c>
      <c r="I74" s="40">
        <v>45205</v>
      </c>
      <c r="J74" s="33">
        <f>L74/1.11</f>
        <v>427927.92792792787</v>
      </c>
      <c r="K74" s="33">
        <f>J74*11%</f>
        <v>47072.072072072064</v>
      </c>
      <c r="L74" s="33">
        <v>475000</v>
      </c>
      <c r="N74" s="19" t="s">
        <v>1</v>
      </c>
      <c r="Q74" s="7">
        <f>SUM(J73:J232)</f>
        <v>1139651670.2702696</v>
      </c>
    </row>
    <row r="75" spans="1:19" x14ac:dyDescent="0.25">
      <c r="A75" s="13">
        <v>3</v>
      </c>
      <c r="B75" s="34" t="s">
        <v>190</v>
      </c>
      <c r="C75" s="27" t="s">
        <v>191</v>
      </c>
      <c r="D75" s="8" t="s">
        <v>192</v>
      </c>
      <c r="E75" s="8" t="s">
        <v>193</v>
      </c>
      <c r="F75" s="8" t="s">
        <v>188</v>
      </c>
      <c r="G75" s="18" t="s">
        <v>194</v>
      </c>
      <c r="I75" s="40">
        <v>45205</v>
      </c>
      <c r="J75" s="33">
        <f t="shared" ref="J75:J138" si="1">L75/1.11</f>
        <v>764756.75675675669</v>
      </c>
      <c r="K75" s="33">
        <f t="shared" ref="K75:K138" si="2">J75*11%</f>
        <v>84123.24324324324</v>
      </c>
      <c r="L75" s="33">
        <v>848880</v>
      </c>
      <c r="N75" s="19" t="s">
        <v>2</v>
      </c>
      <c r="Q75" s="7">
        <f>SUM(K73:K232)</f>
        <v>125361683.72972974</v>
      </c>
    </row>
    <row r="76" spans="1:19" x14ac:dyDescent="0.25">
      <c r="A76" s="13">
        <v>4</v>
      </c>
      <c r="B76" s="34" t="s">
        <v>195</v>
      </c>
      <c r="C76" s="27" t="s">
        <v>196</v>
      </c>
      <c r="D76" s="8" t="s">
        <v>197</v>
      </c>
      <c r="E76" s="31" t="s">
        <v>198</v>
      </c>
      <c r="F76" s="8" t="s">
        <v>188</v>
      </c>
      <c r="G76" s="18" t="s">
        <v>199</v>
      </c>
      <c r="I76" s="40">
        <v>45205</v>
      </c>
      <c r="J76" s="33">
        <f t="shared" si="1"/>
        <v>17674648.648648646</v>
      </c>
      <c r="K76" s="33">
        <f t="shared" si="2"/>
        <v>1944211.351351351</v>
      </c>
      <c r="L76" s="33">
        <v>19618860</v>
      </c>
      <c r="N76" s="19"/>
    </row>
    <row r="77" spans="1:19" x14ac:dyDescent="0.25">
      <c r="A77" s="13">
        <v>5</v>
      </c>
      <c r="B77" s="34" t="s">
        <v>200</v>
      </c>
      <c r="C77" s="27" t="s">
        <v>201</v>
      </c>
      <c r="D77" s="8" t="s">
        <v>202</v>
      </c>
      <c r="E77" s="8" t="s">
        <v>203</v>
      </c>
      <c r="F77" s="8" t="s">
        <v>204</v>
      </c>
      <c r="G77" s="18" t="s">
        <v>205</v>
      </c>
      <c r="I77" s="40">
        <v>45206</v>
      </c>
      <c r="J77" s="33">
        <f t="shared" si="1"/>
        <v>2690270.2702702698</v>
      </c>
      <c r="K77" s="33">
        <f t="shared" si="2"/>
        <v>295929.7297297297</v>
      </c>
      <c r="L77" s="33">
        <v>2986200</v>
      </c>
      <c r="N77" s="19" t="s">
        <v>6</v>
      </c>
      <c r="Q77" s="7">
        <f>SUM(L73:L104)</f>
        <v>281350830</v>
      </c>
    </row>
    <row r="78" spans="1:19" x14ac:dyDescent="0.25">
      <c r="A78" s="13">
        <v>6</v>
      </c>
      <c r="B78" s="34" t="s">
        <v>206</v>
      </c>
      <c r="C78" s="27" t="s">
        <v>207</v>
      </c>
      <c r="D78" s="8" t="s">
        <v>208</v>
      </c>
      <c r="E78" s="8" t="s">
        <v>209</v>
      </c>
      <c r="F78" s="8" t="s">
        <v>210</v>
      </c>
      <c r="G78" s="18" t="s">
        <v>211</v>
      </c>
      <c r="I78" s="40">
        <v>45208</v>
      </c>
      <c r="J78" s="33">
        <f t="shared" si="1"/>
        <v>97297.297297297293</v>
      </c>
      <c r="K78" s="33">
        <f t="shared" si="2"/>
        <v>10702.702702702702</v>
      </c>
      <c r="L78" s="33">
        <v>108000</v>
      </c>
      <c r="N78" s="19" t="s">
        <v>1</v>
      </c>
      <c r="Q78" s="7">
        <f>SUM(J73:J104)</f>
        <v>253469216.21621618</v>
      </c>
    </row>
    <row r="79" spans="1:19" x14ac:dyDescent="0.25">
      <c r="A79" s="13">
        <v>7</v>
      </c>
      <c r="B79" s="34" t="s">
        <v>212</v>
      </c>
      <c r="C79" s="27" t="s">
        <v>213</v>
      </c>
      <c r="D79" s="8" t="s">
        <v>180</v>
      </c>
      <c r="E79" s="8" t="s">
        <v>181</v>
      </c>
      <c r="F79" s="8" t="s">
        <v>182</v>
      </c>
      <c r="G79" s="18" t="s">
        <v>214</v>
      </c>
      <c r="I79" s="40">
        <v>45208</v>
      </c>
      <c r="J79" s="33">
        <f t="shared" si="1"/>
        <v>1408783.7837837837</v>
      </c>
      <c r="K79" s="33">
        <f t="shared" si="2"/>
        <v>154966.21621621621</v>
      </c>
      <c r="L79" s="33">
        <v>1563750</v>
      </c>
      <c r="N79" s="19" t="s">
        <v>2</v>
      </c>
      <c r="Q79" s="7">
        <f>SUM(K73:K104)</f>
        <v>27881613.78378379</v>
      </c>
    </row>
    <row r="80" spans="1:19" x14ac:dyDescent="0.25">
      <c r="A80" s="13">
        <v>8</v>
      </c>
      <c r="B80" s="34" t="s">
        <v>215</v>
      </c>
      <c r="C80" s="27" t="s">
        <v>216</v>
      </c>
      <c r="D80" s="8" t="s">
        <v>197</v>
      </c>
      <c r="E80" s="31" t="s">
        <v>198</v>
      </c>
      <c r="F80" s="8" t="s">
        <v>188</v>
      </c>
      <c r="G80" s="18" t="s">
        <v>217</v>
      </c>
      <c r="I80" s="40">
        <v>45208</v>
      </c>
      <c r="J80" s="33">
        <f t="shared" si="1"/>
        <v>21848497.297297295</v>
      </c>
      <c r="K80" s="33">
        <f t="shared" si="2"/>
        <v>2403334.7027027025</v>
      </c>
      <c r="L80" s="33">
        <v>24251832</v>
      </c>
      <c r="N80" s="19"/>
    </row>
    <row r="81" spans="1:19" x14ac:dyDescent="0.25">
      <c r="A81" s="13">
        <v>9</v>
      </c>
      <c r="B81" s="34" t="s">
        <v>218</v>
      </c>
      <c r="C81" s="27" t="s">
        <v>219</v>
      </c>
      <c r="D81" s="8" t="s">
        <v>202</v>
      </c>
      <c r="E81" s="8" t="s">
        <v>203</v>
      </c>
      <c r="F81" s="8" t="s">
        <v>204</v>
      </c>
      <c r="G81" s="18" t="s">
        <v>220</v>
      </c>
      <c r="I81" s="40">
        <v>45210</v>
      </c>
      <c r="J81" s="33">
        <f t="shared" si="1"/>
        <v>25131891.891891889</v>
      </c>
      <c r="K81" s="33">
        <f t="shared" si="2"/>
        <v>2764508.1081081079</v>
      </c>
      <c r="L81" s="33">
        <v>27896400</v>
      </c>
      <c r="N81" s="19" t="s">
        <v>7</v>
      </c>
      <c r="Q81" s="7">
        <f>SUM(L105:L232)</f>
        <v>983662524</v>
      </c>
    </row>
    <row r="82" spans="1:19" x14ac:dyDescent="0.25">
      <c r="A82" s="13">
        <v>10</v>
      </c>
      <c r="B82" s="34" t="s">
        <v>221</v>
      </c>
      <c r="C82" s="27" t="s">
        <v>222</v>
      </c>
      <c r="D82" s="8" t="s">
        <v>180</v>
      </c>
      <c r="E82" s="8" t="s">
        <v>181</v>
      </c>
      <c r="F82" s="8" t="s">
        <v>182</v>
      </c>
      <c r="G82" s="18" t="s">
        <v>223</v>
      </c>
      <c r="I82" s="40">
        <v>45213</v>
      </c>
      <c r="J82" s="33">
        <f t="shared" si="1"/>
        <v>1097081.0810810809</v>
      </c>
      <c r="K82" s="33">
        <f t="shared" si="2"/>
        <v>120678.91891891891</v>
      </c>
      <c r="L82" s="33">
        <v>1217760</v>
      </c>
      <c r="N82" s="19" t="s">
        <v>1</v>
      </c>
      <c r="Q82" s="7">
        <f>SUM(J105:J232)</f>
        <v>886182454.05405426</v>
      </c>
      <c r="S82" s="7"/>
    </row>
    <row r="83" spans="1:19" x14ac:dyDescent="0.25">
      <c r="A83" s="13">
        <v>11</v>
      </c>
      <c r="B83" s="34" t="s">
        <v>224</v>
      </c>
      <c r="C83" s="27" t="s">
        <v>225</v>
      </c>
      <c r="D83" s="8" t="s">
        <v>202</v>
      </c>
      <c r="E83" s="8" t="s">
        <v>203</v>
      </c>
      <c r="F83" s="8" t="s">
        <v>204</v>
      </c>
      <c r="G83" s="18" t="s">
        <v>226</v>
      </c>
      <c r="I83" s="40">
        <v>45213</v>
      </c>
      <c r="J83" s="33">
        <f t="shared" si="1"/>
        <v>6981081.0810810803</v>
      </c>
      <c r="K83" s="33">
        <f t="shared" si="2"/>
        <v>767918.91891891882</v>
      </c>
      <c r="L83" s="33">
        <v>7749000</v>
      </c>
      <c r="N83" s="19" t="s">
        <v>2</v>
      </c>
      <c r="Q83" s="7">
        <f>SUM(K105:K232)</f>
        <v>97480069.945945919</v>
      </c>
      <c r="S83" s="7"/>
    </row>
    <row r="84" spans="1:19" x14ac:dyDescent="0.25">
      <c r="A84" s="13">
        <v>12</v>
      </c>
      <c r="B84" s="34" t="s">
        <v>227</v>
      </c>
      <c r="C84" s="27" t="s">
        <v>228</v>
      </c>
      <c r="D84" s="8" t="s">
        <v>197</v>
      </c>
      <c r="E84" s="31" t="s">
        <v>198</v>
      </c>
      <c r="F84" s="8" t="s">
        <v>188</v>
      </c>
      <c r="G84" s="18" t="s">
        <v>229</v>
      </c>
      <c r="I84" s="40">
        <v>45213</v>
      </c>
      <c r="J84" s="33">
        <f t="shared" si="1"/>
        <v>3164497.297297297</v>
      </c>
      <c r="K84" s="33">
        <f t="shared" si="2"/>
        <v>348094.70270270266</v>
      </c>
      <c r="L84" s="33">
        <v>3512592</v>
      </c>
    </row>
    <row r="85" spans="1:19" x14ac:dyDescent="0.25">
      <c r="A85" s="13">
        <v>13</v>
      </c>
      <c r="B85" s="34" t="s">
        <v>230</v>
      </c>
      <c r="C85" s="27" t="s">
        <v>231</v>
      </c>
      <c r="D85" s="8" t="s">
        <v>202</v>
      </c>
      <c r="E85" s="8" t="s">
        <v>203</v>
      </c>
      <c r="F85" s="8" t="s">
        <v>204</v>
      </c>
      <c r="G85" s="18" t="s">
        <v>232</v>
      </c>
      <c r="I85" s="40">
        <v>45215</v>
      </c>
      <c r="J85" s="33">
        <f t="shared" si="1"/>
        <v>7656486.4864864862</v>
      </c>
      <c r="K85" s="33">
        <f t="shared" si="2"/>
        <v>842213.51351351349</v>
      </c>
      <c r="L85" s="33">
        <v>8498700</v>
      </c>
    </row>
    <row r="86" spans="1:19" x14ac:dyDescent="0.25">
      <c r="A86" s="13">
        <v>14</v>
      </c>
      <c r="B86" s="34" t="s">
        <v>233</v>
      </c>
      <c r="C86" s="27" t="s">
        <v>234</v>
      </c>
      <c r="D86" s="8" t="s">
        <v>197</v>
      </c>
      <c r="E86" s="31" t="s">
        <v>198</v>
      </c>
      <c r="F86" s="8" t="s">
        <v>188</v>
      </c>
      <c r="G86" s="18" t="s">
        <v>235</v>
      </c>
      <c r="I86" s="40">
        <v>45215</v>
      </c>
      <c r="J86" s="33">
        <f t="shared" si="1"/>
        <v>8752864.8648648635</v>
      </c>
      <c r="K86" s="33">
        <f t="shared" si="2"/>
        <v>962815.13513513503</v>
      </c>
      <c r="L86" s="33">
        <v>9715680</v>
      </c>
    </row>
    <row r="87" spans="1:19" x14ac:dyDescent="0.25">
      <c r="A87" s="13">
        <v>15</v>
      </c>
      <c r="B87" s="34" t="s">
        <v>236</v>
      </c>
      <c r="C87" s="27" t="s">
        <v>237</v>
      </c>
      <c r="D87" s="8" t="s">
        <v>202</v>
      </c>
      <c r="E87" s="8" t="s">
        <v>203</v>
      </c>
      <c r="F87" s="8" t="s">
        <v>204</v>
      </c>
      <c r="G87" s="18" t="s">
        <v>238</v>
      </c>
      <c r="I87" s="40">
        <v>45216</v>
      </c>
      <c r="J87" s="33">
        <f t="shared" si="1"/>
        <v>10363783.783783782</v>
      </c>
      <c r="K87" s="33">
        <f t="shared" si="2"/>
        <v>1140016.2162162161</v>
      </c>
      <c r="L87" s="33">
        <v>11503800</v>
      </c>
    </row>
    <row r="88" spans="1:19" x14ac:dyDescent="0.25">
      <c r="A88" s="13">
        <v>16</v>
      </c>
      <c r="B88" s="34" t="s">
        <v>239</v>
      </c>
      <c r="C88" s="27" t="s">
        <v>240</v>
      </c>
      <c r="D88" s="8" t="s">
        <v>197</v>
      </c>
      <c r="E88" s="31" t="s">
        <v>198</v>
      </c>
      <c r="F88" s="8" t="s">
        <v>188</v>
      </c>
      <c r="G88" s="18" t="s">
        <v>241</v>
      </c>
      <c r="I88" s="40">
        <v>45216</v>
      </c>
      <c r="J88" s="33">
        <f t="shared" si="1"/>
        <v>4600864.8648648644</v>
      </c>
      <c r="K88" s="33">
        <f t="shared" si="2"/>
        <v>506095.13513513509</v>
      </c>
      <c r="L88" s="33">
        <v>5106960</v>
      </c>
    </row>
    <row r="89" spans="1:19" x14ac:dyDescent="0.25">
      <c r="A89" s="13">
        <v>17</v>
      </c>
      <c r="B89" s="34" t="s">
        <v>242</v>
      </c>
      <c r="C89" s="27" t="s">
        <v>243</v>
      </c>
      <c r="D89" s="8" t="s">
        <v>244</v>
      </c>
      <c r="E89" s="8" t="s">
        <v>245</v>
      </c>
      <c r="F89" s="8" t="s">
        <v>246</v>
      </c>
      <c r="G89" s="18" t="s">
        <v>247</v>
      </c>
      <c r="I89" s="40">
        <v>45217</v>
      </c>
      <c r="J89" s="33">
        <f t="shared" si="1"/>
        <v>670675.67567567562</v>
      </c>
      <c r="K89" s="33">
        <f t="shared" si="2"/>
        <v>73774.32432432432</v>
      </c>
      <c r="L89" s="33">
        <v>744450</v>
      </c>
    </row>
    <row r="90" spans="1:19" x14ac:dyDescent="0.25">
      <c r="A90" s="13">
        <v>18</v>
      </c>
      <c r="B90" s="34" t="s">
        <v>248</v>
      </c>
      <c r="C90" s="27" t="s">
        <v>249</v>
      </c>
      <c r="D90" s="8" t="s">
        <v>202</v>
      </c>
      <c r="E90" s="8" t="s">
        <v>203</v>
      </c>
      <c r="F90" s="8" t="s">
        <v>204</v>
      </c>
      <c r="G90" s="18" t="s">
        <v>250</v>
      </c>
      <c r="I90" s="40">
        <v>45222</v>
      </c>
      <c r="J90" s="33">
        <f t="shared" si="1"/>
        <v>1347972.9729729728</v>
      </c>
      <c r="K90" s="33">
        <f t="shared" si="2"/>
        <v>148277.02702702701</v>
      </c>
      <c r="L90" s="33">
        <v>1496250</v>
      </c>
    </row>
    <row r="91" spans="1:19" x14ac:dyDescent="0.25">
      <c r="A91" s="13">
        <v>19</v>
      </c>
      <c r="B91" s="34" t="s">
        <v>251</v>
      </c>
      <c r="C91" s="27" t="s">
        <v>252</v>
      </c>
      <c r="D91" s="8" t="s">
        <v>244</v>
      </c>
      <c r="E91" s="8" t="s">
        <v>245</v>
      </c>
      <c r="F91" s="8" t="s">
        <v>246</v>
      </c>
      <c r="G91" s="18" t="s">
        <v>253</v>
      </c>
      <c r="I91" s="40">
        <v>45222</v>
      </c>
      <c r="J91" s="33">
        <f t="shared" si="1"/>
        <v>32479999.999999996</v>
      </c>
      <c r="K91" s="33">
        <f t="shared" si="2"/>
        <v>3572799.9999999995</v>
      </c>
      <c r="L91" s="33">
        <v>36052800</v>
      </c>
    </row>
    <row r="92" spans="1:19" x14ac:dyDescent="0.25">
      <c r="A92" s="13">
        <v>20</v>
      </c>
      <c r="B92" s="34" t="s">
        <v>254</v>
      </c>
      <c r="C92" s="27" t="s">
        <v>255</v>
      </c>
      <c r="D92" s="8" t="s">
        <v>197</v>
      </c>
      <c r="E92" s="31" t="s">
        <v>198</v>
      </c>
      <c r="F92" s="8" t="s">
        <v>188</v>
      </c>
      <c r="G92" s="18" t="s">
        <v>256</v>
      </c>
      <c r="I92" s="40">
        <v>45222</v>
      </c>
      <c r="J92" s="33">
        <f t="shared" si="1"/>
        <v>9089513.5135135129</v>
      </c>
      <c r="K92" s="33">
        <f t="shared" si="2"/>
        <v>999846.48648648639</v>
      </c>
      <c r="L92" s="33">
        <v>10089360</v>
      </c>
    </row>
    <row r="93" spans="1:19" x14ac:dyDescent="0.25">
      <c r="A93" s="13">
        <v>21</v>
      </c>
      <c r="B93" s="34" t="s">
        <v>257</v>
      </c>
      <c r="C93" s="27" t="s">
        <v>258</v>
      </c>
      <c r="D93" s="8" t="s">
        <v>259</v>
      </c>
      <c r="E93" s="8" t="s">
        <v>260</v>
      </c>
      <c r="F93" s="8" t="s">
        <v>204</v>
      </c>
      <c r="G93" s="18" t="s">
        <v>261</v>
      </c>
      <c r="I93" s="40">
        <v>45223</v>
      </c>
      <c r="J93" s="33">
        <f t="shared" si="1"/>
        <v>7394594.5945945941</v>
      </c>
      <c r="K93" s="33">
        <f t="shared" si="2"/>
        <v>813405.40540540533</v>
      </c>
      <c r="L93" s="33">
        <v>8208000</v>
      </c>
    </row>
    <row r="94" spans="1:19" x14ac:dyDescent="0.25">
      <c r="A94" s="13">
        <v>22</v>
      </c>
      <c r="B94" s="34" t="s">
        <v>262</v>
      </c>
      <c r="C94" s="27" t="s">
        <v>263</v>
      </c>
      <c r="D94" s="8" t="s">
        <v>202</v>
      </c>
      <c r="E94" s="8" t="s">
        <v>203</v>
      </c>
      <c r="F94" s="8" t="s">
        <v>204</v>
      </c>
      <c r="G94" s="18" t="s">
        <v>264</v>
      </c>
      <c r="I94" s="40">
        <v>45225</v>
      </c>
      <c r="J94" s="33">
        <f t="shared" si="1"/>
        <v>2111351.351351351</v>
      </c>
      <c r="K94" s="33">
        <f t="shared" si="2"/>
        <v>232248.64864864861</v>
      </c>
      <c r="L94" s="33">
        <v>2343600</v>
      </c>
    </row>
    <row r="95" spans="1:19" x14ac:dyDescent="0.25">
      <c r="A95" s="13">
        <v>23</v>
      </c>
      <c r="B95" s="34" t="s">
        <v>265</v>
      </c>
      <c r="C95" s="27" t="s">
        <v>266</v>
      </c>
      <c r="D95" s="8" t="s">
        <v>267</v>
      </c>
      <c r="E95" s="8" t="s">
        <v>268</v>
      </c>
      <c r="F95" s="8" t="s">
        <v>269</v>
      </c>
      <c r="G95" s="18" t="s">
        <v>270</v>
      </c>
      <c r="I95" s="40">
        <v>45224</v>
      </c>
      <c r="J95" s="33">
        <f t="shared" si="1"/>
        <v>1355936.9369369368</v>
      </c>
      <c r="K95" s="33">
        <f t="shared" si="2"/>
        <v>149153.06306306305</v>
      </c>
      <c r="L95" s="33">
        <v>1505090</v>
      </c>
    </row>
    <row r="96" spans="1:19" x14ac:dyDescent="0.25">
      <c r="A96" s="13">
        <v>24</v>
      </c>
      <c r="B96" s="34" t="s">
        <v>271</v>
      </c>
      <c r="C96" s="27" t="s">
        <v>272</v>
      </c>
      <c r="D96" s="8" t="s">
        <v>267</v>
      </c>
      <c r="E96" s="8" t="s">
        <v>268</v>
      </c>
      <c r="F96" s="8" t="s">
        <v>269</v>
      </c>
      <c r="G96" s="18" t="s">
        <v>273</v>
      </c>
      <c r="I96" s="40">
        <v>45224</v>
      </c>
      <c r="J96" s="33">
        <f t="shared" si="1"/>
        <v>328864.86486486485</v>
      </c>
      <c r="K96" s="33">
        <f t="shared" si="2"/>
        <v>36175.135135135133</v>
      </c>
      <c r="L96" s="33">
        <v>365040</v>
      </c>
    </row>
    <row r="97" spans="1:12" x14ac:dyDescent="0.25">
      <c r="A97" s="13">
        <v>25</v>
      </c>
      <c r="B97" s="34" t="s">
        <v>274</v>
      </c>
      <c r="C97" s="27" t="s">
        <v>275</v>
      </c>
      <c r="D97" s="8" t="s">
        <v>202</v>
      </c>
      <c r="E97" s="8" t="s">
        <v>203</v>
      </c>
      <c r="F97" s="8" t="s">
        <v>204</v>
      </c>
      <c r="G97" s="18" t="s">
        <v>276</v>
      </c>
      <c r="I97" s="40">
        <v>45226</v>
      </c>
      <c r="J97" s="33">
        <f t="shared" si="1"/>
        <v>18048648.648648646</v>
      </c>
      <c r="K97" s="33">
        <f t="shared" si="2"/>
        <v>1985351.351351351</v>
      </c>
      <c r="L97" s="33">
        <v>20034000</v>
      </c>
    </row>
    <row r="98" spans="1:12" x14ac:dyDescent="0.25">
      <c r="A98" s="13">
        <v>26</v>
      </c>
      <c r="B98" s="34" t="s">
        <v>277</v>
      </c>
      <c r="C98" s="27" t="s">
        <v>278</v>
      </c>
      <c r="D98" s="8" t="s">
        <v>279</v>
      </c>
      <c r="E98" s="8" t="s">
        <v>280</v>
      </c>
      <c r="F98" s="8" t="s">
        <v>281</v>
      </c>
      <c r="G98" s="18" t="s">
        <v>282</v>
      </c>
      <c r="I98" s="40">
        <v>45227</v>
      </c>
      <c r="J98" s="33">
        <f t="shared" si="1"/>
        <v>2698783.7837837837</v>
      </c>
      <c r="K98" s="33">
        <f t="shared" si="2"/>
        <v>296866.21621621621</v>
      </c>
      <c r="L98" s="33">
        <v>2995650</v>
      </c>
    </row>
    <row r="99" spans="1:12" x14ac:dyDescent="0.25">
      <c r="A99" s="13">
        <v>27</v>
      </c>
      <c r="B99" s="34" t="s">
        <v>283</v>
      </c>
      <c r="C99" s="27" t="s">
        <v>284</v>
      </c>
      <c r="D99" s="32" t="s">
        <v>186</v>
      </c>
      <c r="E99" s="8" t="s">
        <v>187</v>
      </c>
      <c r="F99" s="8" t="s">
        <v>188</v>
      </c>
      <c r="G99" s="18" t="s">
        <v>285</v>
      </c>
      <c r="I99" s="40">
        <v>45229</v>
      </c>
      <c r="J99" s="33">
        <f t="shared" si="1"/>
        <v>3709945.9459459456</v>
      </c>
      <c r="K99" s="33">
        <f t="shared" si="2"/>
        <v>408094.05405405402</v>
      </c>
      <c r="L99" s="33">
        <v>4118040</v>
      </c>
    </row>
    <row r="100" spans="1:12" x14ac:dyDescent="0.25">
      <c r="A100" s="13">
        <v>28</v>
      </c>
      <c r="B100" s="34" t="s">
        <v>286</v>
      </c>
      <c r="C100" s="27" t="s">
        <v>287</v>
      </c>
      <c r="D100" s="8" t="s">
        <v>202</v>
      </c>
      <c r="E100" s="8" t="s">
        <v>203</v>
      </c>
      <c r="F100" s="8" t="s">
        <v>204</v>
      </c>
      <c r="G100" s="18" t="s">
        <v>288</v>
      </c>
      <c r="I100" s="40">
        <v>45229</v>
      </c>
      <c r="J100" s="33">
        <f t="shared" si="1"/>
        <v>26318108.108108107</v>
      </c>
      <c r="K100" s="33">
        <f t="shared" si="2"/>
        <v>2894991.8918918916</v>
      </c>
      <c r="L100" s="33">
        <v>29213100</v>
      </c>
    </row>
    <row r="101" spans="1:12" x14ac:dyDescent="0.25">
      <c r="A101" s="13">
        <v>29</v>
      </c>
      <c r="B101" s="34" t="s">
        <v>289</v>
      </c>
      <c r="C101" s="27" t="s">
        <v>290</v>
      </c>
      <c r="D101" s="8" t="s">
        <v>202</v>
      </c>
      <c r="E101" s="8" t="s">
        <v>203</v>
      </c>
      <c r="F101" s="8" t="s">
        <v>204</v>
      </c>
      <c r="G101" s="18" t="s">
        <v>291</v>
      </c>
      <c r="I101" s="40">
        <v>45229</v>
      </c>
      <c r="J101" s="33">
        <f t="shared" si="1"/>
        <v>23565405.405405402</v>
      </c>
      <c r="K101" s="33">
        <f t="shared" si="2"/>
        <v>2592194.5945945941</v>
      </c>
      <c r="L101" s="33">
        <v>26157600</v>
      </c>
    </row>
    <row r="102" spans="1:12" x14ac:dyDescent="0.25">
      <c r="A102" s="13">
        <v>30</v>
      </c>
      <c r="B102" s="34" t="s">
        <v>292</v>
      </c>
      <c r="C102" s="27" t="s">
        <v>293</v>
      </c>
      <c r="D102" s="8" t="s">
        <v>197</v>
      </c>
      <c r="E102" s="31" t="s">
        <v>198</v>
      </c>
      <c r="F102" s="8" t="s">
        <v>188</v>
      </c>
      <c r="G102" s="18" t="s">
        <v>294</v>
      </c>
      <c r="I102" s="40">
        <v>45229</v>
      </c>
      <c r="J102" s="33">
        <f t="shared" si="1"/>
        <v>2423870.2702702698</v>
      </c>
      <c r="K102" s="33">
        <f t="shared" si="2"/>
        <v>266625.7297297297</v>
      </c>
      <c r="L102" s="33">
        <v>2690496</v>
      </c>
    </row>
    <row r="103" spans="1:12" x14ac:dyDescent="0.25">
      <c r="A103" s="13">
        <v>31</v>
      </c>
      <c r="B103" s="34" t="s">
        <v>295</v>
      </c>
      <c r="C103" s="27" t="s">
        <v>296</v>
      </c>
      <c r="D103" s="8" t="s">
        <v>180</v>
      </c>
      <c r="E103" s="8" t="s">
        <v>181</v>
      </c>
      <c r="F103" s="8" t="s">
        <v>182</v>
      </c>
      <c r="G103" s="18" t="s">
        <v>297</v>
      </c>
      <c r="I103" s="40">
        <v>45230</v>
      </c>
      <c r="J103" s="33">
        <f t="shared" si="1"/>
        <v>2063999.9999999998</v>
      </c>
      <c r="K103" s="33">
        <f t="shared" si="2"/>
        <v>227039.99999999997</v>
      </c>
      <c r="L103" s="33">
        <v>2291040</v>
      </c>
    </row>
    <row r="104" spans="1:12" x14ac:dyDescent="0.25">
      <c r="A104" s="13">
        <v>32</v>
      </c>
      <c r="B104" s="34" t="s">
        <v>298</v>
      </c>
      <c r="C104" s="27" t="s">
        <v>299</v>
      </c>
      <c r="D104" s="8" t="s">
        <v>202</v>
      </c>
      <c r="E104" s="8" t="s">
        <v>203</v>
      </c>
      <c r="F104" s="8" t="s">
        <v>204</v>
      </c>
      <c r="G104" s="18" t="s">
        <v>300</v>
      </c>
      <c r="I104" s="40">
        <v>45230</v>
      </c>
      <c r="J104" s="33">
        <f t="shared" si="1"/>
        <v>5571621.6216216208</v>
      </c>
      <c r="K104" s="33">
        <f t="shared" si="2"/>
        <v>612878.37837837834</v>
      </c>
      <c r="L104" s="33">
        <v>6184500</v>
      </c>
    </row>
    <row r="105" spans="1:12" x14ac:dyDescent="0.25">
      <c r="A105" s="13">
        <v>33</v>
      </c>
      <c r="B105" s="34" t="s">
        <v>301</v>
      </c>
      <c r="C105" s="27" t="s">
        <v>302</v>
      </c>
      <c r="D105" s="8"/>
      <c r="E105" s="8" t="s">
        <v>303</v>
      </c>
      <c r="F105" s="8" t="s">
        <v>304</v>
      </c>
      <c r="G105" s="8"/>
      <c r="I105" s="40">
        <v>45204</v>
      </c>
      <c r="J105" s="33">
        <f t="shared" si="1"/>
        <v>1107747.7477477477</v>
      </c>
      <c r="K105" s="33">
        <f t="shared" si="2"/>
        <v>121852.25225225225</v>
      </c>
      <c r="L105" s="33">
        <f>354800+874800</f>
        <v>1229600</v>
      </c>
    </row>
    <row r="106" spans="1:12" x14ac:dyDescent="0.25">
      <c r="A106" s="13">
        <v>34</v>
      </c>
      <c r="B106" s="34" t="s">
        <v>305</v>
      </c>
      <c r="C106" s="27" t="s">
        <v>306</v>
      </c>
      <c r="D106" s="8"/>
      <c r="E106" s="8" t="s">
        <v>307</v>
      </c>
      <c r="F106" s="8" t="s">
        <v>308</v>
      </c>
      <c r="G106" s="8"/>
      <c r="I106" s="40">
        <v>45209</v>
      </c>
      <c r="J106" s="33">
        <f t="shared" si="1"/>
        <v>972972.9729729729</v>
      </c>
      <c r="K106" s="33">
        <f t="shared" si="2"/>
        <v>107027.02702702703</v>
      </c>
      <c r="L106" s="33">
        <v>1080000</v>
      </c>
    </row>
    <row r="107" spans="1:12" x14ac:dyDescent="0.25">
      <c r="A107" s="13">
        <v>35</v>
      </c>
      <c r="B107" s="34" t="s">
        <v>309</v>
      </c>
      <c r="C107" s="27" t="s">
        <v>310</v>
      </c>
      <c r="D107" s="8"/>
      <c r="E107" s="8" t="s">
        <v>311</v>
      </c>
      <c r="F107" s="8" t="s">
        <v>312</v>
      </c>
      <c r="G107" s="8"/>
      <c r="I107" s="40">
        <v>45202</v>
      </c>
      <c r="J107" s="33">
        <f t="shared" si="1"/>
        <v>461486.48648648645</v>
      </c>
      <c r="K107" s="33">
        <f t="shared" si="2"/>
        <v>50763.513513513513</v>
      </c>
      <c r="L107" s="33">
        <f>251400+260850</f>
        <v>512250</v>
      </c>
    </row>
    <row r="108" spans="1:12" x14ac:dyDescent="0.25">
      <c r="A108" s="13">
        <v>36</v>
      </c>
      <c r="B108" s="34" t="s">
        <v>313</v>
      </c>
      <c r="C108" s="27" t="s">
        <v>314</v>
      </c>
      <c r="D108" s="8"/>
      <c r="E108" s="8" t="s">
        <v>315</v>
      </c>
      <c r="F108" s="8" t="s">
        <v>316</v>
      </c>
      <c r="G108" s="8"/>
      <c r="I108" s="40">
        <v>45203</v>
      </c>
      <c r="J108" s="33">
        <f t="shared" si="1"/>
        <v>7245945.9459459456</v>
      </c>
      <c r="K108" s="33">
        <f t="shared" si="2"/>
        <v>797054.05405405397</v>
      </c>
      <c r="L108" s="33">
        <f>5460000+2583000</f>
        <v>8043000</v>
      </c>
    </row>
    <row r="109" spans="1:12" x14ac:dyDescent="0.25">
      <c r="A109" s="13">
        <v>37</v>
      </c>
      <c r="B109" s="34" t="s">
        <v>317</v>
      </c>
      <c r="C109" s="27" t="s">
        <v>318</v>
      </c>
      <c r="D109" s="8"/>
      <c r="E109" s="8" t="s">
        <v>319</v>
      </c>
      <c r="F109" s="8" t="s">
        <v>320</v>
      </c>
      <c r="G109" s="8"/>
      <c r="I109" s="40">
        <v>45203</v>
      </c>
      <c r="J109" s="33">
        <f t="shared" si="1"/>
        <v>794594.59459459456</v>
      </c>
      <c r="K109" s="33">
        <f t="shared" si="2"/>
        <v>87405.4054054054</v>
      </c>
      <c r="L109" s="33">
        <v>882000</v>
      </c>
    </row>
    <row r="110" spans="1:12" x14ac:dyDescent="0.25">
      <c r="A110" s="13">
        <v>38</v>
      </c>
      <c r="B110" s="34" t="s">
        <v>321</v>
      </c>
      <c r="C110" s="27" t="s">
        <v>322</v>
      </c>
      <c r="D110" s="8"/>
      <c r="E110" s="8" t="s">
        <v>323</v>
      </c>
      <c r="F110" s="8" t="s">
        <v>269</v>
      </c>
      <c r="G110" s="8"/>
      <c r="I110" s="40">
        <v>45203</v>
      </c>
      <c r="J110" s="33">
        <f t="shared" si="1"/>
        <v>1902702.7027027025</v>
      </c>
      <c r="K110" s="33">
        <f t="shared" si="2"/>
        <v>209297.29729729728</v>
      </c>
      <c r="L110" s="33">
        <v>2112000</v>
      </c>
    </row>
    <row r="111" spans="1:12" x14ac:dyDescent="0.25">
      <c r="A111" s="13">
        <v>39</v>
      </c>
      <c r="B111" s="34" t="s">
        <v>324</v>
      </c>
      <c r="C111" s="27" t="s">
        <v>325</v>
      </c>
      <c r="D111" s="8"/>
      <c r="E111" s="8" t="s">
        <v>326</v>
      </c>
      <c r="F111" s="8" t="s">
        <v>327</v>
      </c>
      <c r="G111" s="8"/>
      <c r="I111" s="40">
        <v>45204</v>
      </c>
      <c r="J111" s="33">
        <f t="shared" si="1"/>
        <v>92792.792792792781</v>
      </c>
      <c r="K111" s="33">
        <f t="shared" si="2"/>
        <v>10207.207207207206</v>
      </c>
      <c r="L111" s="33">
        <v>103000</v>
      </c>
    </row>
    <row r="112" spans="1:12" x14ac:dyDescent="0.25">
      <c r="A112" s="13">
        <v>40</v>
      </c>
      <c r="B112" s="34" t="s">
        <v>328</v>
      </c>
      <c r="C112" s="27" t="s">
        <v>329</v>
      </c>
      <c r="D112" s="8"/>
      <c r="E112" s="8" t="s">
        <v>330</v>
      </c>
      <c r="F112" s="8" t="s">
        <v>331</v>
      </c>
      <c r="G112" s="8"/>
      <c r="I112" s="40">
        <v>45204</v>
      </c>
      <c r="J112" s="33">
        <f t="shared" si="1"/>
        <v>1523675.6756756755</v>
      </c>
      <c r="K112" s="33">
        <f t="shared" si="2"/>
        <v>167604.32432432432</v>
      </c>
      <c r="L112" s="33">
        <v>1691280</v>
      </c>
    </row>
    <row r="113" spans="1:12" x14ac:dyDescent="0.25">
      <c r="A113" s="13">
        <v>41</v>
      </c>
      <c r="B113" s="34" t="s">
        <v>332</v>
      </c>
      <c r="C113" s="27" t="s">
        <v>333</v>
      </c>
      <c r="D113" s="8"/>
      <c r="E113" s="8" t="s">
        <v>334</v>
      </c>
      <c r="F113" s="8" t="s">
        <v>335</v>
      </c>
      <c r="G113" s="8"/>
      <c r="I113" s="40">
        <v>45205</v>
      </c>
      <c r="J113" s="33">
        <f t="shared" si="1"/>
        <v>7135135.1351351347</v>
      </c>
      <c r="K113" s="33">
        <f t="shared" si="2"/>
        <v>784864.86486486485</v>
      </c>
      <c r="L113" s="33">
        <f>171000+7749000</f>
        <v>7920000</v>
      </c>
    </row>
    <row r="114" spans="1:12" x14ac:dyDescent="0.25">
      <c r="A114" s="13">
        <v>42</v>
      </c>
      <c r="B114" s="34" t="s">
        <v>336</v>
      </c>
      <c r="C114" s="27" t="s">
        <v>337</v>
      </c>
      <c r="D114" s="8"/>
      <c r="E114" s="8" t="s">
        <v>338</v>
      </c>
      <c r="F114" s="8" t="s">
        <v>304</v>
      </c>
      <c r="G114" s="8"/>
      <c r="I114" s="40">
        <v>45206</v>
      </c>
      <c r="J114" s="33">
        <f t="shared" si="1"/>
        <v>2369949.5495495494</v>
      </c>
      <c r="K114" s="33">
        <f t="shared" si="2"/>
        <v>260694.45045045044</v>
      </c>
      <c r="L114" s="33">
        <f>1023094+169050+1438500</f>
        <v>2630644</v>
      </c>
    </row>
    <row r="115" spans="1:12" x14ac:dyDescent="0.25">
      <c r="A115" s="13">
        <v>43</v>
      </c>
      <c r="B115" s="34" t="s">
        <v>339</v>
      </c>
      <c r="C115" s="27" t="s">
        <v>340</v>
      </c>
      <c r="D115" s="8"/>
      <c r="E115" s="8" t="s">
        <v>341</v>
      </c>
      <c r="F115" s="8" t="s">
        <v>188</v>
      </c>
      <c r="G115" s="8"/>
      <c r="I115" s="40">
        <v>45206</v>
      </c>
      <c r="J115" s="33">
        <f t="shared" si="1"/>
        <v>4713567.5675675673</v>
      </c>
      <c r="K115" s="33">
        <f t="shared" si="2"/>
        <v>518492.43243243243</v>
      </c>
      <c r="L115" s="33">
        <f>2915190+972270+1344600</f>
        <v>5232060</v>
      </c>
    </row>
    <row r="116" spans="1:12" x14ac:dyDescent="0.25">
      <c r="A116" s="20">
        <v>44</v>
      </c>
      <c r="B116" s="34" t="s">
        <v>342</v>
      </c>
      <c r="C116" s="27" t="s">
        <v>343</v>
      </c>
      <c r="D116" s="8"/>
      <c r="E116" s="8" t="s">
        <v>344</v>
      </c>
      <c r="F116" s="8" t="s">
        <v>345</v>
      </c>
      <c r="G116" s="28"/>
      <c r="I116" s="40">
        <v>45206</v>
      </c>
      <c r="J116" s="33">
        <f t="shared" si="1"/>
        <v>2513513.5135135134</v>
      </c>
      <c r="K116" s="33">
        <f t="shared" si="2"/>
        <v>276486.48648648645</v>
      </c>
      <c r="L116" s="33">
        <v>2790000</v>
      </c>
    </row>
    <row r="117" spans="1:12" x14ac:dyDescent="0.25">
      <c r="A117" s="20">
        <v>45</v>
      </c>
      <c r="B117" s="34" t="s">
        <v>346</v>
      </c>
      <c r="C117" s="27" t="s">
        <v>347</v>
      </c>
      <c r="D117" s="8"/>
      <c r="E117" s="8" t="s">
        <v>348</v>
      </c>
      <c r="F117" s="8" t="s">
        <v>349</v>
      </c>
      <c r="G117" s="28"/>
      <c r="I117" s="40">
        <v>45202</v>
      </c>
      <c r="J117" s="33">
        <f t="shared" si="1"/>
        <v>4879459.4594594594</v>
      </c>
      <c r="K117" s="33">
        <f t="shared" si="2"/>
        <v>536740.54054054059</v>
      </c>
      <c r="L117" s="33">
        <f>1674000+2203200+1539000</f>
        <v>5416200</v>
      </c>
    </row>
    <row r="118" spans="1:12" x14ac:dyDescent="0.25">
      <c r="A118" s="20">
        <v>46</v>
      </c>
      <c r="B118" s="34" t="s">
        <v>350</v>
      </c>
      <c r="C118" s="27" t="s">
        <v>351</v>
      </c>
      <c r="D118" s="8"/>
      <c r="E118" s="8" t="s">
        <v>352</v>
      </c>
      <c r="F118" s="8" t="s">
        <v>353</v>
      </c>
      <c r="G118" s="28"/>
      <c r="I118" s="40">
        <v>45202</v>
      </c>
      <c r="J118" s="33">
        <f t="shared" si="1"/>
        <v>2932432.4324324322</v>
      </c>
      <c r="K118" s="33">
        <f t="shared" si="2"/>
        <v>322567.56756756752</v>
      </c>
      <c r="L118" s="33">
        <v>3255000</v>
      </c>
    </row>
    <row r="119" spans="1:12" x14ac:dyDescent="0.25">
      <c r="A119" s="20">
        <v>47</v>
      </c>
      <c r="B119" s="34" t="s">
        <v>354</v>
      </c>
      <c r="C119" s="27" t="s">
        <v>355</v>
      </c>
      <c r="D119" s="8"/>
      <c r="E119" s="8" t="s">
        <v>356</v>
      </c>
      <c r="F119" s="8" t="s">
        <v>312</v>
      </c>
      <c r="G119" s="28"/>
      <c r="I119" s="40">
        <v>45202</v>
      </c>
      <c r="J119" s="33">
        <f t="shared" si="1"/>
        <v>6827270.2702702694</v>
      </c>
      <c r="K119" s="33">
        <f t="shared" si="2"/>
        <v>750999.72972972959</v>
      </c>
      <c r="L119" s="33">
        <f>3307500+2583000+1370250+317520</f>
        <v>7578270</v>
      </c>
    </row>
    <row r="120" spans="1:12" x14ac:dyDescent="0.25">
      <c r="A120" s="20">
        <v>48</v>
      </c>
      <c r="B120" s="34" t="s">
        <v>357</v>
      </c>
      <c r="C120" s="27" t="s">
        <v>358</v>
      </c>
      <c r="D120" s="8"/>
      <c r="E120" s="8" t="s">
        <v>359</v>
      </c>
      <c r="F120" s="8" t="s">
        <v>360</v>
      </c>
      <c r="G120" s="28"/>
      <c r="I120" s="40">
        <v>45202</v>
      </c>
      <c r="J120" s="33">
        <f t="shared" si="1"/>
        <v>1466216.2162162161</v>
      </c>
      <c r="K120" s="33">
        <f t="shared" si="2"/>
        <v>161283.78378378376</v>
      </c>
      <c r="L120" s="33">
        <v>1627500</v>
      </c>
    </row>
    <row r="121" spans="1:12" x14ac:dyDescent="0.25">
      <c r="A121" s="20">
        <v>49</v>
      </c>
      <c r="B121" s="34" t="s">
        <v>361</v>
      </c>
      <c r="C121" s="27" t="s">
        <v>362</v>
      </c>
      <c r="D121" s="8"/>
      <c r="E121" s="8" t="s">
        <v>363</v>
      </c>
      <c r="F121" s="8" t="s">
        <v>364</v>
      </c>
      <c r="G121" s="28"/>
      <c r="I121" s="40">
        <v>45215</v>
      </c>
      <c r="J121" s="33">
        <f t="shared" si="1"/>
        <v>762162.16216216213</v>
      </c>
      <c r="K121" s="33">
        <f t="shared" si="2"/>
        <v>83837.83783783784</v>
      </c>
      <c r="L121" s="33">
        <v>846000</v>
      </c>
    </row>
    <row r="122" spans="1:12" x14ac:dyDescent="0.25">
      <c r="A122" s="20">
        <v>50</v>
      </c>
      <c r="B122" s="34" t="s">
        <v>365</v>
      </c>
      <c r="C122" s="27" t="s">
        <v>366</v>
      </c>
      <c r="D122" s="8"/>
      <c r="E122" s="8" t="s">
        <v>367</v>
      </c>
      <c r="F122" s="8" t="s">
        <v>368</v>
      </c>
      <c r="G122" s="28"/>
      <c r="I122" s="40">
        <v>45203</v>
      </c>
      <c r="J122" s="33">
        <f t="shared" si="1"/>
        <v>3435729.7297297292</v>
      </c>
      <c r="K122" s="33">
        <f t="shared" si="2"/>
        <v>377930.27027027024</v>
      </c>
      <c r="L122" s="33">
        <f>1539000+2274660</f>
        <v>3813660</v>
      </c>
    </row>
    <row r="123" spans="1:12" x14ac:dyDescent="0.25">
      <c r="A123" s="20">
        <v>51</v>
      </c>
      <c r="B123" s="34" t="s">
        <v>369</v>
      </c>
      <c r="C123" s="27" t="s">
        <v>370</v>
      </c>
      <c r="D123" s="8"/>
      <c r="E123" s="8" t="s">
        <v>371</v>
      </c>
      <c r="F123" s="8" t="s">
        <v>320</v>
      </c>
      <c r="G123" s="28"/>
      <c r="I123" s="40">
        <v>45203</v>
      </c>
      <c r="J123" s="33">
        <f t="shared" si="1"/>
        <v>1872972.9729729728</v>
      </c>
      <c r="K123" s="33">
        <f t="shared" si="2"/>
        <v>206027.02702702701</v>
      </c>
      <c r="L123" s="33">
        <v>2079000</v>
      </c>
    </row>
    <row r="124" spans="1:12" x14ac:dyDescent="0.25">
      <c r="A124" s="20">
        <v>52</v>
      </c>
      <c r="B124" s="34" t="s">
        <v>372</v>
      </c>
      <c r="C124" s="27" t="s">
        <v>373</v>
      </c>
      <c r="D124" s="8"/>
      <c r="E124" s="8" t="s">
        <v>374</v>
      </c>
      <c r="F124" s="8" t="s">
        <v>375</v>
      </c>
      <c r="G124" s="28"/>
      <c r="I124" s="40">
        <v>45208</v>
      </c>
      <c r="J124" s="33">
        <f t="shared" si="1"/>
        <v>8903243.2432432417</v>
      </c>
      <c r="K124" s="33">
        <f t="shared" si="2"/>
        <v>979356.75675675657</v>
      </c>
      <c r="L124" s="33">
        <v>9882600</v>
      </c>
    </row>
    <row r="125" spans="1:12" x14ac:dyDescent="0.25">
      <c r="A125" s="20">
        <v>53</v>
      </c>
      <c r="B125" s="34" t="s">
        <v>376</v>
      </c>
      <c r="C125" s="27" t="s">
        <v>377</v>
      </c>
      <c r="D125" s="8"/>
      <c r="E125" s="8" t="s">
        <v>378</v>
      </c>
      <c r="F125" s="8" t="s">
        <v>345</v>
      </c>
      <c r="G125" s="28"/>
      <c r="I125" s="41">
        <v>45203</v>
      </c>
      <c r="J125" s="33">
        <f t="shared" si="1"/>
        <v>2308983.7837837837</v>
      </c>
      <c r="K125" s="33">
        <f t="shared" si="2"/>
        <v>253988.21621621621</v>
      </c>
      <c r="L125" s="33">
        <f>1027872+774000+761100</f>
        <v>2562972</v>
      </c>
    </row>
    <row r="126" spans="1:12" x14ac:dyDescent="0.25">
      <c r="A126" s="20">
        <v>54</v>
      </c>
      <c r="B126" s="34" t="s">
        <v>379</v>
      </c>
      <c r="C126" s="27" t="s">
        <v>380</v>
      </c>
      <c r="D126" s="8"/>
      <c r="E126" s="8" t="s">
        <v>381</v>
      </c>
      <c r="F126" s="8" t="s">
        <v>327</v>
      </c>
      <c r="G126" s="28"/>
      <c r="I126" s="40">
        <v>45203</v>
      </c>
      <c r="J126" s="33">
        <f t="shared" si="1"/>
        <v>8906711.7117117103</v>
      </c>
      <c r="K126" s="33">
        <f t="shared" si="2"/>
        <v>979738.28828828817</v>
      </c>
      <c r="L126" s="33">
        <f>735000+5245450+3906000</f>
        <v>9886450</v>
      </c>
    </row>
    <row r="127" spans="1:12" x14ac:dyDescent="0.25">
      <c r="A127" s="20">
        <v>55</v>
      </c>
      <c r="B127" s="34" t="s">
        <v>382</v>
      </c>
      <c r="C127" s="27" t="s">
        <v>383</v>
      </c>
      <c r="D127" s="8"/>
      <c r="E127" s="8" t="s">
        <v>384</v>
      </c>
      <c r="F127" s="8" t="s">
        <v>375</v>
      </c>
      <c r="G127" s="28"/>
      <c r="I127" s="40">
        <v>45203</v>
      </c>
      <c r="J127" s="33">
        <f t="shared" si="1"/>
        <v>891891.89189189184</v>
      </c>
      <c r="K127" s="33">
        <f t="shared" si="2"/>
        <v>98108.108108108107</v>
      </c>
      <c r="L127" s="33">
        <v>990000</v>
      </c>
    </row>
    <row r="128" spans="1:12" x14ac:dyDescent="0.25">
      <c r="A128" s="20">
        <v>56</v>
      </c>
      <c r="B128" s="34" t="s">
        <v>385</v>
      </c>
      <c r="C128" s="27" t="s">
        <v>386</v>
      </c>
      <c r="D128" s="8"/>
      <c r="E128" s="35" t="s">
        <v>387</v>
      </c>
      <c r="F128" s="8" t="s">
        <v>388</v>
      </c>
      <c r="G128" s="28"/>
      <c r="I128" s="40">
        <v>45210</v>
      </c>
      <c r="J128" s="33">
        <f t="shared" si="1"/>
        <v>8373153.1531531522</v>
      </c>
      <c r="K128" s="33">
        <f t="shared" si="2"/>
        <v>921046.84684684675</v>
      </c>
      <c r="L128" s="33">
        <f>3231700+787500+5275000</f>
        <v>9294200</v>
      </c>
    </row>
    <row r="129" spans="1:12" x14ac:dyDescent="0.25">
      <c r="A129" s="20">
        <v>57</v>
      </c>
      <c r="B129" s="34" t="s">
        <v>389</v>
      </c>
      <c r="C129" s="27" t="s">
        <v>390</v>
      </c>
      <c r="D129" s="8"/>
      <c r="E129" s="8" t="s">
        <v>387</v>
      </c>
      <c r="F129" s="8" t="s">
        <v>210</v>
      </c>
      <c r="G129" s="28"/>
      <c r="I129" s="40">
        <v>45204</v>
      </c>
      <c r="J129" s="33">
        <f t="shared" si="1"/>
        <v>29767027.027027026</v>
      </c>
      <c r="K129" s="33">
        <f t="shared" si="2"/>
        <v>3274372.9729729728</v>
      </c>
      <c r="L129" s="33">
        <f>13860000+18141900+1039500</f>
        <v>33041400</v>
      </c>
    </row>
    <row r="130" spans="1:12" x14ac:dyDescent="0.25">
      <c r="A130" s="20">
        <v>58</v>
      </c>
      <c r="B130" s="34" t="s">
        <v>391</v>
      </c>
      <c r="C130" s="27" t="s">
        <v>392</v>
      </c>
      <c r="D130" s="8"/>
      <c r="E130" s="8" t="s">
        <v>393</v>
      </c>
      <c r="F130" s="8" t="s">
        <v>394</v>
      </c>
      <c r="G130" s="28"/>
      <c r="I130" s="40">
        <v>45204</v>
      </c>
      <c r="J130" s="33">
        <f t="shared" si="1"/>
        <v>503513.51351351349</v>
      </c>
      <c r="K130" s="33">
        <f t="shared" si="2"/>
        <v>55386.486486486487</v>
      </c>
      <c r="L130" s="33">
        <v>558900</v>
      </c>
    </row>
    <row r="131" spans="1:12" x14ac:dyDescent="0.25">
      <c r="A131" s="20">
        <v>59</v>
      </c>
      <c r="B131" s="34" t="s">
        <v>395</v>
      </c>
      <c r="C131" s="27" t="s">
        <v>396</v>
      </c>
      <c r="D131" s="8"/>
      <c r="E131" s="8" t="s">
        <v>397</v>
      </c>
      <c r="F131" s="8" t="s">
        <v>398</v>
      </c>
      <c r="G131" s="28"/>
      <c r="I131" s="40">
        <v>45204</v>
      </c>
      <c r="J131" s="33">
        <f t="shared" si="1"/>
        <v>220720.72072072071</v>
      </c>
      <c r="K131" s="33">
        <f t="shared" si="2"/>
        <v>24279.279279279279</v>
      </c>
      <c r="L131" s="33">
        <v>245000</v>
      </c>
    </row>
    <row r="132" spans="1:12" x14ac:dyDescent="0.25">
      <c r="A132" s="20">
        <v>60</v>
      </c>
      <c r="B132" s="34" t="s">
        <v>399</v>
      </c>
      <c r="C132" s="27" t="s">
        <v>400</v>
      </c>
      <c r="D132" s="8"/>
      <c r="E132" s="8" t="s">
        <v>401</v>
      </c>
      <c r="F132" s="8" t="s">
        <v>188</v>
      </c>
      <c r="G132" s="28"/>
      <c r="I132" s="40">
        <v>45205</v>
      </c>
      <c r="J132" s="33">
        <f t="shared" si="1"/>
        <v>2509009.0090090088</v>
      </c>
      <c r="K132" s="33">
        <f t="shared" si="2"/>
        <v>275990.99099099095</v>
      </c>
      <c r="L132" s="33">
        <v>2785000</v>
      </c>
    </row>
    <row r="133" spans="1:12" x14ac:dyDescent="0.25">
      <c r="A133" s="20">
        <v>61</v>
      </c>
      <c r="B133" s="34" t="s">
        <v>402</v>
      </c>
      <c r="C133" s="27" t="s">
        <v>403</v>
      </c>
      <c r="D133" s="8"/>
      <c r="E133" s="8" t="s">
        <v>404</v>
      </c>
      <c r="F133" s="8" t="s">
        <v>405</v>
      </c>
      <c r="G133" s="28"/>
      <c r="I133" s="40">
        <v>45205</v>
      </c>
      <c r="J133" s="33">
        <f t="shared" si="1"/>
        <v>13120540.540540539</v>
      </c>
      <c r="K133" s="33">
        <f t="shared" si="2"/>
        <v>1443259.4594594592</v>
      </c>
      <c r="L133" s="33">
        <f>2656800+4908600+6998400</f>
        <v>14563800</v>
      </c>
    </row>
    <row r="134" spans="1:12" x14ac:dyDescent="0.25">
      <c r="A134" s="20">
        <v>62</v>
      </c>
      <c r="B134" s="34" t="s">
        <v>406</v>
      </c>
      <c r="C134" s="27" t="s">
        <v>407</v>
      </c>
      <c r="D134" s="8"/>
      <c r="E134" s="8" t="s">
        <v>408</v>
      </c>
      <c r="F134" s="8" t="s">
        <v>320</v>
      </c>
      <c r="G134" s="28"/>
      <c r="I134" s="40">
        <v>45206</v>
      </c>
      <c r="J134" s="33">
        <f t="shared" si="1"/>
        <v>6052486.4864864862</v>
      </c>
      <c r="K134" s="33">
        <f t="shared" si="2"/>
        <v>665773.51351351349</v>
      </c>
      <c r="L134" s="33">
        <f>5703060+747900+267300</f>
        <v>6718260</v>
      </c>
    </row>
    <row r="135" spans="1:12" x14ac:dyDescent="0.25">
      <c r="A135" s="20">
        <v>63</v>
      </c>
      <c r="B135" s="34" t="s">
        <v>409</v>
      </c>
      <c r="C135" s="27" t="s">
        <v>410</v>
      </c>
      <c r="D135" s="8"/>
      <c r="E135" s="8" t="s">
        <v>411</v>
      </c>
      <c r="F135" s="8" t="s">
        <v>269</v>
      </c>
      <c r="G135" s="28"/>
      <c r="I135" s="40">
        <v>45208</v>
      </c>
      <c r="J135" s="33">
        <f t="shared" si="1"/>
        <v>54689708.108108103</v>
      </c>
      <c r="K135" s="33">
        <f t="shared" si="2"/>
        <v>6015867.8918918911</v>
      </c>
      <c r="L135" s="33">
        <f>931896+42962400+16811280</f>
        <v>60705576</v>
      </c>
    </row>
    <row r="136" spans="1:12" x14ac:dyDescent="0.25">
      <c r="A136" s="20">
        <v>64</v>
      </c>
      <c r="B136" s="34" t="s">
        <v>412</v>
      </c>
      <c r="C136" s="27" t="s">
        <v>413</v>
      </c>
      <c r="D136" s="8"/>
      <c r="E136" s="8" t="s">
        <v>414</v>
      </c>
      <c r="F136" s="8" t="s">
        <v>345</v>
      </c>
      <c r="G136" s="28"/>
      <c r="I136" s="40">
        <v>45208</v>
      </c>
      <c r="J136" s="33">
        <f t="shared" si="1"/>
        <v>4227636.036036036</v>
      </c>
      <c r="K136" s="33">
        <f t="shared" si="2"/>
        <v>465039.96396396396</v>
      </c>
      <c r="L136" s="33">
        <f>2074492+773484+1844700</f>
        <v>4692676</v>
      </c>
    </row>
    <row r="137" spans="1:12" x14ac:dyDescent="0.25">
      <c r="A137" s="20">
        <v>65</v>
      </c>
      <c r="B137" s="34" t="s">
        <v>415</v>
      </c>
      <c r="C137" s="27" t="s">
        <v>416</v>
      </c>
      <c r="D137" s="8"/>
      <c r="E137" s="8" t="s">
        <v>417</v>
      </c>
      <c r="F137" s="8" t="s">
        <v>418</v>
      </c>
      <c r="G137" s="28"/>
      <c r="I137" s="40">
        <v>45208</v>
      </c>
      <c r="J137" s="33">
        <f t="shared" si="1"/>
        <v>8732342.3423423413</v>
      </c>
      <c r="K137" s="33">
        <f t="shared" si="2"/>
        <v>960557.65765765752</v>
      </c>
      <c r="L137" s="33">
        <f>2397500+1243200+6052200</f>
        <v>9692900</v>
      </c>
    </row>
    <row r="138" spans="1:12" x14ac:dyDescent="0.25">
      <c r="A138" s="20">
        <v>66</v>
      </c>
      <c r="B138" s="34" t="s">
        <v>419</v>
      </c>
      <c r="C138" s="27" t="s">
        <v>420</v>
      </c>
      <c r="D138" s="8"/>
      <c r="E138" s="8" t="s">
        <v>421</v>
      </c>
      <c r="F138" s="8" t="s">
        <v>422</v>
      </c>
      <c r="G138" s="28"/>
      <c r="I138" s="40">
        <v>45208</v>
      </c>
      <c r="J138" s="33">
        <f t="shared" si="1"/>
        <v>2797297.297297297</v>
      </c>
      <c r="K138" s="33">
        <f t="shared" si="2"/>
        <v>307702.70270270266</v>
      </c>
      <c r="L138" s="33">
        <v>3105000</v>
      </c>
    </row>
    <row r="139" spans="1:12" x14ac:dyDescent="0.25">
      <c r="A139" s="20">
        <v>67</v>
      </c>
      <c r="B139" s="34" t="s">
        <v>423</v>
      </c>
      <c r="C139" s="27" t="s">
        <v>424</v>
      </c>
      <c r="D139" s="8"/>
      <c r="E139" s="8" t="s">
        <v>425</v>
      </c>
      <c r="F139" s="8" t="s">
        <v>426</v>
      </c>
      <c r="G139" s="28"/>
      <c r="I139" s="40">
        <v>45209</v>
      </c>
      <c r="J139" s="33">
        <f t="shared" ref="J139:J202" si="3">L139/1.11</f>
        <v>802702.70270270261</v>
      </c>
      <c r="K139" s="33">
        <f t="shared" ref="K139:K202" si="4">J139*11%</f>
        <v>88297.297297297293</v>
      </c>
      <c r="L139" s="33">
        <v>891000</v>
      </c>
    </row>
    <row r="140" spans="1:12" x14ac:dyDescent="0.25">
      <c r="A140" s="20">
        <v>68</v>
      </c>
      <c r="B140" s="34" t="s">
        <v>427</v>
      </c>
      <c r="C140" s="27" t="s">
        <v>428</v>
      </c>
      <c r="D140" s="8"/>
      <c r="E140" s="8" t="s">
        <v>429</v>
      </c>
      <c r="F140" s="8" t="s">
        <v>320</v>
      </c>
      <c r="G140" s="28"/>
      <c r="I140" s="40">
        <v>45210</v>
      </c>
      <c r="J140" s="33">
        <f t="shared" si="3"/>
        <v>1727027.027027027</v>
      </c>
      <c r="K140" s="33">
        <f t="shared" si="4"/>
        <v>189972.97297297296</v>
      </c>
      <c r="L140" s="33">
        <f>567000+1350000</f>
        <v>1917000</v>
      </c>
    </row>
    <row r="141" spans="1:12" x14ac:dyDescent="0.25">
      <c r="A141" s="20">
        <v>69</v>
      </c>
      <c r="B141" s="34" t="s">
        <v>430</v>
      </c>
      <c r="C141" s="27" t="s">
        <v>431</v>
      </c>
      <c r="D141" s="8"/>
      <c r="E141" s="8" t="s">
        <v>432</v>
      </c>
      <c r="F141" s="8" t="s">
        <v>433</v>
      </c>
      <c r="G141" s="28"/>
      <c r="I141" s="40">
        <v>45206</v>
      </c>
      <c r="J141" s="33">
        <f t="shared" si="3"/>
        <v>771621.62162162154</v>
      </c>
      <c r="K141" s="33">
        <f t="shared" si="4"/>
        <v>84878.378378378373</v>
      </c>
      <c r="L141" s="33">
        <v>856500</v>
      </c>
    </row>
    <row r="142" spans="1:12" x14ac:dyDescent="0.25">
      <c r="A142" s="20">
        <v>70</v>
      </c>
      <c r="B142" s="34" t="s">
        <v>434</v>
      </c>
      <c r="C142" s="27" t="s">
        <v>435</v>
      </c>
      <c r="D142" s="8"/>
      <c r="E142" s="8" t="s">
        <v>436</v>
      </c>
      <c r="F142" s="8" t="s">
        <v>437</v>
      </c>
      <c r="G142" s="28"/>
      <c r="I142" s="40">
        <v>45209</v>
      </c>
      <c r="J142" s="33">
        <f t="shared" si="3"/>
        <v>891891.89189189184</v>
      </c>
      <c r="K142" s="33">
        <f t="shared" si="4"/>
        <v>98108.108108108107</v>
      </c>
      <c r="L142" s="33">
        <v>990000</v>
      </c>
    </row>
    <row r="143" spans="1:12" x14ac:dyDescent="0.25">
      <c r="A143" s="20">
        <v>71</v>
      </c>
      <c r="B143" s="34" t="s">
        <v>438</v>
      </c>
      <c r="C143" s="27" t="s">
        <v>439</v>
      </c>
      <c r="D143" s="8"/>
      <c r="E143" s="8" t="s">
        <v>440</v>
      </c>
      <c r="F143" s="8" t="s">
        <v>394</v>
      </c>
      <c r="G143" s="28"/>
      <c r="I143" s="40">
        <v>45210</v>
      </c>
      <c r="J143" s="33">
        <f t="shared" si="3"/>
        <v>9010162.1621621605</v>
      </c>
      <c r="K143" s="33">
        <f t="shared" si="4"/>
        <v>991117.83783783764</v>
      </c>
      <c r="L143" s="33">
        <f>1899600+7596240+505440</f>
        <v>10001280</v>
      </c>
    </row>
    <row r="144" spans="1:12" x14ac:dyDescent="0.25">
      <c r="A144" s="20">
        <v>72</v>
      </c>
      <c r="B144" s="34" t="s">
        <v>441</v>
      </c>
      <c r="C144" s="27" t="s">
        <v>442</v>
      </c>
      <c r="D144" s="8"/>
      <c r="E144" s="8" t="s">
        <v>443</v>
      </c>
      <c r="F144" s="8" t="s">
        <v>388</v>
      </c>
      <c r="G144" s="28"/>
      <c r="I144" s="40">
        <v>45210</v>
      </c>
      <c r="J144" s="33">
        <f t="shared" si="3"/>
        <v>7017680.1801801799</v>
      </c>
      <c r="K144" s="33">
        <f t="shared" si="4"/>
        <v>771944.81981981976</v>
      </c>
      <c r="L144" s="33">
        <f>738000+4914000+2137625</f>
        <v>7789625</v>
      </c>
    </row>
    <row r="145" spans="1:12" x14ac:dyDescent="0.25">
      <c r="A145" s="20">
        <v>73</v>
      </c>
      <c r="B145" s="34" t="s">
        <v>444</v>
      </c>
      <c r="C145" s="27" t="s">
        <v>445</v>
      </c>
      <c r="D145" s="8"/>
      <c r="E145" s="8" t="s">
        <v>446</v>
      </c>
      <c r="F145" s="8" t="s">
        <v>353</v>
      </c>
      <c r="G145" s="28"/>
      <c r="I145" s="41">
        <v>45210</v>
      </c>
      <c r="J145" s="33">
        <f t="shared" si="3"/>
        <v>25024054.054054052</v>
      </c>
      <c r="K145" s="33">
        <f t="shared" si="4"/>
        <v>2752645.9459459456</v>
      </c>
      <c r="L145" s="33">
        <f>8391600+19385100</f>
        <v>27776700</v>
      </c>
    </row>
    <row r="146" spans="1:12" x14ac:dyDescent="0.25">
      <c r="A146" s="20">
        <v>74</v>
      </c>
      <c r="B146" s="34" t="s">
        <v>447</v>
      </c>
      <c r="C146" s="27" t="s">
        <v>448</v>
      </c>
      <c r="D146" s="8"/>
      <c r="E146" s="8" t="s">
        <v>449</v>
      </c>
      <c r="F146" s="8" t="s">
        <v>304</v>
      </c>
      <c r="G146" s="28"/>
      <c r="I146" s="40">
        <v>45210</v>
      </c>
      <c r="J146" s="33">
        <f t="shared" si="3"/>
        <v>339639.63963963959</v>
      </c>
      <c r="K146" s="33">
        <f t="shared" si="4"/>
        <v>37360.360360360355</v>
      </c>
      <c r="L146" s="33">
        <f>351000+26000</f>
        <v>377000</v>
      </c>
    </row>
    <row r="147" spans="1:12" x14ac:dyDescent="0.25">
      <c r="A147" s="20">
        <v>75</v>
      </c>
      <c r="B147" s="34" t="s">
        <v>450</v>
      </c>
      <c r="C147" s="27" t="s">
        <v>451</v>
      </c>
      <c r="D147" s="8"/>
      <c r="E147" s="8" t="s">
        <v>452</v>
      </c>
      <c r="F147" s="8" t="s">
        <v>453</v>
      </c>
      <c r="G147" s="28"/>
      <c r="I147" s="40">
        <v>45211</v>
      </c>
      <c r="J147" s="33">
        <f t="shared" si="3"/>
        <v>100900.90090090089</v>
      </c>
      <c r="K147" s="33">
        <f t="shared" si="4"/>
        <v>11099.099099099098</v>
      </c>
      <c r="L147" s="33">
        <v>112000</v>
      </c>
    </row>
    <row r="148" spans="1:12" x14ac:dyDescent="0.25">
      <c r="A148" s="20">
        <v>76</v>
      </c>
      <c r="B148" s="34" t="s">
        <v>454</v>
      </c>
      <c r="C148" s="27" t="s">
        <v>455</v>
      </c>
      <c r="D148" s="8"/>
      <c r="E148" s="8" t="s">
        <v>456</v>
      </c>
      <c r="F148" s="8" t="s">
        <v>375</v>
      </c>
      <c r="G148" s="28"/>
      <c r="I148" s="40">
        <v>45211</v>
      </c>
      <c r="J148" s="33">
        <f t="shared" si="3"/>
        <v>2596621.6216216213</v>
      </c>
      <c r="K148" s="33">
        <f t="shared" si="4"/>
        <v>285628.37837837834</v>
      </c>
      <c r="L148" s="33">
        <v>2882250</v>
      </c>
    </row>
    <row r="149" spans="1:12" x14ac:dyDescent="0.25">
      <c r="A149" s="20">
        <v>77</v>
      </c>
      <c r="B149" s="34" t="s">
        <v>457</v>
      </c>
      <c r="C149" s="27" t="s">
        <v>458</v>
      </c>
      <c r="D149" s="8"/>
      <c r="E149" s="8" t="s">
        <v>449</v>
      </c>
      <c r="F149" s="8" t="s">
        <v>304</v>
      </c>
      <c r="G149" s="28"/>
      <c r="I149" s="40">
        <v>45211</v>
      </c>
      <c r="J149" s="33">
        <f t="shared" si="3"/>
        <v>186486.48648648648</v>
      </c>
      <c r="K149" s="33">
        <f t="shared" si="4"/>
        <v>20513.513513513513</v>
      </c>
      <c r="L149" s="33">
        <v>207000</v>
      </c>
    </row>
    <row r="150" spans="1:12" x14ac:dyDescent="0.25">
      <c r="A150" s="20">
        <v>78</v>
      </c>
      <c r="B150" s="34" t="s">
        <v>459</v>
      </c>
      <c r="C150" s="27" t="s">
        <v>460</v>
      </c>
      <c r="D150" s="8"/>
      <c r="E150" s="8" t="s">
        <v>461</v>
      </c>
      <c r="F150" s="8" t="s">
        <v>304</v>
      </c>
      <c r="G150" s="28"/>
      <c r="I150" s="40">
        <v>45211</v>
      </c>
      <c r="J150" s="33">
        <f t="shared" si="3"/>
        <v>205405.40540540538</v>
      </c>
      <c r="K150" s="33">
        <f t="shared" si="4"/>
        <v>22594.594594594593</v>
      </c>
      <c r="L150" s="33">
        <v>228000</v>
      </c>
    </row>
    <row r="151" spans="1:12" x14ac:dyDescent="0.25">
      <c r="A151" s="20">
        <v>79</v>
      </c>
      <c r="B151" s="34" t="s">
        <v>462</v>
      </c>
      <c r="C151" s="27" t="s">
        <v>463</v>
      </c>
      <c r="D151" s="8"/>
      <c r="E151" s="8" t="s">
        <v>344</v>
      </c>
      <c r="F151" s="8" t="s">
        <v>345</v>
      </c>
      <c r="G151" s="28"/>
      <c r="I151" s="40">
        <v>45212</v>
      </c>
      <c r="J151" s="33">
        <f t="shared" si="3"/>
        <v>683783.78378378367</v>
      </c>
      <c r="K151" s="33">
        <f t="shared" si="4"/>
        <v>75216.216216216199</v>
      </c>
      <c r="L151" s="33">
        <v>759000</v>
      </c>
    </row>
    <row r="152" spans="1:12" x14ac:dyDescent="0.25">
      <c r="A152" s="20">
        <v>80</v>
      </c>
      <c r="B152" s="34" t="s">
        <v>464</v>
      </c>
      <c r="C152" s="27" t="s">
        <v>465</v>
      </c>
      <c r="D152" s="8"/>
      <c r="E152" s="8" t="s">
        <v>466</v>
      </c>
      <c r="F152" s="8" t="s">
        <v>453</v>
      </c>
      <c r="G152" s="28"/>
      <c r="I152" s="40">
        <v>45212</v>
      </c>
      <c r="J152" s="33">
        <f t="shared" si="3"/>
        <v>3798198.1981981979</v>
      </c>
      <c r="K152" s="33">
        <f t="shared" si="4"/>
        <v>417801.80180180178</v>
      </c>
      <c r="L152" s="33">
        <f>2268600+1372900+574500</f>
        <v>4216000</v>
      </c>
    </row>
    <row r="153" spans="1:12" x14ac:dyDescent="0.25">
      <c r="A153" s="20">
        <v>81</v>
      </c>
      <c r="B153" s="34" t="s">
        <v>467</v>
      </c>
      <c r="C153" s="27" t="s">
        <v>468</v>
      </c>
      <c r="D153" s="8"/>
      <c r="E153" s="8" t="s">
        <v>469</v>
      </c>
      <c r="F153" s="8" t="s">
        <v>345</v>
      </c>
      <c r="G153" s="28"/>
      <c r="I153" s="40">
        <v>45213</v>
      </c>
      <c r="J153" s="33">
        <f t="shared" si="3"/>
        <v>2470270.2702702698</v>
      </c>
      <c r="K153" s="33">
        <f t="shared" si="4"/>
        <v>271729.7297297297</v>
      </c>
      <c r="L153" s="33">
        <f>771000+1971000</f>
        <v>2742000</v>
      </c>
    </row>
    <row r="154" spans="1:12" x14ac:dyDescent="0.25">
      <c r="A154" s="20">
        <v>82</v>
      </c>
      <c r="B154" s="34" t="s">
        <v>470</v>
      </c>
      <c r="C154" s="27" t="s">
        <v>471</v>
      </c>
      <c r="D154" s="8"/>
      <c r="E154" s="8" t="s">
        <v>472</v>
      </c>
      <c r="F154" s="8" t="s">
        <v>304</v>
      </c>
      <c r="G154" s="28"/>
      <c r="I154" s="40">
        <v>45213</v>
      </c>
      <c r="J154" s="33">
        <f t="shared" si="3"/>
        <v>2193405.4054054054</v>
      </c>
      <c r="K154" s="33">
        <f t="shared" si="4"/>
        <v>241274.59459459459</v>
      </c>
      <c r="L154" s="33">
        <f>90000+2344680</f>
        <v>2434680</v>
      </c>
    </row>
    <row r="155" spans="1:12" x14ac:dyDescent="0.25">
      <c r="A155" s="20">
        <v>83</v>
      </c>
      <c r="B155" s="34" t="s">
        <v>473</v>
      </c>
      <c r="C155" s="27" t="s">
        <v>474</v>
      </c>
      <c r="D155" s="8"/>
      <c r="E155" s="8" t="s">
        <v>475</v>
      </c>
      <c r="F155" s="8" t="s">
        <v>304</v>
      </c>
      <c r="G155" s="28"/>
      <c r="I155" s="40">
        <v>45215</v>
      </c>
      <c r="J155" s="33">
        <f t="shared" si="3"/>
        <v>281513.51351351349</v>
      </c>
      <c r="K155" s="33">
        <f t="shared" si="4"/>
        <v>30966.486486486483</v>
      </c>
      <c r="L155" s="33">
        <f>90000+222480</f>
        <v>312480</v>
      </c>
    </row>
    <row r="156" spans="1:12" x14ac:dyDescent="0.25">
      <c r="A156" s="20">
        <v>84</v>
      </c>
      <c r="B156" s="34" t="s">
        <v>476</v>
      </c>
      <c r="C156" s="27" t="s">
        <v>477</v>
      </c>
      <c r="D156" s="8"/>
      <c r="E156" s="8" t="s">
        <v>478</v>
      </c>
      <c r="F156" s="8" t="s">
        <v>422</v>
      </c>
      <c r="G156" s="28"/>
      <c r="I156" s="41">
        <v>45215</v>
      </c>
      <c r="J156" s="33">
        <f t="shared" si="3"/>
        <v>5255135.1351351347</v>
      </c>
      <c r="K156" s="33">
        <f t="shared" si="4"/>
        <v>578064.86486486485</v>
      </c>
      <c r="L156" s="33">
        <v>5833200</v>
      </c>
    </row>
    <row r="157" spans="1:12" x14ac:dyDescent="0.25">
      <c r="A157" s="20">
        <v>85</v>
      </c>
      <c r="B157" s="34" t="s">
        <v>479</v>
      </c>
      <c r="C157" s="27" t="s">
        <v>480</v>
      </c>
      <c r="D157" s="8"/>
      <c r="E157" s="8" t="s">
        <v>481</v>
      </c>
      <c r="F157" s="8" t="s">
        <v>422</v>
      </c>
      <c r="G157" s="28"/>
      <c r="I157" s="41">
        <v>45216</v>
      </c>
      <c r="J157" s="33">
        <f t="shared" si="3"/>
        <v>135135.13513513512</v>
      </c>
      <c r="K157" s="33">
        <f t="shared" si="4"/>
        <v>14864.864864864863</v>
      </c>
      <c r="L157" s="33">
        <v>150000</v>
      </c>
    </row>
    <row r="158" spans="1:12" x14ac:dyDescent="0.25">
      <c r="A158" s="20">
        <v>86</v>
      </c>
      <c r="B158" s="34" t="s">
        <v>482</v>
      </c>
      <c r="C158" s="27" t="s">
        <v>483</v>
      </c>
      <c r="D158" s="8"/>
      <c r="E158" s="8" t="s">
        <v>484</v>
      </c>
      <c r="F158" s="8" t="s">
        <v>485</v>
      </c>
      <c r="G158" s="28"/>
      <c r="I158" s="40">
        <v>45217</v>
      </c>
      <c r="J158" s="33">
        <f t="shared" si="3"/>
        <v>10242342.342342341</v>
      </c>
      <c r="K158" s="33">
        <f t="shared" si="4"/>
        <v>1126657.6576576575</v>
      </c>
      <c r="L158" s="33">
        <f>568000+10101000+700000</f>
        <v>11369000</v>
      </c>
    </row>
    <row r="159" spans="1:12" x14ac:dyDescent="0.25">
      <c r="A159" s="20">
        <v>87</v>
      </c>
      <c r="B159" s="34" t="s">
        <v>486</v>
      </c>
      <c r="C159" s="27" t="s">
        <v>487</v>
      </c>
      <c r="D159" s="8"/>
      <c r="E159" s="8" t="s">
        <v>488</v>
      </c>
      <c r="F159" s="8" t="s">
        <v>489</v>
      </c>
      <c r="G159" s="28"/>
      <c r="I159" s="40">
        <v>45217</v>
      </c>
      <c r="J159" s="33">
        <f t="shared" si="3"/>
        <v>401351.3513513513</v>
      </c>
      <c r="K159" s="33">
        <f t="shared" si="4"/>
        <v>44148.648648648646</v>
      </c>
      <c r="L159" s="33">
        <v>445500</v>
      </c>
    </row>
    <row r="160" spans="1:12" x14ac:dyDescent="0.25">
      <c r="A160" s="20">
        <v>88</v>
      </c>
      <c r="B160" s="34" t="s">
        <v>490</v>
      </c>
      <c r="C160" s="27" t="s">
        <v>491</v>
      </c>
      <c r="D160" s="8"/>
      <c r="E160" s="8" t="s">
        <v>492</v>
      </c>
      <c r="F160" s="8" t="s">
        <v>364</v>
      </c>
      <c r="G160" s="28"/>
      <c r="I160" s="40">
        <v>45218</v>
      </c>
      <c r="J160" s="33">
        <f t="shared" si="3"/>
        <v>8831351.3513513505</v>
      </c>
      <c r="K160" s="33">
        <f t="shared" si="4"/>
        <v>971448.64864864852</v>
      </c>
      <c r="L160" s="33">
        <f>7849800+1953000</f>
        <v>9802800</v>
      </c>
    </row>
    <row r="161" spans="1:12" x14ac:dyDescent="0.25">
      <c r="A161" s="20">
        <v>89</v>
      </c>
      <c r="B161" s="34" t="s">
        <v>493</v>
      </c>
      <c r="C161" s="27" t="s">
        <v>494</v>
      </c>
      <c r="D161" s="8"/>
      <c r="E161" s="8" t="s">
        <v>387</v>
      </c>
      <c r="F161" s="8" t="s">
        <v>495</v>
      </c>
      <c r="G161" s="28"/>
      <c r="I161" s="40">
        <v>45217</v>
      </c>
      <c r="J161" s="33">
        <f t="shared" si="3"/>
        <v>7494540.5405405397</v>
      </c>
      <c r="K161" s="33">
        <f t="shared" si="4"/>
        <v>824399.45945945941</v>
      </c>
      <c r="L161" s="33">
        <f>5731560+2587380</f>
        <v>8318940</v>
      </c>
    </row>
    <row r="162" spans="1:12" x14ac:dyDescent="0.25">
      <c r="A162" s="20">
        <v>90</v>
      </c>
      <c r="B162" s="34" t="s">
        <v>496</v>
      </c>
      <c r="C162" s="27" t="s">
        <v>497</v>
      </c>
      <c r="D162" s="8"/>
      <c r="E162" s="8" t="s">
        <v>498</v>
      </c>
      <c r="F162" s="8" t="s">
        <v>364</v>
      </c>
      <c r="G162" s="28"/>
      <c r="I162" s="40">
        <v>45222</v>
      </c>
      <c r="J162" s="33">
        <f t="shared" si="3"/>
        <v>2572522.5225225221</v>
      </c>
      <c r="K162" s="33">
        <f t="shared" si="4"/>
        <v>282977.47747747746</v>
      </c>
      <c r="L162" s="33">
        <f>2208000+647500</f>
        <v>2855500</v>
      </c>
    </row>
    <row r="163" spans="1:12" x14ac:dyDescent="0.25">
      <c r="A163" s="20">
        <v>91</v>
      </c>
      <c r="B163" s="34" t="s">
        <v>499</v>
      </c>
      <c r="C163" s="27" t="s">
        <v>500</v>
      </c>
      <c r="D163" s="8"/>
      <c r="E163" s="8" t="s">
        <v>501</v>
      </c>
      <c r="F163" s="8" t="s">
        <v>304</v>
      </c>
      <c r="G163" s="28"/>
      <c r="I163" s="40">
        <v>45212</v>
      </c>
      <c r="J163" s="33">
        <f t="shared" si="3"/>
        <v>3231891.8918918916</v>
      </c>
      <c r="K163" s="33">
        <f t="shared" si="4"/>
        <v>355508.10810810811</v>
      </c>
      <c r="L163" s="33">
        <f>828000+2759400</f>
        <v>3587400</v>
      </c>
    </row>
    <row r="164" spans="1:12" x14ac:dyDescent="0.25">
      <c r="A164" s="20">
        <v>92</v>
      </c>
      <c r="B164" s="34" t="s">
        <v>502</v>
      </c>
      <c r="C164" s="27" t="s">
        <v>503</v>
      </c>
      <c r="D164" s="8"/>
      <c r="E164" s="8" t="s">
        <v>504</v>
      </c>
      <c r="F164" s="8" t="s">
        <v>422</v>
      </c>
      <c r="G164" s="28"/>
      <c r="I164" s="40">
        <v>45212</v>
      </c>
      <c r="J164" s="33">
        <f t="shared" si="3"/>
        <v>986486.48648648639</v>
      </c>
      <c r="K164" s="33">
        <f t="shared" si="4"/>
        <v>108513.51351351351</v>
      </c>
      <c r="L164" s="33">
        <f>95000+1000000</f>
        <v>1095000</v>
      </c>
    </row>
    <row r="165" spans="1:12" x14ac:dyDescent="0.25">
      <c r="A165" s="20">
        <v>93</v>
      </c>
      <c r="B165" s="34" t="s">
        <v>505</v>
      </c>
      <c r="C165" s="27" t="s">
        <v>506</v>
      </c>
      <c r="D165" s="8"/>
      <c r="E165" s="8" t="s">
        <v>507</v>
      </c>
      <c r="F165" s="8" t="s">
        <v>345</v>
      </c>
      <c r="G165" s="28"/>
      <c r="I165" s="40">
        <v>45212</v>
      </c>
      <c r="J165" s="33">
        <f t="shared" si="3"/>
        <v>1772972.9729729728</v>
      </c>
      <c r="K165" s="33">
        <f t="shared" si="4"/>
        <v>195027.02702702701</v>
      </c>
      <c r="L165" s="33">
        <v>1968000</v>
      </c>
    </row>
    <row r="166" spans="1:12" x14ac:dyDescent="0.25">
      <c r="A166" s="20">
        <v>94</v>
      </c>
      <c r="B166" s="34" t="s">
        <v>508</v>
      </c>
      <c r="C166" s="27" t="s">
        <v>509</v>
      </c>
      <c r="D166" s="8"/>
      <c r="E166" s="8" t="s">
        <v>510</v>
      </c>
      <c r="F166" s="8" t="s">
        <v>331</v>
      </c>
      <c r="G166" s="28"/>
      <c r="I166" s="40">
        <v>45213</v>
      </c>
      <c r="J166" s="33">
        <f t="shared" si="3"/>
        <v>1401081.0810810809</v>
      </c>
      <c r="K166" s="33">
        <f t="shared" si="4"/>
        <v>154118.91891891891</v>
      </c>
      <c r="L166" s="33">
        <v>1555200</v>
      </c>
    </row>
    <row r="167" spans="1:12" x14ac:dyDescent="0.25">
      <c r="A167" s="20">
        <v>95</v>
      </c>
      <c r="B167" s="34" t="s">
        <v>511</v>
      </c>
      <c r="C167" s="27" t="s">
        <v>512</v>
      </c>
      <c r="D167" s="8"/>
      <c r="E167" s="8" t="s">
        <v>513</v>
      </c>
      <c r="F167" s="8" t="s">
        <v>514</v>
      </c>
      <c r="G167" s="28"/>
      <c r="I167" s="40">
        <v>45215</v>
      </c>
      <c r="J167" s="33">
        <f t="shared" si="3"/>
        <v>402081.08108108107</v>
      </c>
      <c r="K167" s="33">
        <f t="shared" si="4"/>
        <v>44228.91891891892</v>
      </c>
      <c r="L167" s="33">
        <f>152550+293760</f>
        <v>446310</v>
      </c>
    </row>
    <row r="168" spans="1:12" x14ac:dyDescent="0.25">
      <c r="A168" s="20">
        <v>96</v>
      </c>
      <c r="B168" s="34" t="s">
        <v>515</v>
      </c>
      <c r="C168" s="36" t="s">
        <v>516</v>
      </c>
      <c r="D168" s="37"/>
      <c r="E168" s="18" t="s">
        <v>378</v>
      </c>
      <c r="F168" s="18" t="s">
        <v>345</v>
      </c>
      <c r="G168" s="28"/>
      <c r="I168" s="23">
        <v>45208</v>
      </c>
      <c r="J168" s="33">
        <f t="shared" si="3"/>
        <v>7758594.5945945941</v>
      </c>
      <c r="K168" s="33">
        <f t="shared" si="4"/>
        <v>853445.40540540533</v>
      </c>
      <c r="L168" s="33">
        <f>696600+3354000+4561440</f>
        <v>8612040</v>
      </c>
    </row>
    <row r="169" spans="1:12" x14ac:dyDescent="0.25">
      <c r="A169" s="20">
        <v>97</v>
      </c>
      <c r="B169" s="34" t="s">
        <v>517</v>
      </c>
      <c r="C169" s="27" t="s">
        <v>518</v>
      </c>
      <c r="D169" s="8"/>
      <c r="E169" s="8" t="s">
        <v>387</v>
      </c>
      <c r="F169" s="8" t="s">
        <v>388</v>
      </c>
      <c r="G169" s="28"/>
      <c r="I169" s="40">
        <v>45217</v>
      </c>
      <c r="J169" s="33">
        <f t="shared" si="3"/>
        <v>7497556.7567567565</v>
      </c>
      <c r="K169" s="33">
        <f t="shared" si="4"/>
        <v>824731.2432432432</v>
      </c>
      <c r="L169" s="33">
        <f>1796375+4641163+1884750</f>
        <v>8322288</v>
      </c>
    </row>
    <row r="170" spans="1:12" x14ac:dyDescent="0.25">
      <c r="A170" s="20">
        <v>98</v>
      </c>
      <c r="B170" s="34" t="s">
        <v>519</v>
      </c>
      <c r="C170" s="27" t="s">
        <v>520</v>
      </c>
      <c r="D170" s="8"/>
      <c r="E170" s="8" t="s">
        <v>521</v>
      </c>
      <c r="F170" s="8" t="s">
        <v>522</v>
      </c>
      <c r="G170" s="28"/>
      <c r="I170" s="40">
        <v>45215</v>
      </c>
      <c r="J170" s="33">
        <f t="shared" si="3"/>
        <v>3019459.4594594594</v>
      </c>
      <c r="K170" s="33">
        <f t="shared" si="4"/>
        <v>332140.54054054053</v>
      </c>
      <c r="L170" s="33">
        <f>2142000+1209600</f>
        <v>3351600</v>
      </c>
    </row>
    <row r="171" spans="1:12" x14ac:dyDescent="0.25">
      <c r="A171" s="20">
        <v>99</v>
      </c>
      <c r="B171" s="34" t="s">
        <v>523</v>
      </c>
      <c r="C171" s="27" t="s">
        <v>524</v>
      </c>
      <c r="D171" s="8"/>
      <c r="E171" s="8" t="s">
        <v>525</v>
      </c>
      <c r="F171" s="8" t="s">
        <v>526</v>
      </c>
      <c r="G171" s="28"/>
      <c r="I171" s="40">
        <v>45208</v>
      </c>
      <c r="J171" s="33">
        <f t="shared" si="3"/>
        <v>11099318.918918919</v>
      </c>
      <c r="K171" s="33">
        <f t="shared" si="4"/>
        <v>1220925.0810810812</v>
      </c>
      <c r="L171" s="33">
        <f>1296648+1539900+9483696</f>
        <v>12320244</v>
      </c>
    </row>
    <row r="172" spans="1:12" x14ac:dyDescent="0.25">
      <c r="A172" s="20">
        <v>100</v>
      </c>
      <c r="B172" s="34" t="s">
        <v>527</v>
      </c>
      <c r="C172" s="27" t="s">
        <v>528</v>
      </c>
      <c r="D172" s="8"/>
      <c r="E172" s="8" t="s">
        <v>513</v>
      </c>
      <c r="F172" s="8" t="s">
        <v>422</v>
      </c>
      <c r="G172" s="28"/>
      <c r="I172" s="40">
        <v>45216</v>
      </c>
      <c r="J172" s="33">
        <f t="shared" si="3"/>
        <v>968468.4684684684</v>
      </c>
      <c r="K172" s="33">
        <f t="shared" si="4"/>
        <v>106531.53153153152</v>
      </c>
      <c r="L172" s="33">
        <f>75000+1000000</f>
        <v>1075000</v>
      </c>
    </row>
    <row r="173" spans="1:12" x14ac:dyDescent="0.25">
      <c r="A173" s="20">
        <v>101</v>
      </c>
      <c r="B173" s="34" t="s">
        <v>529</v>
      </c>
      <c r="C173" s="27" t="s">
        <v>530</v>
      </c>
      <c r="D173" s="8"/>
      <c r="E173" s="8" t="s">
        <v>531</v>
      </c>
      <c r="F173" s="8" t="s">
        <v>526</v>
      </c>
      <c r="G173" s="28"/>
      <c r="I173" s="40">
        <v>45205</v>
      </c>
      <c r="J173" s="33">
        <f t="shared" si="3"/>
        <v>15805470.270270269</v>
      </c>
      <c r="K173" s="33">
        <f t="shared" si="4"/>
        <v>1738601.7297297297</v>
      </c>
      <c r="L173" s="33">
        <f>2823672+2067120+12653280</f>
        <v>17544072</v>
      </c>
    </row>
    <row r="174" spans="1:12" x14ac:dyDescent="0.25">
      <c r="A174" s="20">
        <v>102</v>
      </c>
      <c r="B174" s="34" t="s">
        <v>532</v>
      </c>
      <c r="C174" s="27" t="s">
        <v>533</v>
      </c>
      <c r="D174" s="8"/>
      <c r="E174" s="8" t="s">
        <v>534</v>
      </c>
      <c r="F174" s="8" t="s">
        <v>345</v>
      </c>
      <c r="G174" s="28"/>
      <c r="I174" s="40">
        <v>45226</v>
      </c>
      <c r="J174" s="33">
        <f t="shared" si="3"/>
        <v>3488810.8108108104</v>
      </c>
      <c r="K174" s="33">
        <f t="shared" si="4"/>
        <v>383769.18918918917</v>
      </c>
      <c r="L174" s="33">
        <f>2329020+1543560</f>
        <v>3872580</v>
      </c>
    </row>
    <row r="175" spans="1:12" x14ac:dyDescent="0.25">
      <c r="A175" s="20">
        <v>103</v>
      </c>
      <c r="B175" s="34" t="s">
        <v>535</v>
      </c>
      <c r="C175" s="27" t="s">
        <v>536</v>
      </c>
      <c r="D175" s="8"/>
      <c r="E175" s="8" t="s">
        <v>381</v>
      </c>
      <c r="F175" s="8" t="s">
        <v>327</v>
      </c>
      <c r="G175" s="28"/>
      <c r="I175" s="40">
        <v>45208</v>
      </c>
      <c r="J175" s="33">
        <f t="shared" si="3"/>
        <v>7372387.3873873865</v>
      </c>
      <c r="K175" s="33">
        <f t="shared" si="4"/>
        <v>810962.61261261255</v>
      </c>
      <c r="L175" s="33">
        <f>5398225+1745625+1039500</f>
        <v>8183350</v>
      </c>
    </row>
    <row r="176" spans="1:12" x14ac:dyDescent="0.25">
      <c r="A176" s="20">
        <v>104</v>
      </c>
      <c r="B176" s="34" t="s">
        <v>537</v>
      </c>
      <c r="C176" s="27" t="s">
        <v>538</v>
      </c>
      <c r="D176" s="8"/>
      <c r="E176" s="8" t="s">
        <v>539</v>
      </c>
      <c r="F176" s="8" t="s">
        <v>281</v>
      </c>
      <c r="G176" s="28"/>
      <c r="I176" s="40">
        <v>45220</v>
      </c>
      <c r="J176" s="33">
        <f t="shared" si="3"/>
        <v>970720.72072072059</v>
      </c>
      <c r="K176" s="33">
        <f t="shared" si="4"/>
        <v>106779.27927927926</v>
      </c>
      <c r="L176" s="33">
        <f>77500+1000000</f>
        <v>1077500</v>
      </c>
    </row>
    <row r="177" spans="1:12" x14ac:dyDescent="0.25">
      <c r="A177" s="20">
        <v>105</v>
      </c>
      <c r="B177" s="34" t="s">
        <v>540</v>
      </c>
      <c r="C177" s="27" t="s">
        <v>541</v>
      </c>
      <c r="D177" s="8"/>
      <c r="E177" s="8" t="s">
        <v>542</v>
      </c>
      <c r="F177" s="8" t="s">
        <v>543</v>
      </c>
      <c r="G177" s="28"/>
      <c r="I177" s="40">
        <v>45219</v>
      </c>
      <c r="J177" s="33">
        <f t="shared" si="3"/>
        <v>702486.48648648639</v>
      </c>
      <c r="K177" s="33">
        <f t="shared" si="4"/>
        <v>77273.513513513506</v>
      </c>
      <c r="L177" s="33">
        <v>779760</v>
      </c>
    </row>
    <row r="178" spans="1:12" x14ac:dyDescent="0.25">
      <c r="A178" s="20">
        <v>106</v>
      </c>
      <c r="B178" s="34" t="s">
        <v>544</v>
      </c>
      <c r="C178" s="27" t="s">
        <v>545</v>
      </c>
      <c r="D178" s="8"/>
      <c r="E178" s="8" t="s">
        <v>546</v>
      </c>
      <c r="F178" s="8" t="s">
        <v>543</v>
      </c>
      <c r="G178" s="28"/>
      <c r="I178" s="40">
        <v>45220</v>
      </c>
      <c r="J178" s="33">
        <f t="shared" si="3"/>
        <v>3981891.8918918916</v>
      </c>
      <c r="K178" s="33">
        <f t="shared" si="4"/>
        <v>438008.10810810811</v>
      </c>
      <c r="L178" s="33">
        <v>4419900</v>
      </c>
    </row>
    <row r="179" spans="1:12" x14ac:dyDescent="0.25">
      <c r="A179" s="20">
        <v>107</v>
      </c>
      <c r="B179" s="34" t="s">
        <v>547</v>
      </c>
      <c r="C179" s="36" t="s">
        <v>548</v>
      </c>
      <c r="D179" s="37"/>
      <c r="E179" s="18" t="s">
        <v>549</v>
      </c>
      <c r="F179" s="18" t="s">
        <v>489</v>
      </c>
      <c r="G179" s="28"/>
      <c r="I179" s="23">
        <v>45220</v>
      </c>
      <c r="J179" s="33">
        <f t="shared" si="3"/>
        <v>778378.37837837834</v>
      </c>
      <c r="K179" s="33">
        <f t="shared" si="4"/>
        <v>85621.621621621613</v>
      </c>
      <c r="L179" s="33">
        <v>864000</v>
      </c>
    </row>
    <row r="180" spans="1:12" x14ac:dyDescent="0.25">
      <c r="A180" s="20">
        <v>108</v>
      </c>
      <c r="B180" s="34" t="s">
        <v>550</v>
      </c>
      <c r="C180" s="27" t="s">
        <v>551</v>
      </c>
      <c r="D180" s="8"/>
      <c r="E180" s="8" t="s">
        <v>552</v>
      </c>
      <c r="F180" s="8" t="s">
        <v>388</v>
      </c>
      <c r="G180" s="28"/>
      <c r="I180" s="40">
        <v>45222</v>
      </c>
      <c r="J180" s="33">
        <f t="shared" si="3"/>
        <v>630648.64864864864</v>
      </c>
      <c r="K180" s="33">
        <f t="shared" si="4"/>
        <v>69371.351351351346</v>
      </c>
      <c r="L180" s="33">
        <v>700020</v>
      </c>
    </row>
    <row r="181" spans="1:12" x14ac:dyDescent="0.25">
      <c r="A181" s="20">
        <v>109</v>
      </c>
      <c r="B181" s="34" t="s">
        <v>553</v>
      </c>
      <c r="C181" s="27" t="s">
        <v>554</v>
      </c>
      <c r="D181" s="8"/>
      <c r="E181" s="8" t="s">
        <v>492</v>
      </c>
      <c r="F181" s="8" t="s">
        <v>555</v>
      </c>
      <c r="G181" s="28"/>
      <c r="I181" s="40">
        <v>45227</v>
      </c>
      <c r="J181" s="33">
        <f t="shared" si="3"/>
        <v>1810540.5405405404</v>
      </c>
      <c r="K181" s="33">
        <f t="shared" si="4"/>
        <v>199159.45945945944</v>
      </c>
      <c r="L181" s="33">
        <f>299250+1710450</f>
        <v>2009700</v>
      </c>
    </row>
    <row r="182" spans="1:12" x14ac:dyDescent="0.25">
      <c r="A182" s="20">
        <v>110</v>
      </c>
      <c r="B182" s="34" t="s">
        <v>556</v>
      </c>
      <c r="C182" s="27" t="s">
        <v>557</v>
      </c>
      <c r="D182" s="8"/>
      <c r="E182" s="8" t="s">
        <v>558</v>
      </c>
      <c r="F182" s="8" t="s">
        <v>281</v>
      </c>
      <c r="G182" s="28"/>
      <c r="I182" s="40">
        <v>45223</v>
      </c>
      <c r="J182" s="33">
        <f t="shared" si="3"/>
        <v>7290630.6306306301</v>
      </c>
      <c r="K182" s="33">
        <f t="shared" si="4"/>
        <v>801969.36936936935</v>
      </c>
      <c r="L182" s="33">
        <f>620000+842400+6630200</f>
        <v>8092600</v>
      </c>
    </row>
    <row r="183" spans="1:12" x14ac:dyDescent="0.25">
      <c r="A183" s="20">
        <v>111</v>
      </c>
      <c r="B183" s="34" t="s">
        <v>559</v>
      </c>
      <c r="C183" s="27" t="s">
        <v>560</v>
      </c>
      <c r="D183" s="8"/>
      <c r="E183" s="8" t="s">
        <v>561</v>
      </c>
      <c r="F183" s="8" t="s">
        <v>562</v>
      </c>
      <c r="G183" s="28"/>
      <c r="I183" s="40">
        <v>45224</v>
      </c>
      <c r="J183" s="33">
        <f t="shared" si="3"/>
        <v>3124774.7747747744</v>
      </c>
      <c r="K183" s="33">
        <f t="shared" si="4"/>
        <v>343725.22522522521</v>
      </c>
      <c r="L183" s="33">
        <v>3468500</v>
      </c>
    </row>
    <row r="184" spans="1:12" x14ac:dyDescent="0.25">
      <c r="A184" s="20">
        <v>112</v>
      </c>
      <c r="B184" s="34" t="s">
        <v>563</v>
      </c>
      <c r="C184" s="27" t="s">
        <v>564</v>
      </c>
      <c r="D184" s="8"/>
      <c r="E184" s="8" t="s">
        <v>565</v>
      </c>
      <c r="F184" s="8" t="s">
        <v>566</v>
      </c>
      <c r="G184" s="28"/>
      <c r="I184" s="40">
        <v>45224</v>
      </c>
      <c r="J184" s="33">
        <f t="shared" si="3"/>
        <v>347432.43243243243</v>
      </c>
      <c r="K184" s="33">
        <f t="shared" si="4"/>
        <v>38217.567567567567</v>
      </c>
      <c r="L184" s="33">
        <v>385650</v>
      </c>
    </row>
    <row r="185" spans="1:12" x14ac:dyDescent="0.25">
      <c r="A185" s="20">
        <v>113</v>
      </c>
      <c r="B185" s="34" t="s">
        <v>567</v>
      </c>
      <c r="C185" s="27" t="s">
        <v>568</v>
      </c>
      <c r="D185" s="8"/>
      <c r="E185" s="8" t="s">
        <v>569</v>
      </c>
      <c r="F185" s="8" t="s">
        <v>570</v>
      </c>
      <c r="G185" s="28"/>
      <c r="I185" s="40">
        <v>45225</v>
      </c>
      <c r="J185" s="33">
        <f t="shared" si="3"/>
        <v>356756.75675675675</v>
      </c>
      <c r="K185" s="33">
        <f t="shared" si="4"/>
        <v>39243.24324324324</v>
      </c>
      <c r="L185" s="33">
        <v>396000</v>
      </c>
    </row>
    <row r="186" spans="1:12" x14ac:dyDescent="0.25">
      <c r="A186" s="20">
        <v>114</v>
      </c>
      <c r="B186" s="34" t="s">
        <v>571</v>
      </c>
      <c r="C186" s="27" t="s">
        <v>572</v>
      </c>
      <c r="D186" s="8"/>
      <c r="E186" s="8" t="s">
        <v>573</v>
      </c>
      <c r="F186" s="8" t="s">
        <v>204</v>
      </c>
      <c r="G186" s="28"/>
      <c r="I186" s="40">
        <v>45225</v>
      </c>
      <c r="J186" s="33">
        <f t="shared" si="3"/>
        <v>135135.13513513512</v>
      </c>
      <c r="K186" s="33">
        <f t="shared" si="4"/>
        <v>14864.864864864863</v>
      </c>
      <c r="L186" s="33">
        <v>150000</v>
      </c>
    </row>
    <row r="187" spans="1:12" x14ac:dyDescent="0.25">
      <c r="A187" s="20">
        <v>115</v>
      </c>
      <c r="B187" s="34" t="s">
        <v>574</v>
      </c>
      <c r="C187" s="27" t="s">
        <v>575</v>
      </c>
      <c r="D187" s="8"/>
      <c r="E187" s="8" t="s">
        <v>411</v>
      </c>
      <c r="F187" s="8" t="s">
        <v>562</v>
      </c>
      <c r="G187" s="28"/>
      <c r="I187" s="40">
        <v>45224</v>
      </c>
      <c r="J187" s="33">
        <f t="shared" si="3"/>
        <v>2252252.2522522518</v>
      </c>
      <c r="K187" s="33">
        <f t="shared" si="4"/>
        <v>247747.74774774769</v>
      </c>
      <c r="L187" s="33">
        <v>2500000</v>
      </c>
    </row>
    <row r="188" spans="1:12" x14ac:dyDescent="0.25">
      <c r="A188" s="20">
        <v>116</v>
      </c>
      <c r="B188" s="34" t="s">
        <v>576</v>
      </c>
      <c r="C188" s="27" t="s">
        <v>577</v>
      </c>
      <c r="D188" s="8"/>
      <c r="E188" s="8" t="s">
        <v>578</v>
      </c>
      <c r="F188" s="8" t="s">
        <v>562</v>
      </c>
      <c r="G188" s="28"/>
      <c r="I188" s="40">
        <v>45224</v>
      </c>
      <c r="J188" s="33">
        <f t="shared" si="3"/>
        <v>1714108.1081081079</v>
      </c>
      <c r="K188" s="33">
        <f t="shared" si="4"/>
        <v>188551.89189189186</v>
      </c>
      <c r="L188" s="33">
        <v>1902660</v>
      </c>
    </row>
    <row r="189" spans="1:12" x14ac:dyDescent="0.25">
      <c r="A189" s="20">
        <v>117</v>
      </c>
      <c r="B189" s="34" t="s">
        <v>579</v>
      </c>
      <c r="C189" s="27" t="s">
        <v>580</v>
      </c>
      <c r="D189" s="8"/>
      <c r="E189" s="8" t="s">
        <v>387</v>
      </c>
      <c r="F189" s="8" t="s">
        <v>182</v>
      </c>
      <c r="G189" s="28"/>
      <c r="I189" s="40">
        <v>45226</v>
      </c>
      <c r="J189" s="33">
        <f t="shared" si="3"/>
        <v>463135.13513513509</v>
      </c>
      <c r="K189" s="33">
        <f t="shared" si="4"/>
        <v>50944.86486486486</v>
      </c>
      <c r="L189" s="33">
        <v>514080</v>
      </c>
    </row>
    <row r="190" spans="1:12" x14ac:dyDescent="0.25">
      <c r="A190" s="20">
        <v>118</v>
      </c>
      <c r="B190" s="34" t="s">
        <v>581</v>
      </c>
      <c r="C190" s="36" t="s">
        <v>582</v>
      </c>
      <c r="D190" s="37"/>
      <c r="E190" s="18" t="s">
        <v>583</v>
      </c>
      <c r="F190" s="18" t="s">
        <v>182</v>
      </c>
      <c r="G190" s="28"/>
      <c r="I190" s="23">
        <v>45208</v>
      </c>
      <c r="J190" s="33">
        <f t="shared" si="3"/>
        <v>42092702.702702701</v>
      </c>
      <c r="K190" s="33">
        <f t="shared" si="4"/>
        <v>4630197.297297297</v>
      </c>
      <c r="L190" s="33">
        <f>24570000+1627500+20525400</f>
        <v>46722900</v>
      </c>
    </row>
    <row r="191" spans="1:12" x14ac:dyDescent="0.25">
      <c r="A191" s="20">
        <v>119</v>
      </c>
      <c r="B191" s="34" t="s">
        <v>584</v>
      </c>
      <c r="C191" s="27" t="s">
        <v>585</v>
      </c>
      <c r="D191" s="8"/>
      <c r="E191" s="8" t="s">
        <v>586</v>
      </c>
      <c r="F191" s="8" t="s">
        <v>587</v>
      </c>
      <c r="G191" s="28"/>
      <c r="I191" s="40">
        <v>45226</v>
      </c>
      <c r="J191" s="33">
        <f t="shared" si="3"/>
        <v>2993918.9189189188</v>
      </c>
      <c r="K191" s="33">
        <f t="shared" si="4"/>
        <v>329331.08108108107</v>
      </c>
      <c r="L191" s="33">
        <f>1496250+1827000</f>
        <v>3323250</v>
      </c>
    </row>
    <row r="192" spans="1:12" x14ac:dyDescent="0.25">
      <c r="A192" s="20">
        <v>120</v>
      </c>
      <c r="B192" s="34" t="s">
        <v>588</v>
      </c>
      <c r="C192" s="27" t="s">
        <v>589</v>
      </c>
      <c r="D192" s="8"/>
      <c r="E192" s="8" t="s">
        <v>408</v>
      </c>
      <c r="F192" s="8" t="s">
        <v>320</v>
      </c>
      <c r="G192" s="28"/>
      <c r="I192" s="40">
        <v>45208</v>
      </c>
      <c r="J192" s="33">
        <f t="shared" si="3"/>
        <v>2386486.4864864862</v>
      </c>
      <c r="K192" s="33">
        <f t="shared" si="4"/>
        <v>262513.51351351349</v>
      </c>
      <c r="L192" s="33">
        <v>2649000</v>
      </c>
    </row>
    <row r="193" spans="1:12" x14ac:dyDescent="0.25">
      <c r="A193" s="20">
        <v>121</v>
      </c>
      <c r="B193" s="34" t="s">
        <v>590</v>
      </c>
      <c r="C193" s="27" t="s">
        <v>591</v>
      </c>
      <c r="D193" s="8"/>
      <c r="E193" s="8" t="s">
        <v>592</v>
      </c>
      <c r="F193" s="8" t="s">
        <v>514</v>
      </c>
      <c r="G193" s="28"/>
      <c r="I193" s="40">
        <v>45208</v>
      </c>
      <c r="J193" s="33">
        <f t="shared" si="3"/>
        <v>5451801.8018018017</v>
      </c>
      <c r="K193" s="33">
        <f t="shared" si="4"/>
        <v>599698.19819819822</v>
      </c>
      <c r="L193" s="33">
        <f>5342750+708750</f>
        <v>6051500</v>
      </c>
    </row>
    <row r="194" spans="1:12" x14ac:dyDescent="0.25">
      <c r="A194" s="20">
        <v>122</v>
      </c>
      <c r="B194" s="34" t="s">
        <v>593</v>
      </c>
      <c r="C194" s="27" t="s">
        <v>594</v>
      </c>
      <c r="D194" s="8"/>
      <c r="E194" s="8" t="s">
        <v>595</v>
      </c>
      <c r="F194" s="8" t="s">
        <v>526</v>
      </c>
      <c r="G194" s="28"/>
      <c r="I194" s="40">
        <v>45216</v>
      </c>
      <c r="J194" s="33">
        <f t="shared" si="3"/>
        <v>5769729.7297297288</v>
      </c>
      <c r="K194" s="33">
        <f t="shared" si="4"/>
        <v>634670.27027027018</v>
      </c>
      <c r="L194" s="33">
        <f>265680+5054400+1084320</f>
        <v>6404400</v>
      </c>
    </row>
    <row r="195" spans="1:12" x14ac:dyDescent="0.25">
      <c r="A195" s="20">
        <v>123</v>
      </c>
      <c r="B195" s="34" t="s">
        <v>596</v>
      </c>
      <c r="C195" s="27" t="s">
        <v>597</v>
      </c>
      <c r="D195" s="8"/>
      <c r="E195" s="8" t="s">
        <v>598</v>
      </c>
      <c r="F195" s="8" t="s">
        <v>246</v>
      </c>
      <c r="G195" s="28"/>
      <c r="I195" s="40">
        <v>45208</v>
      </c>
      <c r="J195" s="33">
        <f t="shared" si="3"/>
        <v>47666756.756756753</v>
      </c>
      <c r="K195" s="33">
        <f t="shared" si="4"/>
        <v>5243343.2432432426</v>
      </c>
      <c r="L195" s="33">
        <f>10272600+39903300+2734200</f>
        <v>52910100</v>
      </c>
    </row>
    <row r="196" spans="1:12" x14ac:dyDescent="0.25">
      <c r="A196" s="20">
        <v>124</v>
      </c>
      <c r="B196" s="34" t="s">
        <v>599</v>
      </c>
      <c r="C196" s="27" t="s">
        <v>600</v>
      </c>
      <c r="D196" s="8"/>
      <c r="E196" s="8" t="s">
        <v>601</v>
      </c>
      <c r="F196" s="8" t="s">
        <v>562</v>
      </c>
      <c r="G196" s="28"/>
      <c r="I196" s="40">
        <v>45224</v>
      </c>
      <c r="J196" s="33">
        <f t="shared" si="3"/>
        <v>2327027.0270270268</v>
      </c>
      <c r="K196" s="33">
        <f t="shared" si="4"/>
        <v>255972.97297297293</v>
      </c>
      <c r="L196" s="33">
        <v>2583000</v>
      </c>
    </row>
    <row r="197" spans="1:12" x14ac:dyDescent="0.25">
      <c r="A197" s="20">
        <v>125</v>
      </c>
      <c r="B197" s="34" t="s">
        <v>602</v>
      </c>
      <c r="C197" s="27" t="s">
        <v>603</v>
      </c>
      <c r="D197" s="8"/>
      <c r="E197" s="8" t="s">
        <v>387</v>
      </c>
      <c r="F197" s="8" t="s">
        <v>388</v>
      </c>
      <c r="G197" s="28"/>
      <c r="I197" s="40">
        <v>45222</v>
      </c>
      <c r="J197" s="33">
        <f t="shared" si="3"/>
        <v>11073243.243243242</v>
      </c>
      <c r="K197" s="33">
        <f t="shared" si="4"/>
        <v>1218056.7567567567</v>
      </c>
      <c r="L197" s="33">
        <f>834750+8222550+3234000</f>
        <v>12291300</v>
      </c>
    </row>
    <row r="198" spans="1:12" x14ac:dyDescent="0.25">
      <c r="A198" s="20">
        <v>126</v>
      </c>
      <c r="B198" s="34" t="s">
        <v>604</v>
      </c>
      <c r="C198" s="27" t="s">
        <v>605</v>
      </c>
      <c r="D198" s="8"/>
      <c r="E198" s="8" t="s">
        <v>606</v>
      </c>
      <c r="F198" s="8" t="s">
        <v>555</v>
      </c>
      <c r="G198" s="28"/>
      <c r="I198" s="40">
        <v>45229</v>
      </c>
      <c r="J198" s="33">
        <f t="shared" si="3"/>
        <v>2349729.7297297297</v>
      </c>
      <c r="K198" s="33">
        <f t="shared" si="4"/>
        <v>258470.27027027027</v>
      </c>
      <c r="L198" s="33">
        <v>2608200</v>
      </c>
    </row>
    <row r="199" spans="1:12" x14ac:dyDescent="0.25">
      <c r="A199" s="20">
        <v>127</v>
      </c>
      <c r="B199" s="34" t="s">
        <v>607</v>
      </c>
      <c r="C199" s="27" t="s">
        <v>608</v>
      </c>
      <c r="D199" s="8"/>
      <c r="E199" s="8" t="s">
        <v>378</v>
      </c>
      <c r="F199" s="8" t="s">
        <v>345</v>
      </c>
      <c r="G199" s="28"/>
      <c r="I199" s="40">
        <v>45229</v>
      </c>
      <c r="J199" s="33">
        <f t="shared" si="3"/>
        <v>10297542.342342341</v>
      </c>
      <c r="K199" s="33">
        <f t="shared" si="4"/>
        <v>1132729.6576576575</v>
      </c>
      <c r="L199" s="33">
        <f>4091720+7338552</f>
        <v>11430272</v>
      </c>
    </row>
    <row r="200" spans="1:12" x14ac:dyDescent="0.25">
      <c r="A200" s="20">
        <v>128</v>
      </c>
      <c r="B200" s="34" t="s">
        <v>609</v>
      </c>
      <c r="C200" s="27" t="s">
        <v>610</v>
      </c>
      <c r="D200" s="8"/>
      <c r="E200" s="8" t="s">
        <v>583</v>
      </c>
      <c r="F200" s="8" t="s">
        <v>182</v>
      </c>
      <c r="G200" s="28"/>
      <c r="I200" s="40">
        <v>45230</v>
      </c>
      <c r="J200" s="33">
        <f t="shared" si="3"/>
        <v>4654054.0540540535</v>
      </c>
      <c r="K200" s="33">
        <f t="shared" si="4"/>
        <v>511945.94594594586</v>
      </c>
      <c r="L200" s="33">
        <v>5166000</v>
      </c>
    </row>
    <row r="201" spans="1:12" x14ac:dyDescent="0.25">
      <c r="A201" s="20">
        <v>129</v>
      </c>
      <c r="B201" s="34" t="s">
        <v>611</v>
      </c>
      <c r="C201" s="36" t="s">
        <v>612</v>
      </c>
      <c r="D201" s="37"/>
      <c r="E201" s="18" t="s">
        <v>613</v>
      </c>
      <c r="F201" s="18" t="s">
        <v>394</v>
      </c>
      <c r="G201" s="28"/>
      <c r="I201" s="23">
        <v>45230</v>
      </c>
      <c r="J201" s="33">
        <f t="shared" si="3"/>
        <v>15754279.279279279</v>
      </c>
      <c r="K201" s="33">
        <f t="shared" si="4"/>
        <v>1732970.7207207207</v>
      </c>
      <c r="L201" s="33">
        <f>2608200+14879050</f>
        <v>17487250</v>
      </c>
    </row>
    <row r="202" spans="1:12" x14ac:dyDescent="0.25">
      <c r="A202" s="20">
        <v>130</v>
      </c>
      <c r="B202" s="34" t="s">
        <v>614</v>
      </c>
      <c r="C202" s="27" t="s">
        <v>615</v>
      </c>
      <c r="D202" s="8"/>
      <c r="E202" s="8" t="s">
        <v>616</v>
      </c>
      <c r="F202" s="8" t="s">
        <v>246</v>
      </c>
      <c r="G202" s="28"/>
      <c r="I202" s="40">
        <v>45217</v>
      </c>
      <c r="J202" s="33">
        <f t="shared" si="3"/>
        <v>26459414.414414413</v>
      </c>
      <c r="K202" s="33">
        <f t="shared" si="4"/>
        <v>2910535.5855855853</v>
      </c>
      <c r="L202" s="33">
        <f>10137625+17644725+1587600</f>
        <v>29369950</v>
      </c>
    </row>
    <row r="203" spans="1:12" x14ac:dyDescent="0.25">
      <c r="A203" s="20">
        <v>131</v>
      </c>
      <c r="B203" s="34" t="s">
        <v>617</v>
      </c>
      <c r="C203" s="27" t="s">
        <v>618</v>
      </c>
      <c r="D203" s="8"/>
      <c r="E203" s="8" t="s">
        <v>619</v>
      </c>
      <c r="F203" s="8" t="s">
        <v>246</v>
      </c>
      <c r="G203" s="28"/>
      <c r="I203" s="40">
        <v>45216</v>
      </c>
      <c r="J203" s="33">
        <f t="shared" ref="J203:J232" si="5">L203/1.11</f>
        <v>25150990.990990989</v>
      </c>
      <c r="K203" s="33">
        <f t="shared" ref="K203:K232" si="6">J203*11%</f>
        <v>2766609.0090090088</v>
      </c>
      <c r="L203" s="33">
        <f>12782200+9257500+5877900</f>
        <v>27917600</v>
      </c>
    </row>
    <row r="204" spans="1:12" x14ac:dyDescent="0.25">
      <c r="A204" s="20">
        <v>132</v>
      </c>
      <c r="B204" s="34" t="s">
        <v>620</v>
      </c>
      <c r="C204" s="27" t="s">
        <v>621</v>
      </c>
      <c r="D204" s="8"/>
      <c r="E204" s="8" t="s">
        <v>622</v>
      </c>
      <c r="F204" s="8" t="s">
        <v>246</v>
      </c>
      <c r="G204" s="28"/>
      <c r="I204" s="40">
        <v>45216</v>
      </c>
      <c r="J204" s="33">
        <f t="shared" si="5"/>
        <v>10636373.873873873</v>
      </c>
      <c r="K204" s="33">
        <f t="shared" si="6"/>
        <v>1170001.1261261259</v>
      </c>
      <c r="L204" s="33">
        <f>5859000+5947375</f>
        <v>11806375</v>
      </c>
    </row>
    <row r="205" spans="1:12" x14ac:dyDescent="0.25">
      <c r="A205" s="20">
        <v>133</v>
      </c>
      <c r="B205" s="34" t="s">
        <v>623</v>
      </c>
      <c r="C205" s="27" t="s">
        <v>624</v>
      </c>
      <c r="D205" s="8"/>
      <c r="E205" s="8" t="s">
        <v>625</v>
      </c>
      <c r="F205" s="8" t="s">
        <v>626</v>
      </c>
      <c r="G205" s="28"/>
      <c r="I205" s="40">
        <v>45205</v>
      </c>
      <c r="J205" s="33">
        <f t="shared" si="5"/>
        <v>2990990.9909909908</v>
      </c>
      <c r="K205" s="33">
        <f t="shared" si="6"/>
        <v>329009.00900900899</v>
      </c>
      <c r="L205" s="33">
        <f>2900000+210000+210000</f>
        <v>3320000</v>
      </c>
    </row>
    <row r="206" spans="1:12" x14ac:dyDescent="0.25">
      <c r="A206" s="20">
        <v>134</v>
      </c>
      <c r="B206" s="34" t="s">
        <v>627</v>
      </c>
      <c r="C206" s="27" t="s">
        <v>628</v>
      </c>
      <c r="D206" s="8"/>
      <c r="E206" s="8" t="s">
        <v>629</v>
      </c>
      <c r="F206" s="8" t="s">
        <v>246</v>
      </c>
      <c r="G206" s="28"/>
      <c r="I206" s="40">
        <v>45210</v>
      </c>
      <c r="J206" s="33">
        <f t="shared" si="5"/>
        <v>24299774.774774771</v>
      </c>
      <c r="K206" s="33">
        <f t="shared" si="6"/>
        <v>2672975.2252252246</v>
      </c>
      <c r="L206" s="33">
        <f>9397500+1612800+15962450</f>
        <v>26972750</v>
      </c>
    </row>
    <row r="207" spans="1:12" x14ac:dyDescent="0.25">
      <c r="A207" s="20">
        <v>135</v>
      </c>
      <c r="B207" s="34" t="s">
        <v>630</v>
      </c>
      <c r="C207" s="27" t="s">
        <v>631</v>
      </c>
      <c r="D207" s="8"/>
      <c r="E207" s="8" t="s">
        <v>632</v>
      </c>
      <c r="F207" s="8" t="s">
        <v>246</v>
      </c>
      <c r="G207" s="28"/>
      <c r="I207" s="40">
        <v>45216</v>
      </c>
      <c r="J207" s="33">
        <f t="shared" si="5"/>
        <v>12269999.999999998</v>
      </c>
      <c r="K207" s="33">
        <f t="shared" si="6"/>
        <v>1349699.9999999998</v>
      </c>
      <c r="L207" s="33">
        <f>4050000+9569700</f>
        <v>13619700</v>
      </c>
    </row>
    <row r="208" spans="1:12" x14ac:dyDescent="0.25">
      <c r="A208" s="20">
        <v>136</v>
      </c>
      <c r="B208" s="34" t="s">
        <v>633</v>
      </c>
      <c r="C208" s="27" t="s">
        <v>634</v>
      </c>
      <c r="D208" s="8"/>
      <c r="E208" s="8" t="s">
        <v>635</v>
      </c>
      <c r="F208" s="8" t="s">
        <v>246</v>
      </c>
      <c r="G208" s="28"/>
      <c r="I208" s="40">
        <v>45217</v>
      </c>
      <c r="J208" s="33">
        <f t="shared" si="5"/>
        <v>34655927.927927926</v>
      </c>
      <c r="K208" s="33">
        <f t="shared" si="6"/>
        <v>3812152.072072072</v>
      </c>
      <c r="L208" s="33">
        <f>23491720+14976360</f>
        <v>38468080</v>
      </c>
    </row>
    <row r="209" spans="1:12" x14ac:dyDescent="0.25">
      <c r="A209" s="20">
        <v>137</v>
      </c>
      <c r="B209" s="34" t="s">
        <v>636</v>
      </c>
      <c r="C209" s="27" t="s">
        <v>637</v>
      </c>
      <c r="D209" s="8"/>
      <c r="E209" s="8" t="s">
        <v>598</v>
      </c>
      <c r="F209" s="8" t="s">
        <v>246</v>
      </c>
      <c r="G209" s="28"/>
      <c r="I209" s="40">
        <v>45217</v>
      </c>
      <c r="J209" s="33">
        <f t="shared" si="5"/>
        <v>15430810.81081081</v>
      </c>
      <c r="K209" s="33">
        <f t="shared" si="6"/>
        <v>1697389.1891891891</v>
      </c>
      <c r="L209" s="33">
        <v>17128200</v>
      </c>
    </row>
    <row r="210" spans="1:12" x14ac:dyDescent="0.25">
      <c r="A210" s="20">
        <v>138</v>
      </c>
      <c r="B210" s="34" t="s">
        <v>638</v>
      </c>
      <c r="C210" s="27" t="s">
        <v>639</v>
      </c>
      <c r="D210" s="8"/>
      <c r="E210" s="8" t="s">
        <v>625</v>
      </c>
      <c r="F210" s="8" t="s">
        <v>640</v>
      </c>
      <c r="G210" s="28"/>
      <c r="I210" s="40">
        <v>45215</v>
      </c>
      <c r="J210" s="33">
        <f t="shared" si="5"/>
        <v>11768918.918918917</v>
      </c>
      <c r="K210" s="33">
        <f t="shared" si="6"/>
        <v>1294581.0810810809</v>
      </c>
      <c r="L210" s="33">
        <f>300000+3403500+9360000</f>
        <v>13063500</v>
      </c>
    </row>
    <row r="211" spans="1:12" x14ac:dyDescent="0.25">
      <c r="A211" s="20">
        <v>139</v>
      </c>
      <c r="B211" s="34" t="s">
        <v>641</v>
      </c>
      <c r="C211" s="27" t="s">
        <v>642</v>
      </c>
      <c r="D211" s="8"/>
      <c r="E211" s="8" t="s">
        <v>619</v>
      </c>
      <c r="F211" s="8" t="s">
        <v>246</v>
      </c>
      <c r="G211" s="28"/>
      <c r="I211" s="40">
        <v>45218</v>
      </c>
      <c r="J211" s="33">
        <f t="shared" si="5"/>
        <v>29587927.927927926</v>
      </c>
      <c r="K211" s="33">
        <f t="shared" si="6"/>
        <v>3254672.072072072</v>
      </c>
      <c r="L211" s="33">
        <f>25786600+7056000</f>
        <v>32842600</v>
      </c>
    </row>
    <row r="212" spans="1:12" x14ac:dyDescent="0.25">
      <c r="A212" s="20">
        <v>140</v>
      </c>
      <c r="B212" s="34" t="s">
        <v>643</v>
      </c>
      <c r="C212" s="36" t="s">
        <v>644</v>
      </c>
      <c r="D212" s="37"/>
      <c r="E212" s="18" t="s">
        <v>404</v>
      </c>
      <c r="F212" s="18" t="s">
        <v>405</v>
      </c>
      <c r="G212" s="28"/>
      <c r="I212" s="23">
        <v>45217</v>
      </c>
      <c r="J212" s="33">
        <f t="shared" si="5"/>
        <v>5097891.8918918911</v>
      </c>
      <c r="K212" s="33">
        <f t="shared" si="6"/>
        <v>560768.10810810805</v>
      </c>
      <c r="L212" s="33">
        <f>2140020+3518640</f>
        <v>5658660</v>
      </c>
    </row>
    <row r="213" spans="1:12" x14ac:dyDescent="0.25">
      <c r="A213" s="20">
        <v>141</v>
      </c>
      <c r="B213" s="34" t="s">
        <v>645</v>
      </c>
      <c r="C213" s="27" t="s">
        <v>646</v>
      </c>
      <c r="D213" s="8"/>
      <c r="E213" s="8" t="s">
        <v>531</v>
      </c>
      <c r="F213" s="8" t="s">
        <v>526</v>
      </c>
      <c r="G213" s="28"/>
      <c r="I213" s="40">
        <v>45218</v>
      </c>
      <c r="J213" s="33">
        <f t="shared" si="5"/>
        <v>3668108.1081081079</v>
      </c>
      <c r="K213" s="33">
        <f t="shared" si="6"/>
        <v>403491.89189189189</v>
      </c>
      <c r="L213" s="33">
        <f>1566000+2505600</f>
        <v>4071600</v>
      </c>
    </row>
    <row r="214" spans="1:12" x14ac:dyDescent="0.25">
      <c r="A214" s="20">
        <v>142</v>
      </c>
      <c r="B214" s="34" t="s">
        <v>647</v>
      </c>
      <c r="C214" s="27" t="s">
        <v>648</v>
      </c>
      <c r="D214" s="8"/>
      <c r="E214" s="8" t="s">
        <v>525</v>
      </c>
      <c r="F214" s="8" t="s">
        <v>526</v>
      </c>
      <c r="G214" s="28"/>
      <c r="I214" s="40">
        <v>45219</v>
      </c>
      <c r="J214" s="33">
        <f t="shared" si="5"/>
        <v>6085297.297297297</v>
      </c>
      <c r="K214" s="33">
        <f t="shared" si="6"/>
        <v>669382.70270270272</v>
      </c>
      <c r="L214" s="33">
        <v>6754680</v>
      </c>
    </row>
    <row r="215" spans="1:12" x14ac:dyDescent="0.25">
      <c r="A215" s="20">
        <v>143</v>
      </c>
      <c r="B215" s="34" t="s">
        <v>649</v>
      </c>
      <c r="C215" s="27" t="s">
        <v>650</v>
      </c>
      <c r="D215" s="8"/>
      <c r="E215" s="8" t="s">
        <v>651</v>
      </c>
      <c r="F215" s="8" t="s">
        <v>652</v>
      </c>
      <c r="G215" s="28"/>
      <c r="I215" s="40">
        <v>45220</v>
      </c>
      <c r="J215" s="33">
        <f t="shared" si="5"/>
        <v>3420540.5405405401</v>
      </c>
      <c r="K215" s="33">
        <f t="shared" si="6"/>
        <v>376259.45945945941</v>
      </c>
      <c r="L215" s="33">
        <f>541800+3255000</f>
        <v>3796800</v>
      </c>
    </row>
    <row r="216" spans="1:12" x14ac:dyDescent="0.25">
      <c r="A216" s="20">
        <v>144</v>
      </c>
      <c r="B216" s="34" t="s">
        <v>653</v>
      </c>
      <c r="C216" s="27" t="s">
        <v>654</v>
      </c>
      <c r="D216" s="8"/>
      <c r="E216" s="8" t="s">
        <v>655</v>
      </c>
      <c r="F216" s="8" t="s">
        <v>514</v>
      </c>
      <c r="G216" s="28"/>
      <c r="I216" s="40">
        <v>45225</v>
      </c>
      <c r="J216" s="33">
        <f t="shared" si="5"/>
        <v>2348648.6486486485</v>
      </c>
      <c r="K216" s="33">
        <f t="shared" si="6"/>
        <v>258351.35135135133</v>
      </c>
      <c r="L216" s="33">
        <f>1626500+980500</f>
        <v>2607000</v>
      </c>
    </row>
    <row r="217" spans="1:12" x14ac:dyDescent="0.25">
      <c r="A217" s="20">
        <v>145</v>
      </c>
      <c r="B217" s="34" t="s">
        <v>656</v>
      </c>
      <c r="C217" s="36" t="s">
        <v>657</v>
      </c>
      <c r="D217" s="37"/>
      <c r="E217" s="18" t="s">
        <v>436</v>
      </c>
      <c r="F217" s="18" t="s">
        <v>304</v>
      </c>
      <c r="G217" s="28"/>
      <c r="I217" s="23">
        <v>45226</v>
      </c>
      <c r="J217" s="33">
        <f t="shared" si="5"/>
        <v>3934414.4144144142</v>
      </c>
      <c r="K217" s="33">
        <f t="shared" si="6"/>
        <v>432785.58558558556</v>
      </c>
      <c r="L217" s="33">
        <v>4367200</v>
      </c>
    </row>
    <row r="218" spans="1:12" x14ac:dyDescent="0.25">
      <c r="A218" s="20">
        <v>146</v>
      </c>
      <c r="B218" s="34" t="s">
        <v>658</v>
      </c>
      <c r="C218" s="27" t="s">
        <v>659</v>
      </c>
      <c r="D218" s="8"/>
      <c r="E218" s="8" t="s">
        <v>660</v>
      </c>
      <c r="F218" s="8" t="s">
        <v>320</v>
      </c>
      <c r="G218" s="28"/>
      <c r="I218" s="40">
        <v>45229</v>
      </c>
      <c r="J218" s="33">
        <f t="shared" si="5"/>
        <v>291891.89189189189</v>
      </c>
      <c r="K218" s="33">
        <f t="shared" si="6"/>
        <v>32108.10810810811</v>
      </c>
      <c r="L218" s="33">
        <v>324000</v>
      </c>
    </row>
    <row r="219" spans="1:12" x14ac:dyDescent="0.25">
      <c r="A219" s="20">
        <v>147</v>
      </c>
      <c r="B219" s="34" t="s">
        <v>661</v>
      </c>
      <c r="C219" s="27" t="s">
        <v>662</v>
      </c>
      <c r="D219" s="8"/>
      <c r="E219" s="8" t="s">
        <v>411</v>
      </c>
      <c r="F219" s="8" t="s">
        <v>269</v>
      </c>
      <c r="G219" s="28"/>
      <c r="I219" s="40">
        <v>45230</v>
      </c>
      <c r="J219" s="33">
        <f t="shared" si="5"/>
        <v>1514529.7297297297</v>
      </c>
      <c r="K219" s="33">
        <f t="shared" si="6"/>
        <v>166598.27027027027</v>
      </c>
      <c r="L219" s="33">
        <v>1681128</v>
      </c>
    </row>
    <row r="220" spans="1:12" x14ac:dyDescent="0.25">
      <c r="A220" s="20">
        <v>148</v>
      </c>
      <c r="B220" s="34" t="s">
        <v>663</v>
      </c>
      <c r="C220" s="27" t="s">
        <v>664</v>
      </c>
      <c r="D220" s="8"/>
      <c r="E220" s="8" t="s">
        <v>665</v>
      </c>
      <c r="F220" s="8" t="s">
        <v>522</v>
      </c>
      <c r="G220" s="28"/>
      <c r="I220" s="40">
        <v>45230</v>
      </c>
      <c r="J220" s="33">
        <f t="shared" si="5"/>
        <v>1433189.1891891891</v>
      </c>
      <c r="K220" s="33">
        <f t="shared" si="6"/>
        <v>157650.8108108108</v>
      </c>
      <c r="L220" s="33">
        <f>1080000+510840</f>
        <v>1590840</v>
      </c>
    </row>
    <row r="221" spans="1:12" x14ac:dyDescent="0.25">
      <c r="A221" s="20">
        <v>149</v>
      </c>
      <c r="B221" s="34" t="s">
        <v>666</v>
      </c>
      <c r="C221" s="27" t="s">
        <v>667</v>
      </c>
      <c r="D221" s="8"/>
      <c r="E221" s="8" t="s">
        <v>668</v>
      </c>
      <c r="F221" s="8" t="s">
        <v>368</v>
      </c>
      <c r="G221" s="28"/>
      <c r="I221" s="40">
        <v>45209</v>
      </c>
      <c r="J221" s="33">
        <f t="shared" si="5"/>
        <v>43761936.036036029</v>
      </c>
      <c r="K221" s="33">
        <f t="shared" si="6"/>
        <v>4813812.9639639631</v>
      </c>
      <c r="L221" s="33">
        <f>(36546875-4746276)+16775150</f>
        <v>48575749</v>
      </c>
    </row>
    <row r="222" spans="1:12" x14ac:dyDescent="0.25">
      <c r="A222" s="20">
        <v>150</v>
      </c>
      <c r="B222" s="34" t="s">
        <v>669</v>
      </c>
      <c r="C222" s="27" t="s">
        <v>670</v>
      </c>
      <c r="D222" s="8"/>
      <c r="E222" s="8" t="s">
        <v>668</v>
      </c>
      <c r="F222" s="8" t="s">
        <v>368</v>
      </c>
      <c r="G222" s="28"/>
      <c r="I222" s="40">
        <v>45229</v>
      </c>
      <c r="J222" s="33">
        <f t="shared" si="5"/>
        <v>32767567.567567565</v>
      </c>
      <c r="K222" s="33">
        <f t="shared" si="6"/>
        <v>3604432.4324324322</v>
      </c>
      <c r="L222" s="33">
        <f>36372000</f>
        <v>36372000</v>
      </c>
    </row>
    <row r="223" spans="1:12" x14ac:dyDescent="0.25">
      <c r="A223" s="20">
        <v>151</v>
      </c>
      <c r="B223" s="34" t="s">
        <v>671</v>
      </c>
      <c r="C223" s="27" t="s">
        <v>672</v>
      </c>
      <c r="D223" s="8"/>
      <c r="E223" s="8" t="s">
        <v>673</v>
      </c>
      <c r="F223" s="8" t="s">
        <v>418</v>
      </c>
      <c r="G223" s="28"/>
      <c r="I223" s="40">
        <v>45227</v>
      </c>
      <c r="J223" s="33">
        <f t="shared" si="5"/>
        <v>4156306.3063063058</v>
      </c>
      <c r="K223" s="33">
        <f t="shared" si="6"/>
        <v>457193.69369369367</v>
      </c>
      <c r="L223" s="33">
        <v>4613500</v>
      </c>
    </row>
    <row r="224" spans="1:12" x14ac:dyDescent="0.25">
      <c r="A224" s="20">
        <v>152</v>
      </c>
      <c r="B224" s="34" t="s">
        <v>674</v>
      </c>
      <c r="C224" s="27" t="s">
        <v>675</v>
      </c>
      <c r="D224" s="8"/>
      <c r="E224" s="8" t="s">
        <v>417</v>
      </c>
      <c r="F224" s="8" t="s">
        <v>418</v>
      </c>
      <c r="G224" s="28"/>
      <c r="I224" s="40">
        <v>45227</v>
      </c>
      <c r="J224" s="33">
        <f t="shared" si="5"/>
        <v>1253378.3783783782</v>
      </c>
      <c r="K224" s="33">
        <f t="shared" si="6"/>
        <v>137871.6216216216</v>
      </c>
      <c r="L224" s="33">
        <v>1391250</v>
      </c>
    </row>
    <row r="225" spans="1:12" x14ac:dyDescent="0.25">
      <c r="A225" s="20">
        <v>153</v>
      </c>
      <c r="B225" s="34" t="s">
        <v>676</v>
      </c>
      <c r="C225" s="36" t="s">
        <v>677</v>
      </c>
      <c r="D225" s="37"/>
      <c r="E225" s="18" t="s">
        <v>678</v>
      </c>
      <c r="F225" s="18" t="s">
        <v>679</v>
      </c>
      <c r="G225" s="28"/>
      <c r="I225" s="23">
        <v>45229</v>
      </c>
      <c r="J225" s="33">
        <f t="shared" si="5"/>
        <v>7192567.5675675673</v>
      </c>
      <c r="K225" s="33">
        <f t="shared" si="6"/>
        <v>791182.43243243243</v>
      </c>
      <c r="L225" s="33">
        <v>7983750</v>
      </c>
    </row>
    <row r="226" spans="1:12" x14ac:dyDescent="0.25">
      <c r="A226" s="20">
        <v>154</v>
      </c>
      <c r="B226" s="34" t="s">
        <v>680</v>
      </c>
      <c r="C226" s="27" t="s">
        <v>681</v>
      </c>
      <c r="D226" s="8"/>
      <c r="E226" s="8" t="s">
        <v>682</v>
      </c>
      <c r="F226" s="8" t="s">
        <v>683</v>
      </c>
      <c r="G226" s="28"/>
      <c r="I226" s="40">
        <v>45230</v>
      </c>
      <c r="J226" s="33">
        <f t="shared" si="5"/>
        <v>557513.51351351349</v>
      </c>
      <c r="K226" s="33">
        <f t="shared" si="6"/>
        <v>61326.486486486487</v>
      </c>
      <c r="L226" s="33">
        <v>618840</v>
      </c>
    </row>
    <row r="227" spans="1:12" x14ac:dyDescent="0.25">
      <c r="A227" s="20">
        <v>155</v>
      </c>
      <c r="B227" s="34" t="s">
        <v>684</v>
      </c>
      <c r="C227" s="38" t="s">
        <v>685</v>
      </c>
      <c r="D227" s="28"/>
      <c r="E227" s="28" t="s">
        <v>686</v>
      </c>
      <c r="F227" s="28" t="s">
        <v>320</v>
      </c>
      <c r="G227" s="28"/>
      <c r="I227" s="41">
        <v>45203</v>
      </c>
      <c r="J227" s="33">
        <f t="shared" si="5"/>
        <v>1322972.9729729728</v>
      </c>
      <c r="K227" s="33">
        <f t="shared" si="6"/>
        <v>145527.02702702701</v>
      </c>
      <c r="L227" s="33">
        <f>468500+1000000</f>
        <v>1468500</v>
      </c>
    </row>
    <row r="228" spans="1:12" x14ac:dyDescent="0.25">
      <c r="A228" s="20">
        <v>156</v>
      </c>
      <c r="B228" s="34" t="s">
        <v>687</v>
      </c>
      <c r="C228" s="27" t="s">
        <v>688</v>
      </c>
      <c r="D228" s="8"/>
      <c r="E228" s="8" t="s">
        <v>689</v>
      </c>
      <c r="F228" s="8" t="s">
        <v>690</v>
      </c>
      <c r="G228" s="28"/>
      <c r="I228" s="40">
        <v>45206</v>
      </c>
      <c r="J228" s="33">
        <f t="shared" si="5"/>
        <v>6727781.9819819815</v>
      </c>
      <c r="K228" s="33">
        <f t="shared" si="6"/>
        <v>740056.01801801799</v>
      </c>
      <c r="L228" s="33">
        <v>7467838</v>
      </c>
    </row>
    <row r="229" spans="1:12" x14ac:dyDescent="0.25">
      <c r="A229" s="20">
        <v>157</v>
      </c>
      <c r="B229" s="34" t="s">
        <v>691</v>
      </c>
      <c r="C229" s="27" t="s">
        <v>692</v>
      </c>
      <c r="D229" s="8"/>
      <c r="E229" s="8" t="s">
        <v>689</v>
      </c>
      <c r="F229" s="8" t="s">
        <v>690</v>
      </c>
      <c r="G229" s="28"/>
      <c r="I229" s="40">
        <v>45213</v>
      </c>
      <c r="J229" s="33">
        <f t="shared" si="5"/>
        <v>8306054.0540540535</v>
      </c>
      <c r="K229" s="33">
        <f t="shared" si="6"/>
        <v>913665.94594594592</v>
      </c>
      <c r="L229" s="33">
        <f>9537240-317520</f>
        <v>9219720</v>
      </c>
    </row>
    <row r="230" spans="1:12" x14ac:dyDescent="0.25">
      <c r="A230" s="20">
        <v>158</v>
      </c>
      <c r="B230" s="34" t="s">
        <v>693</v>
      </c>
      <c r="C230" s="27" t="s">
        <v>694</v>
      </c>
      <c r="D230" s="8"/>
      <c r="E230" s="8" t="s">
        <v>689</v>
      </c>
      <c r="F230" s="8" t="s">
        <v>690</v>
      </c>
      <c r="G230" s="28"/>
      <c r="I230" s="40">
        <v>45220</v>
      </c>
      <c r="J230" s="33">
        <f t="shared" si="5"/>
        <v>5183144.1441441439</v>
      </c>
      <c r="K230" s="33">
        <f t="shared" si="6"/>
        <v>570145.85585585586</v>
      </c>
      <c r="L230" s="33">
        <v>5753290</v>
      </c>
    </row>
    <row r="231" spans="1:12" x14ac:dyDescent="0.25">
      <c r="A231" s="20">
        <v>159</v>
      </c>
      <c r="B231" s="34" t="s">
        <v>695</v>
      </c>
      <c r="C231" s="27" t="s">
        <v>696</v>
      </c>
      <c r="D231" s="37"/>
      <c r="E231" s="8" t="s">
        <v>689</v>
      </c>
      <c r="F231" s="8" t="s">
        <v>690</v>
      </c>
      <c r="G231" s="28"/>
      <c r="I231" s="23">
        <v>45227</v>
      </c>
      <c r="J231" s="33">
        <f t="shared" si="5"/>
        <v>7696297.297297297</v>
      </c>
      <c r="K231" s="33">
        <f t="shared" si="6"/>
        <v>846592.70270270272</v>
      </c>
      <c r="L231" s="33">
        <v>8542890</v>
      </c>
    </row>
    <row r="232" spans="1:12" x14ac:dyDescent="0.25">
      <c r="A232" s="20">
        <v>160</v>
      </c>
      <c r="B232" s="34" t="s">
        <v>697</v>
      </c>
      <c r="C232" s="27" t="s">
        <v>698</v>
      </c>
      <c r="D232" s="8"/>
      <c r="E232" s="8" t="s">
        <v>689</v>
      </c>
      <c r="F232" s="8" t="s">
        <v>690</v>
      </c>
      <c r="G232" s="28"/>
      <c r="I232" s="40">
        <v>45230</v>
      </c>
      <c r="J232" s="33">
        <f t="shared" si="5"/>
        <v>5982211.7117117113</v>
      </c>
      <c r="K232" s="33">
        <f t="shared" si="6"/>
        <v>658043.28828828828</v>
      </c>
      <c r="L232" s="33">
        <v>6640255</v>
      </c>
    </row>
    <row r="233" spans="1:12" x14ac:dyDescent="0.25">
      <c r="A233" s="20"/>
      <c r="B233" s="14"/>
      <c r="C233" s="15"/>
      <c r="D233" s="16"/>
      <c r="E233" s="17"/>
      <c r="F233" s="25"/>
      <c r="G233" s="8"/>
      <c r="I233" s="26"/>
      <c r="J233" s="42">
        <f t="shared" ref="J233:L233" si="7">SUM(J73:J232)</f>
        <v>1139651670.2702696</v>
      </c>
      <c r="K233" s="42">
        <f t="shared" si="7"/>
        <v>125361683.72972974</v>
      </c>
      <c r="L233" s="42">
        <f t="shared" si="7"/>
        <v>1265013354</v>
      </c>
    </row>
    <row r="234" spans="1:12" x14ac:dyDescent="0.25">
      <c r="A234" s="13"/>
      <c r="B234" s="14"/>
      <c r="C234" s="15"/>
      <c r="D234" s="16"/>
      <c r="E234" s="17"/>
      <c r="F234" s="25"/>
      <c r="G234" s="8"/>
      <c r="I234" s="26"/>
      <c r="J234" s="30"/>
      <c r="K234" s="30"/>
      <c r="L234" s="27"/>
    </row>
    <row r="235" spans="1:12" x14ac:dyDescent="0.25">
      <c r="A235" s="20"/>
      <c r="B235" s="14"/>
      <c r="C235" s="21"/>
      <c r="D235" s="20"/>
      <c r="E235" s="22"/>
      <c r="F235" s="18"/>
      <c r="G235" s="18"/>
      <c r="I235" s="23"/>
      <c r="J235" s="30"/>
      <c r="K235" s="30"/>
      <c r="L235" s="27"/>
    </row>
    <row r="236" spans="1:12" x14ac:dyDescent="0.25">
      <c r="A236" s="13"/>
      <c r="B236" s="14"/>
      <c r="C236" s="15"/>
      <c r="D236" s="16"/>
      <c r="E236" s="17"/>
      <c r="F236" s="25"/>
      <c r="G236" s="8"/>
      <c r="I236" s="26"/>
      <c r="J236" s="30"/>
      <c r="K236" s="30"/>
      <c r="L236" s="27"/>
    </row>
    <row r="237" spans="1:12" x14ac:dyDescent="0.25">
      <c r="A237" s="20"/>
      <c r="B237" s="14"/>
      <c r="C237" s="15"/>
      <c r="D237" s="16"/>
      <c r="E237" s="17"/>
      <c r="F237" s="25"/>
      <c r="G237" s="8"/>
      <c r="I237" s="26"/>
      <c r="J237" s="30"/>
      <c r="K237" s="30"/>
      <c r="L237" s="27"/>
    </row>
    <row r="238" spans="1:12" x14ac:dyDescent="0.25">
      <c r="A238" s="13"/>
      <c r="B238" s="14"/>
      <c r="C238" s="15"/>
      <c r="D238" s="16"/>
      <c r="E238" s="17"/>
      <c r="F238" s="25"/>
      <c r="G238" s="8"/>
      <c r="I238" s="26"/>
      <c r="J238" s="30"/>
      <c r="K238" s="30"/>
      <c r="L238" s="27"/>
    </row>
    <row r="239" spans="1:12" x14ac:dyDescent="0.25">
      <c r="A239" s="20"/>
      <c r="B239" s="14"/>
      <c r="C239" s="15"/>
      <c r="D239" s="16"/>
      <c r="E239" s="17"/>
      <c r="F239" s="25"/>
      <c r="G239" s="8"/>
      <c r="I239" s="26"/>
      <c r="J239" s="30"/>
      <c r="K239" s="30"/>
      <c r="L239" s="27"/>
    </row>
    <row r="240" spans="1:12" x14ac:dyDescent="0.25">
      <c r="A240" s="13"/>
      <c r="B240" s="14"/>
      <c r="C240" s="15"/>
      <c r="D240" s="16"/>
      <c r="E240" s="17"/>
      <c r="F240" s="25"/>
      <c r="G240" s="8"/>
      <c r="I240" s="26"/>
      <c r="J240" s="30"/>
      <c r="K240" s="30"/>
      <c r="L240" s="27"/>
    </row>
    <row r="241" spans="1:12" x14ac:dyDescent="0.25">
      <c r="A241" s="20"/>
      <c r="B241" s="14"/>
      <c r="C241" s="21"/>
      <c r="D241" s="20"/>
      <c r="E241" s="22"/>
      <c r="F241" s="18"/>
      <c r="G241" s="18"/>
      <c r="I241" s="23"/>
      <c r="J241" s="30"/>
      <c r="K241" s="30"/>
      <c r="L241" s="27"/>
    </row>
    <row r="242" spans="1:12" x14ac:dyDescent="0.25">
      <c r="A242" s="13"/>
      <c r="B242" s="14"/>
      <c r="C242" s="15"/>
      <c r="D242" s="16"/>
      <c r="E242" s="17"/>
      <c r="F242" s="25"/>
      <c r="G242" s="8"/>
      <c r="I242" s="26"/>
      <c r="J242" s="30"/>
      <c r="K242" s="30"/>
      <c r="L242" s="27"/>
    </row>
    <row r="243" spans="1:12" x14ac:dyDescent="0.25">
      <c r="A243" s="20"/>
      <c r="B243" s="14"/>
      <c r="C243" s="15"/>
      <c r="D243" s="16"/>
      <c r="E243" s="17"/>
      <c r="F243" s="25"/>
      <c r="G243" s="8"/>
      <c r="I243" s="26"/>
      <c r="J243" s="30"/>
      <c r="K243" s="30"/>
      <c r="L243" s="27"/>
    </row>
    <row r="244" spans="1:12" x14ac:dyDescent="0.25">
      <c r="A244" s="13"/>
      <c r="B244" s="14"/>
      <c r="C244" s="15"/>
      <c r="D244" s="16"/>
      <c r="E244" s="17"/>
      <c r="F244" s="25"/>
      <c r="G244" s="8"/>
      <c r="I244" s="26"/>
      <c r="J244" s="30"/>
      <c r="K244" s="30"/>
      <c r="L244" s="27"/>
    </row>
    <row r="245" spans="1:12" x14ac:dyDescent="0.25">
      <c r="A245" s="20"/>
      <c r="B245" s="14"/>
      <c r="C245" s="15"/>
      <c r="D245" s="16"/>
      <c r="E245" s="17"/>
      <c r="F245" s="25"/>
      <c r="G245" s="8"/>
      <c r="I245" s="26"/>
      <c r="J245" s="30"/>
      <c r="K245" s="30"/>
      <c r="L245" s="27"/>
    </row>
    <row r="246" spans="1:12" x14ac:dyDescent="0.25">
      <c r="A246" s="13"/>
      <c r="B246" s="14"/>
      <c r="C246" s="15"/>
      <c r="D246" s="16"/>
      <c r="E246" s="17"/>
      <c r="F246" s="25"/>
      <c r="G246" s="8"/>
      <c r="I246" s="26"/>
      <c r="J246" s="30"/>
      <c r="K246" s="30"/>
      <c r="L246" s="27"/>
    </row>
    <row r="247" spans="1:12" x14ac:dyDescent="0.25">
      <c r="A247" s="20"/>
      <c r="B247" s="14"/>
      <c r="C247" s="15"/>
      <c r="D247" s="16"/>
      <c r="E247" s="17"/>
      <c r="F247" s="25"/>
      <c r="G247" s="8"/>
      <c r="I247" s="26"/>
      <c r="J247" s="30"/>
      <c r="K247" s="30"/>
      <c r="L247" s="27"/>
    </row>
    <row r="248" spans="1:12" x14ac:dyDescent="0.25">
      <c r="A248" s="13"/>
      <c r="B248" s="14"/>
      <c r="C248" s="21"/>
      <c r="D248" s="20"/>
      <c r="E248" s="22"/>
      <c r="F248" s="18"/>
      <c r="G248" s="18"/>
      <c r="I248" s="23"/>
      <c r="J248" s="30"/>
      <c r="K248" s="30"/>
      <c r="L248" s="27"/>
    </row>
    <row r="249" spans="1:12" x14ac:dyDescent="0.25">
      <c r="A249" s="20"/>
      <c r="B249" s="14"/>
      <c r="C249" s="15"/>
      <c r="D249" s="16"/>
      <c r="E249" s="17"/>
      <c r="F249" s="25"/>
      <c r="G249" s="8"/>
      <c r="I249" s="26"/>
      <c r="J249" s="30"/>
      <c r="K249" s="30"/>
      <c r="L249" s="27"/>
    </row>
    <row r="250" spans="1:12" x14ac:dyDescent="0.25">
      <c r="A250" s="13"/>
      <c r="B250" s="14"/>
      <c r="C250" s="15"/>
      <c r="D250" s="16"/>
      <c r="E250" s="17"/>
      <c r="F250" s="25"/>
      <c r="G250" s="8"/>
      <c r="I250" s="26"/>
      <c r="J250" s="30"/>
      <c r="K250" s="30"/>
      <c r="L250" s="27"/>
    </row>
    <row r="251" spans="1:12" x14ac:dyDescent="0.25">
      <c r="A251" s="20"/>
      <c r="B251" s="14"/>
      <c r="C251" s="15"/>
      <c r="D251" s="16"/>
      <c r="E251" s="17"/>
      <c r="F251" s="25"/>
      <c r="G251" s="8"/>
      <c r="I251" s="26"/>
      <c r="J251" s="30"/>
      <c r="K251" s="30"/>
      <c r="L251" s="27"/>
    </row>
    <row r="252" spans="1:12" x14ac:dyDescent="0.25">
      <c r="A252" s="13"/>
      <c r="B252" s="14"/>
      <c r="C252" s="21"/>
      <c r="D252" s="20"/>
      <c r="E252" s="22"/>
      <c r="F252" s="18"/>
      <c r="G252" s="18"/>
      <c r="I252" s="23"/>
      <c r="J252" s="30"/>
      <c r="K252" s="30"/>
      <c r="L252" s="27"/>
    </row>
    <row r="253" spans="1:12" x14ac:dyDescent="0.25">
      <c r="A253" s="20"/>
      <c r="B253" s="14"/>
      <c r="C253" s="15"/>
      <c r="D253" s="16"/>
      <c r="E253" s="17"/>
      <c r="F253" s="25"/>
      <c r="G253" s="8"/>
      <c r="I253" s="26"/>
      <c r="J253" s="30"/>
      <c r="K253" s="30"/>
      <c r="L253" s="27"/>
    </row>
    <row r="254" spans="1:12" x14ac:dyDescent="0.25">
      <c r="A254" s="13"/>
      <c r="B254" s="14"/>
      <c r="C254" s="15"/>
      <c r="D254" s="16"/>
      <c r="E254" s="17"/>
      <c r="F254" s="25"/>
      <c r="G254" s="8"/>
      <c r="I254" s="26"/>
      <c r="J254" s="30"/>
      <c r="K254" s="30"/>
      <c r="L254" s="27"/>
    </row>
    <row r="255" spans="1:12" x14ac:dyDescent="0.25">
      <c r="A255" s="20"/>
      <c r="B255" s="14"/>
      <c r="C255" s="15"/>
      <c r="D255" s="16"/>
      <c r="E255" s="17"/>
      <c r="F255" s="25"/>
      <c r="G255" s="8"/>
      <c r="I255" s="26"/>
      <c r="J255" s="30"/>
      <c r="K255" s="30"/>
      <c r="L255" s="27"/>
    </row>
    <row r="256" spans="1:12" x14ac:dyDescent="0.25">
      <c r="A256" s="13"/>
      <c r="B256" s="14"/>
      <c r="C256" s="15"/>
      <c r="D256" s="16"/>
      <c r="E256" s="17"/>
      <c r="F256" s="25"/>
      <c r="G256" s="8"/>
      <c r="I256" s="26"/>
      <c r="J256" s="30"/>
      <c r="K256" s="30"/>
      <c r="L256" s="27"/>
    </row>
    <row r="257" spans="1:12" x14ac:dyDescent="0.25">
      <c r="A257" s="13"/>
      <c r="B257" s="14"/>
      <c r="C257" s="15"/>
      <c r="D257" s="16"/>
      <c r="E257" s="17"/>
      <c r="F257" s="25"/>
      <c r="G257" s="8"/>
      <c r="I257" s="26"/>
      <c r="J257" s="30"/>
      <c r="K257" s="30"/>
      <c r="L257" s="27"/>
    </row>
    <row r="258" spans="1:12" x14ac:dyDescent="0.25">
      <c r="A258" s="13"/>
      <c r="B258" s="14"/>
      <c r="C258" s="15"/>
      <c r="D258" s="16"/>
      <c r="E258" s="17"/>
      <c r="F258" s="25"/>
      <c r="G258" s="8"/>
      <c r="I258" s="26"/>
      <c r="J258" s="30"/>
      <c r="K258" s="30"/>
      <c r="L258" s="27"/>
    </row>
    <row r="259" spans="1:12" x14ac:dyDescent="0.25">
      <c r="A259" s="13"/>
      <c r="B259" s="14"/>
      <c r="C259" s="21"/>
      <c r="D259" s="13"/>
      <c r="E259" s="22"/>
      <c r="F259" s="18"/>
      <c r="G259" s="18"/>
      <c r="I259" s="23"/>
      <c r="J259" s="30"/>
      <c r="K259" s="30"/>
      <c r="L259" s="27"/>
    </row>
    <row r="260" spans="1:12" x14ac:dyDescent="0.25">
      <c r="A260" s="13"/>
      <c r="B260" s="14"/>
      <c r="C260" s="15"/>
      <c r="D260" s="16"/>
      <c r="E260" s="17"/>
      <c r="F260" s="25"/>
      <c r="G260" s="8"/>
      <c r="I260" s="26"/>
      <c r="J260" s="30"/>
      <c r="K260" s="30"/>
      <c r="L260" s="27"/>
    </row>
    <row r="261" spans="1:12" x14ac:dyDescent="0.25">
      <c r="A261" s="13"/>
      <c r="B261" s="14"/>
      <c r="C261" s="15"/>
      <c r="D261" s="16"/>
      <c r="E261" s="17"/>
      <c r="F261" s="25"/>
      <c r="G261" s="8"/>
      <c r="I261" s="26"/>
      <c r="J261" s="30"/>
      <c r="K261" s="30"/>
      <c r="L261" s="27"/>
    </row>
    <row r="262" spans="1:12" x14ac:dyDescent="0.25">
      <c r="A262" s="13"/>
      <c r="B262" s="14"/>
      <c r="C262" s="15"/>
      <c r="D262" s="16"/>
      <c r="E262" s="17"/>
      <c r="F262" s="25"/>
      <c r="G262" s="8"/>
      <c r="I262" s="26"/>
      <c r="J262" s="30"/>
      <c r="K262" s="30"/>
      <c r="L262" s="27"/>
    </row>
    <row r="263" spans="1:12" x14ac:dyDescent="0.25">
      <c r="A263" s="13"/>
      <c r="B263" s="14"/>
      <c r="C263" s="15"/>
      <c r="D263" s="16"/>
      <c r="E263" s="17"/>
      <c r="F263" s="25"/>
      <c r="G263" s="8"/>
      <c r="I263" s="26"/>
      <c r="J263" s="30"/>
      <c r="K263" s="30"/>
      <c r="L263" s="27"/>
    </row>
    <row r="264" spans="1:12" x14ac:dyDescent="0.25">
      <c r="A264" s="13"/>
      <c r="B264" s="14"/>
      <c r="C264" s="15"/>
      <c r="D264" s="16"/>
      <c r="E264" s="17"/>
      <c r="F264" s="25"/>
      <c r="G264" s="8"/>
      <c r="I264" s="26"/>
      <c r="J264" s="30"/>
      <c r="K264" s="30"/>
      <c r="L264" s="27"/>
    </row>
    <row r="265" spans="1:12" x14ac:dyDescent="0.25">
      <c r="A265" s="13"/>
      <c r="B265" s="14"/>
      <c r="C265" s="21"/>
      <c r="D265" s="13"/>
      <c r="E265" s="22"/>
      <c r="F265" s="18"/>
      <c r="G265" s="18"/>
      <c r="I265" s="23"/>
      <c r="J265" s="30"/>
      <c r="K265" s="30"/>
      <c r="L265" s="27"/>
    </row>
    <row r="266" spans="1:12" x14ac:dyDescent="0.25">
      <c r="A266" s="13"/>
      <c r="B266" s="14"/>
      <c r="C266" s="15"/>
      <c r="D266" s="16"/>
      <c r="E266" s="17"/>
      <c r="F266" s="25"/>
      <c r="G266" s="8"/>
      <c r="I266" s="26"/>
      <c r="J266" s="30"/>
      <c r="K266" s="30"/>
      <c r="L266" s="27"/>
    </row>
    <row r="267" spans="1:12" x14ac:dyDescent="0.25">
      <c r="A267" s="13"/>
      <c r="B267" s="14"/>
      <c r="C267" s="15"/>
      <c r="D267" s="16"/>
      <c r="E267" s="17"/>
      <c r="F267" s="25"/>
      <c r="G267" s="8"/>
      <c r="I267" s="26"/>
      <c r="J267" s="30"/>
      <c r="K267" s="30"/>
      <c r="L267" s="27"/>
    </row>
    <row r="268" spans="1:12" x14ac:dyDescent="0.25">
      <c r="A268" s="13"/>
      <c r="B268" s="14"/>
      <c r="C268" s="15"/>
      <c r="D268" s="16"/>
      <c r="E268" s="17"/>
      <c r="F268" s="25"/>
      <c r="G268" s="8"/>
      <c r="I268" s="26"/>
      <c r="J268" s="30"/>
      <c r="K268" s="30"/>
      <c r="L268" s="27"/>
    </row>
    <row r="269" spans="1:12" x14ac:dyDescent="0.25">
      <c r="J269" s="6">
        <f>SUM(J73:J268)</f>
        <v>2279303340.5405393</v>
      </c>
      <c r="K269" s="6">
        <f>SUM(K73:K268)</f>
        <v>250723367.45945948</v>
      </c>
      <c r="L269" s="24">
        <f>SUM(L73:L268)</f>
        <v>2530026708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CV. Arto Moro</dc:creator>
  <cp:lastModifiedBy>CV. Arto Moro</cp:lastModifiedBy>
  <dcterms:created xsi:type="dcterms:W3CDTF">2023-07-18T02:55:08Z</dcterms:created>
  <dcterms:modified xsi:type="dcterms:W3CDTF">2023-11-17T03:24:57Z</dcterms:modified>
</cp:coreProperties>
</file>