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47" i="2" l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K282" i="1"/>
  <c r="E230" i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712" i="1"/>
  <c r="E1636" i="1"/>
  <c r="E1674" i="1" s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80" i="1"/>
  <c r="E3004" i="1"/>
  <c r="E3042" i="1" s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246" i="1"/>
  <c r="E5170" i="1"/>
  <c r="E5208" i="1" s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<sst xmlns="http://schemas.openxmlformats.org/spreadsheetml/2006/main" count="9879" uniqueCount="75">
  <si>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</si>
  <si>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</si>
  <si>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</si>
  <si>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</si>
  <si>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</si>
  <si>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</si>
  <si>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</si>
  <si>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</si>
  <si>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</si>
  <si>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</si>
  <si>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</si>
  <si>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</si>
  <si>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</si>
  <si>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</si>
  <si>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</si>
  <si>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</si>
  <si>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</si>
  <si>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</si>
  <si>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</si>
  <si>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</si>
  <si>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</si>
  <si>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</si>
  <si>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</si>
  <si>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</si>
  <si>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</si>
  <si>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</si>
  <si>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</si>
  <si>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</si>
  <si>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</si>
  <si>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</si>
  <si>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LILY JULIAWATI</t>
  </si>
  <si>
    <t>(REJO AGUNG)</t>
  </si>
  <si>
    <t>JOMBANG</t>
  </si>
  <si>
    <t>G 0536</t>
  </si>
  <si>
    <t>LSN</t>
  </si>
  <si>
    <t>CUTTER 18 MM KENKO L-500 (BESAR)</t>
  </si>
  <si>
    <t>NOVI / CONDRO</t>
  </si>
  <si>
    <t>CUTTER 9 MM KENKO A-300 (KECIL)</t>
  </si>
  <si>
    <t>CV FM 90</t>
  </si>
  <si>
    <t/>
  </si>
  <si>
    <t>KEBUMEN</t>
  </si>
  <si>
    <t>A 0539</t>
  </si>
  <si>
    <t>GEL PEN TRIFELLO HI-TECH TF-1191 WARNA</t>
  </si>
  <si>
    <t>GEL PEN TRIFELLO HI-TECH TF-1190 HITAM</t>
  </si>
  <si>
    <t>CV PELITA JAYA</t>
  </si>
  <si>
    <t>(ANUGERAH SEJAHTERA)</t>
  </si>
  <si>
    <t>PURWOKERTO</t>
  </si>
  <si>
    <t>PCS</t>
  </si>
  <si>
    <t>PENSIL WARNA JOYKO CP-12PB (PANJANG)</t>
  </si>
  <si>
    <t>STAPLER KENKO HD-50</t>
  </si>
  <si>
    <t>GRS</t>
  </si>
  <si>
    <t>PENSIL KENKO 2B-6191 HIJAU CAP HITAM</t>
  </si>
  <si>
    <t>PUNCH KENKO NO. 30XL</t>
  </si>
  <si>
    <t>BOX</t>
  </si>
  <si>
    <t>STIP / PENGHAPUS JOYKO 526-B40BL HITAM</t>
  </si>
  <si>
    <t>STIP / PENGHAPUS JOYKO 526-B40P PUTIH</t>
  </si>
  <si>
    <t>STIP / PENGHAPUS KENKO ERB-40SQ HITAM</t>
  </si>
  <si>
    <t>KO 0551</t>
  </si>
  <si>
    <t>CV TIARA</t>
  </si>
  <si>
    <t>SOLO</t>
  </si>
  <si>
    <t>A 0553</t>
  </si>
  <si>
    <t>GEL PEN TRIFELLO HI-TECH TF-1191 HITAM</t>
  </si>
  <si>
    <t>CV GANESHA</t>
  </si>
  <si>
    <t>WONOSOBO</t>
  </si>
  <si>
    <t>KO 0554</t>
  </si>
  <si>
    <t>BINDER CLIP KENKO NO. 200</t>
  </si>
  <si>
    <t>LEM STICK KENKO 15 GR (TANGGUNG) isi 20 pc</t>
  </si>
  <si>
    <t>CV LANCAR JAYA SENTOSA</t>
  </si>
  <si>
    <t>MALANG</t>
  </si>
  <si>
    <t>KO 4960</t>
  </si>
  <si>
    <t>TAPE DISPENSER KENKO TD-323 (1" &amp; 3" CORE)</t>
  </si>
  <si>
    <t>KO 0570</t>
  </si>
  <si>
    <t>CORRECTION FLUID KENKO KE-01</t>
  </si>
  <si>
    <t>G 0568</t>
  </si>
  <si>
    <t>PENSIL JOYKO 2B P-88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</si>
</sst>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898" zoomScaleNormal="100" workbookViewId="0">
      <selection activeCell="H907" sqref="H907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23120001</v>
      </c>
      <c r="G2" s="11" t="s">
        <v>2</v>
      </c>
      <c r="H2" s="301" t="s">
        <v>30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45264</v>
      </c>
      <c r="E4" s="344"/>
      <c r="F4" s="305"/>
      <c r="G4" s="18"/>
      <c r="H4" s="345" t="s">
        <v>31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32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0" t="s">
        <v>35</v>
      </c>
      <c r="F10" s="48"/>
      <c r="G10" s="49"/>
      <c r="H10" s="50">
        <v>147600</v>
      </c>
      <c r="I10" s="51">
        <v>0.125</v>
      </c>
      <c r="J10" s="51"/>
      <c r="K10" s="52">
        <f t="shared" ref="K10:K25" si="0">(B10*H10-((B10*H10)*I10))-((B10*H10-((B10*H10)*I10))*J10)</f>
        <v>12915000</v>
      </c>
      <c r="L10" s="36"/>
    </row>
    <row r="11" spans="1:12" s="10" customFormat="1" ht="14.1" customHeight="1" x14ac:dyDescent="0.25">
      <c r="A11" s="45">
        <v>2</v>
      </c>
      <c r="B11" s="46">
        <v>60</v>
      </c>
      <c r="C11" s="46" t="s">
        <v>34</v>
      </c>
      <c r="D11" s="93">
        <v>2</v>
      </c>
      <c r="E11" s="110" t="s">
        <v>37</v>
      </c>
      <c r="F11" s="48"/>
      <c r="G11" s="49"/>
      <c r="H11" s="50">
        <v>57000</v>
      </c>
      <c r="I11" s="51">
        <v>0.125</v>
      </c>
      <c r="J11" s="51"/>
      <c r="K11" s="52">
        <f t="shared" si="0"/>
        <v>2992500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15907500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1576418.9189189188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15907500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07" t="s">
        <v>36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23120001</v>
      </c>
      <c r="F40" s="123"/>
      <c r="G40" s="124" t="s">
        <v>2</v>
      </c>
      <c r="H40" s="351" t="str">
        <f>H2</f>
        <v>LILY JULIAWATI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45264</v>
      </c>
      <c r="E42" s="357"/>
      <c r="F42" s="355"/>
      <c r="G42" s="131"/>
      <c r="H42" s="358" t="str">
        <f>H4</f>
        <v>(REJO AGUNG)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JOMBANG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0536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100</v>
      </c>
      <c r="C48" s="287" t="str">
        <f t="shared" si="1"/>
        <v>LSN</v>
      </c>
      <c r="D48" s="288">
        <f t="shared" si="1"/>
        <v>5</v>
      </c>
      <c r="E48" s="289" t="str">
        <f t="shared" si="1"/>
        <v>CUTTER 18 MM KENKO L-500 (BESAR)</v>
      </c>
      <c r="F48" s="158"/>
      <c r="G48" s="159"/>
      <c r="H48" s="160">
        <f t="shared" ref="H48:J63" si="2">H10</f>
        <v>147600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12915000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60</v>
      </c>
      <c r="C49" s="287" t="str">
        <f t="shared" si="1"/>
        <v>LSN</v>
      </c>
      <c r="D49" s="288">
        <f t="shared" si="1"/>
        <v>2</v>
      </c>
      <c r="E49" s="289" t="str">
        <f t="shared" si="1"/>
        <v>CUTTER 9 MM KENKO A-300 (KECIL)</v>
      </c>
      <c r="F49" s="158"/>
      <c r="G49" s="159"/>
      <c r="H49" s="160">
        <f t="shared" si="2"/>
        <v>57000</v>
      </c>
      <c r="I49" s="161">
        <f t="shared" si="2"/>
        <v>0.125</v>
      </c>
      <c r="J49" s="161">
        <f t="shared" si="2"/>
        <v>0</v>
      </c>
      <c r="K49" s="162">
        <f t="shared" si="3"/>
        <v>2992500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15907500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1576418.9189189188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15907500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3" t="str">
        <f>J36</f>
        <v>NOVI / CONDRO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23120001</v>
      </c>
      <c r="F78" s="200"/>
      <c r="G78" s="201" t="s">
        <v>2</v>
      </c>
      <c r="H78" s="335" t="str">
        <f>H40</f>
        <v>LILY JULIAWATI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45264</v>
      </c>
      <c r="E80" s="311"/>
      <c r="F80" s="309"/>
      <c r="G80" s="208"/>
      <c r="H80" s="312" t="str">
        <f>H42</f>
        <v>(REJO AGUNG)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JOMBANG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0536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100</v>
      </c>
      <c r="C86" s="292" t="str">
        <f t="shared" si="4"/>
        <v>LSN</v>
      </c>
      <c r="D86" s="293">
        <f t="shared" si="4"/>
        <v>5</v>
      </c>
      <c r="E86" s="294" t="str">
        <f t="shared" si="4"/>
        <v>CUTTER 18 MM KENKO L-500 (BESAR)</v>
      </c>
      <c r="F86" s="235"/>
      <c r="G86" s="236"/>
      <c r="H86" s="237">
        <f t="shared" ref="H86:J101" si="5">H48</f>
        <v>147600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12915000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60</v>
      </c>
      <c r="C87" s="292" t="str">
        <f t="shared" si="4"/>
        <v>LSN</v>
      </c>
      <c r="D87" s="293">
        <f t="shared" si="4"/>
        <v>2</v>
      </c>
      <c r="E87" s="294" t="str">
        <f t="shared" si="4"/>
        <v>CUTTER 9 MM KENKO A-300 (KECIL)</v>
      </c>
      <c r="F87" s="235"/>
      <c r="G87" s="236"/>
      <c r="H87" s="237">
        <f t="shared" si="5"/>
        <v>57000</v>
      </c>
      <c r="I87" s="238">
        <f t="shared" si="5"/>
        <v>0.125</v>
      </c>
      <c r="J87" s="238">
        <f t="shared" si="5"/>
        <v>0</v>
      </c>
      <c r="K87" s="239">
        <f t="shared" si="6"/>
        <v>2992500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15907500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1576418.9189189188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15907500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5" t="str">
        <f>J74</f>
        <v>NOVI / CONDRO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23120002</v>
      </c>
      <c r="G116" s="11" t="s">
        <v>2</v>
      </c>
      <c r="H116" s="301" t="s">
        <v>38</v>
      </c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>
        <v>45265</v>
      </c>
      <c r="E118" s="344"/>
      <c r="F118" s="305"/>
      <c r="G118" s="18"/>
      <c r="H118" s="345" t="s">
        <v>39</v>
      </c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 t="s">
        <v>40</v>
      </c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41</v>
      </c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42</v>
      </c>
      <c r="F124" s="48"/>
      <c r="G124" s="49"/>
      <c r="H124" s="50">
        <v>28500</v>
      </c>
      <c r="I124" s="51"/>
      <c r="J124" s="51"/>
      <c r="K124" s="52">
        <f t="shared" ref="K124:K139" si="7">(B124*H124-((B124*H124)*I124))-((B124*H124-((B124*H124)*I124))*J124)</f>
        <v>4104000</v>
      </c>
      <c r="L124" s="36"/>
    </row>
    <row r="125" spans="1:12" s="10" customFormat="1" ht="14.1" customHeight="1" x14ac:dyDescent="0.25">
      <c r="A125" s="45">
        <v>2</v>
      </c>
      <c r="B125" s="46">
        <v>288</v>
      </c>
      <c r="C125" s="46" t="s">
        <v>34</v>
      </c>
      <c r="D125" s="93">
        <v>2</v>
      </c>
      <c r="E125" s="110" t="s">
        <v>43</v>
      </c>
      <c r="F125" s="48"/>
      <c r="G125" s="49"/>
      <c r="H125" s="50">
        <v>28500</v>
      </c>
      <c r="I125" s="51"/>
      <c r="J125" s="51"/>
      <c r="K125" s="52">
        <f t="shared" si="7"/>
        <v>8208000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12312000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1220108.1081081079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12312000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07" t="s">
        <v>36</v>
      </c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23120002</v>
      </c>
      <c r="F154" s="123"/>
      <c r="G154" s="124" t="s">
        <v>2</v>
      </c>
      <c r="H154" s="351" t="str">
        <f>H116</f>
        <v>CV FM 90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45265</v>
      </c>
      <c r="E156" s="357"/>
      <c r="F156" s="355"/>
      <c r="G156" s="131"/>
      <c r="H156" s="358" t="str">
        <f>H118</f>
        <v/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 t="str">
        <f>H119</f>
        <v>KEBUMEN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A 0539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GEL PEN TRIFELLO HI-TECH TF-1191 WARNA</v>
      </c>
      <c r="F162" s="158"/>
      <c r="G162" s="159"/>
      <c r="H162" s="160">
        <f t="shared" ref="H162:J162" si="9">H124</f>
        <v>28500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4104000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288</v>
      </c>
      <c r="C163" s="287" t="str">
        <f t="shared" si="11"/>
        <v>LSN</v>
      </c>
      <c r="D163" s="288">
        <f t="shared" si="11"/>
        <v>2</v>
      </c>
      <c r="E163" s="289" t="str">
        <f t="shared" si="11"/>
        <v>GEL PEN TRIFELLO HI-TECH TF-1190 HITAM</v>
      </c>
      <c r="F163" s="158"/>
      <c r="G163" s="159"/>
      <c r="H163" s="160">
        <f t="shared" ref="H163:J163" si="12">H125</f>
        <v>28500</v>
      </c>
      <c r="I163" s="161">
        <f t="shared" si="12"/>
        <v>0</v>
      </c>
      <c r="J163" s="161">
        <f t="shared" si="12"/>
        <v>0</v>
      </c>
      <c r="K163" s="162">
        <f t="shared" si="10"/>
        <v>8208000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12312000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1220108.1081081079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12312000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3" t="str">
        <f>J150</f>
        <v>NOVI / CONDRO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23120002</v>
      </c>
      <c r="F192" s="200"/>
      <c r="G192" s="201" t="s">
        <v>2</v>
      </c>
      <c r="H192" s="335" t="str">
        <f>H154</f>
        <v>CV FM 90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45265</v>
      </c>
      <c r="E194" s="311"/>
      <c r="F194" s="309"/>
      <c r="G194" s="208"/>
      <c r="H194" s="312" t="str">
        <f>H156</f>
        <v/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 t="str">
        <f>H157</f>
        <v>KEBUMEN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A 0539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GEL PEN TRIFELLO HI-TECH TF-1191 WARNA</v>
      </c>
      <c r="F200" s="235"/>
      <c r="G200" s="236"/>
      <c r="H200" s="237">
        <f t="shared" ref="H200:J200" si="42">H162</f>
        <v>28500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4104000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288</v>
      </c>
      <c r="C201" s="292" t="str">
        <f t="shared" si="44"/>
        <v>LSN</v>
      </c>
      <c r="D201" s="293">
        <f t="shared" si="44"/>
        <v>2</v>
      </c>
      <c r="E201" s="294" t="str">
        <f t="shared" si="44"/>
        <v>GEL PEN TRIFELLO HI-TECH TF-1190 HITAM</v>
      </c>
      <c r="F201" s="235"/>
      <c r="G201" s="236"/>
      <c r="H201" s="237">
        <f t="shared" ref="H201:J201" si="45">H163</f>
        <v>28500</v>
      </c>
      <c r="I201" s="238">
        <f t="shared" si="45"/>
        <v>0</v>
      </c>
      <c r="J201" s="238">
        <f t="shared" si="45"/>
        <v>0</v>
      </c>
      <c r="K201" s="239">
        <f t="shared" si="43"/>
        <v>8208000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12312000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1220108.1081081079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12312000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5" t="str">
        <f>J188</f>
        <v>NOVI / CONDRO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23120003</v>
      </c>
      <c r="G230" s="11" t="s">
        <v>2</v>
      </c>
      <c r="H230" s="301" t="s">
        <v>44</v>
      </c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>
        <v>45266</v>
      </c>
      <c r="E232" s="344"/>
      <c r="F232" s="305"/>
      <c r="G232" s="18"/>
      <c r="H232" s="345" t="s">
        <v>45</v>
      </c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 t="s">
        <v>46</v>
      </c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57</v>
      </c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288</v>
      </c>
      <c r="C238" s="46" t="s">
        <v>47</v>
      </c>
      <c r="D238" s="93">
        <v>2</v>
      </c>
      <c r="E238" s="110" t="s">
        <v>48</v>
      </c>
      <c r="F238" s="48"/>
      <c r="G238" s="49"/>
      <c r="H238" s="50">
        <v>10600</v>
      </c>
      <c r="I238" s="51">
        <v>0.13500000000000001</v>
      </c>
      <c r="J238" s="51"/>
      <c r="K238" s="52">
        <f t="shared" ref="K238:K253" si="74">(B238*H238-((B238*H238)*I238))-((B238*H238-((B238*H238)*I238))*J238)</f>
        <v>2640672</v>
      </c>
      <c r="L238" s="36"/>
    </row>
    <row r="239" spans="1:12" s="10" customFormat="1" ht="14.1" customHeight="1" x14ac:dyDescent="0.25">
      <c r="A239" s="45">
        <v>2</v>
      </c>
      <c r="B239" s="46">
        <v>30</v>
      </c>
      <c r="C239" s="46" t="s">
        <v>34</v>
      </c>
      <c r="D239" s="93">
        <v>3</v>
      </c>
      <c r="E239" s="110" t="s">
        <v>49</v>
      </c>
      <c r="F239" s="48"/>
      <c r="G239" s="49"/>
      <c r="H239" s="50">
        <v>228000</v>
      </c>
      <c r="I239" s="51">
        <v>0.13500000000000001</v>
      </c>
      <c r="J239" s="51"/>
      <c r="K239" s="52">
        <f t="shared" si="74"/>
        <v>5916600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50</v>
      </c>
      <c r="D240" s="93">
        <v>1</v>
      </c>
      <c r="E240" s="110" t="s">
        <v>51</v>
      </c>
      <c r="F240" s="48"/>
      <c r="G240" s="49"/>
      <c r="H240" s="50">
        <v>110400</v>
      </c>
      <c r="I240" s="51">
        <v>0.13500000000000001</v>
      </c>
      <c r="J240" s="51"/>
      <c r="K240" s="52">
        <f t="shared" si="74"/>
        <v>1909920</v>
      </c>
      <c r="L240" s="36"/>
    </row>
    <row r="241" spans="1:12" s="10" customFormat="1" ht="14.1" customHeight="1" x14ac:dyDescent="0.25">
      <c r="A241" s="45">
        <v>4</v>
      </c>
      <c r="B241" s="46">
        <v>96</v>
      </c>
      <c r="C241" s="46" t="s">
        <v>47</v>
      </c>
      <c r="D241" s="93">
        <v>1</v>
      </c>
      <c r="E241" s="110" t="s">
        <v>52</v>
      </c>
      <c r="F241" s="48"/>
      <c r="G241" s="49"/>
      <c r="H241" s="50">
        <v>15000</v>
      </c>
      <c r="I241" s="51">
        <v>0.13500000000000001</v>
      </c>
      <c r="J241" s="51"/>
      <c r="K241" s="52">
        <f t="shared" si="74"/>
        <v>1245600</v>
      </c>
      <c r="L241" s="36"/>
    </row>
    <row r="242" spans="1:12" s="10" customFormat="1" ht="14.1" customHeight="1" x14ac:dyDescent="0.25">
      <c r="A242" s="45">
        <v>5</v>
      </c>
      <c r="B242" s="46">
        <v>100</v>
      </c>
      <c r="C242" s="46" t="s">
        <v>53</v>
      </c>
      <c r="D242" s="93">
        <v>2</v>
      </c>
      <c r="E242" s="110" t="s">
        <v>54</v>
      </c>
      <c r="F242" s="48"/>
      <c r="G242" s="49"/>
      <c r="H242" s="50">
        <v>28300</v>
      </c>
      <c r="I242" s="51">
        <v>0.13500000000000001</v>
      </c>
      <c r="J242" s="51"/>
      <c r="K242" s="52">
        <f t="shared" si="74"/>
        <v>2447950</v>
      </c>
      <c r="L242" s="36"/>
    </row>
    <row r="243" spans="1:12" s="10" customFormat="1" ht="14.1" customHeight="1" x14ac:dyDescent="0.25">
      <c r="A243" s="45">
        <v>6</v>
      </c>
      <c r="B243" s="46">
        <v>100</v>
      </c>
      <c r="C243" s="46" t="s">
        <v>53</v>
      </c>
      <c r="D243" s="93">
        <v>2</v>
      </c>
      <c r="E243" s="110" t="s">
        <v>55</v>
      </c>
      <c r="F243" s="48"/>
      <c r="G243" s="49"/>
      <c r="H243" s="50">
        <v>28300</v>
      </c>
      <c r="I243" s="51">
        <v>0.13500000000000001</v>
      </c>
      <c r="J243" s="51"/>
      <c r="K243" s="52">
        <f t="shared" si="74"/>
        <v>2447950</v>
      </c>
      <c r="L243" s="36"/>
    </row>
    <row r="244" spans="1:12" s="10" customFormat="1" ht="14.1" customHeight="1" x14ac:dyDescent="0.25">
      <c r="A244" s="45">
        <v>7</v>
      </c>
      <c r="B244" s="46">
        <v>50</v>
      </c>
      <c r="C244" s="46" t="s">
        <v>53</v>
      </c>
      <c r="D244" s="93">
        <v>1</v>
      </c>
      <c r="E244" s="110" t="s">
        <v>56</v>
      </c>
      <c r="F244" s="48"/>
      <c r="G244" s="49"/>
      <c r="H244" s="50">
        <v>27500</v>
      </c>
      <c r="I244" s="51">
        <v>0.13500000000000001</v>
      </c>
      <c r="J244" s="51"/>
      <c r="K244" s="52">
        <f t="shared" si="74"/>
        <v>1189375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17798067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1763772.4054054054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17798067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07" t="s">
        <v>36</v>
      </c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23120003</v>
      </c>
      <c r="F268" s="123"/>
      <c r="G268" s="124" t="s">
        <v>2</v>
      </c>
      <c r="H268" s="351" t="str">
        <f>H230</f>
        <v>CV PELITA JAYA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45266</v>
      </c>
      <c r="E270" s="357"/>
      <c r="F270" s="355"/>
      <c r="G270" s="131"/>
      <c r="H270" s="358" t="str">
        <f>H232</f>
        <v>(ANUGERAH SEJAHTERA)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 t="str">
        <f>H233</f>
        <v>PURWOKERTO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0551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288</v>
      </c>
      <c r="C276" s="287" t="str">
        <f t="shared" si="75"/>
        <v>PCS</v>
      </c>
      <c r="D276" s="288">
        <f t="shared" si="75"/>
        <v>2</v>
      </c>
      <c r="E276" s="289" t="str">
        <f t="shared" si="75"/>
        <v>PENSIL WARNA JOYKO CP-12PB (PANJANG)</v>
      </c>
      <c r="F276" s="158"/>
      <c r="G276" s="159"/>
      <c r="H276" s="160">
        <f t="shared" ref="H276:J276" si="76">H238</f>
        <v>10600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2640672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30</v>
      </c>
      <c r="C277" s="287" t="str">
        <f t="shared" si="78"/>
        <v>LSN</v>
      </c>
      <c r="D277" s="288">
        <f t="shared" si="78"/>
        <v>3</v>
      </c>
      <c r="E277" s="289" t="str">
        <f t="shared" si="78"/>
        <v>STAPLER KENKO HD-50</v>
      </c>
      <c r="F277" s="158"/>
      <c r="G277" s="159"/>
      <c r="H277" s="160">
        <f t="shared" ref="H277:J277" si="79">H239</f>
        <v>228000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5916600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PENSIL KENKO 2B-6191 HIJAU CAP HITAM</v>
      </c>
      <c r="F278" s="158"/>
      <c r="G278" s="159"/>
      <c r="H278" s="160">
        <f t="shared" ref="H278:J278" si="81">H240</f>
        <v>110400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1909920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96</v>
      </c>
      <c r="C279" s="287" t="str">
        <f t="shared" si="82"/>
        <v>PCS</v>
      </c>
      <c r="D279" s="288">
        <f t="shared" si="82"/>
        <v>1</v>
      </c>
      <c r="E279" s="289" t="str">
        <f t="shared" si="82"/>
        <v>PUNCH KENKO NO. 30XL</v>
      </c>
      <c r="F279" s="158"/>
      <c r="G279" s="159"/>
      <c r="H279" s="160">
        <f t="shared" ref="H279:J279" si="83">H241</f>
        <v>15000</v>
      </c>
      <c r="I279" s="161">
        <f t="shared" si="83"/>
        <v>0.13500000000000001</v>
      </c>
      <c r="J279" s="161">
        <f t="shared" si="83"/>
        <v>0</v>
      </c>
      <c r="K279" s="162">
        <f t="shared" si="77"/>
        <v>1245600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100</v>
      </c>
      <c r="C280" s="287" t="str">
        <f t="shared" si="84"/>
        <v>BOX</v>
      </c>
      <c r="D280" s="288">
        <f t="shared" si="84"/>
        <v>2</v>
      </c>
      <c r="E280" s="289" t="str">
        <f t="shared" si="84"/>
        <v>STIP / PENGHAPUS JOYKO 526-B40BL HITAM</v>
      </c>
      <c r="F280" s="158"/>
      <c r="G280" s="159"/>
      <c r="H280" s="160">
        <f t="shared" ref="H280:J280" si="85">H242</f>
        <v>28300</v>
      </c>
      <c r="I280" s="161">
        <f t="shared" si="85"/>
        <v>0.13500000000000001</v>
      </c>
      <c r="J280" s="161">
        <f t="shared" si="85"/>
        <v>0</v>
      </c>
      <c r="K280" s="162">
        <f t="shared" si="77"/>
        <v>2447950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100</v>
      </c>
      <c r="C281" s="287" t="str">
        <f t="shared" si="86"/>
        <v>BOX</v>
      </c>
      <c r="D281" s="288">
        <f t="shared" si="86"/>
        <v>2</v>
      </c>
      <c r="E281" s="289" t="str">
        <f t="shared" si="86"/>
        <v>STIP / PENGHAPUS JOYKO 526-B40P PUTIH</v>
      </c>
      <c r="F281" s="158"/>
      <c r="G281" s="159"/>
      <c r="H281" s="160">
        <f t="shared" ref="H281:J281" si="87">H243</f>
        <v>28300</v>
      </c>
      <c r="I281" s="161">
        <f t="shared" si="87"/>
        <v>0.13500000000000001</v>
      </c>
      <c r="J281" s="161">
        <f t="shared" si="87"/>
        <v>0</v>
      </c>
      <c r="K281" s="162">
        <f t="shared" si="77"/>
        <v>2447950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50</v>
      </c>
      <c r="C282" s="287" t="str">
        <f t="shared" si="88"/>
        <v>BOX</v>
      </c>
      <c r="D282" s="288">
        <f t="shared" si="88"/>
        <v>1</v>
      </c>
      <c r="E282" s="289" t="str">
        <f t="shared" si="88"/>
        <v>STIP / PENGHAPUS KENKO ERB-40SQ HITAM</v>
      </c>
      <c r="F282" s="158"/>
      <c r="G282" s="159"/>
      <c r="H282" s="160">
        <f t="shared" ref="H282:J282" si="89">H244</f>
        <v>27500</v>
      </c>
      <c r="I282" s="161">
        <f t="shared" si="89"/>
        <v>0.13500000000000001</v>
      </c>
      <c r="J282" s="161">
        <f t="shared" si="89"/>
        <v>0</v>
      </c>
      <c r="K282" s="162">
        <f t="shared" si="77"/>
        <v>1189375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17798067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1763772.4054054054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17798067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3" t="str">
        <f>J264</f>
        <v>NOVI / CONDRO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23120003</v>
      </c>
      <c r="F306" s="200"/>
      <c r="G306" s="201" t="s">
        <v>2</v>
      </c>
      <c r="H306" s="335" t="str">
        <f>H268</f>
        <v>CV PELITA JAYA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45266</v>
      </c>
      <c r="E308" s="311"/>
      <c r="F308" s="309"/>
      <c r="G308" s="208"/>
      <c r="H308" s="312" t="str">
        <f>H270</f>
        <v>(ANUGERAH SEJAHTERA)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 t="str">
        <f>H271</f>
        <v>PURWOKERTO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0551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288</v>
      </c>
      <c r="C314" s="292" t="str">
        <f t="shared" si="108"/>
        <v>PCS</v>
      </c>
      <c r="D314" s="293">
        <f t="shared" si="108"/>
        <v>2</v>
      </c>
      <c r="E314" s="294" t="str">
        <f t="shared" si="108"/>
        <v>PENSIL WARNA JOYKO CP-12PB (PANJANG)</v>
      </c>
      <c r="F314" s="235"/>
      <c r="G314" s="236"/>
      <c r="H314" s="237">
        <f t="shared" ref="H314:J314" si="109">H276</f>
        <v>10600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2640672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30</v>
      </c>
      <c r="C315" s="292" t="str">
        <f t="shared" si="111"/>
        <v>LSN</v>
      </c>
      <c r="D315" s="293">
        <f t="shared" si="111"/>
        <v>3</v>
      </c>
      <c r="E315" s="294" t="str">
        <f t="shared" si="111"/>
        <v>STAPLER KENKO HD-50</v>
      </c>
      <c r="F315" s="235"/>
      <c r="G315" s="236"/>
      <c r="H315" s="237">
        <f t="shared" ref="H315:J315" si="112">H277</f>
        <v>228000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5916600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PENSIL KENKO 2B-6191 HIJAU CAP HITAM</v>
      </c>
      <c r="F316" s="235"/>
      <c r="G316" s="236"/>
      <c r="H316" s="237">
        <f t="shared" ref="H316:J316" si="114">H278</f>
        <v>110400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1909920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96</v>
      </c>
      <c r="C317" s="292" t="str">
        <f t="shared" si="115"/>
        <v>PCS</v>
      </c>
      <c r="D317" s="293">
        <f t="shared" si="115"/>
        <v>1</v>
      </c>
      <c r="E317" s="294" t="str">
        <f t="shared" si="115"/>
        <v>PUNCH KENKO NO. 30XL</v>
      </c>
      <c r="F317" s="235"/>
      <c r="G317" s="236"/>
      <c r="H317" s="237">
        <f t="shared" ref="H317:J317" si="116">H279</f>
        <v>15000</v>
      </c>
      <c r="I317" s="238">
        <f t="shared" si="116"/>
        <v>0.13500000000000001</v>
      </c>
      <c r="J317" s="238">
        <f t="shared" si="116"/>
        <v>0</v>
      </c>
      <c r="K317" s="239">
        <f t="shared" si="110"/>
        <v>1245600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100</v>
      </c>
      <c r="C318" s="292" t="str">
        <f t="shared" si="117"/>
        <v>BOX</v>
      </c>
      <c r="D318" s="293">
        <f t="shared" si="117"/>
        <v>2</v>
      </c>
      <c r="E318" s="294" t="str">
        <f t="shared" si="117"/>
        <v>STIP / PENGHAPUS JOYKO 526-B40BL HITAM</v>
      </c>
      <c r="F318" s="235"/>
      <c r="G318" s="236"/>
      <c r="H318" s="237">
        <f t="shared" ref="H318:J318" si="118">H280</f>
        <v>28300</v>
      </c>
      <c r="I318" s="238">
        <f t="shared" si="118"/>
        <v>0.13500000000000001</v>
      </c>
      <c r="J318" s="238">
        <f t="shared" si="118"/>
        <v>0</v>
      </c>
      <c r="K318" s="239">
        <f t="shared" si="110"/>
        <v>2447950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100</v>
      </c>
      <c r="C319" s="292" t="str">
        <f t="shared" si="119"/>
        <v>BOX</v>
      </c>
      <c r="D319" s="293">
        <f t="shared" si="119"/>
        <v>2</v>
      </c>
      <c r="E319" s="294" t="str">
        <f t="shared" si="119"/>
        <v>STIP / PENGHAPUS JOYKO 526-B40P PUTIH</v>
      </c>
      <c r="F319" s="235"/>
      <c r="G319" s="236"/>
      <c r="H319" s="237">
        <f t="shared" ref="H319:J319" si="120">H281</f>
        <v>28300</v>
      </c>
      <c r="I319" s="238">
        <f t="shared" si="120"/>
        <v>0.13500000000000001</v>
      </c>
      <c r="J319" s="238">
        <f t="shared" si="120"/>
        <v>0</v>
      </c>
      <c r="K319" s="239">
        <f t="shared" si="110"/>
        <v>2447950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50</v>
      </c>
      <c r="C320" s="292" t="str">
        <f t="shared" si="121"/>
        <v>BOX</v>
      </c>
      <c r="D320" s="293">
        <f t="shared" si="121"/>
        <v>1</v>
      </c>
      <c r="E320" s="294" t="str">
        <f t="shared" si="121"/>
        <v>STIP / PENGHAPUS KENKO ERB-40SQ HITAM</v>
      </c>
      <c r="F320" s="235"/>
      <c r="G320" s="236"/>
      <c r="H320" s="237">
        <f t="shared" ref="H320:J320" si="122">H282</f>
        <v>27500</v>
      </c>
      <c r="I320" s="238">
        <f t="shared" si="122"/>
        <v>0.13500000000000001</v>
      </c>
      <c r="J320" s="238">
        <f t="shared" si="122"/>
        <v>0</v>
      </c>
      <c r="K320" s="239">
        <f t="shared" si="110"/>
        <v>1189375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17798067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1763772.4054054054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17798067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5" t="str">
        <f>J302</f>
        <v>NOVI / CONDRO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23120004</v>
      </c>
      <c r="G344" s="11" t="s">
        <v>2</v>
      </c>
      <c r="H344" s="301" t="s">
        <v>58</v>
      </c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>
        <v>45266</v>
      </c>
      <c r="E346" s="344"/>
      <c r="F346" s="305"/>
      <c r="G346" s="18"/>
      <c r="H346" s="345" t="s">
        <v>39</v>
      </c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 t="s">
        <v>59</v>
      </c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60</v>
      </c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144</v>
      </c>
      <c r="C352" s="46" t="s">
        <v>34</v>
      </c>
      <c r="D352" s="93">
        <v>1</v>
      </c>
      <c r="E352" s="110" t="s">
        <v>61</v>
      </c>
      <c r="F352" s="48"/>
      <c r="G352" s="49"/>
      <c r="H352" s="50">
        <v>28000</v>
      </c>
      <c r="I352" s="51"/>
      <c r="J352" s="51"/>
      <c r="K352" s="52">
        <f t="shared" ref="K352:K367" si="141">(B352*H352-((B352*H352)*I352))-((B352*H352-((B352*H352)*I352))*J352)</f>
        <v>4032000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4032000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399567.56756756752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4032000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07" t="s">
        <v>36</v>
      </c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23120004</v>
      </c>
      <c r="F382" s="123"/>
      <c r="G382" s="124" t="s">
        <v>2</v>
      </c>
      <c r="H382" s="351" t="str">
        <f>H344</f>
        <v>CV TIARA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45266</v>
      </c>
      <c r="E384" s="357"/>
      <c r="F384" s="355"/>
      <c r="G384" s="131"/>
      <c r="H384" s="358" t="str">
        <f>H346</f>
        <v/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 t="str">
        <f>H347</f>
        <v>SOLO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A 0553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144</v>
      </c>
      <c r="C390" s="287" t="str">
        <f t="shared" si="142"/>
        <v>LSN</v>
      </c>
      <c r="D390" s="288">
        <f t="shared" si="142"/>
        <v>1</v>
      </c>
      <c r="E390" s="289" t="str">
        <f t="shared" si="142"/>
        <v>GEL PEN TRIFELLO HI-TECH TF-1191 HITAM</v>
      </c>
      <c r="F390" s="158"/>
      <c r="G390" s="159"/>
      <c r="H390" s="160">
        <f t="shared" ref="H390:J390" si="143">H352</f>
        <v>28000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4032000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4032000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399567.56756756752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4032000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3" t="str">
        <f>J378</f>
        <v>NOVI / CONDRO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23120004</v>
      </c>
      <c r="F420" s="200"/>
      <c r="G420" s="201" t="s">
        <v>2</v>
      </c>
      <c r="H420" s="335" t="str">
        <f>H382</f>
        <v>CV TIARA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45266</v>
      </c>
      <c r="E422" s="311"/>
      <c r="F422" s="309"/>
      <c r="G422" s="208"/>
      <c r="H422" s="312" t="str">
        <f>H384</f>
        <v/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 t="str">
        <f>H385</f>
        <v>SOLO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A 0553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144</v>
      </c>
      <c r="C428" s="292" t="str">
        <f t="shared" si="175"/>
        <v>LSN</v>
      </c>
      <c r="D428" s="293">
        <f t="shared" si="175"/>
        <v>1</v>
      </c>
      <c r="E428" s="294" t="str">
        <f t="shared" si="175"/>
        <v>GEL PEN TRIFELLO HI-TECH TF-1191 HITAM</v>
      </c>
      <c r="F428" s="235"/>
      <c r="G428" s="236"/>
      <c r="H428" s="237">
        <f t="shared" ref="H428:J428" si="176">H390</f>
        <v>28000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4032000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4032000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399567.56756756752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4032000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5" t="str">
        <f>J416</f>
        <v>NOVI / CONDRO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23120005</v>
      </c>
      <c r="G458" s="11" t="s">
        <v>2</v>
      </c>
      <c r="H458" s="301" t="s">
        <v>62</v>
      </c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>
        <v>45266</v>
      </c>
      <c r="E460" s="344"/>
      <c r="F460" s="305"/>
      <c r="G460" s="18"/>
      <c r="H460" s="345" t="s">
        <v>39</v>
      </c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 t="s">
        <v>63</v>
      </c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64</v>
      </c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</v>
      </c>
      <c r="C466" s="46" t="s">
        <v>50</v>
      </c>
      <c r="D466" s="93" t="s">
        <v>39</v>
      </c>
      <c r="E466" s="110" t="s">
        <v>65</v>
      </c>
      <c r="F466" s="48"/>
      <c r="G466" s="49"/>
      <c r="H466" s="50">
        <v>120000</v>
      </c>
      <c r="I466" s="51">
        <v>0.1</v>
      </c>
      <c r="J466" s="51"/>
      <c r="K466" s="52">
        <f t="shared" ref="K466:K481" si="208">(B466*H466-((B466*H466)*I466))-((B466*H466-((B466*H466)*I466))*J466)</f>
        <v>324000</v>
      </c>
      <c r="L466" s="36"/>
    </row>
    <row r="467" spans="1:12" s="10" customFormat="1" ht="14.1" customHeight="1" x14ac:dyDescent="0.25">
      <c r="A467" s="45">
        <v>2</v>
      </c>
      <c r="B467" s="46">
        <v>5</v>
      </c>
      <c r="C467" s="46" t="s">
        <v>53</v>
      </c>
      <c r="D467" s="93" t="s">
        <v>39</v>
      </c>
      <c r="E467" s="110" t="s">
        <v>66</v>
      </c>
      <c r="F467" s="48"/>
      <c r="G467" s="49"/>
      <c r="H467" s="50">
        <v>72000</v>
      </c>
      <c r="I467" s="51">
        <v>0.1</v>
      </c>
      <c r="J467" s="51"/>
      <c r="K467" s="52">
        <f t="shared" si="208"/>
        <v>324000</v>
      </c>
      <c r="L467" s="36"/>
    </row>
    <row r="468" spans="1:12" s="10" customFormat="1" ht="14.1" customHeight="1" x14ac:dyDescent="0.25">
      <c r="A468" s="45">
        <v>3</v>
      </c>
      <c r="B468" s="46">
        <v>4</v>
      </c>
      <c r="C468" s="46" t="s">
        <v>34</v>
      </c>
      <c r="D468" s="93" t="s">
        <v>39</v>
      </c>
      <c r="E468" s="110" t="s">
        <v>37</v>
      </c>
      <c r="F468" s="48"/>
      <c r="G468" s="49"/>
      <c r="H468" s="50">
        <v>57000</v>
      </c>
      <c r="I468" s="51">
        <v>0.1</v>
      </c>
      <c r="J468" s="51"/>
      <c r="K468" s="52">
        <f t="shared" si="208"/>
        <v>205200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853200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84551.351351351332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853200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07" t="s">
        <v>36</v>
      </c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23120005</v>
      </c>
      <c r="F496" s="123"/>
      <c r="G496" s="124" t="s">
        <v>2</v>
      </c>
      <c r="H496" s="351" t="str">
        <f>H458</f>
        <v>CV GANESHA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45266</v>
      </c>
      <c r="E498" s="357"/>
      <c r="F498" s="355"/>
      <c r="G498" s="131"/>
      <c r="H498" s="358" t="str">
        <f>H460</f>
        <v/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 t="str">
        <f>H461</f>
        <v>WONOSOBO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0554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</v>
      </c>
      <c r="C504" s="287" t="str">
        <f t="shared" si="209"/>
        <v>GRS</v>
      </c>
      <c r="D504" s="288" t="str">
        <f t="shared" si="209"/>
        <v/>
      </c>
      <c r="E504" s="289" t="str">
        <f t="shared" si="209"/>
        <v>BINDER CLIP KENKO NO. 200</v>
      </c>
      <c r="F504" s="158"/>
      <c r="G504" s="159"/>
      <c r="H504" s="160">
        <f t="shared" ref="H504:J504" si="210">H466</f>
        <v>120000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324000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5</v>
      </c>
      <c r="C505" s="287" t="str">
        <f t="shared" si="212"/>
        <v>BOX</v>
      </c>
      <c r="D505" s="288" t="str">
        <f t="shared" si="212"/>
        <v/>
      </c>
      <c r="E505" s="289" t="str">
        <f t="shared" si="212"/>
        <v>LEM STICK KENKO 15 GR (TANGGUNG) isi 20 pc</v>
      </c>
      <c r="F505" s="158"/>
      <c r="G505" s="159"/>
      <c r="H505" s="160">
        <f t="shared" ref="H505:J505" si="213">H467</f>
        <v>72000</v>
      </c>
      <c r="I505" s="161">
        <f t="shared" si="213"/>
        <v>0.1</v>
      </c>
      <c r="J505" s="161">
        <f t="shared" si="213"/>
        <v>0</v>
      </c>
      <c r="K505" s="162">
        <f t="shared" si="211"/>
        <v>324000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CUTTER 9 MM KENKO A-300 (KECIL)</v>
      </c>
      <c r="F506" s="158"/>
      <c r="G506" s="159"/>
      <c r="H506" s="160">
        <f t="shared" ref="H506:J506" si="215">H468</f>
        <v>57000</v>
      </c>
      <c r="I506" s="161">
        <f t="shared" si="215"/>
        <v>0.1</v>
      </c>
      <c r="J506" s="161">
        <f t="shared" si="215"/>
        <v>0</v>
      </c>
      <c r="K506" s="162">
        <f t="shared" si="211"/>
        <v>205200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853200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84551.351351351332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853200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3" t="str">
        <f>J492</f>
        <v>NOVI / CONDRO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23120005</v>
      </c>
      <c r="F534" s="200"/>
      <c r="G534" s="201" t="s">
        <v>2</v>
      </c>
      <c r="H534" s="335" t="str">
        <f>H496</f>
        <v>CV GANESHA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45266</v>
      </c>
      <c r="E536" s="311"/>
      <c r="F536" s="309"/>
      <c r="G536" s="208"/>
      <c r="H536" s="312" t="str">
        <f>H498</f>
        <v/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 t="str">
        <f>H499</f>
        <v>WONOSOBO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0554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</v>
      </c>
      <c r="C542" s="292" t="str">
        <f t="shared" si="242"/>
        <v>GRS</v>
      </c>
      <c r="D542" s="293" t="str">
        <f t="shared" si="242"/>
        <v/>
      </c>
      <c r="E542" s="294" t="str">
        <f t="shared" si="242"/>
        <v>BINDER CLIP KENKO NO. 200</v>
      </c>
      <c r="F542" s="235"/>
      <c r="G542" s="236"/>
      <c r="H542" s="237">
        <f t="shared" ref="H542:J542" si="243">H504</f>
        <v>120000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324000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5</v>
      </c>
      <c r="C543" s="292" t="str">
        <f t="shared" si="245"/>
        <v>BOX</v>
      </c>
      <c r="D543" s="293" t="str">
        <f t="shared" si="245"/>
        <v/>
      </c>
      <c r="E543" s="294" t="str">
        <f t="shared" si="245"/>
        <v>LEM STICK KENKO 15 GR (TANGGUNG) isi 20 pc</v>
      </c>
      <c r="F543" s="235"/>
      <c r="G543" s="236"/>
      <c r="H543" s="237">
        <f t="shared" ref="H543:J543" si="246">H505</f>
        <v>72000</v>
      </c>
      <c r="I543" s="238">
        <f t="shared" si="246"/>
        <v>0.1</v>
      </c>
      <c r="J543" s="238">
        <f t="shared" si="246"/>
        <v>0</v>
      </c>
      <c r="K543" s="239">
        <f t="shared" si="244"/>
        <v>324000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CUTTER 9 MM KENKO A-300 (KECIL)</v>
      </c>
      <c r="F544" s="235"/>
      <c r="G544" s="236"/>
      <c r="H544" s="237">
        <f t="shared" ref="H544:J544" si="248">H506</f>
        <v>57000</v>
      </c>
      <c r="I544" s="238">
        <f t="shared" si="248"/>
        <v>0.1</v>
      </c>
      <c r="J544" s="238">
        <f t="shared" si="248"/>
        <v>0</v>
      </c>
      <c r="K544" s="239">
        <f t="shared" si="244"/>
        <v>205200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853200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84551.351351351332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853200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5" t="str">
        <f>J530</f>
        <v>NOVI / CONDRO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23120006</v>
      </c>
      <c r="G572" s="11" t="s">
        <v>2</v>
      </c>
      <c r="H572" s="301" t="s">
        <v>67</v>
      </c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>
        <v>45267</v>
      </c>
      <c r="E574" s="344"/>
      <c r="F574" s="305"/>
      <c r="G574" s="18"/>
      <c r="H574" s="345" t="s">
        <v>39</v>
      </c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 t="s">
        <v>68</v>
      </c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47</v>
      </c>
      <c r="D580" s="93">
        <v>1</v>
      </c>
      <c r="E580" s="110" t="s">
        <v>70</v>
      </c>
      <c r="F580" s="48"/>
      <c r="G580" s="49"/>
      <c r="H580" s="50">
        <v>19250</v>
      </c>
      <c r="I580" s="51">
        <v>0.125</v>
      </c>
      <c r="J580" s="51"/>
      <c r="K580" s="52">
        <f t="shared" ref="K580:K595" si="275">(B580*H580-((B580*H580)*I580))-((B580*H580-((B580*H580)*I580))*J580)</f>
        <v>808500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808500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80121.621621621613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808500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07" t="s">
        <v>36</v>
      </c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23120006</v>
      </c>
      <c r="F610" s="123"/>
      <c r="G610" s="124" t="s">
        <v>2</v>
      </c>
      <c r="H610" s="351" t="str">
        <f>H572</f>
        <v>CV LANCAR JAYA SENTOSA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45267</v>
      </c>
      <c r="E612" s="357"/>
      <c r="F612" s="355"/>
      <c r="G612" s="131"/>
      <c r="H612" s="358" t="str">
        <f>H574</f>
        <v/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 t="str">
        <f>H575</f>
        <v>MALANG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4960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48</v>
      </c>
      <c r="C618" s="287" t="str">
        <f t="shared" si="276"/>
        <v>PCS</v>
      </c>
      <c r="D618" s="288">
        <f t="shared" si="276"/>
        <v>1</v>
      </c>
      <c r="E618" s="289" t="str">
        <f t="shared" si="276"/>
        <v>TAPE DISPENSER KENKO TD-323 (1" &amp; 3" CORE)</v>
      </c>
      <c r="F618" s="158"/>
      <c r="G618" s="159"/>
      <c r="H618" s="160">
        <f t="shared" ref="H618:J618" si="277">H580</f>
        <v>19250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808500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808500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80121.621621621613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808500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3" t="str">
        <f>J606</f>
        <v>NOVI / CONDRO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23120006</v>
      </c>
      <c r="F648" s="200"/>
      <c r="G648" s="201" t="s">
        <v>2</v>
      </c>
      <c r="H648" s="335" t="str">
        <f>H610</f>
        <v>CV LANCAR JAYA SENTOSA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45267</v>
      </c>
      <c r="E650" s="311"/>
      <c r="F650" s="309"/>
      <c r="G650" s="208"/>
      <c r="H650" s="312" t="str">
        <f>H612</f>
        <v/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 t="str">
        <f>H613</f>
        <v>MALANG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4960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48</v>
      </c>
      <c r="C656" s="292" t="str">
        <f t="shared" si="309"/>
        <v>PCS</v>
      </c>
      <c r="D656" s="293">
        <f t="shared" si="309"/>
        <v>1</v>
      </c>
      <c r="E656" s="294" t="str">
        <f t="shared" si="309"/>
        <v>TAPE DISPENSER KENKO TD-323 (1" &amp; 3" CORE)</v>
      </c>
      <c r="F656" s="235"/>
      <c r="G656" s="236"/>
      <c r="H656" s="237">
        <f t="shared" ref="H656:J656" si="310">H618</f>
        <v>19250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808500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808500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80121.621621621613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808500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5" t="str">
        <f>J644</f>
        <v>NOVI / CONDRO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23120007</v>
      </c>
      <c r="G686" s="11" t="s">
        <v>2</v>
      </c>
      <c r="H686" s="301" t="s">
        <v>44</v>
      </c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>
        <v>45269</v>
      </c>
      <c r="E688" s="344"/>
      <c r="F688" s="305"/>
      <c r="G688" s="18"/>
      <c r="H688" s="345" t="s">
        <v>45</v>
      </c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 t="s">
        <v>46</v>
      </c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71</v>
      </c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</v>
      </c>
      <c r="C694" s="46" t="s">
        <v>34</v>
      </c>
      <c r="D694" s="93">
        <v>1</v>
      </c>
      <c r="E694" s="110" t="s">
        <v>72</v>
      </c>
      <c r="F694" s="48"/>
      <c r="G694" s="49"/>
      <c r="H694" s="50">
        <v>54300</v>
      </c>
      <c r="I694" s="51">
        <v>0.13500000000000001</v>
      </c>
      <c r="J694" s="51"/>
      <c r="K694" s="52">
        <f t="shared" ref="K694:K709" si="342">(B694*H694-((B694*H694)*I694))-((B694*H694-((B694*H694)*I694))*J694)</f>
        <v>3381804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3381804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335133.7297297297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3381804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07" t="s">
        <v>36</v>
      </c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23120007</v>
      </c>
      <c r="F724" s="123"/>
      <c r="G724" s="124" t="s">
        <v>2</v>
      </c>
      <c r="H724" s="351" t="str">
        <f>H686</f>
        <v>CV PELITA JAYA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45269</v>
      </c>
      <c r="E726" s="357"/>
      <c r="F726" s="355"/>
      <c r="G726" s="131"/>
      <c r="H726" s="358" t="str">
        <f>H688</f>
        <v>(ANUGERAH SEJAHTERA)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 t="str">
        <f>H689</f>
        <v>PURWOKERTO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0570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CORRECTION FLUID KENKO KE-01</v>
      </c>
      <c r="F732" s="158"/>
      <c r="G732" s="159"/>
      <c r="H732" s="160">
        <f t="shared" ref="H732:J732" si="344">H694</f>
        <v>54300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3381804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3381804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335133.7297297297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3381804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3" t="str">
        <f>J720</f>
        <v>NOVI / CONDRO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23120007</v>
      </c>
      <c r="F762" s="200"/>
      <c r="G762" s="201" t="s">
        <v>2</v>
      </c>
      <c r="H762" s="335" t="str">
        <f>H724</f>
        <v>CV PELITA JAYA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45269</v>
      </c>
      <c r="E764" s="311"/>
      <c r="F764" s="309"/>
      <c r="G764" s="208"/>
      <c r="H764" s="312" t="str">
        <f>H726</f>
        <v>(ANUGERAH SEJAHTERA)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 t="str">
        <f>H727</f>
        <v>PURWOKERTO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0570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CORRECTION FLUID KENKO KE-01</v>
      </c>
      <c r="F770" s="235"/>
      <c r="G770" s="236"/>
      <c r="H770" s="237">
        <f t="shared" ref="H770:J770" si="377">H732</f>
        <v>54300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3381804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3381804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335133.7297297297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3381804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5" t="str">
        <f>J758</f>
        <v>NOVI / CONDRO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23120008</v>
      </c>
      <c r="G800" s="11" t="s">
        <v>2</v>
      </c>
      <c r="H800" s="301" t="s">
        <v>30</v>
      </c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>
        <v>45269</v>
      </c>
      <c r="E802" s="344"/>
      <c r="F802" s="305"/>
      <c r="G802" s="18"/>
      <c r="H802" s="345" t="s">
        <v>31</v>
      </c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 t="s">
        <v>32</v>
      </c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73</v>
      </c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50</v>
      </c>
      <c r="D808" s="93">
        <v>2</v>
      </c>
      <c r="E808" s="110" t="s">
        <v>74</v>
      </c>
      <c r="F808" s="48"/>
      <c r="G808" s="49"/>
      <c r="H808" s="50">
        <v>104400</v>
      </c>
      <c r="I808" s="51">
        <v>0.125</v>
      </c>
      <c r="J808" s="51"/>
      <c r="K808" s="52">
        <f t="shared" ref="K808:K823" si="409">(B808*H808-((B808*H808)*I808))-((B808*H808-((B808*H808)*I808))*J808)</f>
        <v>5481000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5481000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543162.16216216213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5481000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07" t="s">
        <v>36</v>
      </c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23120008</v>
      </c>
      <c r="F838" s="123"/>
      <c r="G838" s="124" t="s">
        <v>2</v>
      </c>
      <c r="H838" s="351" t="str">
        <f>H800</f>
        <v>LILY JULIAWATI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45269</v>
      </c>
      <c r="E840" s="357"/>
      <c r="F840" s="355"/>
      <c r="G840" s="131"/>
      <c r="H840" s="358" t="str">
        <f>H802</f>
        <v>(REJO AGUNG)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 t="str">
        <f>H803</f>
        <v>JOMBANG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0568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60</v>
      </c>
      <c r="C846" s="287" t="str">
        <f t="shared" si="410"/>
        <v>GRS</v>
      </c>
      <c r="D846" s="288">
        <f t="shared" si="410"/>
        <v>2</v>
      </c>
      <c r="E846" s="289" t="str">
        <f t="shared" si="410"/>
        <v>PENSIL JOYKO 2B P-88</v>
      </c>
      <c r="F846" s="158"/>
      <c r="G846" s="159"/>
      <c r="H846" s="160">
        <f t="shared" ref="H846:J846" si="411">H808</f>
        <v>104400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5481000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5481000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543162.16216216213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5481000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3" t="str">
        <f>J834</f>
        <v>NOVI / CONDRO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23120008</v>
      </c>
      <c r="F876" s="200"/>
      <c r="G876" s="201" t="s">
        <v>2</v>
      </c>
      <c r="H876" s="335" t="str">
        <f>H838</f>
        <v>LILY JULIAWATI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45269</v>
      </c>
      <c r="E878" s="311"/>
      <c r="F878" s="309"/>
      <c r="G878" s="208"/>
      <c r="H878" s="312" t="str">
        <f>H840</f>
        <v>(REJO AGUNG)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 t="str">
        <f>H841</f>
        <v>JOMBANG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0568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60</v>
      </c>
      <c r="C884" s="292" t="str">
        <f t="shared" si="443"/>
        <v>GRS</v>
      </c>
      <c r="D884" s="293">
        <f t="shared" si="443"/>
        <v>2</v>
      </c>
      <c r="E884" s="294" t="str">
        <f t="shared" si="443"/>
        <v>PENSIL JOYKO 2B P-88</v>
      </c>
      <c r="F884" s="235"/>
      <c r="G884" s="236"/>
      <c r="H884" s="237">
        <f t="shared" ref="H884:J884" si="444">H846</f>
        <v>104400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5481000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5481000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543162.16216216213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5481000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5" t="str">
        <f>J872</f>
        <v>NOVI / CONDRO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23120009</v>
      </c>
      <c r="G914" s="11" t="s">
        <v>2</v>
      </c>
      <c r="H914" s="301"/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/>
      <c r="E916" s="344"/>
      <c r="F916" s="305"/>
      <c r="G916" s="18"/>
      <c r="H916" s="345"/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/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07"/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23120009</v>
      </c>
      <c r="F952" s="123"/>
      <c r="G952" s="124" t="s">
        <v>2</v>
      </c>
      <c r="H952" s="351">
        <f>H914</f>
        <v>0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0</v>
      </c>
      <c r="E954" s="357"/>
      <c r="F954" s="355"/>
      <c r="G954" s="131"/>
      <c r="H954" s="358">
        <f>H916</f>
        <v>0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>
        <f>H917</f>
        <v>0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3">
        <f>J948</f>
        <v>0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23120009</v>
      </c>
      <c r="F990" s="200"/>
      <c r="G990" s="201" t="s">
        <v>2</v>
      </c>
      <c r="H990" s="335">
        <f>H952</f>
        <v>0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0</v>
      </c>
      <c r="E992" s="311"/>
      <c r="F992" s="309"/>
      <c r="G992" s="208"/>
      <c r="H992" s="312">
        <f>H954</f>
        <v>0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>
        <f>H955</f>
        <v>0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5">
        <f>J986</f>
        <v>0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23120010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23120010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23120010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23120011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23120011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23120011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23120012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23120012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23120012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23120013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23120013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23120013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23120014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23120014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23120014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23120015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23120015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23120015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23120016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23120016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23120016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23120017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23120017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23120017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23120018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23120018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23120018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23120019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23120019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23120019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23120020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23120020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23120020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23120021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23120021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23120021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23120022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23120022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23120022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23120023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23120023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23120023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23120024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23120024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23120024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23120025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23120025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23120025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23120026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23120026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23120026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23120027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23120027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23120027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23120028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23120028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23120028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23120029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23120029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23120029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23120030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23120030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23120030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23120031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23120031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23120031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23120032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23120032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23120032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23120033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23120033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23120033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23120034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23120034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23120034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23120035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23120035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23120035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23120036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23120036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23120036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23120037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23120037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23120037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23120038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23120038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23120038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23120039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23120039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23120039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23120040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23120040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23120040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23120041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23120041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23120041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23120042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23120042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23120042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23120043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23120043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23120043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23120044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23120044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23120044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23120045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23120045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23120045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23120046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23120046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23120046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23120047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23120047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23120047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23120048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23120048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23120048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23120049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23120049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23120049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23120050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23120050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23120050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25" right="0.12" top="0.14000000000000001" bottom="7.82" header="0.12" footer="0.3"/>
  <pageSetup paperSize="5" scale="9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C1" sqref="C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23120001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100</v>
      </c>
      <c r="C3" s="88" t="str">
        <f>Invoice!E10</f>
        <v>CUTTER 18 MM KENKO L-500 (BESAR)</v>
      </c>
      <c r="D3" s="89">
        <f>Invoice!H10</f>
        <v>147600</v>
      </c>
      <c r="E3" s="81">
        <f>D3*B3</f>
        <v>14760000</v>
      </c>
      <c r="F3" s="81"/>
      <c r="G3" s="82">
        <f>E3/1.11</f>
        <v>13297297.297297297</v>
      </c>
      <c r="H3" s="83">
        <f>G3*11%</f>
        <v>1462702.7027027027</v>
      </c>
      <c r="I3" s="83">
        <f>G3/B3</f>
        <v>132972.97297297296</v>
      </c>
      <c r="J3" s="103">
        <f>H3/B3</f>
        <v>14627.027027027027</v>
      </c>
    </row>
    <row r="4" spans="1:10" ht="12.75" customHeight="1" x14ac:dyDescent="0.25">
      <c r="A4" s="101"/>
      <c r="D4" s="81"/>
      <c r="E4" s="81">
        <f>(E3*Invoice!I10)+((E3-(E3*Invoice!I10))*Invoice!J10)</f>
        <v>1845000</v>
      </c>
      <c r="F4" s="81"/>
      <c r="G4" s="90">
        <f>E4/1.11</f>
        <v>1662162.1621621621</v>
      </c>
      <c r="H4" s="91">
        <f>G4*11%</f>
        <v>182837.83783783784</v>
      </c>
      <c r="I4" s="91">
        <f>G4/B3</f>
        <v>16621.62162162162</v>
      </c>
      <c r="J4" s="104">
        <f>H4/B3</f>
        <v>1828.3783783783783</v>
      </c>
    </row>
    <row r="5" spans="1:10" ht="12.75" customHeight="1" x14ac:dyDescent="0.25">
      <c r="A5" s="101"/>
      <c r="D5" s="81" t="s">
        <v>23</v>
      </c>
      <c r="E5" s="81">
        <f>E3-E4</f>
        <v>12915000</v>
      </c>
      <c r="F5" s="81"/>
      <c r="G5" s="82">
        <f>G3-G4</f>
        <v>11635135.135135135</v>
      </c>
      <c r="H5" s="82">
        <f>H3-H4</f>
        <v>1279864.8648648649</v>
      </c>
      <c r="I5" s="82">
        <f>I3-I4</f>
        <v>116351.35135135133</v>
      </c>
      <c r="J5" s="105">
        <f>J3-J4</f>
        <v>12798.648648648648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12915000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60</v>
      </c>
      <c r="C9" s="88" t="str">
        <f>Invoice!E11</f>
        <v>CUTTER 9 MM KENKO A-300 (KECIL)</v>
      </c>
      <c r="D9" s="89">
        <f>Invoice!H11</f>
        <v>57000</v>
      </c>
      <c r="E9" s="81">
        <f t="shared" ref="E9:E93" si="0">D9*B9</f>
        <v>3420000</v>
      </c>
      <c r="F9" s="81"/>
      <c r="G9" s="82">
        <f t="shared" ref="G9:G93" si="1">E9/1.11</f>
        <v>3081081.0810810807</v>
      </c>
      <c r="H9" s="83">
        <f t="shared" ref="H9:H93" si="2">G9*11%</f>
        <v>338918.91891891888</v>
      </c>
      <c r="I9" s="83">
        <f t="shared" ref="I9:I93" si="3">G9/B9</f>
        <v>51351.351351351346</v>
      </c>
      <c r="J9" s="103">
        <f t="shared" ref="J9:J93" si="4">H9/B9</f>
        <v>5648.6486486486483</v>
      </c>
    </row>
    <row r="10" spans="1:10" ht="12.75" customHeight="1" x14ac:dyDescent="0.25">
      <c r="A10" s="101"/>
      <c r="D10" s="81"/>
      <c r="E10" s="81">
        <f>(E9*Invoice!I11)+((E9-(E9*Invoice!I11))*Invoice!J11)</f>
        <v>427500</v>
      </c>
      <c r="F10" s="81"/>
      <c r="G10" s="90">
        <f>E10/1.11</f>
        <v>385135.13513513509</v>
      </c>
      <c r="H10" s="91">
        <f>G10*11%</f>
        <v>42364.86486486486</v>
      </c>
      <c r="I10" s="91">
        <f>G10/B9</f>
        <v>6418.9189189189183</v>
      </c>
      <c r="J10" s="104">
        <f>H10/B9</f>
        <v>706.08108108108104</v>
      </c>
    </row>
    <row r="11" spans="1:10" ht="12.75" customHeight="1" x14ac:dyDescent="0.25">
      <c r="A11" s="101"/>
      <c r="D11" s="81" t="s">
        <v>23</v>
      </c>
      <c r="E11" s="81">
        <f>E9-E10</f>
        <v>2992500</v>
      </c>
      <c r="F11" s="81"/>
      <c r="G11" s="82">
        <f>G9-G10</f>
        <v>2695945.9459459456</v>
      </c>
      <c r="H11" s="82">
        <f>H9-H10</f>
        <v>296554.05405405402</v>
      </c>
      <c r="I11" s="82">
        <f>I9-I10</f>
        <v>44932.432432432426</v>
      </c>
      <c r="J11" s="105">
        <f>J9-J10</f>
        <v>4942.5675675675675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2992499.9999999995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14331081.081081081</v>
      </c>
      <c r="H98" s="108">
        <f>H5+H11+H17+H23+H29+H35+H41+H47+H53+H59+H65+H71+H77+H83+H89+H95</f>
        <v>1576418.9189189188</v>
      </c>
      <c r="I98" s="107"/>
      <c r="J98" s="109">
        <f>H6+H12+H18+H24+H30+H36+H42+H48+H54+H60+H66+H72+H78+H84+H90+H96</f>
        <v>15907500</v>
      </c>
    </row>
    <row r="100" spans="1:10" ht="12.75" customHeight="1" x14ac:dyDescent="0.25">
      <c r="A100" s="94" t="s">
        <v>1</v>
      </c>
      <c r="B100" s="95">
        <f>Invoice!E116</f>
        <v>23120002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144</v>
      </c>
      <c r="C102" s="88" t="str">
        <f>Invoice!E124</f>
        <v>GEL PEN TRIFELLO HI-TECH TF-1191 WARNA</v>
      </c>
      <c r="D102" s="89">
        <f>Invoice!H124</f>
        <v>28500</v>
      </c>
      <c r="E102" s="81">
        <f>D102*B102</f>
        <v>4104000</v>
      </c>
      <c r="F102" s="81"/>
      <c r="G102" s="82">
        <f>E102/1.11</f>
        <v>3697297.297297297</v>
      </c>
      <c r="H102" s="83">
        <f>G102*11%</f>
        <v>406702.70270270266</v>
      </c>
      <c r="I102" s="83">
        <f>G102/B102</f>
        <v>25675.675675675673</v>
      </c>
      <c r="J102" s="103">
        <f>H102/B102</f>
        <v>2824.3243243243242</v>
      </c>
    </row>
    <row r="103" spans="1:10" ht="12.75" customHeight="1" x14ac:dyDescent="0.25">
      <c r="A103" s="101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>
        <f>G103/B102</f>
        <v>0</v>
      </c>
      <c r="J103" s="104">
        <f>H103/B102</f>
        <v>0</v>
      </c>
    </row>
    <row r="104" spans="1:10" ht="12.75" customHeight="1" x14ac:dyDescent="0.25">
      <c r="A104" s="101"/>
      <c r="D104" s="81" t="s">
        <v>23</v>
      </c>
      <c r="E104" s="81">
        <f>E102-E103</f>
        <v>4104000</v>
      </c>
      <c r="F104" s="81"/>
      <c r="G104" s="82">
        <f>G102-G103</f>
        <v>3697297.297297297</v>
      </c>
      <c r="H104" s="82">
        <f>H102-H103</f>
        <v>406702.70270270266</v>
      </c>
      <c r="I104" s="82">
        <f>I102-I103</f>
        <v>25675.675675675673</v>
      </c>
      <c r="J104" s="105">
        <f>J102-J103</f>
        <v>2824.3243243243242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4103999.9999999995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288</v>
      </c>
      <c r="C108" s="88" t="str">
        <f>Invoice!E125</f>
        <v>GEL PEN TRIFELLO HI-TECH TF-1190 HITAM</v>
      </c>
      <c r="D108" s="89">
        <f>Invoice!H125</f>
        <v>28500</v>
      </c>
      <c r="E108" s="81">
        <f t="shared" ref="E108:E192" si="5">D108*B108</f>
        <v>8208000</v>
      </c>
      <c r="F108" s="81"/>
      <c r="G108" s="82">
        <f t="shared" ref="G108:G192" si="6">E108/1.11</f>
        <v>7394594.5945945941</v>
      </c>
      <c r="H108" s="83">
        <f t="shared" ref="H108:H192" si="7">G108*11%</f>
        <v>813405.40540540533</v>
      </c>
      <c r="I108" s="83">
        <f t="shared" ref="I108:I192" si="8">G108/B108</f>
        <v>25675.675675675673</v>
      </c>
      <c r="J108" s="103">
        <f t="shared" ref="J108:J192" si="9">H108/B108</f>
        <v>2824.3243243243242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>
        <f>G109/B108</f>
        <v>0</v>
      </c>
      <c r="J109" s="104">
        <f>H109/B108</f>
        <v>0</v>
      </c>
    </row>
    <row r="110" spans="1:10" ht="12.75" customHeight="1" x14ac:dyDescent="0.25">
      <c r="A110" s="101"/>
      <c r="D110" s="81" t="s">
        <v>23</v>
      </c>
      <c r="E110" s="81">
        <f>E108-E109</f>
        <v>8208000</v>
      </c>
      <c r="F110" s="81"/>
      <c r="G110" s="82">
        <f>G108-G109</f>
        <v>7394594.5945945941</v>
      </c>
      <c r="H110" s="82">
        <f>H108-H109</f>
        <v>813405.40540540533</v>
      </c>
      <c r="I110" s="82">
        <f>I108-I109</f>
        <v>25675.675675675673</v>
      </c>
      <c r="J110" s="105">
        <f>J108-J109</f>
        <v>2824.3243243243242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8207999.9999999991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11091891.891891891</v>
      </c>
      <c r="H197" s="108">
        <f>H104+H110+H116+H122+H128+H134+H140+H146+H152+H158+H164+H170+H176+H182+H188+H194</f>
        <v>1220108.1081081079</v>
      </c>
      <c r="I197" s="107"/>
      <c r="J197" s="109">
        <f>H105+H111+H117+H123+H129+H135+H141+H147+H153+H159+H165+H171+H177+H183+H189+H195</f>
        <v>12311999.999999998</v>
      </c>
    </row>
    <row r="199" spans="1:10" ht="12.75" customHeight="1" x14ac:dyDescent="0.25">
      <c r="A199" s="94" t="s">
        <v>1</v>
      </c>
      <c r="B199" s="95">
        <f>Invoice!E230</f>
        <v>23120003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288</v>
      </c>
      <c r="C201" s="88" t="str">
        <f>Invoice!E238</f>
        <v>PENSIL WARNA JOYKO CP-12PB (PANJANG)</v>
      </c>
      <c r="D201" s="89">
        <f>Invoice!H238</f>
        <v>10600</v>
      </c>
      <c r="E201" s="81">
        <f>D201*B201</f>
        <v>3052800</v>
      </c>
      <c r="F201" s="81"/>
      <c r="G201" s="82">
        <f>E201/1.11</f>
        <v>2750270.2702702698</v>
      </c>
      <c r="H201" s="83">
        <f>G201*11%</f>
        <v>302529.7297297297</v>
      </c>
      <c r="I201" s="83">
        <f>G201/B201</f>
        <v>9549.5495495495488</v>
      </c>
      <c r="J201" s="103">
        <f>H201/B201</f>
        <v>1050.4504504504503</v>
      </c>
    </row>
    <row r="202" spans="1:10" ht="12.75" customHeight="1" x14ac:dyDescent="0.25">
      <c r="A202" s="101"/>
      <c r="D202" s="81"/>
      <c r="E202" s="81">
        <f>(E201*Invoice!I238)+((E201-(E201*Invoice!I238))*Invoice!J238)</f>
        <v>412128</v>
      </c>
      <c r="F202" s="81"/>
      <c r="G202" s="90">
        <f>E202/1.11</f>
        <v>371286.48648648645</v>
      </c>
      <c r="H202" s="91">
        <f>G202*11%</f>
        <v>40841.513513513513</v>
      </c>
      <c r="I202" s="91">
        <f>G202/B201</f>
        <v>1289.1891891891892</v>
      </c>
      <c r="J202" s="104">
        <f>H202/B201</f>
        <v>141.81081081081081</v>
      </c>
    </row>
    <row r="203" spans="1:10" ht="12.75" customHeight="1" x14ac:dyDescent="0.25">
      <c r="A203" s="101"/>
      <c r="D203" s="81" t="s">
        <v>23</v>
      </c>
      <c r="E203" s="81">
        <f>E201-E202</f>
        <v>2640672</v>
      </c>
      <c r="F203" s="81"/>
      <c r="G203" s="82">
        <f>G201-G202</f>
        <v>2378983.7837837832</v>
      </c>
      <c r="H203" s="82">
        <f>H201-H202</f>
        <v>261688.21621621618</v>
      </c>
      <c r="I203" s="82">
        <f>I201-I202</f>
        <v>8260.3603603603588</v>
      </c>
      <c r="J203" s="105">
        <f>J201-J202</f>
        <v>908.63963963963943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2640671.9999999995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30</v>
      </c>
      <c r="C207" s="88" t="str">
        <f>Invoice!E239</f>
        <v>STAPLER KENKO HD-50</v>
      </c>
      <c r="D207" s="89">
        <f>Invoice!H239</f>
        <v>228000</v>
      </c>
      <c r="E207" s="81">
        <f t="shared" ref="E207:E291" si="10">D207*B207</f>
        <v>6840000</v>
      </c>
      <c r="F207" s="81"/>
      <c r="G207" s="82">
        <f t="shared" ref="G207:G291" si="11">E207/1.11</f>
        <v>6162162.1621621614</v>
      </c>
      <c r="H207" s="83">
        <f t="shared" ref="H207:H291" si="12">G207*11%</f>
        <v>677837.83783783775</v>
      </c>
      <c r="I207" s="83">
        <f t="shared" ref="I207:I291" si="13">G207/B207</f>
        <v>205405.40540540538</v>
      </c>
      <c r="J207" s="103">
        <f t="shared" ref="J207:J291" si="14">H207/B207</f>
        <v>22594.594594594593</v>
      </c>
    </row>
    <row r="208" spans="1:10" ht="12.75" customHeight="1" x14ac:dyDescent="0.25">
      <c r="A208" s="101"/>
      <c r="D208" s="81"/>
      <c r="E208" s="81">
        <f>(E207*Invoice!I239)+((E207-(E207*Invoice!I239))*Invoice!J239)</f>
        <v>923400.00000000012</v>
      </c>
      <c r="F208" s="81"/>
      <c r="G208" s="90">
        <f>E208/1.11</f>
        <v>831891.89189189195</v>
      </c>
      <c r="H208" s="91">
        <f>G208*11%</f>
        <v>91508.108108108121</v>
      </c>
      <c r="I208" s="91">
        <f>G208/B207</f>
        <v>27729.72972972973</v>
      </c>
      <c r="J208" s="104">
        <f>H208/B207</f>
        <v>3050.2702702702709</v>
      </c>
    </row>
    <row r="209" spans="1:10" ht="12.75" customHeight="1" x14ac:dyDescent="0.25">
      <c r="A209" s="101"/>
      <c r="D209" s="81" t="s">
        <v>23</v>
      </c>
      <c r="E209" s="81">
        <f>E207-E208</f>
        <v>5916600</v>
      </c>
      <c r="F209" s="81"/>
      <c r="G209" s="82">
        <f>G207-G208</f>
        <v>5330270.2702702694</v>
      </c>
      <c r="H209" s="82">
        <f>H207-H208</f>
        <v>586329.72972972959</v>
      </c>
      <c r="I209" s="82">
        <f>I207-I208</f>
        <v>177675.67567567565</v>
      </c>
      <c r="J209" s="105">
        <f>J207-J208</f>
        <v>19544.324324324323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5916599.9999999991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20</v>
      </c>
      <c r="C213" s="88" t="str">
        <f>Invoice!E240</f>
        <v>PENSIL KENKO 2B-6191 HIJAU CAP HITAM</v>
      </c>
      <c r="D213" s="89">
        <f>Invoice!H240</f>
        <v>110400</v>
      </c>
      <c r="E213" s="81">
        <f t="shared" si="10"/>
        <v>2208000</v>
      </c>
      <c r="F213" s="81"/>
      <c r="G213" s="82">
        <f t="shared" si="11"/>
        <v>1989189.1891891891</v>
      </c>
      <c r="H213" s="83">
        <f t="shared" si="12"/>
        <v>218810.8108108108</v>
      </c>
      <c r="I213" s="83">
        <f t="shared" si="13"/>
        <v>99459.459459459453</v>
      </c>
      <c r="J213" s="103">
        <f t="shared" si="14"/>
        <v>10940.54054054054</v>
      </c>
    </row>
    <row r="214" spans="1:10" ht="12.75" customHeight="1" x14ac:dyDescent="0.25">
      <c r="A214" s="101"/>
      <c r="D214" s="81"/>
      <c r="E214" s="81">
        <f>(E213*Invoice!I240)+((E213-(E213*Invoice!I240))*Invoice!J240)</f>
        <v>298080</v>
      </c>
      <c r="F214" s="81"/>
      <c r="G214" s="90">
        <f>E214/1.11</f>
        <v>268540.54054054053</v>
      </c>
      <c r="H214" s="91">
        <f>G214*11%</f>
        <v>29539.45945945946</v>
      </c>
      <c r="I214" s="91">
        <f>G214/B213</f>
        <v>13427.027027027027</v>
      </c>
      <c r="J214" s="104">
        <f>H214/B213</f>
        <v>1476.9729729729729</v>
      </c>
    </row>
    <row r="215" spans="1:10" ht="12.75" customHeight="1" x14ac:dyDescent="0.25">
      <c r="A215" s="101"/>
      <c r="D215" s="81" t="s">
        <v>23</v>
      </c>
      <c r="E215" s="81">
        <f>E213-E214</f>
        <v>1909920</v>
      </c>
      <c r="F215" s="81"/>
      <c r="G215" s="82">
        <f>G213-G214</f>
        <v>1720648.6486486485</v>
      </c>
      <c r="H215" s="82">
        <f>H213-H214</f>
        <v>189271.35135135133</v>
      </c>
      <c r="I215" s="82">
        <f>I213-I214</f>
        <v>86032.432432432426</v>
      </c>
      <c r="J215" s="105">
        <f>J213-J214</f>
        <v>9463.5675675675666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1909919.9999999998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96</v>
      </c>
      <c r="C219" s="88" t="str">
        <f>Invoice!E241</f>
        <v>PUNCH KENKO NO. 30XL</v>
      </c>
      <c r="D219" s="89">
        <f>Invoice!H241</f>
        <v>15000</v>
      </c>
      <c r="E219" s="81">
        <f t="shared" si="10"/>
        <v>1440000</v>
      </c>
      <c r="F219" s="81"/>
      <c r="G219" s="82">
        <f t="shared" si="11"/>
        <v>1297297.2972972973</v>
      </c>
      <c r="H219" s="83">
        <f t="shared" si="12"/>
        <v>142702.70270270269</v>
      </c>
      <c r="I219" s="83">
        <f t="shared" si="13"/>
        <v>13513.513513513513</v>
      </c>
      <c r="J219" s="103">
        <f t="shared" si="14"/>
        <v>1486.4864864864865</v>
      </c>
    </row>
    <row r="220" spans="1:10" ht="12.75" customHeight="1" x14ac:dyDescent="0.25">
      <c r="A220" s="101"/>
      <c r="D220" s="81"/>
      <c r="E220" s="81">
        <f>(E219*Invoice!I241)+((E219-(E219*Invoice!I241))*Invoice!J241)</f>
        <v>194400</v>
      </c>
      <c r="F220" s="81"/>
      <c r="G220" s="90">
        <f>E220/1.11</f>
        <v>175135.13513513512</v>
      </c>
      <c r="H220" s="91">
        <f>G220*11%</f>
        <v>19264.864864864863</v>
      </c>
      <c r="I220" s="91">
        <f>G220/B219</f>
        <v>1824.3243243243242</v>
      </c>
      <c r="J220" s="104">
        <f>H220/B219</f>
        <v>200.67567567567565</v>
      </c>
    </row>
    <row r="221" spans="1:10" ht="12.75" customHeight="1" x14ac:dyDescent="0.25">
      <c r="A221" s="101"/>
      <c r="D221" s="81" t="s">
        <v>23</v>
      </c>
      <c r="E221" s="81">
        <f>E219-E220</f>
        <v>1245600</v>
      </c>
      <c r="F221" s="81"/>
      <c r="G221" s="82">
        <f>G219-G220</f>
        <v>1122162.1621621621</v>
      </c>
      <c r="H221" s="82">
        <f>H219-H220</f>
        <v>123437.83783783783</v>
      </c>
      <c r="I221" s="82">
        <f>I219-I220</f>
        <v>11689.18918918919</v>
      </c>
      <c r="J221" s="105">
        <f>J219-J220</f>
        <v>1285.8108108108108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1245600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100</v>
      </c>
      <c r="C225" s="88" t="str">
        <f>Invoice!E242</f>
        <v>STIP / PENGHAPUS JOYKO 526-B40BL HITAM</v>
      </c>
      <c r="D225" s="89">
        <f>Invoice!H242</f>
        <v>28300</v>
      </c>
      <c r="E225" s="81">
        <f t="shared" si="10"/>
        <v>2830000</v>
      </c>
      <c r="F225" s="81"/>
      <c r="G225" s="82">
        <f t="shared" si="11"/>
        <v>2549549.5495495494</v>
      </c>
      <c r="H225" s="83">
        <f t="shared" si="12"/>
        <v>280450.45045045041</v>
      </c>
      <c r="I225" s="83">
        <f t="shared" si="13"/>
        <v>25495.495495495492</v>
      </c>
      <c r="J225" s="103">
        <f t="shared" si="14"/>
        <v>2804.504504504504</v>
      </c>
    </row>
    <row r="226" spans="1:10" ht="12.75" customHeight="1" x14ac:dyDescent="0.25">
      <c r="A226" s="101"/>
      <c r="D226" s="81"/>
      <c r="E226" s="81">
        <f>(E225*Invoice!I242)+((E225-(E225*Invoice!I242))*Invoice!J242)</f>
        <v>382050</v>
      </c>
      <c r="F226" s="81"/>
      <c r="G226" s="90">
        <f>E226/1.11</f>
        <v>344189.18918918917</v>
      </c>
      <c r="H226" s="91">
        <f>G226*11%</f>
        <v>37860.810810810806</v>
      </c>
      <c r="I226" s="91">
        <f>G226/B225</f>
        <v>3441.8918918918916</v>
      </c>
      <c r="J226" s="104">
        <f>H226/B225</f>
        <v>378.60810810810807</v>
      </c>
    </row>
    <row r="227" spans="1:10" ht="12.75" customHeight="1" x14ac:dyDescent="0.25">
      <c r="A227" s="101"/>
      <c r="D227" s="81" t="s">
        <v>23</v>
      </c>
      <c r="E227" s="81">
        <f>E225-E226</f>
        <v>2447950</v>
      </c>
      <c r="F227" s="81"/>
      <c r="G227" s="82">
        <f>G225-G226</f>
        <v>2205360.3603603602</v>
      </c>
      <c r="H227" s="82">
        <f>H225-H226</f>
        <v>242589.63963963962</v>
      </c>
      <c r="I227" s="82">
        <f>I225-I226</f>
        <v>22053.603603603602</v>
      </c>
      <c r="J227" s="105">
        <f>J225-J226</f>
        <v>2425.8963963963961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2447950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100</v>
      </c>
      <c r="C231" s="88" t="str">
        <f>Invoice!E243</f>
        <v>STIP / PENGHAPUS JOYKO 526-B40P PUTIH</v>
      </c>
      <c r="D231" s="89">
        <f>Invoice!H243</f>
        <v>28300</v>
      </c>
      <c r="E231" s="81">
        <f t="shared" si="10"/>
        <v>2830000</v>
      </c>
      <c r="F231" s="81"/>
      <c r="G231" s="82">
        <f t="shared" si="11"/>
        <v>2549549.5495495494</v>
      </c>
      <c r="H231" s="83">
        <f t="shared" si="12"/>
        <v>280450.45045045041</v>
      </c>
      <c r="I231" s="83">
        <f t="shared" si="13"/>
        <v>25495.495495495492</v>
      </c>
      <c r="J231" s="103">
        <f t="shared" si="14"/>
        <v>2804.504504504504</v>
      </c>
    </row>
    <row r="232" spans="1:10" ht="12.75" customHeight="1" x14ac:dyDescent="0.25">
      <c r="A232" s="101"/>
      <c r="D232" s="81"/>
      <c r="E232" s="81">
        <f>(E231*Invoice!I243)+((E231-(E231*Invoice!I243))*Invoice!J243)</f>
        <v>382050</v>
      </c>
      <c r="F232" s="81"/>
      <c r="G232" s="90">
        <f>E232/1.11</f>
        <v>344189.18918918917</v>
      </c>
      <c r="H232" s="91">
        <f>G232*11%</f>
        <v>37860.810810810806</v>
      </c>
      <c r="I232" s="91">
        <f>G232/B231</f>
        <v>3441.8918918918916</v>
      </c>
      <c r="J232" s="104">
        <f>H232/B231</f>
        <v>378.60810810810807</v>
      </c>
    </row>
    <row r="233" spans="1:10" ht="12.75" customHeight="1" x14ac:dyDescent="0.25">
      <c r="A233" s="101"/>
      <c r="D233" s="81" t="s">
        <v>23</v>
      </c>
      <c r="E233" s="81">
        <f>E231-E232</f>
        <v>2447950</v>
      </c>
      <c r="F233" s="81"/>
      <c r="G233" s="82">
        <f>G231-G232</f>
        <v>2205360.3603603602</v>
      </c>
      <c r="H233" s="82">
        <f>H231-H232</f>
        <v>242589.63963963962</v>
      </c>
      <c r="I233" s="82">
        <f>I231-I232</f>
        <v>22053.603603603602</v>
      </c>
      <c r="J233" s="105">
        <f>J231-J232</f>
        <v>2425.8963963963961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2447950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50</v>
      </c>
      <c r="C237" s="88" t="str">
        <f>Invoice!E244</f>
        <v>STIP / PENGHAPUS KENKO ERB-40SQ HITAM</v>
      </c>
      <c r="D237" s="89">
        <f>Invoice!H244</f>
        <v>27500</v>
      </c>
      <c r="E237" s="81">
        <f t="shared" si="10"/>
        <v>1375000</v>
      </c>
      <c r="F237" s="81"/>
      <c r="G237" s="82">
        <f t="shared" si="11"/>
        <v>1238738.7387387387</v>
      </c>
      <c r="H237" s="83">
        <f t="shared" si="12"/>
        <v>136261.26126126127</v>
      </c>
      <c r="I237" s="83">
        <f t="shared" si="13"/>
        <v>24774.774774774774</v>
      </c>
      <c r="J237" s="103">
        <f t="shared" si="14"/>
        <v>2725.2252252252256</v>
      </c>
    </row>
    <row r="238" spans="1:10" ht="12.75" customHeight="1" x14ac:dyDescent="0.25">
      <c r="A238" s="101"/>
      <c r="D238" s="81"/>
      <c r="E238" s="81">
        <f>(E237*Invoice!I244)+((E237-(E237*Invoice!I244))*Invoice!J244)</f>
        <v>185625</v>
      </c>
      <c r="F238" s="81"/>
      <c r="G238" s="90">
        <f>E238/1.11</f>
        <v>167229.7297297297</v>
      </c>
      <c r="H238" s="91">
        <f>G238*11%</f>
        <v>18395.270270270266</v>
      </c>
      <c r="I238" s="91">
        <f>G238/B237</f>
        <v>3344.5945945945941</v>
      </c>
      <c r="J238" s="104">
        <f>H238/B237</f>
        <v>367.9054054054053</v>
      </c>
    </row>
    <row r="239" spans="1:10" ht="12.75" customHeight="1" x14ac:dyDescent="0.25">
      <c r="A239" s="101"/>
      <c r="D239" s="81" t="s">
        <v>23</v>
      </c>
      <c r="E239" s="81">
        <f>E237-E238</f>
        <v>1189375</v>
      </c>
      <c r="F239" s="81"/>
      <c r="G239" s="82">
        <f>G237-G238</f>
        <v>1071509.009009009</v>
      </c>
      <c r="H239" s="82">
        <f>H237-H238</f>
        <v>117865.99099099101</v>
      </c>
      <c r="I239" s="82">
        <f>I237-I238</f>
        <v>21430.180180180181</v>
      </c>
      <c r="J239" s="105">
        <f>J237-J238</f>
        <v>2357.3198198198202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1189375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16034294.594594592</v>
      </c>
      <c r="H296" s="108">
        <f>H203+H209+H215+H221+H227+H233+H239+H245+H251+H257+H263+H269+H275+H281+H287+H293</f>
        <v>1763772.405405405</v>
      </c>
      <c r="I296" s="107"/>
      <c r="J296" s="109">
        <f>H204+H210+H216+H222+H228+H234+H240+H246+H252+H258+H264+H270+H276+H282+H288+H294</f>
        <v>17798067</v>
      </c>
    </row>
    <row r="298" spans="1:10" ht="12.75" customHeight="1" x14ac:dyDescent="0.25">
      <c r="A298" s="94" t="s">
        <v>1</v>
      </c>
      <c r="B298" s="95">
        <f>Invoice!E344</f>
        <v>23120004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144</v>
      </c>
      <c r="C300" s="88" t="str">
        <f>Invoice!E352</f>
        <v>GEL PEN TRIFELLO HI-TECH TF-1191 HITAM</v>
      </c>
      <c r="D300" s="89">
        <f>Invoice!H352</f>
        <v>28000</v>
      </c>
      <c r="E300" s="81">
        <f>D300*B300</f>
        <v>4032000</v>
      </c>
      <c r="F300" s="81"/>
      <c r="G300" s="82">
        <f>E300/1.11</f>
        <v>3632432.4324324322</v>
      </c>
      <c r="H300" s="83">
        <f>G300*11%</f>
        <v>399567.56756756752</v>
      </c>
      <c r="I300" s="83">
        <f>G300/B300</f>
        <v>25225.225225225222</v>
      </c>
      <c r="J300" s="103">
        <f>H300/B300</f>
        <v>2774.7747747747744</v>
      </c>
    </row>
    <row r="301" spans="1:10" ht="12.75" customHeight="1" x14ac:dyDescent="0.25">
      <c r="A301" s="101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>
        <f>G301/B300</f>
        <v>0</v>
      </c>
      <c r="J301" s="104">
        <f>H301/B300</f>
        <v>0</v>
      </c>
    </row>
    <row r="302" spans="1:10" ht="12.75" customHeight="1" x14ac:dyDescent="0.25">
      <c r="A302" s="101"/>
      <c r="D302" s="81" t="s">
        <v>23</v>
      </c>
      <c r="E302" s="81">
        <f>E300-E301</f>
        <v>4032000</v>
      </c>
      <c r="F302" s="81"/>
      <c r="G302" s="82">
        <f>G300-G301</f>
        <v>3632432.4324324322</v>
      </c>
      <c r="H302" s="82">
        <f>H300-H301</f>
        <v>399567.56756756752</v>
      </c>
      <c r="I302" s="82">
        <f>I300-I301</f>
        <v>25225.225225225222</v>
      </c>
      <c r="J302" s="105">
        <f>J300-J301</f>
        <v>2774.7747747747744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4031999.9999999995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3632432.4324324322</v>
      </c>
      <c r="H395" s="108">
        <f>H302+H308+H314+H320+H326+H332+H338+H344+H350+H356+H362+H368+H374+H380+H386+H392</f>
        <v>399567.56756756752</v>
      </c>
      <c r="I395" s="107"/>
      <c r="J395" s="109">
        <f>H303+H309+H315+H321+H327+H333+H339+H345+H351+H357+H363+H369+H375+H381+H387+H393</f>
        <v>4031999.9999999995</v>
      </c>
    </row>
    <row r="397" spans="1:10" ht="12.75" customHeight="1" x14ac:dyDescent="0.25">
      <c r="A397" s="94" t="s">
        <v>1</v>
      </c>
      <c r="B397" s="95">
        <f>Invoice!E458</f>
        <v>23120005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3</v>
      </c>
      <c r="C399" s="88" t="str">
        <f>Invoice!E466</f>
        <v>BINDER CLIP KENKO NO. 200</v>
      </c>
      <c r="D399" s="89">
        <f>Invoice!H466</f>
        <v>120000</v>
      </c>
      <c r="E399" s="81">
        <f>D399*B399</f>
        <v>360000</v>
      </c>
      <c r="F399" s="81"/>
      <c r="G399" s="82">
        <f>E399/1.11</f>
        <v>324324.32432432432</v>
      </c>
      <c r="H399" s="83">
        <f>G399*11%</f>
        <v>35675.675675675673</v>
      </c>
      <c r="I399" s="83">
        <f>G399/B399</f>
        <v>108108.10810810811</v>
      </c>
      <c r="J399" s="103">
        <f>H399/B399</f>
        <v>11891.891891891892</v>
      </c>
    </row>
    <row r="400" spans="1:10" ht="12.75" customHeight="1" x14ac:dyDescent="0.25">
      <c r="A400" s="101"/>
      <c r="D400" s="81"/>
      <c r="E400" s="81">
        <f>(E399*Invoice!I466)+((E399-(E399*Invoice!I466))*Invoice!J466)</f>
        <v>36000</v>
      </c>
      <c r="F400" s="81"/>
      <c r="G400" s="90">
        <f>E400/1.11</f>
        <v>32432.43243243243</v>
      </c>
      <c r="H400" s="91">
        <f>G400*11%</f>
        <v>3567.5675675675675</v>
      </c>
      <c r="I400" s="91">
        <f>G400/B399</f>
        <v>10810.81081081081</v>
      </c>
      <c r="J400" s="104">
        <f>H400/B399</f>
        <v>1189.1891891891892</v>
      </c>
    </row>
    <row r="401" spans="1:10" ht="12.75" customHeight="1" x14ac:dyDescent="0.25">
      <c r="A401" s="101"/>
      <c r="D401" s="81" t="s">
        <v>23</v>
      </c>
      <c r="E401" s="81">
        <f>E399-E400</f>
        <v>324000</v>
      </c>
      <c r="F401" s="81"/>
      <c r="G401" s="82">
        <f>G399-G400</f>
        <v>291891.89189189189</v>
      </c>
      <c r="H401" s="82">
        <f>H399-H400</f>
        <v>32108.108108108107</v>
      </c>
      <c r="I401" s="82">
        <f>I399-I400</f>
        <v>97297.297297297293</v>
      </c>
      <c r="J401" s="105">
        <f>J399-J400</f>
        <v>10702.702702702703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324000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5</v>
      </c>
      <c r="C405" s="88" t="str">
        <f>Invoice!E467</f>
        <v>LEM STICK KENKO 15 GR (TANGGUNG) isi 20 pc</v>
      </c>
      <c r="D405" s="89">
        <f>Invoice!H467</f>
        <v>72000</v>
      </c>
      <c r="E405" s="81">
        <f t="shared" ref="E405:E489" si="20">D405*B405</f>
        <v>360000</v>
      </c>
      <c r="F405" s="81"/>
      <c r="G405" s="82">
        <f t="shared" ref="G405:G489" si="21">E405/1.11</f>
        <v>324324.32432432432</v>
      </c>
      <c r="H405" s="83">
        <f t="shared" ref="H405:H489" si="22">G405*11%</f>
        <v>35675.675675675673</v>
      </c>
      <c r="I405" s="83">
        <f t="shared" ref="I405:I489" si="23">G405/B405</f>
        <v>64864.864864864867</v>
      </c>
      <c r="J405" s="103">
        <f t="shared" ref="J405:J489" si="24">H405/B405</f>
        <v>7135.135135135135</v>
      </c>
    </row>
    <row r="406" spans="1:10" ht="12.75" customHeight="1" x14ac:dyDescent="0.25">
      <c r="A406" s="101"/>
      <c r="D406" s="81"/>
      <c r="E406" s="81">
        <f>(E405*Invoice!I467)+((E405-(E405*Invoice!I467))*Invoice!J467)</f>
        <v>36000</v>
      </c>
      <c r="F406" s="81"/>
      <c r="G406" s="90">
        <f>E406/1.11</f>
        <v>32432.43243243243</v>
      </c>
      <c r="H406" s="91">
        <f>G406*11%</f>
        <v>3567.5675675675675</v>
      </c>
      <c r="I406" s="91">
        <f>G406/B405</f>
        <v>6486.4864864864858</v>
      </c>
      <c r="J406" s="104">
        <f>H406/B405</f>
        <v>713.51351351351354</v>
      </c>
    </row>
    <row r="407" spans="1:10" ht="12.75" customHeight="1" x14ac:dyDescent="0.25">
      <c r="A407" s="101"/>
      <c r="D407" s="81" t="s">
        <v>23</v>
      </c>
      <c r="E407" s="81">
        <f>E405-E406</f>
        <v>324000</v>
      </c>
      <c r="F407" s="81"/>
      <c r="G407" s="82">
        <f>G405-G406</f>
        <v>291891.89189189189</v>
      </c>
      <c r="H407" s="82">
        <f>H405-H406</f>
        <v>32108.108108108107</v>
      </c>
      <c r="I407" s="82">
        <f>I405-I406</f>
        <v>58378.37837837838</v>
      </c>
      <c r="J407" s="105">
        <f>J405-J406</f>
        <v>6421.6216216216217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324000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4</v>
      </c>
      <c r="C411" s="88" t="str">
        <f>Invoice!E468</f>
        <v>CUTTER 9 MM KENKO A-300 (KECIL)</v>
      </c>
      <c r="D411" s="89">
        <f>Invoice!H468</f>
        <v>57000</v>
      </c>
      <c r="E411" s="81">
        <f t="shared" si="20"/>
        <v>228000</v>
      </c>
      <c r="F411" s="81"/>
      <c r="G411" s="82">
        <f t="shared" si="21"/>
        <v>205405.40540540538</v>
      </c>
      <c r="H411" s="83">
        <f t="shared" si="22"/>
        <v>22594.594594594593</v>
      </c>
      <c r="I411" s="83">
        <f t="shared" si="23"/>
        <v>51351.351351351346</v>
      </c>
      <c r="J411" s="103">
        <f t="shared" si="24"/>
        <v>5648.6486486486483</v>
      </c>
    </row>
    <row r="412" spans="1:10" ht="12.75" customHeight="1" x14ac:dyDescent="0.25">
      <c r="A412" s="101"/>
      <c r="D412" s="81"/>
      <c r="E412" s="81">
        <f>(E411*Invoice!I468)+((E411-(E411*Invoice!I468))*Invoice!J468)</f>
        <v>22800</v>
      </c>
      <c r="F412" s="81"/>
      <c r="G412" s="90">
        <f>E412/1.11</f>
        <v>20540.54054054054</v>
      </c>
      <c r="H412" s="91">
        <f>G412*11%</f>
        <v>2259.4594594594596</v>
      </c>
      <c r="I412" s="91">
        <f>G412/B411</f>
        <v>5135.135135135135</v>
      </c>
      <c r="J412" s="104">
        <f>H412/B411</f>
        <v>564.8648648648649</v>
      </c>
    </row>
    <row r="413" spans="1:10" ht="12.75" customHeight="1" x14ac:dyDescent="0.25">
      <c r="A413" s="101"/>
      <c r="D413" s="81" t="s">
        <v>23</v>
      </c>
      <c r="E413" s="81">
        <f>E411-E412</f>
        <v>205200</v>
      </c>
      <c r="F413" s="81"/>
      <c r="G413" s="82">
        <f>G411-G412</f>
        <v>184864.86486486485</v>
      </c>
      <c r="H413" s="82">
        <f>H411-H412</f>
        <v>20335.135135135133</v>
      </c>
      <c r="I413" s="82">
        <f>I411-I412</f>
        <v>46216.216216216213</v>
      </c>
      <c r="J413" s="105">
        <f>J411-J412</f>
        <v>5083.7837837837833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205200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768648.64864864864</v>
      </c>
      <c r="H494" s="108">
        <f>H401+H407+H413+H419+H425+H431+H437+H443+H449+H455+H461+H467+H473+H479+H485+H491</f>
        <v>84551.351351351346</v>
      </c>
      <c r="I494" s="107"/>
      <c r="J494" s="109">
        <f>H402+H408+H414+H420+H426+H432+H438+H444+H450+H456+H462+H468+H474+H480+H486+H492</f>
        <v>853200</v>
      </c>
    </row>
    <row r="496" spans="1:10" ht="12.75" customHeight="1" x14ac:dyDescent="0.25">
      <c r="A496" s="94" t="s">
        <v>1</v>
      </c>
      <c r="B496" s="95">
        <f>Invoice!E572</f>
        <v>23120006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48</v>
      </c>
      <c r="C498" s="88" t="str">
        <f>Invoice!E580</f>
        <v>TAPE DISPENSER KENKO TD-323 (1" &amp; 3" CORE)</v>
      </c>
      <c r="D498" s="89">
        <f>Invoice!H580</f>
        <v>19250</v>
      </c>
      <c r="E498" s="81">
        <f>D498*B498</f>
        <v>924000</v>
      </c>
      <c r="F498" s="81"/>
      <c r="G498" s="82">
        <f>E498/1.11</f>
        <v>832432.43243243231</v>
      </c>
      <c r="H498" s="83">
        <f>G498*11%</f>
        <v>91567.567567567559</v>
      </c>
      <c r="I498" s="83">
        <f>G498/B498</f>
        <v>17342.342342342341</v>
      </c>
      <c r="J498" s="103">
        <f>H498/B498</f>
        <v>1907.6576576576574</v>
      </c>
    </row>
    <row r="499" spans="1:10" ht="12.75" customHeight="1" x14ac:dyDescent="0.25">
      <c r="A499" s="101"/>
      <c r="D499" s="81"/>
      <c r="E499" s="81">
        <f>(E498*Invoice!I580)+((E498-(E498*Invoice!I580))*Invoice!J580)</f>
        <v>115500</v>
      </c>
      <c r="F499" s="81"/>
      <c r="G499" s="90">
        <f>E499/1.11</f>
        <v>104054.05405405404</v>
      </c>
      <c r="H499" s="91">
        <f>G499*11%</f>
        <v>11445.945945945945</v>
      </c>
      <c r="I499" s="91">
        <f>G499/B498</f>
        <v>2167.7927927927926</v>
      </c>
      <c r="J499" s="104">
        <f>H499/B498</f>
        <v>238.45720720720718</v>
      </c>
    </row>
    <row r="500" spans="1:10" ht="12.75" customHeight="1" x14ac:dyDescent="0.25">
      <c r="A500" s="101"/>
      <c r="D500" s="81" t="s">
        <v>23</v>
      </c>
      <c r="E500" s="81">
        <f>E498-E499</f>
        <v>808500</v>
      </c>
      <c r="F500" s="81"/>
      <c r="G500" s="82">
        <f>G498-G499</f>
        <v>728378.37837837823</v>
      </c>
      <c r="H500" s="82">
        <f>H498-H499</f>
        <v>80121.621621621613</v>
      </c>
      <c r="I500" s="82">
        <f>I498-I499</f>
        <v>15174.549549549549</v>
      </c>
      <c r="J500" s="105">
        <f>J498-J499</f>
        <v>1669.2004504504503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808499.99999999988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728378.37837837823</v>
      </c>
      <c r="H593" s="108">
        <f>H500+H506+H512+H518+H524+H530+H536+H542+H548+H554+H560+H566+H572+H578+H584+H590</f>
        <v>80121.621621621613</v>
      </c>
      <c r="I593" s="107"/>
      <c r="J593" s="109">
        <f>H501+H507+H513+H519+H525+H531+H537+H543+H549+H555+H561+H567+H573+H579+H585+H591</f>
        <v>808499.99999999988</v>
      </c>
    </row>
    <row r="595" spans="1:10" ht="12.75" customHeight="1" x14ac:dyDescent="0.25">
      <c r="A595" s="94" t="s">
        <v>1</v>
      </c>
      <c r="B595" s="95">
        <f>Invoice!E686</f>
        <v>23120007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72</v>
      </c>
      <c r="C597" s="88" t="str">
        <f>Invoice!E694</f>
        <v>CORRECTION FLUID KENKO KE-01</v>
      </c>
      <c r="D597" s="89">
        <f>Invoice!H694</f>
        <v>54300</v>
      </c>
      <c r="E597" s="81">
        <f>D597*B597</f>
        <v>3909600</v>
      </c>
      <c r="F597" s="81"/>
      <c r="G597" s="82">
        <f>E597/1.11</f>
        <v>3522162.1621621619</v>
      </c>
      <c r="H597" s="83">
        <f>G597*11%</f>
        <v>387437.83783783781</v>
      </c>
      <c r="I597" s="83">
        <f>G597/B597</f>
        <v>48918.918918918913</v>
      </c>
      <c r="J597" s="103">
        <f>H597/B597</f>
        <v>5381.0810810810808</v>
      </c>
    </row>
    <row r="598" spans="1:10" ht="12.75" customHeight="1" x14ac:dyDescent="0.25">
      <c r="A598" s="101"/>
      <c r="D598" s="81"/>
      <c r="E598" s="81">
        <f>(E597*Invoice!I694)+((E597-(E597*Invoice!I694))*Invoice!J694)</f>
        <v>527796</v>
      </c>
      <c r="F598" s="81"/>
      <c r="G598" s="90">
        <f>E598/1.11</f>
        <v>475491.89189189184</v>
      </c>
      <c r="H598" s="91">
        <f>G598*11%</f>
        <v>52304.108108108099</v>
      </c>
      <c r="I598" s="91">
        <f>G598/B597</f>
        <v>6604.0540540540533</v>
      </c>
      <c r="J598" s="104">
        <f>H598/B597</f>
        <v>726.44594594594582</v>
      </c>
    </row>
    <row r="599" spans="1:10" ht="12.75" customHeight="1" x14ac:dyDescent="0.25">
      <c r="A599" s="101"/>
      <c r="D599" s="81" t="s">
        <v>23</v>
      </c>
      <c r="E599" s="81">
        <f>E597-E598</f>
        <v>3381804</v>
      </c>
      <c r="F599" s="81"/>
      <c r="G599" s="82">
        <f>G597-G598</f>
        <v>3046670.2702702703</v>
      </c>
      <c r="H599" s="82">
        <f>H597-H598</f>
        <v>335133.7297297297</v>
      </c>
      <c r="I599" s="82">
        <f>I597-I598</f>
        <v>42314.86486486486</v>
      </c>
      <c r="J599" s="105">
        <f>J597-J598</f>
        <v>4654.635135135135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3381804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3046670.2702702703</v>
      </c>
      <c r="H692" s="108">
        <f>H599+H605+H611+H617+H623+H629+H635+H641+H647+H653+H659+H665+H671+H677+H683+H689</f>
        <v>335133.7297297297</v>
      </c>
      <c r="I692" s="107"/>
      <c r="J692" s="109">
        <f>H600+H606+H612+H618+H624+H630+H636+H642+H648+H654+H660+H666+H672+H678+H684+H690</f>
        <v>3381804</v>
      </c>
    </row>
    <row r="694" spans="1:10" ht="12.75" customHeight="1" x14ac:dyDescent="0.25">
      <c r="A694" s="94" t="s">
        <v>1</v>
      </c>
      <c r="B694" s="95">
        <f>Invoice!E800</f>
        <v>23120008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60</v>
      </c>
      <c r="C696" s="88" t="str">
        <f>Invoice!E808</f>
        <v>PENSIL JOYKO 2B P-88</v>
      </c>
      <c r="D696" s="89">
        <f>Invoice!H808</f>
        <v>104400</v>
      </c>
      <c r="E696" s="81">
        <f>D696*B696</f>
        <v>6264000</v>
      </c>
      <c r="F696" s="81"/>
      <c r="G696" s="82">
        <f>E696/1.11</f>
        <v>5643243.2432432426</v>
      </c>
      <c r="H696" s="83">
        <f>G696*11%</f>
        <v>620756.75675675669</v>
      </c>
      <c r="I696" s="83">
        <f>G696/B696</f>
        <v>94054.054054054039</v>
      </c>
      <c r="J696" s="103">
        <f>H696/B696</f>
        <v>10345.945945945945</v>
      </c>
    </row>
    <row r="697" spans="1:10" ht="12.75" customHeight="1" x14ac:dyDescent="0.25">
      <c r="A697" s="101"/>
      <c r="D697" s="81"/>
      <c r="E697" s="81">
        <f>(E696*Invoice!I808)+((E696-(E696*Invoice!I808))*Invoice!J808)</f>
        <v>783000</v>
      </c>
      <c r="F697" s="81"/>
      <c r="G697" s="90">
        <f>E697/1.11</f>
        <v>705405.40540540533</v>
      </c>
      <c r="H697" s="91">
        <f>G697*11%</f>
        <v>77594.594594594586</v>
      </c>
      <c r="I697" s="91">
        <f>G697/B696</f>
        <v>11756.756756756755</v>
      </c>
      <c r="J697" s="104">
        <f>H697/B696</f>
        <v>1293.2432432432431</v>
      </c>
    </row>
    <row r="698" spans="1:10" ht="12.75" customHeight="1" x14ac:dyDescent="0.25">
      <c r="A698" s="101"/>
      <c r="D698" s="81" t="s">
        <v>23</v>
      </c>
      <c r="E698" s="81">
        <f>E696-E697</f>
        <v>5481000</v>
      </c>
      <c r="F698" s="81"/>
      <c r="G698" s="82">
        <f>G696-G697</f>
        <v>4937837.8378378376</v>
      </c>
      <c r="H698" s="82">
        <f>H696-H697</f>
        <v>543162.16216216213</v>
      </c>
      <c r="I698" s="82">
        <f>I696-I697</f>
        <v>82297.297297297278</v>
      </c>
      <c r="J698" s="105">
        <f>J696-J697</f>
        <v>9052.7027027027016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5481000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4937837.8378378376</v>
      </c>
      <c r="H791" s="108">
        <f>H698+H704+H710+H716+H722+H728+H734+H740+H746+H752+H758+H764+H770+H776+H782+H788</f>
        <v>543162.16216216213</v>
      </c>
      <c r="I791" s="107"/>
      <c r="J791" s="109">
        <f>H699+H705+H711+H717+H723+H729+H735+H741+H747+H753+H759+H765+H771+H777+H783+H789</f>
        <v>5481000</v>
      </c>
    </row>
    <row r="793" spans="1:10" ht="12.75" customHeight="1" x14ac:dyDescent="0.25">
      <c r="A793" s="94" t="s">
        <v>1</v>
      </c>
      <c r="B793" s="95">
        <f>Invoice!E914</f>
        <v>23120009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23120010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23120011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23120012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23120013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23120014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23120015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23120016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23120017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23120018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23120019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23120020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23120021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23120022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23120023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23120024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23120025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23120026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23120027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23120028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23120029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23120030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23120031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23120032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23120033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23120034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23120035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23120036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23120037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23120038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23120039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23120040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23120041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23120042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23120043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23120044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23120045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23120046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23120047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23120048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23120049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23120050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2023-10-28T03:03:10Z</cp:lastPrinted>
  <dcterms:created xsi:type="dcterms:W3CDTF">2022-01-21T06:52:44Z</dcterms:created>
  <dcterms:modified xsi:type="dcterms:W3CDTF">2023-12-09T06:58:37Z</dcterms:modified>
</cp:coreProperties>
</file>