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3\"/>
    </mc:Choice>
  </mc:AlternateContent>
  <bookViews>
    <workbookView xWindow="0" yWindow="0" windowWidth="20700" windowHeight="8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1" i="1" l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K181" i="1"/>
  <c r="I181" i="1" s="1"/>
  <c r="J181" i="1" s="1"/>
  <c r="K180" i="1"/>
  <c r="I180" i="1" s="1"/>
  <c r="J180" i="1" s="1"/>
  <c r="I179" i="1"/>
  <c r="J179" i="1" s="1"/>
  <c r="I178" i="1"/>
  <c r="J178" i="1" s="1"/>
  <c r="I177" i="1"/>
  <c r="J177" i="1" s="1"/>
  <c r="K176" i="1"/>
  <c r="I176" i="1" s="1"/>
  <c r="J176" i="1" s="1"/>
  <c r="J175" i="1"/>
  <c r="I175" i="1"/>
  <c r="J174" i="1"/>
  <c r="I174" i="1"/>
  <c r="J173" i="1"/>
  <c r="I173" i="1"/>
  <c r="J172" i="1"/>
  <c r="I172" i="1"/>
  <c r="J171" i="1"/>
  <c r="I171" i="1"/>
  <c r="K170" i="1"/>
  <c r="I170" i="1"/>
  <c r="J170" i="1" s="1"/>
  <c r="I169" i="1"/>
  <c r="J169" i="1" s="1"/>
  <c r="K168" i="1"/>
  <c r="J168" i="1"/>
  <c r="I168" i="1"/>
  <c r="J167" i="1"/>
  <c r="I167" i="1"/>
  <c r="K166" i="1"/>
  <c r="I166" i="1" s="1"/>
  <c r="J166" i="1" s="1"/>
  <c r="I165" i="1"/>
  <c r="J165" i="1" s="1"/>
  <c r="I164" i="1"/>
  <c r="J164" i="1" s="1"/>
  <c r="I163" i="1"/>
  <c r="J163" i="1" s="1"/>
  <c r="K162" i="1"/>
  <c r="I162" i="1" s="1"/>
  <c r="J162" i="1" s="1"/>
  <c r="K161" i="1"/>
  <c r="I161" i="1" s="1"/>
  <c r="J161" i="1" s="1"/>
  <c r="I160" i="1"/>
  <c r="J160" i="1" s="1"/>
  <c r="I159" i="1"/>
  <c r="J159" i="1" s="1"/>
  <c r="I158" i="1"/>
  <c r="J158" i="1" s="1"/>
  <c r="K157" i="1"/>
  <c r="I157" i="1" s="1"/>
  <c r="J157" i="1" s="1"/>
  <c r="J156" i="1"/>
  <c r="I156" i="1"/>
  <c r="J155" i="1"/>
  <c r="I155" i="1"/>
  <c r="K154" i="1"/>
  <c r="I154" i="1" s="1"/>
  <c r="J154" i="1" s="1"/>
  <c r="I153" i="1"/>
  <c r="J153" i="1" s="1"/>
  <c r="I152" i="1"/>
  <c r="J152" i="1" s="1"/>
  <c r="K151" i="1"/>
  <c r="J151" i="1"/>
  <c r="I151" i="1"/>
  <c r="K150" i="1"/>
  <c r="I150" i="1" s="1"/>
  <c r="J150" i="1" s="1"/>
  <c r="K149" i="1"/>
  <c r="I149" i="1" s="1"/>
  <c r="J149" i="1" s="1"/>
  <c r="J148" i="1"/>
  <c r="I148" i="1"/>
  <c r="K147" i="1"/>
  <c r="I147" i="1" s="1"/>
  <c r="J147" i="1" s="1"/>
  <c r="I146" i="1"/>
  <c r="J146" i="1" s="1"/>
  <c r="I145" i="1"/>
  <c r="J145" i="1" s="1"/>
  <c r="K144" i="1"/>
  <c r="I144" i="1" s="1"/>
  <c r="J144" i="1" s="1"/>
  <c r="K143" i="1"/>
  <c r="I143" i="1"/>
  <c r="J143" i="1" s="1"/>
  <c r="K142" i="1"/>
  <c r="J142" i="1"/>
  <c r="I142" i="1"/>
  <c r="K141" i="1"/>
  <c r="I141" i="1" s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K135" i="1"/>
  <c r="J135" i="1"/>
  <c r="I135" i="1"/>
  <c r="K134" i="1"/>
  <c r="I134" i="1" s="1"/>
  <c r="J134" i="1" s="1"/>
  <c r="K133" i="1"/>
  <c r="I133" i="1" s="1"/>
  <c r="J133" i="1" s="1"/>
  <c r="J132" i="1"/>
  <c r="I132" i="1"/>
  <c r="K131" i="1"/>
  <c r="I131" i="1" s="1"/>
  <c r="J131" i="1" s="1"/>
  <c r="I130" i="1"/>
  <c r="J130" i="1" s="1"/>
  <c r="I129" i="1"/>
  <c r="J129" i="1" s="1"/>
  <c r="K128" i="1"/>
  <c r="I128" i="1" s="1"/>
  <c r="J128" i="1" s="1"/>
  <c r="K127" i="1"/>
  <c r="I127" i="1"/>
  <c r="J127" i="1" s="1"/>
  <c r="K126" i="1"/>
  <c r="J126" i="1"/>
  <c r="I126" i="1"/>
  <c r="J125" i="1"/>
  <c r="I125" i="1"/>
  <c r="J124" i="1"/>
  <c r="I124" i="1"/>
  <c r="J123" i="1"/>
  <c r="I123" i="1"/>
  <c r="K122" i="1"/>
  <c r="I122" i="1"/>
  <c r="J122" i="1" s="1"/>
  <c r="I121" i="1"/>
  <c r="J121" i="1" s="1"/>
  <c r="K120" i="1"/>
  <c r="I120" i="1" s="1"/>
  <c r="J120" i="1" s="1"/>
  <c r="K119" i="1"/>
  <c r="I119" i="1"/>
  <c r="J119" i="1" s="1"/>
  <c r="I118" i="1"/>
  <c r="J118" i="1" s="1"/>
  <c r="K117" i="1"/>
  <c r="I117" i="1" s="1"/>
  <c r="J117" i="1" s="1"/>
  <c r="K116" i="1"/>
  <c r="I116" i="1"/>
  <c r="J116" i="1" s="1"/>
  <c r="K115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K107" i="1"/>
  <c r="I107" i="1"/>
  <c r="J107" i="1" s="1"/>
  <c r="K106" i="1"/>
  <c r="J106" i="1"/>
  <c r="I106" i="1"/>
  <c r="K105" i="1"/>
  <c r="I105" i="1" s="1"/>
  <c r="J105" i="1" s="1"/>
  <c r="K104" i="1"/>
  <c r="I104" i="1" s="1"/>
  <c r="J104" i="1" s="1"/>
  <c r="K103" i="1"/>
  <c r="I103" i="1"/>
  <c r="J103" i="1" s="1"/>
  <c r="K102" i="1"/>
  <c r="J102" i="1"/>
  <c r="I102" i="1"/>
  <c r="K101" i="1"/>
  <c r="I101" i="1" s="1"/>
  <c r="J101" i="1" s="1"/>
  <c r="K100" i="1"/>
  <c r="I100" i="1" s="1"/>
  <c r="J100" i="1" s="1"/>
  <c r="K99" i="1"/>
  <c r="I99" i="1"/>
  <c r="J99" i="1" s="1"/>
  <c r="K98" i="1"/>
  <c r="J98" i="1"/>
  <c r="I98" i="1"/>
  <c r="K97" i="1"/>
  <c r="I97" i="1" s="1"/>
  <c r="J97" i="1" s="1"/>
  <c r="K96" i="1"/>
  <c r="J96" i="1"/>
  <c r="I96" i="1"/>
  <c r="K95" i="1"/>
  <c r="I95" i="1"/>
  <c r="J95" i="1" s="1"/>
  <c r="K94" i="1"/>
  <c r="I94" i="1" s="1"/>
  <c r="J94" i="1" s="1"/>
  <c r="K93" i="1"/>
  <c r="I93" i="1" s="1"/>
  <c r="J93" i="1" s="1"/>
  <c r="K92" i="1"/>
  <c r="J92" i="1"/>
  <c r="I92" i="1"/>
  <c r="K91" i="1"/>
  <c r="I91" i="1"/>
  <c r="J91" i="1" s="1"/>
  <c r="I90" i="1"/>
  <c r="J90" i="1" s="1"/>
  <c r="K89" i="1"/>
  <c r="J89" i="1"/>
  <c r="I89" i="1"/>
  <c r="K88" i="1"/>
  <c r="I88" i="1"/>
  <c r="J88" i="1" s="1"/>
  <c r="I87" i="1"/>
  <c r="J87" i="1" s="1"/>
  <c r="K86" i="1"/>
  <c r="J86" i="1"/>
  <c r="I86" i="1"/>
  <c r="K85" i="1"/>
  <c r="I85" i="1"/>
  <c r="J85" i="1" s="1"/>
  <c r="I84" i="1"/>
  <c r="J84" i="1" s="1"/>
  <c r="I83" i="1"/>
  <c r="J83" i="1" s="1"/>
  <c r="K82" i="1"/>
  <c r="I82" i="1" s="1"/>
  <c r="J82" i="1" s="1"/>
  <c r="J81" i="1"/>
  <c r="I81" i="1"/>
  <c r="K80" i="1"/>
  <c r="I80" i="1"/>
  <c r="J80" i="1" s="1"/>
  <c r="K79" i="1"/>
  <c r="J79" i="1"/>
  <c r="I79" i="1"/>
  <c r="K78" i="1"/>
  <c r="I78" i="1"/>
  <c r="J78" i="1" s="1"/>
  <c r="K77" i="1"/>
  <c r="I77" i="1" s="1"/>
  <c r="J77" i="1" s="1"/>
  <c r="K76" i="1"/>
  <c r="I76" i="1" s="1"/>
  <c r="J76" i="1" s="1"/>
  <c r="K75" i="1"/>
  <c r="J75" i="1"/>
  <c r="I75" i="1"/>
  <c r="J74" i="1"/>
  <c r="I74" i="1"/>
  <c r="K73" i="1"/>
  <c r="I73" i="1" s="1"/>
  <c r="J73" i="1" s="1"/>
  <c r="I72" i="1"/>
  <c r="J72" i="1" s="1"/>
  <c r="K71" i="1"/>
  <c r="I71" i="1" s="1"/>
  <c r="J71" i="1" s="1"/>
  <c r="J70" i="1"/>
  <c r="I70" i="1"/>
  <c r="J69" i="1"/>
  <c r="I69" i="1"/>
  <c r="K68" i="1"/>
  <c r="I68" i="1" s="1"/>
  <c r="J68" i="1" s="1"/>
  <c r="K67" i="1"/>
  <c r="J67" i="1"/>
  <c r="I67" i="1"/>
  <c r="K66" i="1"/>
  <c r="I66" i="1"/>
  <c r="J66" i="1" s="1"/>
  <c r="K65" i="1"/>
  <c r="I65" i="1" s="1"/>
  <c r="J65" i="1" s="1"/>
  <c r="K64" i="1"/>
  <c r="I64" i="1" s="1"/>
  <c r="J64" i="1" s="1"/>
  <c r="I63" i="1"/>
  <c r="J63" i="1" s="1"/>
  <c r="K62" i="1"/>
  <c r="I62" i="1" s="1"/>
  <c r="J62" i="1" s="1"/>
  <c r="J61" i="1"/>
  <c r="I61" i="1"/>
  <c r="K60" i="1"/>
  <c r="I60" i="1"/>
  <c r="J60" i="1" s="1"/>
  <c r="I59" i="1"/>
  <c r="J59" i="1" s="1"/>
  <c r="K58" i="1"/>
  <c r="J58" i="1"/>
  <c r="I58" i="1"/>
  <c r="J57" i="1"/>
  <c r="I57" i="1"/>
  <c r="K56" i="1"/>
  <c r="I56" i="1" s="1"/>
  <c r="J56" i="1" s="1"/>
  <c r="K55" i="1"/>
  <c r="J55" i="1"/>
  <c r="I55" i="1"/>
  <c r="J54" i="1"/>
  <c r="I54" i="1"/>
  <c r="J53" i="1"/>
  <c r="I53" i="1"/>
  <c r="J52" i="1"/>
  <c r="I52" i="1"/>
  <c r="K51" i="1"/>
  <c r="I51" i="1" s="1"/>
  <c r="J51" i="1" s="1"/>
  <c r="K50" i="1"/>
  <c r="J50" i="1"/>
  <c r="I50" i="1"/>
  <c r="K49" i="1"/>
  <c r="I49" i="1"/>
  <c r="J49" i="1" s="1"/>
  <c r="K48" i="1"/>
  <c r="J48" i="1"/>
  <c r="I48" i="1"/>
  <c r="K47" i="1"/>
  <c r="I47" i="1"/>
  <c r="J47" i="1" s="1"/>
  <c r="K46" i="1"/>
  <c r="I46" i="1" s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J33" i="1"/>
  <c r="I33" i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J16" i="1"/>
  <c r="I16" i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K202" i="1"/>
  <c r="I2" i="1" l="1"/>
  <c r="I202" i="1" l="1"/>
  <c r="J2" i="1"/>
  <c r="J202" i="1" s="1"/>
</calcChain>
</file>

<file path=xl/sharedStrings.xml><?xml version="1.0" encoding="utf-8"?>
<sst xmlns="http://schemas.openxmlformats.org/spreadsheetml/2006/main" count="836" uniqueCount="614">
  <si>
    <t>NOVEMBER</t>
  </si>
  <si>
    <t>AM 23110001</t>
  </si>
  <si>
    <t>KO 4680</t>
  </si>
  <si>
    <t>82.982.280.8-521.000</t>
  </si>
  <si>
    <t>CV TRINITY CENTRAAL</t>
  </si>
  <si>
    <t>PURWOKERTO</t>
  </si>
  <si>
    <t>010.010-23.05829960</t>
  </si>
  <si>
    <t>AM 23110002</t>
  </si>
  <si>
    <t>KO 4682</t>
  </si>
  <si>
    <t>01.706.181.3-521.000</t>
  </si>
  <si>
    <t>CV PELITA JAYA  ( TOKO ANUGERAH SEJAHTERA )</t>
  </si>
  <si>
    <t>010.010-23.05829961</t>
  </si>
  <si>
    <t>AM 23110003</t>
  </si>
  <si>
    <t>KO 4686</t>
  </si>
  <si>
    <t>010.010-23.05829962</t>
  </si>
  <si>
    <t>AM 23110004</t>
  </si>
  <si>
    <t>G 4689</t>
  </si>
  <si>
    <t>04.021.035.3-602.000</t>
  </si>
  <si>
    <t>LILY JULIAWATI  ( TOKO REJO AGUNG )</t>
  </si>
  <si>
    <t>JOMBANG</t>
  </si>
  <si>
    <t>010.010-23.05829963</t>
  </si>
  <si>
    <t>AM 23110005</t>
  </si>
  <si>
    <t>KO 4693</t>
  </si>
  <si>
    <t>01.454.876.2-533.000</t>
  </si>
  <si>
    <t>CV GANESHA</t>
  </si>
  <si>
    <t>WONOSOBO</t>
  </si>
  <si>
    <t>010.010-23.05829964</t>
  </si>
  <si>
    <t>AM 23110006</t>
  </si>
  <si>
    <t>KO 4694</t>
  </si>
  <si>
    <t>010.010-23.05829965</t>
  </si>
  <si>
    <t>AM 23110007</t>
  </si>
  <si>
    <t>KO 4758</t>
  </si>
  <si>
    <t>010.010-23.05829966</t>
  </si>
  <si>
    <t>AM 23110008</t>
  </si>
  <si>
    <t>G 4755</t>
  </si>
  <si>
    <t>010.012-23.31627098</t>
  </si>
  <si>
    <t>AM 23110009</t>
  </si>
  <si>
    <t>G 4763</t>
  </si>
  <si>
    <t>010.012-23.31627099</t>
  </si>
  <si>
    <t>AM 23110010</t>
  </si>
  <si>
    <t>KO 4764</t>
  </si>
  <si>
    <t>010.012-23.31627100</t>
  </si>
  <si>
    <t>AM 23110011</t>
  </si>
  <si>
    <t>KO 4527</t>
  </si>
  <si>
    <t>84.906.697.2-623.000</t>
  </si>
  <si>
    <t>CV LANCAR JAYA SENTOSA</t>
  </si>
  <si>
    <t>MALANG</t>
  </si>
  <si>
    <t>010.012-23.31627101</t>
  </si>
  <si>
    <t>AM 23110012</t>
  </si>
  <si>
    <t>KO 4757</t>
  </si>
  <si>
    <t>08.887.807.9-521.000</t>
  </si>
  <si>
    <t>SANTOSO BUDIONO ( TOKO ARMADA )</t>
  </si>
  <si>
    <t>010.012-23.31627102</t>
  </si>
  <si>
    <t>AM 23110013</t>
  </si>
  <si>
    <t>KO 4815</t>
  </si>
  <si>
    <t>04.017.931.9-502.000</t>
  </si>
  <si>
    <t>HARNOYO ( TOKO BENDAN)</t>
  </si>
  <si>
    <t>PEKALONGAN</t>
  </si>
  <si>
    <t>010.012-23.31627103</t>
  </si>
  <si>
    <t>AM 23110014</t>
  </si>
  <si>
    <t>A 4817</t>
  </si>
  <si>
    <t>83.694.842.2-523.000</t>
  </si>
  <si>
    <t>CV FM. 90 (FAMILY / RENI JATIMULYO)</t>
  </si>
  <si>
    <t>KEBUMEN</t>
  </si>
  <si>
    <t>010.012-23.31627104</t>
  </si>
  <si>
    <t>AM 23110015</t>
  </si>
  <si>
    <t>A 4818</t>
  </si>
  <si>
    <t>03.338.317.5-526.000</t>
  </si>
  <si>
    <t>CV TIARA</t>
  </si>
  <si>
    <t>SOLO</t>
  </si>
  <si>
    <t>010.012-23.31627105</t>
  </si>
  <si>
    <t>AM 23110016</t>
  </si>
  <si>
    <t>KO 4534</t>
  </si>
  <si>
    <t>91.900.788.0-657.000</t>
  </si>
  <si>
    <t>CV MORNING STAR NUSANTARA (TOKO PELANGI)</t>
  </si>
  <si>
    <t>010.012-23.31627106</t>
  </si>
  <si>
    <t>AM 23110017</t>
  </si>
  <si>
    <t>G 4814</t>
  </si>
  <si>
    <t>010.012-23.31627107</t>
  </si>
  <si>
    <t>AM 23110018</t>
  </si>
  <si>
    <t>KO 4538</t>
  </si>
  <si>
    <t>010.012-23.31627108</t>
  </si>
  <si>
    <t>AM 23110019</t>
  </si>
  <si>
    <t>G 4831</t>
  </si>
  <si>
    <t>91.924.273.5-629.000</t>
  </si>
  <si>
    <t>CV UTAMA PUTRA</t>
  </si>
  <si>
    <t>TULUNGAGUNG</t>
  </si>
  <si>
    <t>010.012-23.31627109</t>
  </si>
  <si>
    <t>AM 23110020</t>
  </si>
  <si>
    <t>A 4833</t>
  </si>
  <si>
    <t>010.012-23.31627110</t>
  </si>
  <si>
    <t>AM 23110021</t>
  </si>
  <si>
    <t>G 4907</t>
  </si>
  <si>
    <t>010.012-23.31627111</t>
  </si>
  <si>
    <t>AM 23110022</t>
  </si>
  <si>
    <t>KO 4902</t>
  </si>
  <si>
    <t>02.683.580.1-542.000</t>
  </si>
  <si>
    <t>CV DWI JAYA</t>
  </si>
  <si>
    <t>YOGYAKARTA</t>
  </si>
  <si>
    <t>010.012-23.31627112</t>
  </si>
  <si>
    <t>AM 23110023</t>
  </si>
  <si>
    <t>G 4775</t>
  </si>
  <si>
    <t>010.012-23.31627113</t>
  </si>
  <si>
    <t>AM 23110024</t>
  </si>
  <si>
    <t>G 4774</t>
  </si>
  <si>
    <t>010.012-23.31627114</t>
  </si>
  <si>
    <t>AM 23110025</t>
  </si>
  <si>
    <t>G 4842</t>
  </si>
  <si>
    <t>010.012-23.31627115</t>
  </si>
  <si>
    <t>AM 23110026</t>
  </si>
  <si>
    <t>KO 4911</t>
  </si>
  <si>
    <t>010.012-23.31627116</t>
  </si>
  <si>
    <t>AM 23110027</t>
  </si>
  <si>
    <t>A 1495</t>
  </si>
  <si>
    <t>74.951.455.0-515.000</t>
  </si>
  <si>
    <t>CV MULIA JAYA ( RAHAYU SWALAYAN )</t>
  </si>
  <si>
    <t>MRANGGEN</t>
  </si>
  <si>
    <t>010.012-23.31627117</t>
  </si>
  <si>
    <t>AM 23110028</t>
  </si>
  <si>
    <t>KO 4919</t>
  </si>
  <si>
    <t>42.884.805.5-501.000</t>
  </si>
  <si>
    <t>CV SINAR CAHAYA NIRMALA</t>
  </si>
  <si>
    <t>BREBES</t>
  </si>
  <si>
    <t>010.012-23.31627118</t>
  </si>
  <si>
    <t>AM 23110029</t>
  </si>
  <si>
    <t>KO 4548</t>
  </si>
  <si>
    <t>010.012-23.31627119</t>
  </si>
  <si>
    <t>AM 23110030</t>
  </si>
  <si>
    <t>KO 4928</t>
  </si>
  <si>
    <t>010.012-23.31627120</t>
  </si>
  <si>
    <t>AM 23110031</t>
  </si>
  <si>
    <t>G 4924</t>
  </si>
  <si>
    <t>010.012-23.31627121</t>
  </si>
  <si>
    <t>AM 23110032</t>
  </si>
  <si>
    <t>KO 4935</t>
  </si>
  <si>
    <t>010.012-23.31627122</t>
  </si>
  <si>
    <t>AM 23110033</t>
  </si>
  <si>
    <t>KO 4937</t>
  </si>
  <si>
    <t>010.012-23.31627123</t>
  </si>
  <si>
    <t>AM 23110034</t>
  </si>
  <si>
    <t>KO 4876</t>
  </si>
  <si>
    <t>010.012-23.31627124</t>
  </si>
  <si>
    <t>AM 23110035</t>
  </si>
  <si>
    <t>A 4949</t>
  </si>
  <si>
    <t>010.012-23.31627125</t>
  </si>
  <si>
    <t>AM 23110036</t>
  </si>
  <si>
    <t>KO 0505</t>
  </si>
  <si>
    <t>010.012-23.31627126</t>
  </si>
  <si>
    <t>AM 23110037</t>
  </si>
  <si>
    <t>KO 4816</t>
  </si>
  <si>
    <t>010.012-23.31627127</t>
  </si>
  <si>
    <t>AM 23110038</t>
  </si>
  <si>
    <t>G 0506</t>
  </si>
  <si>
    <t>010.012-23.31627128</t>
  </si>
  <si>
    <t>AM 23110039</t>
  </si>
  <si>
    <t>KO 0511</t>
  </si>
  <si>
    <t>010.012-23.31627129</t>
  </si>
  <si>
    <t>AM 23110040</t>
  </si>
  <si>
    <t>KO 0528</t>
  </si>
  <si>
    <t>010.012-23.31627130</t>
  </si>
  <si>
    <t>AM 23110041</t>
  </si>
  <si>
    <t>KO 0529</t>
  </si>
  <si>
    <t>01.848.507.8-521.000</t>
  </si>
  <si>
    <t>CV  WISUDA</t>
  </si>
  <si>
    <t>010.012-23.31627131</t>
  </si>
  <si>
    <t>AM 23110042</t>
  </si>
  <si>
    <t>KO 0530</t>
  </si>
  <si>
    <t>010.012-23.31627132</t>
  </si>
  <si>
    <t>AM 23110043</t>
  </si>
  <si>
    <t>G 0523</t>
  </si>
  <si>
    <t>010.012-23.31627133</t>
  </si>
  <si>
    <t>AM 23110059</t>
  </si>
  <si>
    <t>G 4690</t>
  </si>
  <si>
    <t>011.012-23.31627134</t>
  </si>
  <si>
    <t>AM 23110044</t>
  </si>
  <si>
    <t>KO 4675 4732 4759</t>
  </si>
  <si>
    <t>SISWA</t>
  </si>
  <si>
    <t>MUNTILAN</t>
  </si>
  <si>
    <t>AM 23110045</t>
  </si>
  <si>
    <t>KO 4676 4727 4760</t>
  </si>
  <si>
    <t>EKARIA</t>
  </si>
  <si>
    <t>AM 23110046</t>
  </si>
  <si>
    <t>G 4712 4752 4916</t>
  </si>
  <si>
    <t>SASA</t>
  </si>
  <si>
    <t>BOJONEGORO</t>
  </si>
  <si>
    <t>AM 23110047</t>
  </si>
  <si>
    <t>A 4714 0533</t>
  </si>
  <si>
    <t>DUTA ILAHI</t>
  </si>
  <si>
    <t>LASEM</t>
  </si>
  <si>
    <t>AM 23110048</t>
  </si>
  <si>
    <t>G 4715 4942</t>
  </si>
  <si>
    <t>INDRASARI</t>
  </si>
  <si>
    <t>AM 23110049</t>
  </si>
  <si>
    <t>G 4716 4717 4756</t>
  </si>
  <si>
    <t>NABILA</t>
  </si>
  <si>
    <t>TUBAN</t>
  </si>
  <si>
    <t>AM 23110050</t>
  </si>
  <si>
    <t>A 4718</t>
  </si>
  <si>
    <t>BATA</t>
  </si>
  <si>
    <t>KUDUS</t>
  </si>
  <si>
    <t>AM 23110051</t>
  </si>
  <si>
    <t>A 4719</t>
  </si>
  <si>
    <t>RAHARJO</t>
  </si>
  <si>
    <t>MAGELANG</t>
  </si>
  <si>
    <t>AM 23110052</t>
  </si>
  <si>
    <t>G 4720</t>
  </si>
  <si>
    <t>LARIS BARU</t>
  </si>
  <si>
    <t>AM 23110053</t>
  </si>
  <si>
    <t>KO 4681 4901 0513</t>
  </si>
  <si>
    <t>INDOFOTOCOPY</t>
  </si>
  <si>
    <t>PARAKAN</t>
  </si>
  <si>
    <t>AM 23110054</t>
  </si>
  <si>
    <t>A 4683 4805</t>
  </si>
  <si>
    <t>MELATI</t>
  </si>
  <si>
    <t>AM 23110055</t>
  </si>
  <si>
    <t>A 4684</t>
  </si>
  <si>
    <t>ABC / TOP</t>
  </si>
  <si>
    <t>AM 23110056</t>
  </si>
  <si>
    <t>KO 4685 4772 0517</t>
  </si>
  <si>
    <t>TELADAN</t>
  </si>
  <si>
    <t>TEGAL</t>
  </si>
  <si>
    <t>AM 23110057</t>
  </si>
  <si>
    <t>A 4687</t>
  </si>
  <si>
    <t>PRIMA</t>
  </si>
  <si>
    <t>AM 23110058</t>
  </si>
  <si>
    <t>A 4688 4753 4906</t>
  </si>
  <si>
    <t>INDOGLOBAL</t>
  </si>
  <si>
    <t>PATI</t>
  </si>
  <si>
    <t>AM 23110060</t>
  </si>
  <si>
    <t>KO 4691</t>
  </si>
  <si>
    <t>METRO JAYA</t>
  </si>
  <si>
    <t>KROYA</t>
  </si>
  <si>
    <t>AM 23110061</t>
  </si>
  <si>
    <t>KO 4692 4765 4944</t>
  </si>
  <si>
    <t>KADAR BUDHI</t>
  </si>
  <si>
    <t>AM 23110062</t>
  </si>
  <si>
    <t>G 4721</t>
  </si>
  <si>
    <t>MADIUN</t>
  </si>
  <si>
    <t>AM 23110063</t>
  </si>
  <si>
    <t>KO 4722 4723 4762</t>
  </si>
  <si>
    <t>MEDIA</t>
  </si>
  <si>
    <t>CILACAP</t>
  </si>
  <si>
    <t>AM 23110064</t>
  </si>
  <si>
    <t>KO 4523 4528 3281</t>
  </si>
  <si>
    <t>ANEKA</t>
  </si>
  <si>
    <t>AM 23110065</t>
  </si>
  <si>
    <t>KO 4725 4941 4865</t>
  </si>
  <si>
    <t>SUMBER BUKIT</t>
  </si>
  <si>
    <t>SALATIGA</t>
  </si>
  <si>
    <t>AM 23110066</t>
  </si>
  <si>
    <t>G 4726 4947 0516</t>
  </si>
  <si>
    <t>SAHID</t>
  </si>
  <si>
    <t>AM 23110067</t>
  </si>
  <si>
    <t>KO 4728 4773 4910</t>
  </si>
  <si>
    <t>KONDANG</t>
  </si>
  <si>
    <t>TEMANGGUNG</t>
  </si>
  <si>
    <t>AM 23110068</t>
  </si>
  <si>
    <t>KO 4729</t>
  </si>
  <si>
    <t>RITA</t>
  </si>
  <si>
    <t>AM 23110069</t>
  </si>
  <si>
    <t>KO 4730</t>
  </si>
  <si>
    <t>AM 23110070</t>
  </si>
  <si>
    <t>G 4695 4915</t>
  </si>
  <si>
    <t>SAMI LARIS</t>
  </si>
  <si>
    <t>KLATEN</t>
  </si>
  <si>
    <t>AM 23110071</t>
  </si>
  <si>
    <t>A 5696</t>
  </si>
  <si>
    <t>DHIAN</t>
  </si>
  <si>
    <t>BANJARNEGARA</t>
  </si>
  <si>
    <t>AM 23110072</t>
  </si>
  <si>
    <t>KO 4697 0538</t>
  </si>
  <si>
    <t>METRO</t>
  </si>
  <si>
    <t>AM 23110073</t>
  </si>
  <si>
    <t>A 4731</t>
  </si>
  <si>
    <t>WARNA</t>
  </si>
  <si>
    <t>AM 23110074</t>
  </si>
  <si>
    <t>KO 4524 4544 4549</t>
  </si>
  <si>
    <t>BINA ILMU</t>
  </si>
  <si>
    <t>BATU</t>
  </si>
  <si>
    <t>AM 23110075</t>
  </si>
  <si>
    <t>KO 4525 4529 4536</t>
  </si>
  <si>
    <t>DIAN ILMU</t>
  </si>
  <si>
    <t>AM 23110076</t>
  </si>
  <si>
    <t>KO 4698 4767 4811</t>
  </si>
  <si>
    <t>AM 23110077</t>
  </si>
  <si>
    <t>G 4699 4812 4945</t>
  </si>
  <si>
    <t>RINGAN</t>
  </si>
  <si>
    <t>AM 23110078</t>
  </si>
  <si>
    <t>G 4700 4912</t>
  </si>
  <si>
    <t>MINI</t>
  </si>
  <si>
    <t>AM 23110079</t>
  </si>
  <si>
    <t>G 4801 4742 4908</t>
  </si>
  <si>
    <t>SURYA</t>
  </si>
  <si>
    <t>AM 23110080</t>
  </si>
  <si>
    <t>A 4802</t>
  </si>
  <si>
    <t>DOREMI</t>
  </si>
  <si>
    <t>AM 23110081</t>
  </si>
  <si>
    <t>KO 4804 4825</t>
  </si>
  <si>
    <t>MITRA</t>
  </si>
  <si>
    <t>AM 23110082</t>
  </si>
  <si>
    <t>G 4733</t>
  </si>
  <si>
    <t>TAMBAH ILMU</t>
  </si>
  <si>
    <t>AM 23110083</t>
  </si>
  <si>
    <t>G 4734</t>
  </si>
  <si>
    <t>DASCO</t>
  </si>
  <si>
    <t>CIREBON</t>
  </si>
  <si>
    <t>AM 23110084</t>
  </si>
  <si>
    <t>A 4735 4871</t>
  </si>
  <si>
    <t>MIDANGAN</t>
  </si>
  <si>
    <t>AM 23110085</t>
  </si>
  <si>
    <t>KO 4530 4532</t>
  </si>
  <si>
    <t>TOKO 107</t>
  </si>
  <si>
    <t>AM 23110086</t>
  </si>
  <si>
    <t>A 4736</t>
  </si>
  <si>
    <t>RATNA</t>
  </si>
  <si>
    <t>AM 23110087</t>
  </si>
  <si>
    <t>KO 4739 1307 1909</t>
  </si>
  <si>
    <t>KUTOARJO</t>
  </si>
  <si>
    <t>AM 23110088</t>
  </si>
  <si>
    <t>G 4751 4841 4918</t>
  </si>
  <si>
    <t>AL FAIZ</t>
  </si>
  <si>
    <t>AM 23110089</t>
  </si>
  <si>
    <t>G 4754</t>
  </si>
  <si>
    <t>PUSTAKA BARU</t>
  </si>
  <si>
    <t>AM 23110090</t>
  </si>
  <si>
    <t>KO 4761 4826 4849</t>
  </si>
  <si>
    <t>ENAM</t>
  </si>
  <si>
    <t>AM 23110091</t>
  </si>
  <si>
    <t>KO 4766 4929</t>
  </si>
  <si>
    <t>SALIKAH</t>
  </si>
  <si>
    <t>BATANG</t>
  </si>
  <si>
    <t>AM 23110092</t>
  </si>
  <si>
    <t>G 4768 4813 4824</t>
  </si>
  <si>
    <t>PUAS</t>
  </si>
  <si>
    <t>AM 23110093</t>
  </si>
  <si>
    <t>A 4769 4868</t>
  </si>
  <si>
    <t>PRESTASI</t>
  </si>
  <si>
    <t>AJIBARANG</t>
  </si>
  <si>
    <t>AM 23110094</t>
  </si>
  <si>
    <t>KO 3282 4533</t>
  </si>
  <si>
    <t>MERPATI</t>
  </si>
  <si>
    <t>AM 23110095</t>
  </si>
  <si>
    <t>KO 3283 4546</t>
  </si>
  <si>
    <t>SCORPIO</t>
  </si>
  <si>
    <t>AM 23110096</t>
  </si>
  <si>
    <t>G 3284 4823</t>
  </si>
  <si>
    <t>AF TOYS</t>
  </si>
  <si>
    <t>KENDAL</t>
  </si>
  <si>
    <t>AM 23110097</t>
  </si>
  <si>
    <t>KO 3285 0520</t>
  </si>
  <si>
    <t>AM 23110098</t>
  </si>
  <si>
    <t>KO 4770 4827 4836</t>
  </si>
  <si>
    <t>AM 23110099</t>
  </si>
  <si>
    <t>A 4771 4806 4738</t>
  </si>
  <si>
    <t>SIDU / SINAR DUNIA</t>
  </si>
  <si>
    <t>AM 23110100</t>
  </si>
  <si>
    <t>KO 4531 4537 4541</t>
  </si>
  <si>
    <t>MANGGALA SAKTI</t>
  </si>
  <si>
    <t>AM 23110101</t>
  </si>
  <si>
    <t>KO 4807 4844 4925</t>
  </si>
  <si>
    <t>SINKONG</t>
  </si>
  <si>
    <t>PURWOREJO</t>
  </si>
  <si>
    <t>AM 23110102</t>
  </si>
  <si>
    <t>KO 4808 4855</t>
  </si>
  <si>
    <t>KURNIA</t>
  </si>
  <si>
    <t>BANTUL</t>
  </si>
  <si>
    <t>AM 23110103</t>
  </si>
  <si>
    <t>KO 4809 4922</t>
  </si>
  <si>
    <t>AM 23110104</t>
  </si>
  <si>
    <t>A 600 591 593 595</t>
  </si>
  <si>
    <t>SULUNG</t>
  </si>
  <si>
    <t>SEMARANG</t>
  </si>
  <si>
    <t>AM 23110105</t>
  </si>
  <si>
    <t>G 4737 4746 4872</t>
  </si>
  <si>
    <t>MANGGALAM</t>
  </si>
  <si>
    <t>SUKOHARJO</t>
  </si>
  <si>
    <t>AM 23110106</t>
  </si>
  <si>
    <t>KO 4741 4936</t>
  </si>
  <si>
    <t>TERMINAL II</t>
  </si>
  <si>
    <t>AM 23110107</t>
  </si>
  <si>
    <t>KO 4743</t>
  </si>
  <si>
    <t>IKA / ABC</t>
  </si>
  <si>
    <t>PURBALINGGA</t>
  </si>
  <si>
    <t>AM 23110108</t>
  </si>
  <si>
    <t>A 4744</t>
  </si>
  <si>
    <t>MERDEKA</t>
  </si>
  <si>
    <t>BOYOLALI</t>
  </si>
  <si>
    <t>AM 23110109</t>
  </si>
  <si>
    <t>A 4745</t>
  </si>
  <si>
    <t>CENDRAWASIH</t>
  </si>
  <si>
    <t>SRAGEN</t>
  </si>
  <si>
    <t>AM 23110110</t>
  </si>
  <si>
    <t>A 4819</t>
  </si>
  <si>
    <t>AL AMIN</t>
  </si>
  <si>
    <t>WELAHAN</t>
  </si>
  <si>
    <t>AM 23110111</t>
  </si>
  <si>
    <t>G 4820</t>
  </si>
  <si>
    <t>TRISNO</t>
  </si>
  <si>
    <t>PURWODADI</t>
  </si>
  <si>
    <t>AM 23110112</t>
  </si>
  <si>
    <t>KO 4821</t>
  </si>
  <si>
    <t>PELAJAR</t>
  </si>
  <si>
    <t>AM 23110113</t>
  </si>
  <si>
    <t>G 4747</t>
  </si>
  <si>
    <t>ISTANA KADO</t>
  </si>
  <si>
    <t>AM 23110114</t>
  </si>
  <si>
    <t>KO 4748 4917 0509</t>
  </si>
  <si>
    <t>AM 23110115</t>
  </si>
  <si>
    <t>G 4749 4750</t>
  </si>
  <si>
    <t>TRIO PLAZA</t>
  </si>
  <si>
    <t>AM 23110116</t>
  </si>
  <si>
    <t>KO 4535 4540 4643</t>
  </si>
  <si>
    <t>AM 23110117</t>
  </si>
  <si>
    <t>KO 4822</t>
  </si>
  <si>
    <t>MUDA JAYA</t>
  </si>
  <si>
    <t>AM 23110118</t>
  </si>
  <si>
    <t>KO 4828 4840 4846</t>
  </si>
  <si>
    <t>WIJAYA KUSUMA</t>
  </si>
  <si>
    <t>SLEMAN</t>
  </si>
  <si>
    <t>AM 23110119</t>
  </si>
  <si>
    <t>KO 4829 4905 4920</t>
  </si>
  <si>
    <t>SUKSES MAKMUR</t>
  </si>
  <si>
    <t>COMAL</t>
  </si>
  <si>
    <t>AM 23110120</t>
  </si>
  <si>
    <t>G 4830</t>
  </si>
  <si>
    <t>MUBAROK</t>
  </si>
  <si>
    <t>AM 23110121</t>
  </si>
  <si>
    <t>A 4834 0510</t>
  </si>
  <si>
    <t>AYP</t>
  </si>
  <si>
    <t>AM 23110122</t>
  </si>
  <si>
    <t>KO 4835</t>
  </si>
  <si>
    <t>PANGLIMA BESAR STATIONERY</t>
  </si>
  <si>
    <t>AM 23110123</t>
  </si>
  <si>
    <t>A 4903</t>
  </si>
  <si>
    <t>EMY</t>
  </si>
  <si>
    <t>AM 23110124</t>
  </si>
  <si>
    <t>A 4904</t>
  </si>
  <si>
    <t>MAESTRO</t>
  </si>
  <si>
    <t>AM 23110125</t>
  </si>
  <si>
    <t>A 4913 4867</t>
  </si>
  <si>
    <t>ABC</t>
  </si>
  <si>
    <t>AM 23110126</t>
  </si>
  <si>
    <t>KO 4837 4873</t>
  </si>
  <si>
    <t>SUKSES</t>
  </si>
  <si>
    <t>AM 23110127</t>
  </si>
  <si>
    <t>A 4838 4861</t>
  </si>
  <si>
    <t>BRUK MENCENG</t>
  </si>
  <si>
    <t>AM 23110128</t>
  </si>
  <si>
    <t>KO 4839</t>
  </si>
  <si>
    <t>SINAR KONDANG</t>
  </si>
  <si>
    <t>AM 23110129</t>
  </si>
  <si>
    <t>G 4843</t>
  </si>
  <si>
    <t>BAHTERA</t>
  </si>
  <si>
    <t>AM 23110130</t>
  </si>
  <si>
    <t>KO 4845 4926</t>
  </si>
  <si>
    <t>AM 23110131</t>
  </si>
  <si>
    <t>KO 4542</t>
  </si>
  <si>
    <t>SIANA (PECINAN)</t>
  </si>
  <si>
    <t>AM 23110132</t>
  </si>
  <si>
    <t>KO 4914 4923</t>
  </si>
  <si>
    <t>MAKMUR</t>
  </si>
  <si>
    <t>AM 23110133</t>
  </si>
  <si>
    <t>KO 4545 4547 4550</t>
  </si>
  <si>
    <t>AM 23110134</t>
  </si>
  <si>
    <t>KO 4847 4933 0522</t>
  </si>
  <si>
    <t>AM 23110135</t>
  </si>
  <si>
    <t>G 4848</t>
  </si>
  <si>
    <t>BERKAH</t>
  </si>
  <si>
    <t>AM 23110136</t>
  </si>
  <si>
    <t>G 4850</t>
  </si>
  <si>
    <t>HARKAT</t>
  </si>
  <si>
    <t>JUWANA</t>
  </si>
  <si>
    <t>AM 23110137</t>
  </si>
  <si>
    <t>A 4921</t>
  </si>
  <si>
    <t>AM 23110138</t>
  </si>
  <si>
    <t>G 4927</t>
  </si>
  <si>
    <t>AM 23110139</t>
  </si>
  <si>
    <t>KO 4930</t>
  </si>
  <si>
    <t>AM 23110140</t>
  </si>
  <si>
    <t>G 4931 4940 0503</t>
  </si>
  <si>
    <t>AM 23110141</t>
  </si>
  <si>
    <t>A 4932 4879</t>
  </si>
  <si>
    <t>GUNUNG JATI</t>
  </si>
  <si>
    <t>AM 23110142</t>
  </si>
  <si>
    <t>KO 4934 0507</t>
  </si>
  <si>
    <t>AM 23110143</t>
  </si>
  <si>
    <t>KO 4869 4938 0508</t>
  </si>
  <si>
    <t>MEMORY</t>
  </si>
  <si>
    <t>AM 23110144</t>
  </si>
  <si>
    <t>G 4943</t>
  </si>
  <si>
    <t>ANGKASA JAYA</t>
  </si>
  <si>
    <t>AM 23110145</t>
  </si>
  <si>
    <t>A 4946</t>
  </si>
  <si>
    <t>TOTEM</t>
  </si>
  <si>
    <t>TEMBALANG</t>
  </si>
  <si>
    <t>AM 23110146</t>
  </si>
  <si>
    <t>G 4948 0525</t>
  </si>
  <si>
    <t>MITRA KAMPUS</t>
  </si>
  <si>
    <t>AM 23110147</t>
  </si>
  <si>
    <t>KO 4950</t>
  </si>
  <si>
    <t>AM 23110148</t>
  </si>
  <si>
    <t>KO 588 596</t>
  </si>
  <si>
    <t>HANSA</t>
  </si>
  <si>
    <t>AM 23110149</t>
  </si>
  <si>
    <t>H 589 594</t>
  </si>
  <si>
    <t>CASH</t>
  </si>
  <si>
    <t>AM 23110150</t>
  </si>
  <si>
    <t>A  597 598 599</t>
  </si>
  <si>
    <t>AM 23110151</t>
  </si>
  <si>
    <t>KO 4851</t>
  </si>
  <si>
    <t>LESTARI ADHI</t>
  </si>
  <si>
    <t>AM 23110152</t>
  </si>
  <si>
    <t>KO 4852</t>
  </si>
  <si>
    <t>AM 23110153</t>
  </si>
  <si>
    <t>G 4853 4854</t>
  </si>
  <si>
    <t>SISWA CEMERLANG</t>
  </si>
  <si>
    <t>AM 23110154</t>
  </si>
  <si>
    <t>A 4856</t>
  </si>
  <si>
    <t>IVONE</t>
  </si>
  <si>
    <t>BUMIAYU</t>
  </si>
  <si>
    <t>AM 23110155</t>
  </si>
  <si>
    <t>G 4857</t>
  </si>
  <si>
    <t>MERAH 2</t>
  </si>
  <si>
    <t>AM 23110156</t>
  </si>
  <si>
    <t>G 4858 4859 4860</t>
  </si>
  <si>
    <t>PRISMA</t>
  </si>
  <si>
    <t>AM 23110157</t>
  </si>
  <si>
    <t>A 4862</t>
  </si>
  <si>
    <t>OPUS</t>
  </si>
  <si>
    <t>AM 23110158</t>
  </si>
  <si>
    <t>G 4863</t>
  </si>
  <si>
    <t>HIPPO</t>
  </si>
  <si>
    <t>MAGETAN</t>
  </si>
  <si>
    <t>AM 23110159</t>
  </si>
  <si>
    <t>G 4864</t>
  </si>
  <si>
    <t>PRIMA JAYA</t>
  </si>
  <si>
    <t>UNGARAN</t>
  </si>
  <si>
    <t>AM 23110160</t>
  </si>
  <si>
    <t>G 4866 0502</t>
  </si>
  <si>
    <t>ATLANTIK</t>
  </si>
  <si>
    <t>PONOROGO</t>
  </si>
  <si>
    <t>AM 23110161</t>
  </si>
  <si>
    <t>G 4874 4875</t>
  </si>
  <si>
    <t>SINAR</t>
  </si>
  <si>
    <t>AM 23110162</t>
  </si>
  <si>
    <t>G 4877</t>
  </si>
  <si>
    <t>AM 23110163</t>
  </si>
  <si>
    <t>A 4878</t>
  </si>
  <si>
    <t>SANDI</t>
  </si>
  <si>
    <t>AM 23110164</t>
  </si>
  <si>
    <t>KO 4880</t>
  </si>
  <si>
    <t>BARU CUTE</t>
  </si>
  <si>
    <t>AM 23110165</t>
  </si>
  <si>
    <t>G 4881 4882</t>
  </si>
  <si>
    <t>SARJANA</t>
  </si>
  <si>
    <t>AM 23110166</t>
  </si>
  <si>
    <t>KO 4883</t>
  </si>
  <si>
    <t>AM 23110167</t>
  </si>
  <si>
    <t>KO 4884 0512</t>
  </si>
  <si>
    <t>AM 23110168</t>
  </si>
  <si>
    <t>G 0501</t>
  </si>
  <si>
    <t>AM 23110169</t>
  </si>
  <si>
    <t>KO 0504 0534</t>
  </si>
  <si>
    <t>AM 23110170</t>
  </si>
  <si>
    <t>A 0514</t>
  </si>
  <si>
    <t>PENAMAS</t>
  </si>
  <si>
    <t>AM 23110171</t>
  </si>
  <si>
    <t>G 0515</t>
  </si>
  <si>
    <t>AM 23110172</t>
  </si>
  <si>
    <t>KO 0518</t>
  </si>
  <si>
    <t>INDOBARU</t>
  </si>
  <si>
    <t>AM 23110173</t>
  </si>
  <si>
    <t>KO 0521</t>
  </si>
  <si>
    <t>OBRAL</t>
  </si>
  <si>
    <t>AM 23110174</t>
  </si>
  <si>
    <t>KO 0524</t>
  </si>
  <si>
    <t>AM 23110175</t>
  </si>
  <si>
    <t>KO 0526</t>
  </si>
  <si>
    <t>AM 23110176</t>
  </si>
  <si>
    <t>KO 0527</t>
  </si>
  <si>
    <t>AM 23110177</t>
  </si>
  <si>
    <t>KO 0531</t>
  </si>
  <si>
    <t>BARU SWALAYAN</t>
  </si>
  <si>
    <t>AM 23110178</t>
  </si>
  <si>
    <t>KO 0535</t>
  </si>
  <si>
    <t>AM 23110179</t>
  </si>
  <si>
    <t>N 1480 - 1489</t>
  </si>
  <si>
    <t>BENGAWAN RETAIL MANDIRI</t>
  </si>
  <si>
    <t>AM 23110180</t>
  </si>
  <si>
    <t>A 1496 1490- 1494</t>
  </si>
  <si>
    <t>AM 23110181</t>
  </si>
  <si>
    <t>KO 4128</t>
  </si>
  <si>
    <t>SAHABAT BARU</t>
  </si>
  <si>
    <t>AM 23110182</t>
  </si>
  <si>
    <t>KO 4129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</si>
  <si>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</si>
  <si>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</si>
  <si>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</si>
  <si>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</si>
  <si>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</si>
  <si>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</si>
  <si>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</si>
  <si>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</si>
  <si>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</si>
  <si>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</si>
  <si>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</si>
  <si>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</si>
  <si>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</si>
  <si>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</si>
  <si>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</si>
  <si>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</si>
  <si>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</si>
  <si>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</si>
  <si>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TOTAL BULAN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</si>
</sst>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13809]dd/mm/yyyy;@"/>
    <numFmt numFmtId="165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mbria"/>
      <family val="1"/>
    </font>
    <font>
      <b/>
      <sz val="16"/>
      <color theme="1"/>
      <name val="Cambria"/>
      <family val="1"/>
    </font>
    <font>
      <b/>
      <sz val="14"/>
      <color theme="1"/>
      <name val="Cambria"/>
      <family val="1"/>
    </font>
    <font>
      <b/>
      <sz val="12"/>
      <name val="Cambria"/>
      <family val="1"/>
    </font>
    <font>
      <b/>
      <sz val="11"/>
      <color theme="1"/>
      <name val="Cambria"/>
      <family val="1"/>
    </font>
    <font>
      <b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1" xfId="0" applyNumberFormat="1" applyFont="1" applyBorder="1"/>
    <xf numFmtId="4" fontId="3" fillId="0" borderId="2" xfId="1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164" fontId="4" fillId="0" borderId="2" xfId="0" applyNumberFormat="1" applyFont="1" applyBorder="1"/>
    <xf numFmtId="41" fontId="3" fillId="0" borderId="2" xfId="1" applyNumberFormat="1" applyFont="1" applyFill="1" applyBorder="1" applyAlignment="1">
      <alignment horizontal="center"/>
    </xf>
    <xf numFmtId="4" fontId="3" fillId="0" borderId="2" xfId="1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164" fontId="2" fillId="0" borderId="2" xfId="0" applyNumberFormat="1" applyFont="1" applyFill="1" applyBorder="1"/>
    <xf numFmtId="41" fontId="3" fillId="0" borderId="2" xfId="1" applyNumberFormat="1" applyFont="1" applyFill="1" applyBorder="1" applyAlignment="1"/>
    <xf numFmtId="4" fontId="3" fillId="0" borderId="2" xfId="1" applyNumberFormat="1" applyFont="1" applyFill="1" applyBorder="1" applyAlignment="1"/>
    <xf numFmtId="0" fontId="2" fillId="0" borderId="4" xfId="0" quotePrefix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2" fillId="0" borderId="3" xfId="0" applyFont="1" applyFill="1" applyBorder="1"/>
    <xf numFmtId="41" fontId="3" fillId="0" borderId="3" xfId="1" applyNumberFormat="1" applyFont="1" applyFill="1" applyBorder="1" applyAlignment="1"/>
    <xf numFmtId="4" fontId="3" fillId="0" borderId="3" xfId="1" applyNumberFormat="1" applyFont="1" applyFill="1" applyBorder="1" applyAlignment="1"/>
    <xf numFmtId="4" fontId="3" fillId="0" borderId="3" xfId="1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/>
    <xf numFmtId="0" fontId="2" fillId="0" borderId="5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164" fontId="2" fillId="0" borderId="3" xfId="0" applyNumberFormat="1" applyFont="1" applyFill="1" applyBorder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/>
    <xf numFmtId="164" fontId="2" fillId="0" borderId="3" xfId="0" applyNumberFormat="1" applyFont="1" applyBorder="1"/>
    <xf numFmtId="0" fontId="2" fillId="0" borderId="3" xfId="0" quotePrefix="1" applyFont="1" applyFill="1" applyBorder="1" applyAlignment="1">
      <alignment horizontal="left"/>
    </xf>
    <xf numFmtId="4" fontId="3" fillId="0" borderId="3" xfId="1" applyNumberFormat="1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64" fontId="2" fillId="0" borderId="3" xfId="0" applyNumberFormat="1" applyFont="1" applyFill="1" applyBorder="1" applyAlignment="1">
      <alignment vertical="center"/>
    </xf>
    <xf numFmtId="4" fontId="3" fillId="0" borderId="3" xfId="1" quotePrefix="1" applyNumberFormat="1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left"/>
    </xf>
    <xf numFmtId="165" fontId="6" fillId="2" borderId="7" xfId="1" applyNumberFormat="1" applyFont="1" applyFill="1" applyBorder="1" applyAlignment="1">
      <alignment horizontal="left"/>
    </xf>
    <xf numFmtId="165" fontId="6" fillId="2" borderId="7" xfId="1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8" fillId="2" borderId="7" xfId="0" applyFont="1" applyFill="1" applyBorder="1"/>
    <xf numFmtId="0" fontId="8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/>
    <xf numFmtId="41" fontId="6" fillId="2" borderId="7" xfId="1" applyNumberFormat="1" applyFont="1" applyFill="1" applyBorder="1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abSelected="1" zoomScale="85" zoomScaleNormal="85" workbookViewId="0">
      <selection activeCell="K2" sqref="K2"/>
    </sheetView>
  </sheetViews>
  <sheetFormatPr defaultRowHeight="14.25" x14ac:dyDescent="0.2"/>
  <cols>
    <col min="1" max="1" width="5" style="12" bestFit="1" customWidth="1"/>
    <col min="2" max="2" width="15.7109375" style="12" customWidth="1"/>
    <col min="3" max="3" width="19.7109375" style="12" customWidth="1"/>
    <col min="4" max="4" width="21.7109375" style="12" customWidth="1"/>
    <col min="5" max="5" width="50.5703125" style="12" bestFit="1" customWidth="1"/>
    <col min="6" max="6" width="17.7109375" style="12" customWidth="1"/>
    <col min="7" max="7" width="23.140625" style="12" bestFit="1" customWidth="1"/>
    <col min="8" max="8" width="13.28515625" style="12" customWidth="1"/>
    <col min="9" max="9" width="17.7109375" style="12" customWidth="1"/>
    <col min="10" max="10" width="16.7109375" style="12" customWidth="1"/>
    <col min="11" max="11" width="20.7109375" style="12" customWidth="1"/>
    <col min="12" max="16384" width="9.140625" style="12"/>
  </cols>
  <sheetData>
    <row r="1" spans="1:11" ht="20.25" x14ac:dyDescent="0.3">
      <c r="A1" s="5"/>
      <c r="B1" s="6" t="s">
        <v>0</v>
      </c>
      <c r="C1" s="7"/>
      <c r="D1" s="8"/>
      <c r="E1" s="8"/>
      <c r="F1" s="8"/>
      <c r="G1" s="8"/>
      <c r="H1" s="9"/>
      <c r="I1" s="10"/>
      <c r="J1" s="10"/>
      <c r="K1" s="11"/>
    </row>
    <row r="2" spans="1:11" x14ac:dyDescent="0.2">
      <c r="A2" s="13">
        <v>1</v>
      </c>
      <c r="B2" s="14" t="s">
        <v>1</v>
      </c>
      <c r="C2" s="7" t="s">
        <v>2</v>
      </c>
      <c r="D2" s="8" t="s">
        <v>3</v>
      </c>
      <c r="E2" s="15" t="s">
        <v>4</v>
      </c>
      <c r="F2" s="16" t="s">
        <v>5</v>
      </c>
      <c r="G2" s="1" t="s">
        <v>6</v>
      </c>
      <c r="H2" s="17">
        <v>45232</v>
      </c>
      <c r="I2" s="18">
        <f>K2/1.11</f>
        <v>675675.67567567562</v>
      </c>
      <c r="J2" s="18">
        <f>I2*11%</f>
        <v>74324.32432432432</v>
      </c>
      <c r="K2" s="19">
        <v>750000</v>
      </c>
    </row>
    <row r="3" spans="1:11" x14ac:dyDescent="0.2">
      <c r="A3" s="13">
        <v>2</v>
      </c>
      <c r="B3" s="20" t="s">
        <v>7</v>
      </c>
      <c r="C3" s="2" t="s">
        <v>8</v>
      </c>
      <c r="D3" s="21" t="s">
        <v>9</v>
      </c>
      <c r="E3" s="22" t="s">
        <v>10</v>
      </c>
      <c r="F3" s="23" t="s">
        <v>5</v>
      </c>
      <c r="G3" s="1" t="s">
        <v>11</v>
      </c>
      <c r="H3" s="17">
        <v>45232</v>
      </c>
      <c r="I3" s="24">
        <f>K3/1.11</f>
        <v>29355762.162162159</v>
      </c>
      <c r="J3" s="24">
        <f>I3*11%</f>
        <v>3229133.8378378376</v>
      </c>
      <c r="K3" s="25">
        <v>32584896</v>
      </c>
    </row>
    <row r="4" spans="1:11" x14ac:dyDescent="0.2">
      <c r="A4" s="13">
        <v>3</v>
      </c>
      <c r="B4" s="14" t="s">
        <v>12</v>
      </c>
      <c r="C4" s="26" t="s">
        <v>13</v>
      </c>
      <c r="D4" s="21" t="s">
        <v>9</v>
      </c>
      <c r="E4" s="22" t="s">
        <v>10</v>
      </c>
      <c r="F4" s="23" t="s">
        <v>5</v>
      </c>
      <c r="G4" s="1" t="s">
        <v>14</v>
      </c>
      <c r="H4" s="17">
        <v>45232</v>
      </c>
      <c r="I4" s="18">
        <f t="shared" ref="I4:I67" si="0">K4/1.11</f>
        <v>1140864.8648648649</v>
      </c>
      <c r="J4" s="18">
        <f t="shared" ref="J4:J67" si="1">I4*11%</f>
        <v>125495.13513513513</v>
      </c>
      <c r="K4" s="25">
        <v>1266360</v>
      </c>
    </row>
    <row r="5" spans="1:11" x14ac:dyDescent="0.2">
      <c r="A5" s="13">
        <v>4</v>
      </c>
      <c r="B5" s="20" t="s">
        <v>15</v>
      </c>
      <c r="C5" s="26" t="s">
        <v>16</v>
      </c>
      <c r="D5" s="21" t="s">
        <v>17</v>
      </c>
      <c r="E5" s="27" t="s">
        <v>18</v>
      </c>
      <c r="F5" s="23" t="s">
        <v>19</v>
      </c>
      <c r="G5" s="1" t="s">
        <v>20</v>
      </c>
      <c r="H5" s="17">
        <v>45234</v>
      </c>
      <c r="I5" s="24">
        <f t="shared" si="0"/>
        <v>1615990.9909909908</v>
      </c>
      <c r="J5" s="24">
        <f t="shared" si="1"/>
        <v>177759.00900900899</v>
      </c>
      <c r="K5" s="25">
        <v>1793750</v>
      </c>
    </row>
    <row r="6" spans="1:11" x14ac:dyDescent="0.2">
      <c r="A6" s="13">
        <v>5</v>
      </c>
      <c r="B6" s="14" t="s">
        <v>21</v>
      </c>
      <c r="C6" s="26" t="s">
        <v>22</v>
      </c>
      <c r="D6" s="21" t="s">
        <v>23</v>
      </c>
      <c r="E6" s="27" t="s">
        <v>24</v>
      </c>
      <c r="F6" s="23" t="s">
        <v>25</v>
      </c>
      <c r="G6" s="1" t="s">
        <v>26</v>
      </c>
      <c r="H6" s="17">
        <v>45236</v>
      </c>
      <c r="I6" s="18">
        <f t="shared" si="0"/>
        <v>798810.81081081077</v>
      </c>
      <c r="J6" s="18">
        <f t="shared" si="1"/>
        <v>87869.189189189186</v>
      </c>
      <c r="K6" s="25">
        <v>886680</v>
      </c>
    </row>
    <row r="7" spans="1:11" x14ac:dyDescent="0.2">
      <c r="A7" s="13">
        <v>6</v>
      </c>
      <c r="B7" s="20" t="s">
        <v>27</v>
      </c>
      <c r="C7" s="26" t="s">
        <v>28</v>
      </c>
      <c r="D7" s="8" t="s">
        <v>3</v>
      </c>
      <c r="E7" s="15" t="s">
        <v>4</v>
      </c>
      <c r="F7" s="16" t="s">
        <v>5</v>
      </c>
      <c r="G7" s="1" t="s">
        <v>29</v>
      </c>
      <c r="H7" s="17">
        <v>45236</v>
      </c>
      <c r="I7" s="24">
        <f t="shared" si="0"/>
        <v>684684.68468468462</v>
      </c>
      <c r="J7" s="24">
        <f t="shared" si="1"/>
        <v>75315.315315315311</v>
      </c>
      <c r="K7" s="25">
        <v>760000</v>
      </c>
    </row>
    <row r="8" spans="1:11" x14ac:dyDescent="0.2">
      <c r="A8" s="13">
        <v>7</v>
      </c>
      <c r="B8" s="14" t="s">
        <v>30</v>
      </c>
      <c r="C8" s="26" t="s">
        <v>31</v>
      </c>
      <c r="D8" s="21" t="s">
        <v>9</v>
      </c>
      <c r="E8" s="22" t="s">
        <v>10</v>
      </c>
      <c r="F8" s="23" t="s">
        <v>5</v>
      </c>
      <c r="G8" s="1" t="s">
        <v>32</v>
      </c>
      <c r="H8" s="17">
        <v>45236</v>
      </c>
      <c r="I8" s="18">
        <f t="shared" si="0"/>
        <v>15421469.369369367</v>
      </c>
      <c r="J8" s="18">
        <f t="shared" si="1"/>
        <v>1696361.6306306303</v>
      </c>
      <c r="K8" s="25">
        <v>17117831</v>
      </c>
    </row>
    <row r="9" spans="1:11" x14ac:dyDescent="0.2">
      <c r="A9" s="13">
        <v>8</v>
      </c>
      <c r="B9" s="20" t="s">
        <v>33</v>
      </c>
      <c r="C9" s="26" t="s">
        <v>34</v>
      </c>
      <c r="D9" s="21" t="s">
        <v>17</v>
      </c>
      <c r="E9" s="27" t="s">
        <v>18</v>
      </c>
      <c r="F9" s="23" t="s">
        <v>19</v>
      </c>
      <c r="G9" s="1" t="s">
        <v>35</v>
      </c>
      <c r="H9" s="17">
        <v>45236</v>
      </c>
      <c r="I9" s="24">
        <f t="shared" si="0"/>
        <v>3211486.4864864862</v>
      </c>
      <c r="J9" s="24">
        <f t="shared" si="1"/>
        <v>353263.51351351349</v>
      </c>
      <c r="K9" s="25">
        <v>3564750</v>
      </c>
    </row>
    <row r="10" spans="1:11" x14ac:dyDescent="0.2">
      <c r="A10" s="13">
        <v>9</v>
      </c>
      <c r="B10" s="14" t="s">
        <v>36</v>
      </c>
      <c r="C10" s="26" t="s">
        <v>37</v>
      </c>
      <c r="D10" s="21" t="s">
        <v>17</v>
      </c>
      <c r="E10" s="27" t="s">
        <v>18</v>
      </c>
      <c r="F10" s="23" t="s">
        <v>19</v>
      </c>
      <c r="G10" s="1" t="s">
        <v>38</v>
      </c>
      <c r="H10" s="17">
        <v>45238</v>
      </c>
      <c r="I10" s="18">
        <f t="shared" si="0"/>
        <v>1225000</v>
      </c>
      <c r="J10" s="18">
        <f t="shared" si="1"/>
        <v>134750</v>
      </c>
      <c r="K10" s="25">
        <v>1359750</v>
      </c>
    </row>
    <row r="11" spans="1:11" x14ac:dyDescent="0.2">
      <c r="A11" s="13">
        <v>10</v>
      </c>
      <c r="B11" s="20" t="s">
        <v>39</v>
      </c>
      <c r="C11" s="26" t="s">
        <v>40</v>
      </c>
      <c r="D11" s="21" t="s">
        <v>9</v>
      </c>
      <c r="E11" s="22" t="s">
        <v>10</v>
      </c>
      <c r="F11" s="23" t="s">
        <v>5</v>
      </c>
      <c r="G11" s="1" t="s">
        <v>41</v>
      </c>
      <c r="H11" s="17">
        <v>45238</v>
      </c>
      <c r="I11" s="24">
        <f t="shared" si="0"/>
        <v>1189491.8918918918</v>
      </c>
      <c r="J11" s="24">
        <f t="shared" si="1"/>
        <v>130844.10810810811</v>
      </c>
      <c r="K11" s="25">
        <v>1320336</v>
      </c>
    </row>
    <row r="12" spans="1:11" x14ac:dyDescent="0.2">
      <c r="A12" s="13">
        <v>11</v>
      </c>
      <c r="B12" s="14" t="s">
        <v>42</v>
      </c>
      <c r="C12" s="26" t="s">
        <v>43</v>
      </c>
      <c r="D12" s="21" t="s">
        <v>44</v>
      </c>
      <c r="E12" s="28" t="s">
        <v>45</v>
      </c>
      <c r="F12" s="28" t="s">
        <v>46</v>
      </c>
      <c r="G12" s="1" t="s">
        <v>47</v>
      </c>
      <c r="H12" s="17">
        <v>45240</v>
      </c>
      <c r="I12" s="18">
        <f t="shared" si="0"/>
        <v>11936936.936936935</v>
      </c>
      <c r="J12" s="18">
        <f t="shared" si="1"/>
        <v>1313063.063063063</v>
      </c>
      <c r="K12" s="25">
        <v>13250000</v>
      </c>
    </row>
    <row r="13" spans="1:11" x14ac:dyDescent="0.2">
      <c r="A13" s="13">
        <v>12</v>
      </c>
      <c r="B13" s="20" t="s">
        <v>48</v>
      </c>
      <c r="C13" s="26" t="s">
        <v>49</v>
      </c>
      <c r="D13" s="4" t="s">
        <v>50</v>
      </c>
      <c r="E13" s="27" t="s">
        <v>51</v>
      </c>
      <c r="F13" s="29" t="s">
        <v>5</v>
      </c>
      <c r="G13" s="1" t="s">
        <v>52</v>
      </c>
      <c r="H13" s="17">
        <v>45240</v>
      </c>
      <c r="I13" s="24">
        <f t="shared" si="0"/>
        <v>1342229.7297297297</v>
      </c>
      <c r="J13" s="24">
        <f t="shared" si="1"/>
        <v>147645.27027027027</v>
      </c>
      <c r="K13" s="25">
        <v>1489875</v>
      </c>
    </row>
    <row r="14" spans="1:11" x14ac:dyDescent="0.2">
      <c r="A14" s="13">
        <v>13</v>
      </c>
      <c r="B14" s="14" t="s">
        <v>53</v>
      </c>
      <c r="C14" s="26" t="s">
        <v>54</v>
      </c>
      <c r="D14" s="8" t="s">
        <v>55</v>
      </c>
      <c r="E14" s="15" t="s">
        <v>56</v>
      </c>
      <c r="F14" s="16" t="s">
        <v>57</v>
      </c>
      <c r="G14" s="1" t="s">
        <v>58</v>
      </c>
      <c r="H14" s="17">
        <v>45243</v>
      </c>
      <c r="I14" s="18">
        <f t="shared" si="0"/>
        <v>759279.27927927917</v>
      </c>
      <c r="J14" s="18">
        <f t="shared" si="1"/>
        <v>83520.72072072071</v>
      </c>
      <c r="K14" s="25">
        <v>842800</v>
      </c>
    </row>
    <row r="15" spans="1:11" x14ac:dyDescent="0.2">
      <c r="A15" s="13">
        <v>14</v>
      </c>
      <c r="B15" s="20" t="s">
        <v>59</v>
      </c>
      <c r="C15" s="26" t="s">
        <v>60</v>
      </c>
      <c r="D15" s="30" t="s">
        <v>61</v>
      </c>
      <c r="E15" s="31" t="s">
        <v>62</v>
      </c>
      <c r="F15" s="32" t="s">
        <v>63</v>
      </c>
      <c r="G15" s="1" t="s">
        <v>64</v>
      </c>
      <c r="H15" s="17">
        <v>45244</v>
      </c>
      <c r="I15" s="24">
        <f t="shared" si="0"/>
        <v>11091891.891891891</v>
      </c>
      <c r="J15" s="24">
        <f t="shared" si="1"/>
        <v>1220108.1081081079</v>
      </c>
      <c r="K15" s="25">
        <v>12312000</v>
      </c>
    </row>
    <row r="16" spans="1:11" x14ac:dyDescent="0.2">
      <c r="A16" s="13">
        <v>15</v>
      </c>
      <c r="B16" s="14" t="s">
        <v>65</v>
      </c>
      <c r="C16" s="26" t="s">
        <v>66</v>
      </c>
      <c r="D16" s="8" t="s">
        <v>67</v>
      </c>
      <c r="E16" s="15" t="s">
        <v>68</v>
      </c>
      <c r="F16" s="16" t="s">
        <v>69</v>
      </c>
      <c r="G16" s="1" t="s">
        <v>70</v>
      </c>
      <c r="H16" s="17">
        <v>45244</v>
      </c>
      <c r="I16" s="18">
        <f t="shared" si="0"/>
        <v>1513513.5135135134</v>
      </c>
      <c r="J16" s="18">
        <f t="shared" si="1"/>
        <v>166486.48648648648</v>
      </c>
      <c r="K16" s="25">
        <v>1680000</v>
      </c>
    </row>
    <row r="17" spans="1:11" x14ac:dyDescent="0.2">
      <c r="A17" s="13">
        <v>16</v>
      </c>
      <c r="B17" s="20" t="s">
        <v>71</v>
      </c>
      <c r="C17" s="26" t="s">
        <v>72</v>
      </c>
      <c r="D17" s="21" t="s">
        <v>73</v>
      </c>
      <c r="E17" s="27" t="s">
        <v>74</v>
      </c>
      <c r="F17" s="23" t="s">
        <v>46</v>
      </c>
      <c r="G17" s="1" t="s">
        <v>75</v>
      </c>
      <c r="H17" s="17">
        <v>45245</v>
      </c>
      <c r="I17" s="24">
        <f t="shared" si="0"/>
        <v>5106429.7297297297</v>
      </c>
      <c r="J17" s="24">
        <f t="shared" si="1"/>
        <v>561707.2702702703</v>
      </c>
      <c r="K17" s="25">
        <v>5668137</v>
      </c>
    </row>
    <row r="18" spans="1:11" x14ac:dyDescent="0.2">
      <c r="A18" s="13">
        <v>17</v>
      </c>
      <c r="B18" s="14" t="s">
        <v>76</v>
      </c>
      <c r="C18" s="26" t="s">
        <v>77</v>
      </c>
      <c r="D18" s="21" t="s">
        <v>17</v>
      </c>
      <c r="E18" s="27" t="s">
        <v>18</v>
      </c>
      <c r="F18" s="23" t="s">
        <v>19</v>
      </c>
      <c r="G18" s="1" t="s">
        <v>78</v>
      </c>
      <c r="H18" s="17">
        <v>45243</v>
      </c>
      <c r="I18" s="18">
        <f t="shared" si="0"/>
        <v>19862027.027027026</v>
      </c>
      <c r="J18" s="18">
        <f t="shared" si="1"/>
        <v>2184822.9729729728</v>
      </c>
      <c r="K18" s="25">
        <v>22046850</v>
      </c>
    </row>
    <row r="19" spans="1:11" x14ac:dyDescent="0.2">
      <c r="A19" s="13">
        <v>18</v>
      </c>
      <c r="B19" s="20" t="s">
        <v>79</v>
      </c>
      <c r="C19" s="26" t="s">
        <v>80</v>
      </c>
      <c r="D19" s="21" t="s">
        <v>44</v>
      </c>
      <c r="E19" s="28" t="s">
        <v>45</v>
      </c>
      <c r="F19" s="28" t="s">
        <v>46</v>
      </c>
      <c r="G19" s="1" t="s">
        <v>81</v>
      </c>
      <c r="H19" s="17">
        <v>45245</v>
      </c>
      <c r="I19" s="24">
        <f t="shared" si="0"/>
        <v>20330270.270270269</v>
      </c>
      <c r="J19" s="24">
        <f t="shared" si="1"/>
        <v>2236329.7297297297</v>
      </c>
      <c r="K19" s="25">
        <v>22566600</v>
      </c>
    </row>
    <row r="20" spans="1:11" x14ac:dyDescent="0.2">
      <c r="A20" s="13">
        <v>19</v>
      </c>
      <c r="B20" s="14" t="s">
        <v>82</v>
      </c>
      <c r="C20" s="26" t="s">
        <v>83</v>
      </c>
      <c r="D20" s="21" t="s">
        <v>84</v>
      </c>
      <c r="E20" s="27" t="s">
        <v>85</v>
      </c>
      <c r="F20" s="23" t="s">
        <v>86</v>
      </c>
      <c r="G20" s="1" t="s">
        <v>87</v>
      </c>
      <c r="H20" s="33">
        <v>45246</v>
      </c>
      <c r="I20" s="18">
        <f t="shared" si="0"/>
        <v>16345945.945945945</v>
      </c>
      <c r="J20" s="18">
        <f t="shared" si="1"/>
        <v>1798054.054054054</v>
      </c>
      <c r="K20" s="25">
        <v>18144000</v>
      </c>
    </row>
    <row r="21" spans="1:11" x14ac:dyDescent="0.2">
      <c r="A21" s="13">
        <v>20</v>
      </c>
      <c r="B21" s="20" t="s">
        <v>88</v>
      </c>
      <c r="C21" s="26" t="s">
        <v>89</v>
      </c>
      <c r="D21" s="30" t="s">
        <v>61</v>
      </c>
      <c r="E21" s="31" t="s">
        <v>62</v>
      </c>
      <c r="F21" s="32" t="s">
        <v>63</v>
      </c>
      <c r="G21" s="1" t="s">
        <v>90</v>
      </c>
      <c r="H21" s="33">
        <v>45247</v>
      </c>
      <c r="I21" s="24">
        <f t="shared" si="0"/>
        <v>3697297.297297297</v>
      </c>
      <c r="J21" s="24">
        <f t="shared" si="1"/>
        <v>406702.70270270266</v>
      </c>
      <c r="K21" s="25">
        <v>4104000</v>
      </c>
    </row>
    <row r="22" spans="1:11" x14ac:dyDescent="0.2">
      <c r="A22" s="13">
        <v>21</v>
      </c>
      <c r="B22" s="14" t="s">
        <v>91</v>
      </c>
      <c r="C22" s="26" t="s">
        <v>92</v>
      </c>
      <c r="D22" s="21" t="s">
        <v>17</v>
      </c>
      <c r="E22" s="27" t="s">
        <v>18</v>
      </c>
      <c r="F22" s="23" t="s">
        <v>19</v>
      </c>
      <c r="G22" s="1" t="s">
        <v>93</v>
      </c>
      <c r="H22" s="33">
        <v>45248</v>
      </c>
      <c r="I22" s="18">
        <f t="shared" si="0"/>
        <v>13301891.891891891</v>
      </c>
      <c r="J22" s="18">
        <f t="shared" si="1"/>
        <v>1463208.1081081079</v>
      </c>
      <c r="K22" s="25">
        <v>14765100</v>
      </c>
    </row>
    <row r="23" spans="1:11" x14ac:dyDescent="0.2">
      <c r="A23" s="13">
        <v>22</v>
      </c>
      <c r="B23" s="20" t="s">
        <v>94</v>
      </c>
      <c r="C23" s="26" t="s">
        <v>95</v>
      </c>
      <c r="D23" s="34" t="s">
        <v>96</v>
      </c>
      <c r="E23" s="22" t="s">
        <v>97</v>
      </c>
      <c r="F23" s="35" t="s">
        <v>98</v>
      </c>
      <c r="G23" s="1" t="s">
        <v>99</v>
      </c>
      <c r="H23" s="33">
        <v>45247</v>
      </c>
      <c r="I23" s="24">
        <f t="shared" si="0"/>
        <v>1042054.054054054</v>
      </c>
      <c r="J23" s="24">
        <f t="shared" si="1"/>
        <v>114625.94594594593</v>
      </c>
      <c r="K23" s="25">
        <v>1156680</v>
      </c>
    </row>
    <row r="24" spans="1:11" x14ac:dyDescent="0.2">
      <c r="A24" s="13">
        <v>23</v>
      </c>
      <c r="B24" s="14" t="s">
        <v>100</v>
      </c>
      <c r="C24" s="26" t="s">
        <v>101</v>
      </c>
      <c r="D24" s="21" t="s">
        <v>84</v>
      </c>
      <c r="E24" s="27" t="s">
        <v>85</v>
      </c>
      <c r="F24" s="23" t="s">
        <v>86</v>
      </c>
      <c r="G24" s="1" t="s">
        <v>102</v>
      </c>
      <c r="H24" s="33">
        <v>45248</v>
      </c>
      <c r="I24" s="18">
        <f t="shared" si="0"/>
        <v>4427027.0270270268</v>
      </c>
      <c r="J24" s="18">
        <f t="shared" si="1"/>
        <v>486972.97297297296</v>
      </c>
      <c r="K24" s="25">
        <v>4914000</v>
      </c>
    </row>
    <row r="25" spans="1:11" x14ac:dyDescent="0.2">
      <c r="A25" s="13">
        <v>24</v>
      </c>
      <c r="B25" s="20" t="s">
        <v>103</v>
      </c>
      <c r="C25" s="26" t="s">
        <v>104</v>
      </c>
      <c r="D25" s="21" t="s">
        <v>17</v>
      </c>
      <c r="E25" s="27" t="s">
        <v>18</v>
      </c>
      <c r="F25" s="23" t="s">
        <v>19</v>
      </c>
      <c r="G25" s="1" t="s">
        <v>105</v>
      </c>
      <c r="H25" s="33">
        <v>45248</v>
      </c>
      <c r="I25" s="24">
        <f t="shared" si="0"/>
        <v>33021081.081081077</v>
      </c>
      <c r="J25" s="24">
        <f t="shared" si="1"/>
        <v>3632318.9189189184</v>
      </c>
      <c r="K25" s="25">
        <v>36653400</v>
      </c>
    </row>
    <row r="26" spans="1:11" x14ac:dyDescent="0.2">
      <c r="A26" s="13">
        <v>25</v>
      </c>
      <c r="B26" s="14" t="s">
        <v>106</v>
      </c>
      <c r="C26" s="26" t="s">
        <v>107</v>
      </c>
      <c r="D26" s="21" t="s">
        <v>17</v>
      </c>
      <c r="E26" s="27" t="s">
        <v>18</v>
      </c>
      <c r="F26" s="23" t="s">
        <v>19</v>
      </c>
      <c r="G26" s="1" t="s">
        <v>108</v>
      </c>
      <c r="H26" s="33">
        <v>45248</v>
      </c>
      <c r="I26" s="18">
        <f t="shared" si="0"/>
        <v>7389729.7297297288</v>
      </c>
      <c r="J26" s="18">
        <f t="shared" si="1"/>
        <v>812870.27027027018</v>
      </c>
      <c r="K26" s="25">
        <v>8202600</v>
      </c>
    </row>
    <row r="27" spans="1:11" x14ac:dyDescent="0.2">
      <c r="A27" s="13">
        <v>26</v>
      </c>
      <c r="B27" s="20" t="s">
        <v>109</v>
      </c>
      <c r="C27" s="26" t="s">
        <v>110</v>
      </c>
      <c r="D27" s="21" t="s">
        <v>9</v>
      </c>
      <c r="E27" s="22" t="s">
        <v>10</v>
      </c>
      <c r="F27" s="23" t="s">
        <v>5</v>
      </c>
      <c r="G27" s="1" t="s">
        <v>111</v>
      </c>
      <c r="H27" s="33">
        <v>45248</v>
      </c>
      <c r="I27" s="24">
        <f t="shared" si="0"/>
        <v>3311936.9369369368</v>
      </c>
      <c r="J27" s="24">
        <f t="shared" si="1"/>
        <v>364313.06306306308</v>
      </c>
      <c r="K27" s="25">
        <v>3676250</v>
      </c>
    </row>
    <row r="28" spans="1:11" x14ac:dyDescent="0.2">
      <c r="A28" s="13">
        <v>27</v>
      </c>
      <c r="B28" s="14" t="s">
        <v>112</v>
      </c>
      <c r="C28" s="26" t="s">
        <v>113</v>
      </c>
      <c r="D28" s="21" t="s">
        <v>114</v>
      </c>
      <c r="E28" s="27" t="s">
        <v>115</v>
      </c>
      <c r="F28" s="23" t="s">
        <v>116</v>
      </c>
      <c r="G28" s="1" t="s">
        <v>117</v>
      </c>
      <c r="H28" s="33">
        <v>45257</v>
      </c>
      <c r="I28" s="18">
        <f t="shared" si="0"/>
        <v>145945.94594594595</v>
      </c>
      <c r="J28" s="18">
        <f t="shared" si="1"/>
        <v>16054.054054054055</v>
      </c>
      <c r="K28" s="25">
        <v>162000</v>
      </c>
    </row>
    <row r="29" spans="1:11" x14ac:dyDescent="0.2">
      <c r="A29" s="13">
        <v>28</v>
      </c>
      <c r="B29" s="20" t="s">
        <v>118</v>
      </c>
      <c r="C29" s="26" t="s">
        <v>119</v>
      </c>
      <c r="D29" s="21" t="s">
        <v>120</v>
      </c>
      <c r="E29" s="28" t="s">
        <v>121</v>
      </c>
      <c r="F29" s="28" t="s">
        <v>122</v>
      </c>
      <c r="G29" s="1" t="s">
        <v>123</v>
      </c>
      <c r="H29" s="33">
        <v>45253</v>
      </c>
      <c r="I29" s="24">
        <f t="shared" si="0"/>
        <v>1258180.1801801801</v>
      </c>
      <c r="J29" s="24">
        <f t="shared" si="1"/>
        <v>138399.81981981982</v>
      </c>
      <c r="K29" s="25">
        <v>1396580</v>
      </c>
    </row>
    <row r="30" spans="1:11" x14ac:dyDescent="0.2">
      <c r="A30" s="13">
        <v>29</v>
      </c>
      <c r="B30" s="14" t="s">
        <v>124</v>
      </c>
      <c r="C30" s="26" t="s">
        <v>125</v>
      </c>
      <c r="D30" s="21" t="s">
        <v>44</v>
      </c>
      <c r="E30" s="28" t="s">
        <v>45</v>
      </c>
      <c r="F30" s="28" t="s">
        <v>46</v>
      </c>
      <c r="G30" s="1" t="s">
        <v>126</v>
      </c>
      <c r="H30" s="33">
        <v>45254</v>
      </c>
      <c r="I30" s="18">
        <f t="shared" si="0"/>
        <v>10897297.297297297</v>
      </c>
      <c r="J30" s="18">
        <f t="shared" si="1"/>
        <v>1198702.7027027027</v>
      </c>
      <c r="K30" s="25">
        <v>12096000</v>
      </c>
    </row>
    <row r="31" spans="1:11" x14ac:dyDescent="0.2">
      <c r="A31" s="13">
        <v>30</v>
      </c>
      <c r="B31" s="20" t="s">
        <v>127</v>
      </c>
      <c r="C31" s="26" t="s">
        <v>128</v>
      </c>
      <c r="D31" s="8" t="s">
        <v>55</v>
      </c>
      <c r="E31" s="15" t="s">
        <v>56</v>
      </c>
      <c r="F31" s="16" t="s">
        <v>57</v>
      </c>
      <c r="G31" s="1" t="s">
        <v>129</v>
      </c>
      <c r="H31" s="33">
        <v>45254</v>
      </c>
      <c r="I31" s="24">
        <f t="shared" si="0"/>
        <v>1595416.2162162161</v>
      </c>
      <c r="J31" s="24">
        <f t="shared" si="1"/>
        <v>175495.78378378376</v>
      </c>
      <c r="K31" s="25">
        <v>1770912</v>
      </c>
    </row>
    <row r="32" spans="1:11" x14ac:dyDescent="0.2">
      <c r="A32" s="13">
        <v>31</v>
      </c>
      <c r="B32" s="14" t="s">
        <v>130</v>
      </c>
      <c r="C32" s="26" t="s">
        <v>131</v>
      </c>
      <c r="D32" s="21" t="s">
        <v>17</v>
      </c>
      <c r="E32" s="27" t="s">
        <v>18</v>
      </c>
      <c r="F32" s="23" t="s">
        <v>19</v>
      </c>
      <c r="G32" s="1" t="s">
        <v>132</v>
      </c>
      <c r="H32" s="33">
        <v>45254</v>
      </c>
      <c r="I32" s="18">
        <f t="shared" si="0"/>
        <v>2213513.5135135134</v>
      </c>
      <c r="J32" s="18">
        <f t="shared" si="1"/>
        <v>243486.48648648648</v>
      </c>
      <c r="K32" s="25">
        <v>2457000</v>
      </c>
    </row>
    <row r="33" spans="1:11" x14ac:dyDescent="0.2">
      <c r="A33" s="13">
        <v>32</v>
      </c>
      <c r="B33" s="20" t="s">
        <v>133</v>
      </c>
      <c r="C33" s="26" t="s">
        <v>134</v>
      </c>
      <c r="D33" s="8" t="s">
        <v>55</v>
      </c>
      <c r="E33" s="15" t="s">
        <v>56</v>
      </c>
      <c r="F33" s="16" t="s">
        <v>57</v>
      </c>
      <c r="G33" s="1" t="s">
        <v>135</v>
      </c>
      <c r="H33" s="33">
        <v>45255</v>
      </c>
      <c r="I33" s="24">
        <f t="shared" si="0"/>
        <v>1578990.9909909908</v>
      </c>
      <c r="J33" s="24">
        <f t="shared" si="1"/>
        <v>173689.00900900899</v>
      </c>
      <c r="K33" s="25">
        <v>1752680</v>
      </c>
    </row>
    <row r="34" spans="1:11" x14ac:dyDescent="0.2">
      <c r="A34" s="13">
        <v>33</v>
      </c>
      <c r="B34" s="14" t="s">
        <v>136</v>
      </c>
      <c r="C34" s="26" t="s">
        <v>137</v>
      </c>
      <c r="D34" s="8" t="s">
        <v>55</v>
      </c>
      <c r="E34" s="15" t="s">
        <v>56</v>
      </c>
      <c r="F34" s="16" t="s">
        <v>57</v>
      </c>
      <c r="G34" s="1" t="s">
        <v>138</v>
      </c>
      <c r="H34" s="33">
        <v>45255</v>
      </c>
      <c r="I34" s="18">
        <f t="shared" si="0"/>
        <v>3254054.054054054</v>
      </c>
      <c r="J34" s="18">
        <f t="shared" si="1"/>
        <v>357945.94594594592</v>
      </c>
      <c r="K34" s="25">
        <v>3612000</v>
      </c>
    </row>
    <row r="35" spans="1:11" x14ac:dyDescent="0.2">
      <c r="A35" s="13">
        <v>34</v>
      </c>
      <c r="B35" s="20" t="s">
        <v>139</v>
      </c>
      <c r="C35" s="26" t="s">
        <v>140</v>
      </c>
      <c r="D35" s="8" t="s">
        <v>3</v>
      </c>
      <c r="E35" s="15" t="s">
        <v>4</v>
      </c>
      <c r="F35" s="16" t="s">
        <v>5</v>
      </c>
      <c r="G35" s="1" t="s">
        <v>141</v>
      </c>
      <c r="H35" s="33">
        <v>45257</v>
      </c>
      <c r="I35" s="24">
        <f t="shared" si="0"/>
        <v>410810.81081081077</v>
      </c>
      <c r="J35" s="24">
        <f t="shared" si="1"/>
        <v>45189.189189189186</v>
      </c>
      <c r="K35" s="25">
        <v>456000</v>
      </c>
    </row>
    <row r="36" spans="1:11" x14ac:dyDescent="0.2">
      <c r="A36" s="13">
        <v>35</v>
      </c>
      <c r="B36" s="14" t="s">
        <v>142</v>
      </c>
      <c r="C36" s="26" t="s">
        <v>143</v>
      </c>
      <c r="D36" s="30" t="s">
        <v>61</v>
      </c>
      <c r="E36" s="31" t="s">
        <v>62</v>
      </c>
      <c r="F36" s="32" t="s">
        <v>63</v>
      </c>
      <c r="G36" s="1" t="s">
        <v>144</v>
      </c>
      <c r="H36" s="33">
        <v>45258</v>
      </c>
      <c r="I36" s="18">
        <f t="shared" si="0"/>
        <v>7394594.5945945941</v>
      </c>
      <c r="J36" s="18">
        <f t="shared" si="1"/>
        <v>813405.40540540533</v>
      </c>
      <c r="K36" s="25">
        <v>8208000</v>
      </c>
    </row>
    <row r="37" spans="1:11" x14ac:dyDescent="0.2">
      <c r="A37" s="13">
        <v>36</v>
      </c>
      <c r="B37" s="20" t="s">
        <v>145</v>
      </c>
      <c r="C37" s="26" t="s">
        <v>146</v>
      </c>
      <c r="D37" s="8" t="s">
        <v>55</v>
      </c>
      <c r="E37" s="15" t="s">
        <v>56</v>
      </c>
      <c r="F37" s="16" t="s">
        <v>57</v>
      </c>
      <c r="G37" s="1" t="s">
        <v>147</v>
      </c>
      <c r="H37" s="33">
        <v>45258</v>
      </c>
      <c r="I37" s="24">
        <f t="shared" si="0"/>
        <v>3308288.2882882878</v>
      </c>
      <c r="J37" s="24">
        <f t="shared" si="1"/>
        <v>363911.71171171166</v>
      </c>
      <c r="K37" s="25">
        <v>3672200</v>
      </c>
    </row>
    <row r="38" spans="1:11" x14ac:dyDescent="0.2">
      <c r="A38" s="13">
        <v>37</v>
      </c>
      <c r="B38" s="14" t="s">
        <v>148</v>
      </c>
      <c r="C38" s="26" t="s">
        <v>149</v>
      </c>
      <c r="D38" s="21" t="s">
        <v>23</v>
      </c>
      <c r="E38" s="27" t="s">
        <v>24</v>
      </c>
      <c r="F38" s="23" t="s">
        <v>25</v>
      </c>
      <c r="G38" s="1" t="s">
        <v>150</v>
      </c>
      <c r="H38" s="33">
        <v>45257</v>
      </c>
      <c r="I38" s="18">
        <f t="shared" si="0"/>
        <v>1181189.1891891891</v>
      </c>
      <c r="J38" s="18">
        <f t="shared" si="1"/>
        <v>129930.8108108108</v>
      </c>
      <c r="K38" s="25">
        <v>1311120</v>
      </c>
    </row>
    <row r="39" spans="1:11" x14ac:dyDescent="0.2">
      <c r="A39" s="13">
        <v>38</v>
      </c>
      <c r="B39" s="20" t="s">
        <v>151</v>
      </c>
      <c r="C39" s="26" t="s">
        <v>152</v>
      </c>
      <c r="D39" s="21" t="s">
        <v>17</v>
      </c>
      <c r="E39" s="27" t="s">
        <v>18</v>
      </c>
      <c r="F39" s="23" t="s">
        <v>19</v>
      </c>
      <c r="G39" s="1" t="s">
        <v>153</v>
      </c>
      <c r="H39" s="33">
        <v>45259</v>
      </c>
      <c r="I39" s="24">
        <f t="shared" si="0"/>
        <v>6720157.6576576568</v>
      </c>
      <c r="J39" s="24">
        <f t="shared" si="1"/>
        <v>739217.34234234225</v>
      </c>
      <c r="K39" s="25">
        <v>7459375</v>
      </c>
    </row>
    <row r="40" spans="1:11" x14ac:dyDescent="0.2">
      <c r="A40" s="13">
        <v>39</v>
      </c>
      <c r="B40" s="14" t="s">
        <v>154</v>
      </c>
      <c r="C40" s="26" t="s">
        <v>155</v>
      </c>
      <c r="D40" s="34" t="s">
        <v>96</v>
      </c>
      <c r="E40" s="22" t="s">
        <v>97</v>
      </c>
      <c r="F40" s="35" t="s">
        <v>98</v>
      </c>
      <c r="G40" s="1" t="s">
        <v>156</v>
      </c>
      <c r="H40" s="33">
        <v>45259</v>
      </c>
      <c r="I40" s="18">
        <f t="shared" si="0"/>
        <v>1579135.1351351349</v>
      </c>
      <c r="J40" s="18">
        <f t="shared" si="1"/>
        <v>173704.86486486485</v>
      </c>
      <c r="K40" s="25">
        <v>1752840</v>
      </c>
    </row>
    <row r="41" spans="1:11" x14ac:dyDescent="0.2">
      <c r="A41" s="13">
        <v>40</v>
      </c>
      <c r="B41" s="20" t="s">
        <v>157</v>
      </c>
      <c r="C41" s="26" t="s">
        <v>158</v>
      </c>
      <c r="D41" s="21" t="s">
        <v>9</v>
      </c>
      <c r="E41" s="22" t="s">
        <v>10</v>
      </c>
      <c r="F41" s="23" t="s">
        <v>5</v>
      </c>
      <c r="G41" s="1" t="s">
        <v>159</v>
      </c>
      <c r="H41" s="33">
        <v>45260</v>
      </c>
      <c r="I41" s="24">
        <f t="shared" si="0"/>
        <v>37023870.270270266</v>
      </c>
      <c r="J41" s="24">
        <f t="shared" si="1"/>
        <v>4072625.7297297292</v>
      </c>
      <c r="K41" s="25">
        <v>41096496</v>
      </c>
    </row>
    <row r="42" spans="1:11" x14ac:dyDescent="0.2">
      <c r="A42" s="13">
        <v>41</v>
      </c>
      <c r="B42" s="14" t="s">
        <v>160</v>
      </c>
      <c r="C42" s="26" t="s">
        <v>161</v>
      </c>
      <c r="D42" s="21" t="s">
        <v>162</v>
      </c>
      <c r="E42" s="28" t="s">
        <v>163</v>
      </c>
      <c r="F42" s="28" t="s">
        <v>5</v>
      </c>
      <c r="G42" s="1" t="s">
        <v>164</v>
      </c>
      <c r="H42" s="33">
        <v>45260</v>
      </c>
      <c r="I42" s="18">
        <f t="shared" si="0"/>
        <v>231567.56756756754</v>
      </c>
      <c r="J42" s="18">
        <f t="shared" si="1"/>
        <v>25472.43243243243</v>
      </c>
      <c r="K42" s="25">
        <v>257040</v>
      </c>
    </row>
    <row r="43" spans="1:11" x14ac:dyDescent="0.2">
      <c r="A43" s="13">
        <v>42</v>
      </c>
      <c r="B43" s="20" t="s">
        <v>165</v>
      </c>
      <c r="C43" s="26" t="s">
        <v>166</v>
      </c>
      <c r="D43" s="3" t="s">
        <v>50</v>
      </c>
      <c r="E43" s="27" t="s">
        <v>51</v>
      </c>
      <c r="F43" s="29" t="s">
        <v>5</v>
      </c>
      <c r="G43" s="1" t="s">
        <v>167</v>
      </c>
      <c r="H43" s="33">
        <v>45260</v>
      </c>
      <c r="I43" s="24">
        <f t="shared" si="0"/>
        <v>1833380.1801801801</v>
      </c>
      <c r="J43" s="24">
        <f t="shared" si="1"/>
        <v>201671.81981981982</v>
      </c>
      <c r="K43" s="25">
        <v>2035052</v>
      </c>
    </row>
    <row r="44" spans="1:11" x14ac:dyDescent="0.2">
      <c r="A44" s="13">
        <v>43</v>
      </c>
      <c r="B44" s="14" t="s">
        <v>168</v>
      </c>
      <c r="C44" s="26" t="s">
        <v>169</v>
      </c>
      <c r="D44" s="21" t="s">
        <v>17</v>
      </c>
      <c r="E44" s="27" t="s">
        <v>18</v>
      </c>
      <c r="F44" s="23" t="s">
        <v>19</v>
      </c>
      <c r="G44" s="1" t="s">
        <v>170</v>
      </c>
      <c r="H44" s="33">
        <v>45260</v>
      </c>
      <c r="I44" s="18">
        <f t="shared" si="0"/>
        <v>15634594.594594594</v>
      </c>
      <c r="J44" s="18">
        <f t="shared" si="1"/>
        <v>1719805.4054054054</v>
      </c>
      <c r="K44" s="25">
        <v>17354400</v>
      </c>
    </row>
    <row r="45" spans="1:11" x14ac:dyDescent="0.2">
      <c r="A45" s="13">
        <v>59</v>
      </c>
      <c r="B45" s="14" t="s">
        <v>171</v>
      </c>
      <c r="C45" s="26" t="s">
        <v>172</v>
      </c>
      <c r="D45" s="21" t="s">
        <v>84</v>
      </c>
      <c r="E45" s="27" t="s">
        <v>85</v>
      </c>
      <c r="F45" s="23" t="s">
        <v>86</v>
      </c>
      <c r="G45" s="1" t="s">
        <v>173</v>
      </c>
      <c r="H45" s="33">
        <v>45237</v>
      </c>
      <c r="I45" s="18">
        <f>K45/1.11</f>
        <v>4058108.1081081079</v>
      </c>
      <c r="J45" s="18">
        <f>I45*11%</f>
        <v>446391.89189189189</v>
      </c>
      <c r="K45" s="25">
        <v>4504500</v>
      </c>
    </row>
    <row r="46" spans="1:11" x14ac:dyDescent="0.2">
      <c r="A46" s="5">
        <v>44</v>
      </c>
      <c r="B46" s="20" t="s">
        <v>174</v>
      </c>
      <c r="C46" s="26" t="s">
        <v>175</v>
      </c>
      <c r="D46" s="21"/>
      <c r="E46" s="27" t="s">
        <v>176</v>
      </c>
      <c r="F46" s="23" t="s">
        <v>177</v>
      </c>
      <c r="G46" s="1"/>
      <c r="H46" s="33">
        <v>45231</v>
      </c>
      <c r="I46" s="24">
        <f t="shared" si="0"/>
        <v>10585561.26126126</v>
      </c>
      <c r="J46" s="24">
        <f t="shared" si="1"/>
        <v>1164411.7387387387</v>
      </c>
      <c r="K46" s="25">
        <f>4624403+5925150+1200420</f>
        <v>11749973</v>
      </c>
    </row>
    <row r="47" spans="1:11" x14ac:dyDescent="0.2">
      <c r="A47" s="5">
        <v>45</v>
      </c>
      <c r="B47" s="14" t="s">
        <v>178</v>
      </c>
      <c r="C47" s="26" t="s">
        <v>179</v>
      </c>
      <c r="D47" s="21"/>
      <c r="E47" s="27" t="s">
        <v>180</v>
      </c>
      <c r="F47" s="23" t="s">
        <v>5</v>
      </c>
      <c r="G47" s="1"/>
      <c r="H47" s="33">
        <v>45231</v>
      </c>
      <c r="I47" s="18">
        <f t="shared" si="0"/>
        <v>3183900.9009009008</v>
      </c>
      <c r="J47" s="18">
        <f t="shared" si="1"/>
        <v>350229.09909909911</v>
      </c>
      <c r="K47" s="25">
        <f>839170+1894680+800280</f>
        <v>3534130</v>
      </c>
    </row>
    <row r="48" spans="1:11" x14ac:dyDescent="0.2">
      <c r="A48" s="5">
        <v>46</v>
      </c>
      <c r="B48" s="20" t="s">
        <v>181</v>
      </c>
      <c r="C48" s="26" t="s">
        <v>182</v>
      </c>
      <c r="D48" s="21"/>
      <c r="E48" s="27" t="s">
        <v>183</v>
      </c>
      <c r="F48" s="23" t="s">
        <v>184</v>
      </c>
      <c r="G48" s="1"/>
      <c r="H48" s="33">
        <v>45233</v>
      </c>
      <c r="I48" s="24">
        <f t="shared" si="0"/>
        <v>9226935.1351351347</v>
      </c>
      <c r="J48" s="24">
        <f t="shared" si="1"/>
        <v>1014962.8648648649</v>
      </c>
      <c r="K48" s="25">
        <f>420000+5601960+4219938</f>
        <v>10241898</v>
      </c>
    </row>
    <row r="49" spans="1:11" x14ac:dyDescent="0.2">
      <c r="A49" s="5">
        <v>47</v>
      </c>
      <c r="B49" s="14" t="s">
        <v>185</v>
      </c>
      <c r="C49" s="26" t="s">
        <v>186</v>
      </c>
      <c r="D49" s="21"/>
      <c r="E49" s="27" t="s">
        <v>187</v>
      </c>
      <c r="F49" s="23" t="s">
        <v>188</v>
      </c>
      <c r="G49" s="1"/>
      <c r="H49" s="33">
        <v>45231</v>
      </c>
      <c r="I49" s="18">
        <f t="shared" si="0"/>
        <v>1529513.5135135134</v>
      </c>
      <c r="J49" s="18">
        <f t="shared" si="1"/>
        <v>168246.48648648648</v>
      </c>
      <c r="K49" s="25">
        <f>1292760+405000</f>
        <v>1697760</v>
      </c>
    </row>
    <row r="50" spans="1:11" x14ac:dyDescent="0.2">
      <c r="A50" s="5">
        <v>48</v>
      </c>
      <c r="B50" s="20" t="s">
        <v>189</v>
      </c>
      <c r="C50" s="26" t="s">
        <v>190</v>
      </c>
      <c r="D50" s="21"/>
      <c r="E50" s="27" t="s">
        <v>191</v>
      </c>
      <c r="F50" s="23" t="s">
        <v>116</v>
      </c>
      <c r="G50" s="1"/>
      <c r="H50" s="33">
        <v>45231</v>
      </c>
      <c r="I50" s="24">
        <f t="shared" si="0"/>
        <v>2612140.5405405401</v>
      </c>
      <c r="J50" s="24">
        <f t="shared" si="1"/>
        <v>287335.45945945941</v>
      </c>
      <c r="K50" s="25">
        <f>1298916+1600560</f>
        <v>2899476</v>
      </c>
    </row>
    <row r="51" spans="1:11" x14ac:dyDescent="0.2">
      <c r="A51" s="5">
        <v>49</v>
      </c>
      <c r="B51" s="14" t="s">
        <v>192</v>
      </c>
      <c r="C51" s="26" t="s">
        <v>193</v>
      </c>
      <c r="D51" s="21"/>
      <c r="E51" s="27" t="s">
        <v>194</v>
      </c>
      <c r="F51" s="23" t="s">
        <v>195</v>
      </c>
      <c r="G51" s="1"/>
      <c r="H51" s="33">
        <v>45232</v>
      </c>
      <c r="I51" s="18">
        <f t="shared" si="0"/>
        <v>4675743.2432432426</v>
      </c>
      <c r="J51" s="18">
        <f t="shared" si="1"/>
        <v>514331.75675675669</v>
      </c>
      <c r="K51" s="25">
        <f>2815857+432000+1942218</f>
        <v>5190075</v>
      </c>
    </row>
    <row r="52" spans="1:11" x14ac:dyDescent="0.2">
      <c r="A52" s="5">
        <v>50</v>
      </c>
      <c r="B52" s="20" t="s">
        <v>196</v>
      </c>
      <c r="C52" s="26" t="s">
        <v>197</v>
      </c>
      <c r="D52" s="21"/>
      <c r="E52" s="27" t="s">
        <v>198</v>
      </c>
      <c r="F52" s="23" t="s">
        <v>199</v>
      </c>
      <c r="G52" s="1"/>
      <c r="H52" s="33">
        <v>45232</v>
      </c>
      <c r="I52" s="24">
        <f t="shared" si="0"/>
        <v>3967567.5675675673</v>
      </c>
      <c r="J52" s="24">
        <f t="shared" si="1"/>
        <v>436432.43243243243</v>
      </c>
      <c r="K52" s="25">
        <v>4404000</v>
      </c>
    </row>
    <row r="53" spans="1:11" x14ac:dyDescent="0.2">
      <c r="A53" s="5">
        <v>51</v>
      </c>
      <c r="B53" s="14" t="s">
        <v>200</v>
      </c>
      <c r="C53" s="26" t="s">
        <v>201</v>
      </c>
      <c r="D53" s="21"/>
      <c r="E53" s="27" t="s">
        <v>202</v>
      </c>
      <c r="F53" s="23" t="s">
        <v>203</v>
      </c>
      <c r="G53" s="1"/>
      <c r="H53" s="33">
        <v>45236</v>
      </c>
      <c r="I53" s="18">
        <f t="shared" si="0"/>
        <v>4325837.8378378376</v>
      </c>
      <c r="J53" s="18">
        <f t="shared" si="1"/>
        <v>475842.16216216213</v>
      </c>
      <c r="K53" s="25">
        <v>4801680</v>
      </c>
    </row>
    <row r="54" spans="1:11" x14ac:dyDescent="0.2">
      <c r="A54" s="5">
        <v>52</v>
      </c>
      <c r="B54" s="20" t="s">
        <v>204</v>
      </c>
      <c r="C54" s="26" t="s">
        <v>205</v>
      </c>
      <c r="D54" s="21"/>
      <c r="E54" s="27" t="s">
        <v>206</v>
      </c>
      <c r="F54" s="23" t="s">
        <v>177</v>
      </c>
      <c r="G54" s="1"/>
      <c r="H54" s="33">
        <v>45232</v>
      </c>
      <c r="I54" s="24">
        <f t="shared" si="0"/>
        <v>4325837.8378378376</v>
      </c>
      <c r="J54" s="24">
        <f t="shared" si="1"/>
        <v>475842.16216216213</v>
      </c>
      <c r="K54" s="25">
        <v>4801680</v>
      </c>
    </row>
    <row r="55" spans="1:11" x14ac:dyDescent="0.2">
      <c r="A55" s="5">
        <v>53</v>
      </c>
      <c r="B55" s="14" t="s">
        <v>207</v>
      </c>
      <c r="C55" s="26" t="s">
        <v>208</v>
      </c>
      <c r="D55" s="21"/>
      <c r="E55" s="28" t="s">
        <v>209</v>
      </c>
      <c r="F55" s="28" t="s">
        <v>210</v>
      </c>
      <c r="G55" s="1"/>
      <c r="H55" s="36">
        <v>45232</v>
      </c>
      <c r="I55" s="18">
        <f t="shared" si="0"/>
        <v>6391765.7657657648</v>
      </c>
      <c r="J55" s="18">
        <f t="shared" si="1"/>
        <v>703094.23423423409</v>
      </c>
      <c r="K55" s="25">
        <f>1092690+3623148+2379022</f>
        <v>7094860</v>
      </c>
    </row>
    <row r="56" spans="1:11" x14ac:dyDescent="0.2">
      <c r="A56" s="5">
        <v>54</v>
      </c>
      <c r="B56" s="20" t="s">
        <v>211</v>
      </c>
      <c r="C56" s="26" t="s">
        <v>212</v>
      </c>
      <c r="D56" s="21"/>
      <c r="E56" s="27" t="s">
        <v>213</v>
      </c>
      <c r="F56" s="23" t="s">
        <v>25</v>
      </c>
      <c r="G56" s="1"/>
      <c r="H56" s="33">
        <v>45236</v>
      </c>
      <c r="I56" s="24">
        <f t="shared" si="0"/>
        <v>1562108.1081081079</v>
      </c>
      <c r="J56" s="24">
        <f t="shared" si="1"/>
        <v>171831.89189189186</v>
      </c>
      <c r="K56" s="25">
        <f>1592865+141075</f>
        <v>1733940</v>
      </c>
    </row>
    <row r="57" spans="1:11" x14ac:dyDescent="0.2">
      <c r="A57" s="5">
        <v>55</v>
      </c>
      <c r="B57" s="14" t="s">
        <v>214</v>
      </c>
      <c r="C57" s="26" t="s">
        <v>215</v>
      </c>
      <c r="D57" s="21"/>
      <c r="E57" s="27" t="s">
        <v>216</v>
      </c>
      <c r="F57" s="23" t="s">
        <v>203</v>
      </c>
      <c r="G57" s="1"/>
      <c r="H57" s="33">
        <v>45236</v>
      </c>
      <c r="I57" s="18">
        <f t="shared" si="0"/>
        <v>1728486.4864864864</v>
      </c>
      <c r="J57" s="18">
        <f t="shared" si="1"/>
        <v>190133.51351351349</v>
      </c>
      <c r="K57" s="25">
        <v>1918620</v>
      </c>
    </row>
    <row r="58" spans="1:11" x14ac:dyDescent="0.2">
      <c r="A58" s="5">
        <v>56</v>
      </c>
      <c r="B58" s="20" t="s">
        <v>217</v>
      </c>
      <c r="C58" s="26" t="s">
        <v>218</v>
      </c>
      <c r="D58" s="21"/>
      <c r="E58" s="37" t="s">
        <v>219</v>
      </c>
      <c r="F58" s="23" t="s">
        <v>220</v>
      </c>
      <c r="G58" s="1"/>
      <c r="H58" s="33">
        <v>45232</v>
      </c>
      <c r="I58" s="24">
        <f t="shared" si="0"/>
        <v>6320529.7297297288</v>
      </c>
      <c r="J58" s="24">
        <f t="shared" si="1"/>
        <v>695258.27027027018</v>
      </c>
      <c r="K58" s="25">
        <f>2875194+1643652+2496942</f>
        <v>7015788</v>
      </c>
    </row>
    <row r="59" spans="1:11" x14ac:dyDescent="0.2">
      <c r="A59" s="5">
        <v>57</v>
      </c>
      <c r="B59" s="14" t="s">
        <v>221</v>
      </c>
      <c r="C59" s="26" t="s">
        <v>222</v>
      </c>
      <c r="D59" s="21"/>
      <c r="E59" s="27" t="s">
        <v>223</v>
      </c>
      <c r="F59" s="23" t="s">
        <v>188</v>
      </c>
      <c r="G59" s="1"/>
      <c r="H59" s="33">
        <v>45232</v>
      </c>
      <c r="I59" s="18">
        <f t="shared" si="0"/>
        <v>2296021.6216216213</v>
      </c>
      <c r="J59" s="18">
        <f t="shared" si="1"/>
        <v>252562.37837837834</v>
      </c>
      <c r="K59" s="25">
        <v>2548584</v>
      </c>
    </row>
    <row r="60" spans="1:11" x14ac:dyDescent="0.2">
      <c r="A60" s="5">
        <v>58</v>
      </c>
      <c r="B60" s="20" t="s">
        <v>224</v>
      </c>
      <c r="C60" s="26" t="s">
        <v>225</v>
      </c>
      <c r="D60" s="21"/>
      <c r="E60" s="27" t="s">
        <v>226</v>
      </c>
      <c r="F60" s="23" t="s">
        <v>227</v>
      </c>
      <c r="G60" s="1"/>
      <c r="H60" s="33">
        <v>45232</v>
      </c>
      <c r="I60" s="24">
        <f t="shared" si="0"/>
        <v>14149023.423423423</v>
      </c>
      <c r="J60" s="24">
        <f t="shared" si="1"/>
        <v>1556392.5765765766</v>
      </c>
      <c r="K60" s="25">
        <f>4777056+9603360+1325000</f>
        <v>15705416</v>
      </c>
    </row>
    <row r="61" spans="1:11" x14ac:dyDescent="0.2">
      <c r="A61" s="5">
        <v>60</v>
      </c>
      <c r="B61" s="20" t="s">
        <v>228</v>
      </c>
      <c r="C61" s="26" t="s">
        <v>229</v>
      </c>
      <c r="D61" s="21"/>
      <c r="E61" s="27" t="s">
        <v>230</v>
      </c>
      <c r="F61" s="23" t="s">
        <v>231</v>
      </c>
      <c r="G61" s="1"/>
      <c r="H61" s="33">
        <v>45233</v>
      </c>
      <c r="I61" s="24">
        <f t="shared" si="0"/>
        <v>1737729.7297297295</v>
      </c>
      <c r="J61" s="24">
        <f t="shared" si="1"/>
        <v>191150.27027027024</v>
      </c>
      <c r="K61" s="25">
        <v>1928880</v>
      </c>
    </row>
    <row r="62" spans="1:11" x14ac:dyDescent="0.2">
      <c r="A62" s="5">
        <v>61</v>
      </c>
      <c r="B62" s="14" t="s">
        <v>232</v>
      </c>
      <c r="C62" s="26" t="s">
        <v>233</v>
      </c>
      <c r="D62" s="21"/>
      <c r="E62" s="27" t="s">
        <v>234</v>
      </c>
      <c r="F62" s="23" t="s">
        <v>231</v>
      </c>
      <c r="G62" s="1"/>
      <c r="H62" s="33">
        <v>45233</v>
      </c>
      <c r="I62" s="18">
        <f t="shared" si="0"/>
        <v>4111394.5945945941</v>
      </c>
      <c r="J62" s="18">
        <f t="shared" si="1"/>
        <v>452253.40540540533</v>
      </c>
      <c r="K62" s="25">
        <f>1077300+2665548+820800</f>
        <v>4563648</v>
      </c>
    </row>
    <row r="63" spans="1:11" x14ac:dyDescent="0.2">
      <c r="A63" s="5">
        <v>62</v>
      </c>
      <c r="B63" s="20" t="s">
        <v>235</v>
      </c>
      <c r="C63" s="26" t="s">
        <v>236</v>
      </c>
      <c r="D63" s="21"/>
      <c r="E63" s="27" t="s">
        <v>223</v>
      </c>
      <c r="F63" s="23" t="s">
        <v>237</v>
      </c>
      <c r="G63" s="1"/>
      <c r="H63" s="33">
        <v>45233</v>
      </c>
      <c r="I63" s="24">
        <f t="shared" si="0"/>
        <v>457540.54054054047</v>
      </c>
      <c r="J63" s="24">
        <f t="shared" si="1"/>
        <v>50329.459459459453</v>
      </c>
      <c r="K63" s="25">
        <v>507870</v>
      </c>
    </row>
    <row r="64" spans="1:11" x14ac:dyDescent="0.2">
      <c r="A64" s="5">
        <v>63</v>
      </c>
      <c r="B64" s="14" t="s">
        <v>238</v>
      </c>
      <c r="C64" s="26" t="s">
        <v>239</v>
      </c>
      <c r="D64" s="21"/>
      <c r="E64" s="27" t="s">
        <v>240</v>
      </c>
      <c r="F64" s="23" t="s">
        <v>241</v>
      </c>
      <c r="G64" s="1"/>
      <c r="H64" s="33">
        <v>45233</v>
      </c>
      <c r="I64" s="18">
        <f t="shared" si="0"/>
        <v>7398061.2612612611</v>
      </c>
      <c r="J64" s="18">
        <f t="shared" si="1"/>
        <v>813786.7387387387</v>
      </c>
      <c r="K64" s="25">
        <f>1015740+848075+6348033</f>
        <v>8211848</v>
      </c>
    </row>
    <row r="65" spans="1:11" x14ac:dyDescent="0.2">
      <c r="A65" s="5">
        <v>64</v>
      </c>
      <c r="B65" s="20" t="s">
        <v>242</v>
      </c>
      <c r="C65" s="26" t="s">
        <v>243</v>
      </c>
      <c r="D65" s="21"/>
      <c r="E65" s="27" t="s">
        <v>244</v>
      </c>
      <c r="F65" s="23" t="s">
        <v>46</v>
      </c>
      <c r="G65" s="1"/>
      <c r="H65" s="33">
        <v>45233</v>
      </c>
      <c r="I65" s="24">
        <f t="shared" si="0"/>
        <v>30907272.07207207</v>
      </c>
      <c r="J65" s="24">
        <f t="shared" si="1"/>
        <v>3399799.9279279276</v>
      </c>
      <c r="K65" s="25">
        <f>3324240+19364750+11618082</f>
        <v>34307072</v>
      </c>
    </row>
    <row r="66" spans="1:11" x14ac:dyDescent="0.2">
      <c r="A66" s="5">
        <v>65</v>
      </c>
      <c r="B66" s="14" t="s">
        <v>245</v>
      </c>
      <c r="C66" s="26" t="s">
        <v>246</v>
      </c>
      <c r="D66" s="21"/>
      <c r="E66" s="27" t="s">
        <v>247</v>
      </c>
      <c r="F66" s="23" t="s">
        <v>248</v>
      </c>
      <c r="G66" s="1"/>
      <c r="H66" s="33">
        <v>45234</v>
      </c>
      <c r="I66" s="18">
        <f t="shared" si="0"/>
        <v>4756369.369369369</v>
      </c>
      <c r="J66" s="18">
        <f t="shared" si="1"/>
        <v>523200.63063063059</v>
      </c>
      <c r="K66" s="25">
        <f>836019+4343003+100548</f>
        <v>5279570</v>
      </c>
    </row>
    <row r="67" spans="1:11" x14ac:dyDescent="0.2">
      <c r="A67" s="5">
        <v>66</v>
      </c>
      <c r="B67" s="20" t="s">
        <v>249</v>
      </c>
      <c r="C67" s="26" t="s">
        <v>250</v>
      </c>
      <c r="D67" s="21"/>
      <c r="E67" s="27" t="s">
        <v>251</v>
      </c>
      <c r="F67" s="23" t="s">
        <v>199</v>
      </c>
      <c r="G67" s="1"/>
      <c r="H67" s="33">
        <v>45234</v>
      </c>
      <c r="I67" s="24">
        <f t="shared" si="0"/>
        <v>7192937.8378378376</v>
      </c>
      <c r="J67" s="24">
        <f t="shared" si="1"/>
        <v>791223.16216216213</v>
      </c>
      <c r="K67" s="25">
        <f>3723867+1825254+2435040</f>
        <v>7984161</v>
      </c>
    </row>
    <row r="68" spans="1:11" x14ac:dyDescent="0.2">
      <c r="A68" s="5">
        <v>67</v>
      </c>
      <c r="B68" s="14" t="s">
        <v>252</v>
      </c>
      <c r="C68" s="26" t="s">
        <v>253</v>
      </c>
      <c r="D68" s="21"/>
      <c r="E68" s="27" t="s">
        <v>254</v>
      </c>
      <c r="F68" s="23" t="s">
        <v>255</v>
      </c>
      <c r="G68" s="1"/>
      <c r="H68" s="33">
        <v>45236</v>
      </c>
      <c r="I68" s="18">
        <f t="shared" ref="I68:I131" si="2">K68/1.11</f>
        <v>2708623.423423423</v>
      </c>
      <c r="J68" s="18">
        <f t="shared" ref="J68:J131" si="3">I68*11%</f>
        <v>297948.57657657651</v>
      </c>
      <c r="K68" s="25">
        <f>2232942+378620+395010</f>
        <v>3006572</v>
      </c>
    </row>
    <row r="69" spans="1:11" x14ac:dyDescent="0.2">
      <c r="A69" s="5">
        <v>68</v>
      </c>
      <c r="B69" s="20" t="s">
        <v>256</v>
      </c>
      <c r="C69" s="26" t="s">
        <v>257</v>
      </c>
      <c r="D69" s="21"/>
      <c r="E69" s="27" t="s">
        <v>258</v>
      </c>
      <c r="F69" s="23" t="s">
        <v>241</v>
      </c>
      <c r="G69" s="1"/>
      <c r="H69" s="33">
        <v>45234</v>
      </c>
      <c r="I69" s="24">
        <f t="shared" si="2"/>
        <v>981081.08108108095</v>
      </c>
      <c r="J69" s="24">
        <f t="shared" si="3"/>
        <v>107918.91891891891</v>
      </c>
      <c r="K69" s="25">
        <v>1089000</v>
      </c>
    </row>
    <row r="70" spans="1:11" x14ac:dyDescent="0.2">
      <c r="A70" s="5">
        <v>69</v>
      </c>
      <c r="B70" s="14" t="s">
        <v>259</v>
      </c>
      <c r="C70" s="26" t="s">
        <v>260</v>
      </c>
      <c r="D70" s="21"/>
      <c r="E70" s="27" t="s">
        <v>258</v>
      </c>
      <c r="F70" s="23" t="s">
        <v>5</v>
      </c>
      <c r="G70" s="1"/>
      <c r="H70" s="33">
        <v>45236</v>
      </c>
      <c r="I70" s="18">
        <f t="shared" si="2"/>
        <v>630851.35135135124</v>
      </c>
      <c r="J70" s="18">
        <f t="shared" si="3"/>
        <v>69393.648648648639</v>
      </c>
      <c r="K70" s="25">
        <v>700245</v>
      </c>
    </row>
    <row r="71" spans="1:11" x14ac:dyDescent="0.2">
      <c r="A71" s="5">
        <v>70</v>
      </c>
      <c r="B71" s="20" t="s">
        <v>261</v>
      </c>
      <c r="C71" s="26" t="s">
        <v>262</v>
      </c>
      <c r="D71" s="21"/>
      <c r="E71" s="27" t="s">
        <v>263</v>
      </c>
      <c r="F71" s="23" t="s">
        <v>264</v>
      </c>
      <c r="G71" s="1"/>
      <c r="H71" s="33">
        <v>45236</v>
      </c>
      <c r="I71" s="24">
        <f t="shared" si="2"/>
        <v>3810810.8108108104</v>
      </c>
      <c r="J71" s="24">
        <f t="shared" si="3"/>
        <v>419189.18918918917</v>
      </c>
      <c r="K71" s="25">
        <f>1710000+2520000</f>
        <v>4230000</v>
      </c>
    </row>
    <row r="72" spans="1:11" x14ac:dyDescent="0.2">
      <c r="A72" s="5">
        <v>71</v>
      </c>
      <c r="B72" s="14" t="s">
        <v>265</v>
      </c>
      <c r="C72" s="26" t="s">
        <v>266</v>
      </c>
      <c r="D72" s="21"/>
      <c r="E72" s="27" t="s">
        <v>267</v>
      </c>
      <c r="F72" s="23" t="s">
        <v>268</v>
      </c>
      <c r="G72" s="1"/>
      <c r="H72" s="33">
        <v>45236</v>
      </c>
      <c r="I72" s="18">
        <f t="shared" si="2"/>
        <v>568459.45945945941</v>
      </c>
      <c r="J72" s="18">
        <f t="shared" si="3"/>
        <v>62530.540540540533</v>
      </c>
      <c r="K72" s="25">
        <v>630990</v>
      </c>
    </row>
    <row r="73" spans="1:11" x14ac:dyDescent="0.2">
      <c r="A73" s="5">
        <v>72</v>
      </c>
      <c r="B73" s="20" t="s">
        <v>269</v>
      </c>
      <c r="C73" s="26" t="s">
        <v>270</v>
      </c>
      <c r="D73" s="21"/>
      <c r="E73" s="27" t="s">
        <v>271</v>
      </c>
      <c r="F73" s="23" t="s">
        <v>5</v>
      </c>
      <c r="G73" s="1"/>
      <c r="H73" s="33">
        <v>45236</v>
      </c>
      <c r="I73" s="24">
        <f t="shared" si="2"/>
        <v>5445833.333333333</v>
      </c>
      <c r="J73" s="24">
        <f t="shared" si="3"/>
        <v>599041.66666666663</v>
      </c>
      <c r="K73" s="25">
        <f>2325000+3719875</f>
        <v>6044875</v>
      </c>
    </row>
    <row r="74" spans="1:11" x14ac:dyDescent="0.2">
      <c r="A74" s="5">
        <v>73</v>
      </c>
      <c r="B74" s="14" t="s">
        <v>272</v>
      </c>
      <c r="C74" s="26" t="s">
        <v>273</v>
      </c>
      <c r="D74" s="21"/>
      <c r="E74" s="28" t="s">
        <v>274</v>
      </c>
      <c r="F74" s="28" t="s">
        <v>203</v>
      </c>
      <c r="G74" s="1"/>
      <c r="H74" s="36">
        <v>45237</v>
      </c>
      <c r="I74" s="18">
        <f t="shared" si="2"/>
        <v>1666666.6666666665</v>
      </c>
      <c r="J74" s="18">
        <f t="shared" si="3"/>
        <v>183333.33333333331</v>
      </c>
      <c r="K74" s="25">
        <v>1850000</v>
      </c>
    </row>
    <row r="75" spans="1:11" x14ac:dyDescent="0.2">
      <c r="A75" s="5">
        <v>74</v>
      </c>
      <c r="B75" s="20" t="s">
        <v>275</v>
      </c>
      <c r="C75" s="26" t="s">
        <v>276</v>
      </c>
      <c r="D75" s="21"/>
      <c r="E75" s="27" t="s">
        <v>277</v>
      </c>
      <c r="F75" s="23" t="s">
        <v>278</v>
      </c>
      <c r="G75" s="1"/>
      <c r="H75" s="33">
        <v>45237</v>
      </c>
      <c r="I75" s="24">
        <f t="shared" si="2"/>
        <v>1984234.2342342341</v>
      </c>
      <c r="J75" s="24">
        <f t="shared" si="3"/>
        <v>218265.76576576574</v>
      </c>
      <c r="K75" s="25">
        <f>645000+107500+1450000</f>
        <v>2202500</v>
      </c>
    </row>
    <row r="76" spans="1:11" x14ac:dyDescent="0.2">
      <c r="A76" s="5">
        <v>75</v>
      </c>
      <c r="B76" s="14" t="s">
        <v>279</v>
      </c>
      <c r="C76" s="26" t="s">
        <v>280</v>
      </c>
      <c r="D76" s="21"/>
      <c r="E76" s="27" t="s">
        <v>281</v>
      </c>
      <c r="F76" s="23" t="s">
        <v>46</v>
      </c>
      <c r="G76" s="1"/>
      <c r="H76" s="33">
        <v>45237</v>
      </c>
      <c r="I76" s="18">
        <f t="shared" si="2"/>
        <v>24656334.234234232</v>
      </c>
      <c r="J76" s="18">
        <f t="shared" si="3"/>
        <v>2712196.7657657657</v>
      </c>
      <c r="K76" s="25">
        <f>760000+24187171+2421360</f>
        <v>27368531</v>
      </c>
    </row>
    <row r="77" spans="1:11" x14ac:dyDescent="0.2">
      <c r="A77" s="5">
        <v>76</v>
      </c>
      <c r="B77" s="20" t="s">
        <v>282</v>
      </c>
      <c r="C77" s="26" t="s">
        <v>283</v>
      </c>
      <c r="D77" s="21"/>
      <c r="E77" s="27" t="s">
        <v>176</v>
      </c>
      <c r="F77" s="23" t="s">
        <v>25</v>
      </c>
      <c r="G77" s="1"/>
      <c r="H77" s="33">
        <v>45238</v>
      </c>
      <c r="I77" s="24">
        <f t="shared" si="2"/>
        <v>33353010.810810808</v>
      </c>
      <c r="J77" s="24">
        <f t="shared" si="3"/>
        <v>3668831.1891891891</v>
      </c>
      <c r="K77" s="25">
        <f>10429290+4276710+22315842</f>
        <v>37021842</v>
      </c>
    </row>
    <row r="78" spans="1:11" x14ac:dyDescent="0.2">
      <c r="A78" s="5">
        <v>77</v>
      </c>
      <c r="B78" s="14" t="s">
        <v>284</v>
      </c>
      <c r="C78" s="26" t="s">
        <v>285</v>
      </c>
      <c r="D78" s="21"/>
      <c r="E78" s="27" t="s">
        <v>286</v>
      </c>
      <c r="F78" s="23" t="s">
        <v>86</v>
      </c>
      <c r="G78" s="1"/>
      <c r="H78" s="33">
        <v>45238</v>
      </c>
      <c r="I78" s="18">
        <f t="shared" si="2"/>
        <v>34326940.540540539</v>
      </c>
      <c r="J78" s="18">
        <f t="shared" si="3"/>
        <v>3775963.4594594594</v>
      </c>
      <c r="K78" s="25">
        <f>18549054+16475850+3078000</f>
        <v>38102904</v>
      </c>
    </row>
    <row r="79" spans="1:11" x14ac:dyDescent="0.2">
      <c r="A79" s="5">
        <v>78</v>
      </c>
      <c r="B79" s="20" t="s">
        <v>287</v>
      </c>
      <c r="C79" s="26" t="s">
        <v>288</v>
      </c>
      <c r="D79" s="21"/>
      <c r="E79" s="27" t="s">
        <v>289</v>
      </c>
      <c r="F79" s="23" t="s">
        <v>122</v>
      </c>
      <c r="G79" s="1"/>
      <c r="H79" s="33">
        <v>45238</v>
      </c>
      <c r="I79" s="24">
        <f t="shared" si="2"/>
        <v>1114966.6666666665</v>
      </c>
      <c r="J79" s="24">
        <f t="shared" si="3"/>
        <v>122646.33333333331</v>
      </c>
      <c r="K79" s="25">
        <f>1045238+192375</f>
        <v>1237613</v>
      </c>
    </row>
    <row r="80" spans="1:11" x14ac:dyDescent="0.2">
      <c r="A80" s="5">
        <v>79</v>
      </c>
      <c r="B80" s="14" t="s">
        <v>290</v>
      </c>
      <c r="C80" s="26" t="s">
        <v>291</v>
      </c>
      <c r="D80" s="21"/>
      <c r="E80" s="27" t="s">
        <v>292</v>
      </c>
      <c r="F80" s="23" t="s">
        <v>199</v>
      </c>
      <c r="G80" s="1"/>
      <c r="H80" s="33">
        <v>45239</v>
      </c>
      <c r="I80" s="18">
        <f t="shared" si="2"/>
        <v>3686554.0540540535</v>
      </c>
      <c r="J80" s="18">
        <f t="shared" si="3"/>
        <v>405520.94594594586</v>
      </c>
      <c r="K80" s="25">
        <f>790875+1728000+1573200</f>
        <v>4092075</v>
      </c>
    </row>
    <row r="81" spans="1:11" x14ac:dyDescent="0.2">
      <c r="A81" s="5">
        <v>80</v>
      </c>
      <c r="B81" s="20" t="s">
        <v>293</v>
      </c>
      <c r="C81" s="26" t="s">
        <v>294</v>
      </c>
      <c r="D81" s="21"/>
      <c r="E81" s="27" t="s">
        <v>295</v>
      </c>
      <c r="F81" s="23" t="s">
        <v>255</v>
      </c>
      <c r="G81" s="1"/>
      <c r="H81" s="33">
        <v>45239</v>
      </c>
      <c r="I81" s="24">
        <f t="shared" si="2"/>
        <v>1081459.4594594594</v>
      </c>
      <c r="J81" s="24">
        <f t="shared" si="3"/>
        <v>118960.54054054053</v>
      </c>
      <c r="K81" s="25">
        <v>1200420</v>
      </c>
    </row>
    <row r="82" spans="1:11" x14ac:dyDescent="0.2">
      <c r="A82" s="5">
        <v>81</v>
      </c>
      <c r="B82" s="14" t="s">
        <v>296</v>
      </c>
      <c r="C82" s="26" t="s">
        <v>297</v>
      </c>
      <c r="D82" s="21"/>
      <c r="E82" s="27" t="s">
        <v>298</v>
      </c>
      <c r="F82" s="23" t="s">
        <v>98</v>
      </c>
      <c r="G82" s="1"/>
      <c r="H82" s="33">
        <v>45239</v>
      </c>
      <c r="I82" s="18">
        <f t="shared" si="2"/>
        <v>3813916.2162162159</v>
      </c>
      <c r="J82" s="18">
        <f t="shared" si="3"/>
        <v>419530.78378378373</v>
      </c>
      <c r="K82" s="25">
        <f>1379970+2853477</f>
        <v>4233447</v>
      </c>
    </row>
    <row r="83" spans="1:11" x14ac:dyDescent="0.2">
      <c r="A83" s="5">
        <v>82</v>
      </c>
      <c r="B83" s="20" t="s">
        <v>299</v>
      </c>
      <c r="C83" s="26" t="s">
        <v>300</v>
      </c>
      <c r="D83" s="21"/>
      <c r="E83" s="27" t="s">
        <v>301</v>
      </c>
      <c r="F83" s="23" t="s">
        <v>199</v>
      </c>
      <c r="G83" s="1"/>
      <c r="H83" s="33">
        <v>45243</v>
      </c>
      <c r="I83" s="24">
        <f t="shared" si="2"/>
        <v>387837.83783783781</v>
      </c>
      <c r="J83" s="24">
        <f t="shared" si="3"/>
        <v>42662.16216216216</v>
      </c>
      <c r="K83" s="25">
        <v>430500</v>
      </c>
    </row>
    <row r="84" spans="1:11" x14ac:dyDescent="0.2">
      <c r="A84" s="5">
        <v>83</v>
      </c>
      <c r="B84" s="14" t="s">
        <v>302</v>
      </c>
      <c r="C84" s="26" t="s">
        <v>303</v>
      </c>
      <c r="D84" s="21"/>
      <c r="E84" s="27" t="s">
        <v>304</v>
      </c>
      <c r="F84" s="23" t="s">
        <v>305</v>
      </c>
      <c r="G84" s="1"/>
      <c r="H84" s="33">
        <v>45239</v>
      </c>
      <c r="I84" s="18">
        <f t="shared" si="2"/>
        <v>2108108.1081081079</v>
      </c>
      <c r="J84" s="18">
        <f t="shared" si="3"/>
        <v>231891.89189189186</v>
      </c>
      <c r="K84" s="25">
        <v>2340000</v>
      </c>
    </row>
    <row r="85" spans="1:11" x14ac:dyDescent="0.2">
      <c r="A85" s="5">
        <v>84</v>
      </c>
      <c r="B85" s="20" t="s">
        <v>306</v>
      </c>
      <c r="C85" s="26" t="s">
        <v>307</v>
      </c>
      <c r="D85" s="21"/>
      <c r="E85" s="28" t="s">
        <v>308</v>
      </c>
      <c r="F85" s="28" t="s">
        <v>268</v>
      </c>
      <c r="G85" s="1"/>
      <c r="H85" s="36">
        <v>45239</v>
      </c>
      <c r="I85" s="24">
        <f t="shared" si="2"/>
        <v>879899.09909909905</v>
      </c>
      <c r="J85" s="24">
        <f t="shared" si="3"/>
        <v>96788.900900900902</v>
      </c>
      <c r="K85" s="25">
        <f>626688+350000</f>
        <v>976688</v>
      </c>
    </row>
    <row r="86" spans="1:11" x14ac:dyDescent="0.2">
      <c r="A86" s="5">
        <v>85</v>
      </c>
      <c r="B86" s="14" t="s">
        <v>309</v>
      </c>
      <c r="C86" s="26" t="s">
        <v>310</v>
      </c>
      <c r="D86" s="21"/>
      <c r="E86" s="28" t="s">
        <v>311</v>
      </c>
      <c r="F86" s="28" t="s">
        <v>46</v>
      </c>
      <c r="G86" s="1"/>
      <c r="H86" s="36">
        <v>45240</v>
      </c>
      <c r="I86" s="18">
        <f t="shared" si="2"/>
        <v>8097081.0810810803</v>
      </c>
      <c r="J86" s="18">
        <f t="shared" si="3"/>
        <v>890678.91891891882</v>
      </c>
      <c r="K86" s="25">
        <f>3078000+5909760</f>
        <v>8987760</v>
      </c>
    </row>
    <row r="87" spans="1:11" x14ac:dyDescent="0.2">
      <c r="A87" s="5">
        <v>86</v>
      </c>
      <c r="B87" s="20" t="s">
        <v>312</v>
      </c>
      <c r="C87" s="26" t="s">
        <v>313</v>
      </c>
      <c r="D87" s="21"/>
      <c r="E87" s="27" t="s">
        <v>314</v>
      </c>
      <c r="F87" s="23" t="s">
        <v>25</v>
      </c>
      <c r="G87" s="1"/>
      <c r="H87" s="33">
        <v>45240</v>
      </c>
      <c r="I87" s="24">
        <f t="shared" si="2"/>
        <v>2994810.8108108104</v>
      </c>
      <c r="J87" s="24">
        <f t="shared" si="3"/>
        <v>329429.18918918917</v>
      </c>
      <c r="K87" s="25">
        <v>3324240</v>
      </c>
    </row>
    <row r="88" spans="1:11" x14ac:dyDescent="0.2">
      <c r="A88" s="5">
        <v>87</v>
      </c>
      <c r="B88" s="14" t="s">
        <v>315</v>
      </c>
      <c r="C88" s="26" t="s">
        <v>316</v>
      </c>
      <c r="D88" s="21"/>
      <c r="E88" s="27" t="s">
        <v>176</v>
      </c>
      <c r="F88" s="23" t="s">
        <v>317</v>
      </c>
      <c r="G88" s="1"/>
      <c r="H88" s="33">
        <v>45243</v>
      </c>
      <c r="I88" s="18">
        <f t="shared" si="2"/>
        <v>16362697.297297295</v>
      </c>
      <c r="J88" s="18">
        <f t="shared" si="3"/>
        <v>1799896.7027027025</v>
      </c>
      <c r="K88" s="25">
        <f>1096110+12396132+4670352</f>
        <v>18162594</v>
      </c>
    </row>
    <row r="89" spans="1:11" x14ac:dyDescent="0.2">
      <c r="A89" s="5">
        <v>88</v>
      </c>
      <c r="B89" s="20" t="s">
        <v>318</v>
      </c>
      <c r="C89" s="26" t="s">
        <v>319</v>
      </c>
      <c r="D89" s="21"/>
      <c r="E89" s="27" t="s">
        <v>320</v>
      </c>
      <c r="F89" s="23" t="s">
        <v>237</v>
      </c>
      <c r="G89" s="1"/>
      <c r="H89" s="33">
        <v>45236</v>
      </c>
      <c r="I89" s="24">
        <f t="shared" si="2"/>
        <v>9640702.7027027011</v>
      </c>
      <c r="J89" s="24">
        <f t="shared" si="3"/>
        <v>1060477.297297297</v>
      </c>
      <c r="K89" s="25">
        <f>8002800+1590300+1108080</f>
        <v>10701180</v>
      </c>
    </row>
    <row r="90" spans="1:11" x14ac:dyDescent="0.2">
      <c r="A90" s="5">
        <v>89</v>
      </c>
      <c r="B90" s="14" t="s">
        <v>321</v>
      </c>
      <c r="C90" s="26" t="s">
        <v>322</v>
      </c>
      <c r="D90" s="21"/>
      <c r="E90" s="27" t="s">
        <v>323</v>
      </c>
      <c r="F90" s="23" t="s">
        <v>195</v>
      </c>
      <c r="G90" s="1"/>
      <c r="H90" s="33">
        <v>45236</v>
      </c>
      <c r="I90" s="18">
        <f t="shared" si="2"/>
        <v>4325837.8378378376</v>
      </c>
      <c r="J90" s="18">
        <f t="shared" si="3"/>
        <v>475842.16216216213</v>
      </c>
      <c r="K90" s="25">
        <v>4801680</v>
      </c>
    </row>
    <row r="91" spans="1:11" x14ac:dyDescent="0.2">
      <c r="A91" s="5">
        <v>90</v>
      </c>
      <c r="B91" s="20" t="s">
        <v>324</v>
      </c>
      <c r="C91" s="26" t="s">
        <v>325</v>
      </c>
      <c r="D91" s="21"/>
      <c r="E91" s="27" t="s">
        <v>326</v>
      </c>
      <c r="F91" s="23" t="s">
        <v>305</v>
      </c>
      <c r="G91" s="1"/>
      <c r="H91" s="33">
        <v>45237</v>
      </c>
      <c r="I91" s="24">
        <f t="shared" si="2"/>
        <v>7727351.3513513505</v>
      </c>
      <c r="J91" s="24">
        <f t="shared" si="3"/>
        <v>850008.64864864852</v>
      </c>
      <c r="K91" s="25">
        <f>2523960+4801680+1251720</f>
        <v>8577360</v>
      </c>
    </row>
    <row r="92" spans="1:11" x14ac:dyDescent="0.2">
      <c r="A92" s="5">
        <v>91</v>
      </c>
      <c r="B92" s="14" t="s">
        <v>327</v>
      </c>
      <c r="C92" s="26" t="s">
        <v>328</v>
      </c>
      <c r="D92" s="21"/>
      <c r="E92" s="27" t="s">
        <v>329</v>
      </c>
      <c r="F92" s="23" t="s">
        <v>330</v>
      </c>
      <c r="G92" s="1"/>
      <c r="H92" s="33">
        <v>45238</v>
      </c>
      <c r="I92" s="18">
        <f t="shared" si="2"/>
        <v>2055081.0810810809</v>
      </c>
      <c r="J92" s="18">
        <f t="shared" si="3"/>
        <v>226058.91891891891</v>
      </c>
      <c r="K92" s="25">
        <f>972990+1308150</f>
        <v>2281140</v>
      </c>
    </row>
    <row r="93" spans="1:11" x14ac:dyDescent="0.2">
      <c r="A93" s="5">
        <v>92</v>
      </c>
      <c r="B93" s="20" t="s">
        <v>331</v>
      </c>
      <c r="C93" s="26" t="s">
        <v>332</v>
      </c>
      <c r="D93" s="21"/>
      <c r="E93" s="27" t="s">
        <v>333</v>
      </c>
      <c r="F93" s="23" t="s">
        <v>227</v>
      </c>
      <c r="G93" s="1"/>
      <c r="H93" s="33">
        <v>45238</v>
      </c>
      <c r="I93" s="24">
        <f t="shared" si="2"/>
        <v>9313954.0540540535</v>
      </c>
      <c r="J93" s="24">
        <f t="shared" si="3"/>
        <v>1024534.9459459459</v>
      </c>
      <c r="K93" s="25">
        <f>5346486+1780623+3211380</f>
        <v>10338489</v>
      </c>
    </row>
    <row r="94" spans="1:11" x14ac:dyDescent="0.2">
      <c r="A94" s="5">
        <v>93</v>
      </c>
      <c r="B94" s="14" t="s">
        <v>334</v>
      </c>
      <c r="C94" s="26" t="s">
        <v>335</v>
      </c>
      <c r="D94" s="21"/>
      <c r="E94" s="27" t="s">
        <v>336</v>
      </c>
      <c r="F94" s="23" t="s">
        <v>337</v>
      </c>
      <c r="G94" s="1"/>
      <c r="H94" s="33">
        <v>45238</v>
      </c>
      <c r="I94" s="18">
        <f t="shared" si="2"/>
        <v>4409310.8108108109</v>
      </c>
      <c r="J94" s="18">
        <f t="shared" si="3"/>
        <v>485024.18918918917</v>
      </c>
      <c r="K94" s="25">
        <f>3078000+1816335</f>
        <v>4894335</v>
      </c>
    </row>
    <row r="95" spans="1:11" x14ac:dyDescent="0.2">
      <c r="A95" s="5">
        <v>94</v>
      </c>
      <c r="B95" s="20" t="s">
        <v>338</v>
      </c>
      <c r="C95" s="26" t="s">
        <v>339</v>
      </c>
      <c r="D95" s="21"/>
      <c r="E95" s="27" t="s">
        <v>340</v>
      </c>
      <c r="F95" s="23" t="s">
        <v>46</v>
      </c>
      <c r="G95" s="1"/>
      <c r="H95" s="33">
        <v>45238</v>
      </c>
      <c r="I95" s="24">
        <f t="shared" si="2"/>
        <v>6167091.8918918911</v>
      </c>
      <c r="J95" s="24">
        <f t="shared" si="3"/>
        <v>678380.10810810805</v>
      </c>
      <c r="K95" s="25">
        <f>3890592+2954880</f>
        <v>6845472</v>
      </c>
    </row>
    <row r="96" spans="1:11" x14ac:dyDescent="0.2">
      <c r="A96" s="5">
        <v>95</v>
      </c>
      <c r="B96" s="14" t="s">
        <v>341</v>
      </c>
      <c r="C96" s="26" t="s">
        <v>342</v>
      </c>
      <c r="D96" s="21"/>
      <c r="E96" s="27" t="s">
        <v>343</v>
      </c>
      <c r="F96" s="23" t="s">
        <v>46</v>
      </c>
      <c r="G96" s="1"/>
      <c r="H96" s="33">
        <v>45240</v>
      </c>
      <c r="I96" s="18">
        <f t="shared" si="2"/>
        <v>5458597.297297297</v>
      </c>
      <c r="J96" s="18">
        <f t="shared" si="3"/>
        <v>600445.70270270272</v>
      </c>
      <c r="K96" s="25">
        <f>5029452+1029591</f>
        <v>6059043</v>
      </c>
    </row>
    <row r="97" spans="1:11" x14ac:dyDescent="0.2">
      <c r="A97" s="5">
        <v>96</v>
      </c>
      <c r="B97" s="20" t="s">
        <v>344</v>
      </c>
      <c r="C97" s="38" t="s">
        <v>345</v>
      </c>
      <c r="D97" s="39"/>
      <c r="E97" s="40" t="s">
        <v>346</v>
      </c>
      <c r="F97" s="2" t="s">
        <v>347</v>
      </c>
      <c r="G97" s="1"/>
      <c r="H97" s="41">
        <v>45240</v>
      </c>
      <c r="I97" s="24">
        <f t="shared" si="2"/>
        <v>3105729.7297297292</v>
      </c>
      <c r="J97" s="24">
        <f t="shared" si="3"/>
        <v>341630.27027027024</v>
      </c>
      <c r="K97" s="25">
        <f>1723680+1723680</f>
        <v>3447360</v>
      </c>
    </row>
    <row r="98" spans="1:11" x14ac:dyDescent="0.2">
      <c r="A98" s="5">
        <v>97</v>
      </c>
      <c r="B98" s="14" t="s">
        <v>348</v>
      </c>
      <c r="C98" s="26" t="s">
        <v>349</v>
      </c>
      <c r="D98" s="21"/>
      <c r="E98" s="28" t="s">
        <v>240</v>
      </c>
      <c r="F98" s="28" t="s">
        <v>241</v>
      </c>
      <c r="G98" s="1"/>
      <c r="H98" s="33">
        <v>45240</v>
      </c>
      <c r="I98" s="18">
        <f t="shared" si="2"/>
        <v>4991351.3513513505</v>
      </c>
      <c r="J98" s="18">
        <f t="shared" si="3"/>
        <v>549048.64864864852</v>
      </c>
      <c r="K98" s="25">
        <f>769500+4770900</f>
        <v>5540400</v>
      </c>
    </row>
    <row r="99" spans="1:11" x14ac:dyDescent="0.2">
      <c r="A99" s="5">
        <v>98</v>
      </c>
      <c r="B99" s="20" t="s">
        <v>350</v>
      </c>
      <c r="C99" s="26" t="s">
        <v>351</v>
      </c>
      <c r="D99" s="21"/>
      <c r="E99" s="27" t="s">
        <v>176</v>
      </c>
      <c r="F99" s="23" t="s">
        <v>177</v>
      </c>
      <c r="G99" s="1"/>
      <c r="H99" s="33">
        <v>45240</v>
      </c>
      <c r="I99" s="24">
        <f t="shared" si="2"/>
        <v>7724748.6486486476</v>
      </c>
      <c r="J99" s="24">
        <f t="shared" si="3"/>
        <v>849722.35135135124</v>
      </c>
      <c r="K99" s="25">
        <f>4780305+453492+3340674</f>
        <v>8574471</v>
      </c>
    </row>
    <row r="100" spans="1:11" x14ac:dyDescent="0.2">
      <c r="A100" s="5">
        <v>99</v>
      </c>
      <c r="B100" s="14" t="s">
        <v>352</v>
      </c>
      <c r="C100" s="26" t="s">
        <v>353</v>
      </c>
      <c r="D100" s="21"/>
      <c r="E100" s="27" t="s">
        <v>354</v>
      </c>
      <c r="F100" s="23" t="s">
        <v>248</v>
      </c>
      <c r="G100" s="1"/>
      <c r="H100" s="33">
        <v>45240</v>
      </c>
      <c r="I100" s="18">
        <f t="shared" si="2"/>
        <v>6356562.1621621614</v>
      </c>
      <c r="J100" s="18">
        <f t="shared" si="3"/>
        <v>699221.83783783775</v>
      </c>
      <c r="K100" s="25">
        <f>2363280+2213640+2478864</f>
        <v>7055784</v>
      </c>
    </row>
    <row r="101" spans="1:11" x14ac:dyDescent="0.2">
      <c r="A101" s="5">
        <v>100</v>
      </c>
      <c r="B101" s="20" t="s">
        <v>355</v>
      </c>
      <c r="C101" s="26" t="s">
        <v>356</v>
      </c>
      <c r="D101" s="21"/>
      <c r="E101" s="27" t="s">
        <v>357</v>
      </c>
      <c r="F101" s="23" t="s">
        <v>46</v>
      </c>
      <c r="G101" s="1"/>
      <c r="H101" s="33">
        <v>45241</v>
      </c>
      <c r="I101" s="24">
        <f t="shared" si="2"/>
        <v>26154989.189189188</v>
      </c>
      <c r="J101" s="24">
        <f t="shared" si="3"/>
        <v>2877048.8108108109</v>
      </c>
      <c r="K101" s="25">
        <f>3490452+5909760+19631826</f>
        <v>29032038</v>
      </c>
    </row>
    <row r="102" spans="1:11" x14ac:dyDescent="0.2">
      <c r="A102" s="5">
        <v>101</v>
      </c>
      <c r="B102" s="14" t="s">
        <v>358</v>
      </c>
      <c r="C102" s="26" t="s">
        <v>359</v>
      </c>
      <c r="D102" s="21"/>
      <c r="E102" s="27" t="s">
        <v>360</v>
      </c>
      <c r="F102" s="23" t="s">
        <v>361</v>
      </c>
      <c r="G102" s="1"/>
      <c r="H102" s="33">
        <v>45241</v>
      </c>
      <c r="I102" s="18">
        <f t="shared" si="2"/>
        <v>9255105.405405404</v>
      </c>
      <c r="J102" s="18">
        <f t="shared" si="3"/>
        <v>1018061.5945945944</v>
      </c>
      <c r="K102" s="25">
        <f>1928880+4043295+4300992</f>
        <v>10273167</v>
      </c>
    </row>
    <row r="103" spans="1:11" x14ac:dyDescent="0.2">
      <c r="A103" s="5">
        <v>102</v>
      </c>
      <c r="B103" s="20" t="s">
        <v>362</v>
      </c>
      <c r="C103" s="26" t="s">
        <v>363</v>
      </c>
      <c r="D103" s="21"/>
      <c r="E103" s="27" t="s">
        <v>364</v>
      </c>
      <c r="F103" s="23" t="s">
        <v>365</v>
      </c>
      <c r="G103" s="1"/>
      <c r="H103" s="33">
        <v>45241</v>
      </c>
      <c r="I103" s="24">
        <f t="shared" si="2"/>
        <v>1096687.3873873872</v>
      </c>
      <c r="J103" s="24">
        <f t="shared" si="3"/>
        <v>120635.61261261259</v>
      </c>
      <c r="K103" s="25">
        <f>1044212+173111</f>
        <v>1217323</v>
      </c>
    </row>
    <row r="104" spans="1:11" x14ac:dyDescent="0.2">
      <c r="A104" s="5">
        <v>103</v>
      </c>
      <c r="B104" s="14" t="s">
        <v>366</v>
      </c>
      <c r="C104" s="26" t="s">
        <v>367</v>
      </c>
      <c r="D104" s="21"/>
      <c r="E104" s="27" t="s">
        <v>176</v>
      </c>
      <c r="F104" s="23" t="s">
        <v>57</v>
      </c>
      <c r="G104" s="1"/>
      <c r="H104" s="33">
        <v>45241</v>
      </c>
      <c r="I104" s="18">
        <f t="shared" si="2"/>
        <v>1658854.9549549548</v>
      </c>
      <c r="J104" s="18">
        <f t="shared" si="3"/>
        <v>182474.04504504503</v>
      </c>
      <c r="K104" s="25">
        <f>481574+1359755</f>
        <v>1841329</v>
      </c>
    </row>
    <row r="105" spans="1:11" x14ac:dyDescent="0.2">
      <c r="A105" s="5">
        <v>104</v>
      </c>
      <c r="B105" s="20" t="s">
        <v>368</v>
      </c>
      <c r="C105" s="26" t="s">
        <v>369</v>
      </c>
      <c r="D105" s="21"/>
      <c r="E105" s="27" t="s">
        <v>370</v>
      </c>
      <c r="F105" s="23" t="s">
        <v>371</v>
      </c>
      <c r="G105" s="1"/>
      <c r="H105" s="33">
        <v>45237</v>
      </c>
      <c r="I105" s="24">
        <f t="shared" si="2"/>
        <v>3063844.1441441439</v>
      </c>
      <c r="J105" s="24">
        <f t="shared" si="3"/>
        <v>337022.85585585586</v>
      </c>
      <c r="K105" s="25">
        <f>653752+2062260+346275+338580</f>
        <v>3400867</v>
      </c>
    </row>
    <row r="106" spans="1:11" x14ac:dyDescent="0.2">
      <c r="A106" s="5">
        <v>105</v>
      </c>
      <c r="B106" s="14" t="s">
        <v>372</v>
      </c>
      <c r="C106" s="26" t="s">
        <v>373</v>
      </c>
      <c r="D106" s="21"/>
      <c r="E106" s="27" t="s">
        <v>374</v>
      </c>
      <c r="F106" s="23" t="s">
        <v>375</v>
      </c>
      <c r="G106" s="1"/>
      <c r="H106" s="33">
        <v>45243</v>
      </c>
      <c r="I106" s="18">
        <f t="shared" si="2"/>
        <v>7175529.7297297288</v>
      </c>
      <c r="J106" s="18">
        <f t="shared" si="3"/>
        <v>789308.27027027018</v>
      </c>
      <c r="K106" s="25">
        <f>738720+5171040+2055078</f>
        <v>7964838</v>
      </c>
    </row>
    <row r="107" spans="1:11" x14ac:dyDescent="0.2">
      <c r="A107" s="5">
        <v>106</v>
      </c>
      <c r="B107" s="20" t="s">
        <v>376</v>
      </c>
      <c r="C107" s="26" t="s">
        <v>377</v>
      </c>
      <c r="D107" s="21"/>
      <c r="E107" s="27" t="s">
        <v>378</v>
      </c>
      <c r="F107" s="23" t="s">
        <v>305</v>
      </c>
      <c r="G107" s="1"/>
      <c r="H107" s="33">
        <v>45243</v>
      </c>
      <c r="I107" s="24">
        <f t="shared" si="2"/>
        <v>3693945.9459459456</v>
      </c>
      <c r="J107" s="24">
        <f t="shared" si="3"/>
        <v>406334.05405405402</v>
      </c>
      <c r="K107" s="25">
        <f>1550280+2550000</f>
        <v>4100280</v>
      </c>
    </row>
    <row r="108" spans="1:11" x14ac:dyDescent="0.2">
      <c r="A108" s="5">
        <v>107</v>
      </c>
      <c r="B108" s="14" t="s">
        <v>379</v>
      </c>
      <c r="C108" s="38" t="s">
        <v>380</v>
      </c>
      <c r="D108" s="39"/>
      <c r="E108" s="40" t="s">
        <v>381</v>
      </c>
      <c r="F108" s="2" t="s">
        <v>382</v>
      </c>
      <c r="G108" s="1"/>
      <c r="H108" s="41">
        <v>45243</v>
      </c>
      <c r="I108" s="18">
        <f t="shared" si="2"/>
        <v>130630.63063063062</v>
      </c>
      <c r="J108" s="18">
        <f t="shared" si="3"/>
        <v>14369.369369369368</v>
      </c>
      <c r="K108" s="25">
        <v>145000</v>
      </c>
    </row>
    <row r="109" spans="1:11" x14ac:dyDescent="0.2">
      <c r="A109" s="5">
        <v>108</v>
      </c>
      <c r="B109" s="20" t="s">
        <v>383</v>
      </c>
      <c r="C109" s="26" t="s">
        <v>384</v>
      </c>
      <c r="D109" s="21"/>
      <c r="E109" s="28" t="s">
        <v>385</v>
      </c>
      <c r="F109" s="28" t="s">
        <v>386</v>
      </c>
      <c r="G109" s="1"/>
      <c r="H109" s="33">
        <v>45243</v>
      </c>
      <c r="I109" s="24">
        <f t="shared" si="2"/>
        <v>5253859.4594594594</v>
      </c>
      <c r="J109" s="24">
        <f t="shared" si="3"/>
        <v>577924.54054054059</v>
      </c>
      <c r="K109" s="25">
        <v>5831784</v>
      </c>
    </row>
    <row r="110" spans="1:11" x14ac:dyDescent="0.2">
      <c r="A110" s="5">
        <v>109</v>
      </c>
      <c r="B110" s="14" t="s">
        <v>387</v>
      </c>
      <c r="C110" s="26" t="s">
        <v>388</v>
      </c>
      <c r="D110" s="21"/>
      <c r="E110" s="27" t="s">
        <v>389</v>
      </c>
      <c r="F110" s="23" t="s">
        <v>390</v>
      </c>
      <c r="G110" s="1"/>
      <c r="H110" s="33">
        <v>45244</v>
      </c>
      <c r="I110" s="18">
        <f t="shared" si="2"/>
        <v>471405.40540540538</v>
      </c>
      <c r="J110" s="18">
        <f t="shared" si="3"/>
        <v>51854.594594594593</v>
      </c>
      <c r="K110" s="25">
        <v>523260</v>
      </c>
    </row>
    <row r="111" spans="1:11" x14ac:dyDescent="0.2">
      <c r="A111" s="5">
        <v>110</v>
      </c>
      <c r="B111" s="20" t="s">
        <v>391</v>
      </c>
      <c r="C111" s="26" t="s">
        <v>392</v>
      </c>
      <c r="D111" s="21"/>
      <c r="E111" s="27" t="s">
        <v>393</v>
      </c>
      <c r="F111" s="23" t="s">
        <v>394</v>
      </c>
      <c r="G111" s="1"/>
      <c r="H111" s="33">
        <v>45244</v>
      </c>
      <c r="I111" s="24">
        <f t="shared" si="2"/>
        <v>998270.27027027018</v>
      </c>
      <c r="J111" s="24">
        <f t="shared" si="3"/>
        <v>109809.72972972972</v>
      </c>
      <c r="K111" s="25">
        <v>1108080</v>
      </c>
    </row>
    <row r="112" spans="1:11" x14ac:dyDescent="0.2">
      <c r="A112" s="5">
        <v>111</v>
      </c>
      <c r="B112" s="14" t="s">
        <v>395</v>
      </c>
      <c r="C112" s="26" t="s">
        <v>396</v>
      </c>
      <c r="D112" s="21"/>
      <c r="E112" s="27" t="s">
        <v>397</v>
      </c>
      <c r="F112" s="23" t="s">
        <v>398</v>
      </c>
      <c r="G112" s="1"/>
      <c r="H112" s="33">
        <v>45244</v>
      </c>
      <c r="I112" s="18">
        <f t="shared" si="2"/>
        <v>678454.05405405397</v>
      </c>
      <c r="J112" s="18">
        <f t="shared" si="3"/>
        <v>74629.945945945932</v>
      </c>
      <c r="K112" s="25">
        <v>753084</v>
      </c>
    </row>
    <row r="113" spans="1:11" x14ac:dyDescent="0.2">
      <c r="A113" s="5">
        <v>112</v>
      </c>
      <c r="B113" s="20" t="s">
        <v>399</v>
      </c>
      <c r="C113" s="26" t="s">
        <v>400</v>
      </c>
      <c r="D113" s="21"/>
      <c r="E113" s="27" t="s">
        <v>401</v>
      </c>
      <c r="F113" s="23" t="s">
        <v>220</v>
      </c>
      <c r="G113" s="1"/>
      <c r="H113" s="33">
        <v>45244</v>
      </c>
      <c r="I113" s="24">
        <f t="shared" si="2"/>
        <v>76256.756756756746</v>
      </c>
      <c r="J113" s="24">
        <f t="shared" si="3"/>
        <v>8388.2432432432415</v>
      </c>
      <c r="K113" s="25">
        <v>84645</v>
      </c>
    </row>
    <row r="114" spans="1:11" x14ac:dyDescent="0.2">
      <c r="A114" s="5">
        <v>113</v>
      </c>
      <c r="B114" s="14" t="s">
        <v>402</v>
      </c>
      <c r="C114" s="26" t="s">
        <v>403</v>
      </c>
      <c r="D114" s="21"/>
      <c r="E114" s="27" t="s">
        <v>404</v>
      </c>
      <c r="F114" s="23" t="s">
        <v>264</v>
      </c>
      <c r="G114" s="1"/>
      <c r="H114" s="33">
        <v>45245</v>
      </c>
      <c r="I114" s="18">
        <f t="shared" si="2"/>
        <v>243243.24324324323</v>
      </c>
      <c r="J114" s="18">
        <f t="shared" si="3"/>
        <v>26756.756756756757</v>
      </c>
      <c r="K114" s="25">
        <v>270000</v>
      </c>
    </row>
    <row r="115" spans="1:11" x14ac:dyDescent="0.2">
      <c r="A115" s="5">
        <v>114</v>
      </c>
      <c r="B115" s="20" t="s">
        <v>405</v>
      </c>
      <c r="C115" s="26" t="s">
        <v>406</v>
      </c>
      <c r="D115" s="21"/>
      <c r="E115" s="27" t="s">
        <v>176</v>
      </c>
      <c r="F115" s="23" t="s">
        <v>25</v>
      </c>
      <c r="G115" s="1"/>
      <c r="H115" s="33">
        <v>45245</v>
      </c>
      <c r="I115" s="24">
        <f t="shared" si="2"/>
        <v>13528459.459459458</v>
      </c>
      <c r="J115" s="24">
        <f t="shared" si="3"/>
        <v>1488130.5405405404</v>
      </c>
      <c r="K115" s="25">
        <f>1487700+3841740+9687150</f>
        <v>15016590</v>
      </c>
    </row>
    <row r="116" spans="1:11" x14ac:dyDescent="0.2">
      <c r="A116" s="5">
        <v>115</v>
      </c>
      <c r="B116" s="14" t="s">
        <v>407</v>
      </c>
      <c r="C116" s="26" t="s">
        <v>408</v>
      </c>
      <c r="D116" s="21"/>
      <c r="E116" s="27" t="s">
        <v>409</v>
      </c>
      <c r="F116" s="23" t="s">
        <v>203</v>
      </c>
      <c r="G116" s="1"/>
      <c r="H116" s="33">
        <v>45246</v>
      </c>
      <c r="I116" s="18">
        <f t="shared" si="2"/>
        <v>1123324.3243243243</v>
      </c>
      <c r="J116" s="18">
        <f t="shared" si="3"/>
        <v>123565.67567567567</v>
      </c>
      <c r="K116" s="25">
        <f>211400+1035490</f>
        <v>1246890</v>
      </c>
    </row>
    <row r="117" spans="1:11" x14ac:dyDescent="0.2">
      <c r="A117" s="5">
        <v>116</v>
      </c>
      <c r="B117" s="20" t="s">
        <v>410</v>
      </c>
      <c r="C117" s="26" t="s">
        <v>411</v>
      </c>
      <c r="D117" s="21"/>
      <c r="E117" s="27" t="s">
        <v>244</v>
      </c>
      <c r="F117" s="23" t="s">
        <v>46</v>
      </c>
      <c r="G117" s="1"/>
      <c r="H117" s="33">
        <v>45245</v>
      </c>
      <c r="I117" s="24">
        <f t="shared" si="2"/>
        <v>30495154.054054052</v>
      </c>
      <c r="J117" s="24">
        <f t="shared" si="3"/>
        <v>3354466.9459459456</v>
      </c>
      <c r="K117" s="25">
        <f>25667955+4120416+4061250</f>
        <v>33849621</v>
      </c>
    </row>
    <row r="118" spans="1:11" x14ac:dyDescent="0.2">
      <c r="A118" s="5">
        <v>117</v>
      </c>
      <c r="B118" s="14" t="s">
        <v>412</v>
      </c>
      <c r="C118" s="26" t="s">
        <v>413</v>
      </c>
      <c r="D118" s="21"/>
      <c r="E118" s="27" t="s">
        <v>414</v>
      </c>
      <c r="F118" s="23" t="s">
        <v>361</v>
      </c>
      <c r="G118" s="1"/>
      <c r="H118" s="33">
        <v>45245</v>
      </c>
      <c r="I118" s="18">
        <f t="shared" si="2"/>
        <v>2610754.054054054</v>
      </c>
      <c r="J118" s="18">
        <f t="shared" si="3"/>
        <v>287182.94594594592</v>
      </c>
      <c r="K118" s="25">
        <v>2897937</v>
      </c>
    </row>
    <row r="119" spans="1:11" x14ac:dyDescent="0.2">
      <c r="A119" s="5">
        <v>118</v>
      </c>
      <c r="B119" s="20" t="s">
        <v>415</v>
      </c>
      <c r="C119" s="38" t="s">
        <v>416</v>
      </c>
      <c r="D119" s="39"/>
      <c r="E119" s="40" t="s">
        <v>417</v>
      </c>
      <c r="F119" s="2" t="s">
        <v>418</v>
      </c>
      <c r="G119" s="1"/>
      <c r="H119" s="41">
        <v>45246</v>
      </c>
      <c r="I119" s="24">
        <f t="shared" si="2"/>
        <v>2252270.2702702703</v>
      </c>
      <c r="J119" s="24">
        <f t="shared" si="3"/>
        <v>247749.72972972973</v>
      </c>
      <c r="K119" s="25">
        <f>384750+760950+1354320</f>
        <v>2500020</v>
      </c>
    </row>
    <row r="120" spans="1:11" x14ac:dyDescent="0.2">
      <c r="A120" s="5">
        <v>119</v>
      </c>
      <c r="B120" s="14" t="s">
        <v>419</v>
      </c>
      <c r="C120" s="26" t="s">
        <v>420</v>
      </c>
      <c r="D120" s="21"/>
      <c r="E120" s="28" t="s">
        <v>421</v>
      </c>
      <c r="F120" s="28" t="s">
        <v>422</v>
      </c>
      <c r="G120" s="1"/>
      <c r="H120" s="33">
        <v>45246</v>
      </c>
      <c r="I120" s="18">
        <f t="shared" si="2"/>
        <v>11762962.162162161</v>
      </c>
      <c r="J120" s="18">
        <f t="shared" si="3"/>
        <v>1293925.8378378376</v>
      </c>
      <c r="K120" s="25">
        <f>3342708+4801680+4912500</f>
        <v>13056888</v>
      </c>
    </row>
    <row r="121" spans="1:11" x14ac:dyDescent="0.2">
      <c r="A121" s="5">
        <v>120</v>
      </c>
      <c r="B121" s="20" t="s">
        <v>423</v>
      </c>
      <c r="C121" s="26" t="s">
        <v>424</v>
      </c>
      <c r="D121" s="21"/>
      <c r="E121" s="27" t="s">
        <v>425</v>
      </c>
      <c r="F121" s="23" t="s">
        <v>116</v>
      </c>
      <c r="G121" s="1"/>
      <c r="H121" s="33">
        <v>45244</v>
      </c>
      <c r="I121" s="24">
        <f t="shared" si="2"/>
        <v>945945.94594594592</v>
      </c>
      <c r="J121" s="24">
        <f t="shared" si="3"/>
        <v>104054.05405405405</v>
      </c>
      <c r="K121" s="25">
        <v>1050000</v>
      </c>
    </row>
    <row r="122" spans="1:11" x14ac:dyDescent="0.2">
      <c r="A122" s="5">
        <v>121</v>
      </c>
      <c r="B122" s="14" t="s">
        <v>426</v>
      </c>
      <c r="C122" s="26" t="s">
        <v>427</v>
      </c>
      <c r="D122" s="21"/>
      <c r="E122" s="27" t="s">
        <v>428</v>
      </c>
      <c r="F122" s="23" t="s">
        <v>69</v>
      </c>
      <c r="G122" s="1"/>
      <c r="H122" s="33">
        <v>45247</v>
      </c>
      <c r="I122" s="18">
        <f t="shared" si="2"/>
        <v>15387045.045045044</v>
      </c>
      <c r="J122" s="18">
        <f t="shared" si="3"/>
        <v>1692574.9549549548</v>
      </c>
      <c r="K122" s="25">
        <f>3875000+13204620</f>
        <v>17079620</v>
      </c>
    </row>
    <row r="123" spans="1:11" x14ac:dyDescent="0.2">
      <c r="A123" s="5">
        <v>122</v>
      </c>
      <c r="B123" s="20" t="s">
        <v>429</v>
      </c>
      <c r="C123" s="26" t="s">
        <v>430</v>
      </c>
      <c r="D123" s="21"/>
      <c r="E123" s="27" t="s">
        <v>431</v>
      </c>
      <c r="F123" s="23" t="s">
        <v>5</v>
      </c>
      <c r="G123" s="1"/>
      <c r="H123" s="33">
        <v>45247</v>
      </c>
      <c r="I123" s="24">
        <f t="shared" si="2"/>
        <v>1662162.1621621621</v>
      </c>
      <c r="J123" s="24">
        <f t="shared" si="3"/>
        <v>182837.83783783784</v>
      </c>
      <c r="K123" s="25">
        <v>1845000</v>
      </c>
    </row>
    <row r="124" spans="1:11" x14ac:dyDescent="0.2">
      <c r="A124" s="5">
        <v>123</v>
      </c>
      <c r="B124" s="14" t="s">
        <v>432</v>
      </c>
      <c r="C124" s="26" t="s">
        <v>433</v>
      </c>
      <c r="D124" s="21"/>
      <c r="E124" s="27" t="s">
        <v>434</v>
      </c>
      <c r="F124" s="23" t="s">
        <v>248</v>
      </c>
      <c r="G124" s="1"/>
      <c r="H124" s="33">
        <v>45247</v>
      </c>
      <c r="I124" s="18">
        <f t="shared" si="2"/>
        <v>324324.32432432432</v>
      </c>
      <c r="J124" s="18">
        <f t="shared" si="3"/>
        <v>35675.675675675673</v>
      </c>
      <c r="K124" s="25">
        <v>360000</v>
      </c>
    </row>
    <row r="125" spans="1:11" x14ac:dyDescent="0.2">
      <c r="A125" s="5">
        <v>124</v>
      </c>
      <c r="B125" s="20" t="s">
        <v>435</v>
      </c>
      <c r="C125" s="26" t="s">
        <v>436</v>
      </c>
      <c r="D125" s="21"/>
      <c r="E125" s="27" t="s">
        <v>437</v>
      </c>
      <c r="F125" s="23" t="s">
        <v>248</v>
      </c>
      <c r="G125" s="1"/>
      <c r="H125" s="33">
        <v>45247</v>
      </c>
      <c r="I125" s="24">
        <f t="shared" si="2"/>
        <v>2672326.1261261259</v>
      </c>
      <c r="J125" s="24">
        <f t="shared" si="3"/>
        <v>293955.87387387385</v>
      </c>
      <c r="K125" s="25">
        <v>2966282</v>
      </c>
    </row>
    <row r="126" spans="1:11" x14ac:dyDescent="0.2">
      <c r="A126" s="5">
        <v>125</v>
      </c>
      <c r="B126" s="14" t="s">
        <v>438</v>
      </c>
      <c r="C126" s="26" t="s">
        <v>439</v>
      </c>
      <c r="D126" s="21"/>
      <c r="E126" s="27" t="s">
        <v>440</v>
      </c>
      <c r="F126" s="23" t="s">
        <v>63</v>
      </c>
      <c r="G126" s="1"/>
      <c r="H126" s="33">
        <v>45248</v>
      </c>
      <c r="I126" s="18">
        <f t="shared" si="2"/>
        <v>1302509.9099099098</v>
      </c>
      <c r="J126" s="18">
        <f t="shared" si="3"/>
        <v>143276.09009009009</v>
      </c>
      <c r="K126" s="25">
        <f>1275470+170316</f>
        <v>1445786</v>
      </c>
    </row>
    <row r="127" spans="1:11" x14ac:dyDescent="0.2">
      <c r="A127" s="5">
        <v>126</v>
      </c>
      <c r="B127" s="20" t="s">
        <v>441</v>
      </c>
      <c r="C127" s="26" t="s">
        <v>442</v>
      </c>
      <c r="D127" s="21"/>
      <c r="E127" s="27" t="s">
        <v>443</v>
      </c>
      <c r="F127" s="23" t="s">
        <v>248</v>
      </c>
      <c r="G127" s="1"/>
      <c r="H127" s="33">
        <v>45248</v>
      </c>
      <c r="I127" s="24">
        <f t="shared" si="2"/>
        <v>2146464.8648648649</v>
      </c>
      <c r="J127" s="24">
        <f t="shared" si="3"/>
        <v>236111.13513513515</v>
      </c>
      <c r="K127" s="25">
        <f>1093920+1288656</f>
        <v>2382576</v>
      </c>
    </row>
    <row r="128" spans="1:11" x14ac:dyDescent="0.2">
      <c r="A128" s="5">
        <v>127</v>
      </c>
      <c r="B128" s="14" t="s">
        <v>444</v>
      </c>
      <c r="C128" s="26" t="s">
        <v>445</v>
      </c>
      <c r="D128" s="21"/>
      <c r="E128" s="27" t="s">
        <v>446</v>
      </c>
      <c r="F128" s="23" t="s">
        <v>382</v>
      </c>
      <c r="G128" s="1"/>
      <c r="H128" s="33">
        <v>45248</v>
      </c>
      <c r="I128" s="18">
        <f t="shared" si="2"/>
        <v>3866666.6666666665</v>
      </c>
      <c r="J128" s="18">
        <f t="shared" si="3"/>
        <v>425333.33333333331</v>
      </c>
      <c r="K128" s="25">
        <f>3500000+792000</f>
        <v>4292000</v>
      </c>
    </row>
    <row r="129" spans="1:11" x14ac:dyDescent="0.2">
      <c r="A129" s="5">
        <v>128</v>
      </c>
      <c r="B129" s="20" t="s">
        <v>447</v>
      </c>
      <c r="C129" s="26" t="s">
        <v>448</v>
      </c>
      <c r="D129" s="21"/>
      <c r="E129" s="27" t="s">
        <v>449</v>
      </c>
      <c r="F129" s="23" t="s">
        <v>361</v>
      </c>
      <c r="G129" s="1"/>
      <c r="H129" s="33">
        <v>45248</v>
      </c>
      <c r="I129" s="24">
        <f t="shared" si="2"/>
        <v>7079399.9999999991</v>
      </c>
      <c r="J129" s="24">
        <f t="shared" si="3"/>
        <v>778733.99999999988</v>
      </c>
      <c r="K129" s="25">
        <v>7858134</v>
      </c>
    </row>
    <row r="130" spans="1:11" x14ac:dyDescent="0.2">
      <c r="A130" s="5">
        <v>129</v>
      </c>
      <c r="B130" s="14" t="s">
        <v>450</v>
      </c>
      <c r="C130" s="38" t="s">
        <v>451</v>
      </c>
      <c r="D130" s="39"/>
      <c r="E130" s="40" t="s">
        <v>452</v>
      </c>
      <c r="F130" s="2" t="s">
        <v>98</v>
      </c>
      <c r="G130" s="1"/>
      <c r="H130" s="41">
        <v>45248</v>
      </c>
      <c r="I130" s="18">
        <f t="shared" si="2"/>
        <v>1663783.7837837837</v>
      </c>
      <c r="J130" s="18">
        <f t="shared" si="3"/>
        <v>183016.21621621621</v>
      </c>
      <c r="K130" s="25">
        <v>1846800</v>
      </c>
    </row>
    <row r="131" spans="1:11" x14ac:dyDescent="0.2">
      <c r="A131" s="5">
        <v>130</v>
      </c>
      <c r="B131" s="20" t="s">
        <v>453</v>
      </c>
      <c r="C131" s="26" t="s">
        <v>454</v>
      </c>
      <c r="D131" s="21"/>
      <c r="E131" s="28" t="s">
        <v>176</v>
      </c>
      <c r="F131" s="28" t="s">
        <v>317</v>
      </c>
      <c r="G131" s="1"/>
      <c r="H131" s="33">
        <v>45248</v>
      </c>
      <c r="I131" s="24">
        <f t="shared" si="2"/>
        <v>4030054.0540540535</v>
      </c>
      <c r="J131" s="24">
        <f t="shared" si="3"/>
        <v>443305.94594594586</v>
      </c>
      <c r="K131" s="25">
        <f>1949400+2523960</f>
        <v>4473360</v>
      </c>
    </row>
    <row r="132" spans="1:11" x14ac:dyDescent="0.2">
      <c r="A132" s="5">
        <v>131</v>
      </c>
      <c r="B132" s="14" t="s">
        <v>455</v>
      </c>
      <c r="C132" s="26" t="s">
        <v>456</v>
      </c>
      <c r="D132" s="21"/>
      <c r="E132" s="27" t="s">
        <v>457</v>
      </c>
      <c r="F132" s="23" t="s">
        <v>46</v>
      </c>
      <c r="G132" s="1"/>
      <c r="H132" s="33">
        <v>45248</v>
      </c>
      <c r="I132" s="18">
        <f t="shared" ref="I132:I195" si="4">K132/1.11</f>
        <v>11736454.054054054</v>
      </c>
      <c r="J132" s="18">
        <f t="shared" ref="J132:J195" si="5">I132*11%</f>
        <v>1291009.9459459458</v>
      </c>
      <c r="K132" s="25">
        <v>13027464</v>
      </c>
    </row>
    <row r="133" spans="1:11" x14ac:dyDescent="0.2">
      <c r="A133" s="5">
        <v>132</v>
      </c>
      <c r="B133" s="20" t="s">
        <v>458</v>
      </c>
      <c r="C133" s="26" t="s">
        <v>459</v>
      </c>
      <c r="D133" s="21"/>
      <c r="E133" s="27" t="s">
        <v>460</v>
      </c>
      <c r="F133" s="23" t="s">
        <v>220</v>
      </c>
      <c r="G133" s="1"/>
      <c r="H133" s="33">
        <v>45250</v>
      </c>
      <c r="I133" s="24">
        <f t="shared" si="4"/>
        <v>781841.44144144142</v>
      </c>
      <c r="J133" s="24">
        <f t="shared" si="5"/>
        <v>86002.55855855855</v>
      </c>
      <c r="K133" s="25">
        <f>370386+497458</f>
        <v>867844</v>
      </c>
    </row>
    <row r="134" spans="1:11" x14ac:dyDescent="0.2">
      <c r="A134" s="5">
        <v>133</v>
      </c>
      <c r="B134" s="14" t="s">
        <v>461</v>
      </c>
      <c r="C134" s="26" t="s">
        <v>462</v>
      </c>
      <c r="D134" s="21"/>
      <c r="E134" s="27" t="s">
        <v>244</v>
      </c>
      <c r="F134" s="23" t="s">
        <v>46</v>
      </c>
      <c r="G134" s="1"/>
      <c r="H134" s="33">
        <v>45251</v>
      </c>
      <c r="I134" s="18">
        <f t="shared" si="4"/>
        <v>12025459.459459458</v>
      </c>
      <c r="J134" s="18">
        <f t="shared" si="5"/>
        <v>1322800.5405405404</v>
      </c>
      <c r="K134" s="25">
        <f>1795500+841320+10711440</f>
        <v>13348260</v>
      </c>
    </row>
    <row r="135" spans="1:11" x14ac:dyDescent="0.2">
      <c r="A135" s="5">
        <v>134</v>
      </c>
      <c r="B135" s="20" t="s">
        <v>463</v>
      </c>
      <c r="C135" s="26" t="s">
        <v>464</v>
      </c>
      <c r="D135" s="21"/>
      <c r="E135" s="27" t="s">
        <v>176</v>
      </c>
      <c r="F135" s="23" t="s">
        <v>177</v>
      </c>
      <c r="G135" s="1"/>
      <c r="H135" s="33">
        <v>45252</v>
      </c>
      <c r="I135" s="24">
        <f t="shared" si="4"/>
        <v>5554188.2882882878</v>
      </c>
      <c r="J135" s="24">
        <f t="shared" si="5"/>
        <v>610960.71171171172</v>
      </c>
      <c r="K135" s="25">
        <f>726750+2114159+3324240</f>
        <v>6165149</v>
      </c>
    </row>
    <row r="136" spans="1:11" x14ac:dyDescent="0.2">
      <c r="A136" s="5">
        <v>135</v>
      </c>
      <c r="B136" s="14" t="s">
        <v>465</v>
      </c>
      <c r="C136" s="26" t="s">
        <v>466</v>
      </c>
      <c r="D136" s="21"/>
      <c r="E136" s="27" t="s">
        <v>467</v>
      </c>
      <c r="F136" s="23" t="s">
        <v>237</v>
      </c>
      <c r="G136" s="1"/>
      <c r="H136" s="33">
        <v>45252</v>
      </c>
      <c r="I136" s="18">
        <f t="shared" si="4"/>
        <v>634086.48648648639</v>
      </c>
      <c r="J136" s="18">
        <f t="shared" si="5"/>
        <v>69749.513513513506</v>
      </c>
      <c r="K136" s="25">
        <v>703836</v>
      </c>
    </row>
    <row r="137" spans="1:11" x14ac:dyDescent="0.2">
      <c r="A137" s="5">
        <v>136</v>
      </c>
      <c r="B137" s="20" t="s">
        <v>468</v>
      </c>
      <c r="C137" s="26" t="s">
        <v>469</v>
      </c>
      <c r="D137" s="21"/>
      <c r="E137" s="27" t="s">
        <v>470</v>
      </c>
      <c r="F137" s="23" t="s">
        <v>471</v>
      </c>
      <c r="G137" s="1"/>
      <c r="H137" s="33">
        <v>45252</v>
      </c>
      <c r="I137" s="24">
        <f t="shared" si="4"/>
        <v>1063063.063063063</v>
      </c>
      <c r="J137" s="24">
        <f t="shared" si="5"/>
        <v>116936.93693693692</v>
      </c>
      <c r="K137" s="25">
        <v>1180000</v>
      </c>
    </row>
    <row r="138" spans="1:11" x14ac:dyDescent="0.2">
      <c r="A138" s="5">
        <v>137</v>
      </c>
      <c r="B138" s="14" t="s">
        <v>472</v>
      </c>
      <c r="C138" s="26" t="s">
        <v>473</v>
      </c>
      <c r="D138" s="21"/>
      <c r="E138" s="27" t="s">
        <v>354</v>
      </c>
      <c r="F138" s="23" t="s">
        <v>248</v>
      </c>
      <c r="G138" s="1"/>
      <c r="H138" s="33">
        <v>45253</v>
      </c>
      <c r="I138" s="18">
        <f t="shared" si="4"/>
        <v>1373210.8108108107</v>
      </c>
      <c r="J138" s="18">
        <f t="shared" si="5"/>
        <v>151053.18918918917</v>
      </c>
      <c r="K138" s="25">
        <v>1524264</v>
      </c>
    </row>
    <row r="139" spans="1:11" x14ac:dyDescent="0.2">
      <c r="A139" s="5">
        <v>138</v>
      </c>
      <c r="B139" s="20" t="s">
        <v>474</v>
      </c>
      <c r="C139" s="26" t="s">
        <v>475</v>
      </c>
      <c r="D139" s="21"/>
      <c r="E139" s="27" t="s">
        <v>183</v>
      </c>
      <c r="F139" s="23" t="s">
        <v>184</v>
      </c>
      <c r="G139" s="1"/>
      <c r="H139" s="33">
        <v>45254</v>
      </c>
      <c r="I139" s="24">
        <f t="shared" si="4"/>
        <v>2943972.9729729728</v>
      </c>
      <c r="J139" s="24">
        <f t="shared" si="5"/>
        <v>323837.02702702698</v>
      </c>
      <c r="K139" s="25">
        <v>3267810</v>
      </c>
    </row>
    <row r="140" spans="1:11" x14ac:dyDescent="0.2">
      <c r="A140" s="5">
        <v>139</v>
      </c>
      <c r="B140" s="14" t="s">
        <v>476</v>
      </c>
      <c r="C140" s="26" t="s">
        <v>477</v>
      </c>
      <c r="D140" s="21"/>
      <c r="E140" s="27" t="s">
        <v>421</v>
      </c>
      <c r="F140" s="23" t="s">
        <v>422</v>
      </c>
      <c r="G140" s="1"/>
      <c r="H140" s="33">
        <v>45253</v>
      </c>
      <c r="I140" s="18">
        <f t="shared" si="4"/>
        <v>674162.16216216213</v>
      </c>
      <c r="J140" s="18">
        <f t="shared" si="5"/>
        <v>74157.83783783784</v>
      </c>
      <c r="K140" s="25">
        <v>748320</v>
      </c>
    </row>
    <row r="141" spans="1:11" x14ac:dyDescent="0.2">
      <c r="A141" s="5">
        <v>140</v>
      </c>
      <c r="B141" s="20" t="s">
        <v>478</v>
      </c>
      <c r="C141" s="38" t="s">
        <v>479</v>
      </c>
      <c r="D141" s="39"/>
      <c r="E141" s="40" t="s">
        <v>333</v>
      </c>
      <c r="F141" s="2" t="s">
        <v>227</v>
      </c>
      <c r="G141" s="1"/>
      <c r="H141" s="41">
        <v>45254</v>
      </c>
      <c r="I141" s="24">
        <f t="shared" si="4"/>
        <v>18529005.405405402</v>
      </c>
      <c r="J141" s="24">
        <f t="shared" si="5"/>
        <v>2038190.5945945943</v>
      </c>
      <c r="K141" s="25">
        <f>5693274+6698754+8175168</f>
        <v>20567196</v>
      </c>
    </row>
    <row r="142" spans="1:11" x14ac:dyDescent="0.2">
      <c r="A142" s="5">
        <v>141</v>
      </c>
      <c r="B142" s="14" t="s">
        <v>480</v>
      </c>
      <c r="C142" s="26" t="s">
        <v>481</v>
      </c>
      <c r="D142" s="21"/>
      <c r="E142" s="27" t="s">
        <v>482</v>
      </c>
      <c r="F142" s="23" t="s">
        <v>305</v>
      </c>
      <c r="G142" s="21"/>
      <c r="H142" s="33">
        <v>45254</v>
      </c>
      <c r="I142" s="18">
        <f t="shared" si="4"/>
        <v>3755855.8558558556</v>
      </c>
      <c r="J142" s="18">
        <f t="shared" si="5"/>
        <v>413144.14414414414</v>
      </c>
      <c r="K142" s="25">
        <f>825000+3344000</f>
        <v>4169000</v>
      </c>
    </row>
    <row r="143" spans="1:11" x14ac:dyDescent="0.2">
      <c r="A143" s="5">
        <v>142</v>
      </c>
      <c r="B143" s="20" t="s">
        <v>483</v>
      </c>
      <c r="C143" s="26" t="s">
        <v>484</v>
      </c>
      <c r="D143" s="21"/>
      <c r="E143" s="27" t="s">
        <v>360</v>
      </c>
      <c r="F143" s="23" t="s">
        <v>361</v>
      </c>
      <c r="G143" s="21"/>
      <c r="H143" s="33">
        <v>45255</v>
      </c>
      <c r="I143" s="24">
        <f t="shared" si="4"/>
        <v>6913945.9459459456</v>
      </c>
      <c r="J143" s="24">
        <f t="shared" si="5"/>
        <v>760534.05405405397</v>
      </c>
      <c r="K143" s="25">
        <f>1580040+6094440</f>
        <v>7674480</v>
      </c>
    </row>
    <row r="144" spans="1:11" x14ac:dyDescent="0.2">
      <c r="A144" s="5">
        <v>143</v>
      </c>
      <c r="B144" s="14" t="s">
        <v>485</v>
      </c>
      <c r="C144" s="26" t="s">
        <v>486</v>
      </c>
      <c r="D144" s="21"/>
      <c r="E144" s="27" t="s">
        <v>487</v>
      </c>
      <c r="F144" s="23" t="s">
        <v>330</v>
      </c>
      <c r="G144" s="21"/>
      <c r="H144" s="33">
        <v>45254</v>
      </c>
      <c r="I144" s="18">
        <f t="shared" si="4"/>
        <v>7646935.1351351347</v>
      </c>
      <c r="J144" s="18">
        <f t="shared" si="5"/>
        <v>841162.86486486485</v>
      </c>
      <c r="K144" s="25">
        <f>3304746+3494556+1688796</f>
        <v>8488098</v>
      </c>
    </row>
    <row r="145" spans="1:11" x14ac:dyDescent="0.2">
      <c r="A145" s="5">
        <v>144</v>
      </c>
      <c r="B145" s="20" t="s">
        <v>488</v>
      </c>
      <c r="C145" s="26" t="s">
        <v>489</v>
      </c>
      <c r="D145" s="21"/>
      <c r="E145" s="27" t="s">
        <v>490</v>
      </c>
      <c r="F145" s="23" t="s">
        <v>122</v>
      </c>
      <c r="G145" s="21"/>
      <c r="H145" s="33">
        <v>45257</v>
      </c>
      <c r="I145" s="24">
        <f t="shared" si="4"/>
        <v>1081081.0810810809</v>
      </c>
      <c r="J145" s="24">
        <f t="shared" si="5"/>
        <v>118918.91891891891</v>
      </c>
      <c r="K145" s="25">
        <v>1200000</v>
      </c>
    </row>
    <row r="146" spans="1:11" x14ac:dyDescent="0.2">
      <c r="A146" s="5">
        <v>145</v>
      </c>
      <c r="B146" s="14" t="s">
        <v>491</v>
      </c>
      <c r="C146" s="38" t="s">
        <v>492</v>
      </c>
      <c r="D146" s="39"/>
      <c r="E146" s="40" t="s">
        <v>493</v>
      </c>
      <c r="F146" s="2" t="s">
        <v>494</v>
      </c>
      <c r="G146" s="1"/>
      <c r="H146" s="41">
        <v>45258</v>
      </c>
      <c r="I146" s="18">
        <f t="shared" si="4"/>
        <v>214905.40540540538</v>
      </c>
      <c r="J146" s="18">
        <f t="shared" si="5"/>
        <v>23639.594594594593</v>
      </c>
      <c r="K146" s="25">
        <v>238545</v>
      </c>
    </row>
    <row r="147" spans="1:11" x14ac:dyDescent="0.2">
      <c r="A147" s="5">
        <v>146</v>
      </c>
      <c r="B147" s="20" t="s">
        <v>495</v>
      </c>
      <c r="C147" s="26" t="s">
        <v>496</v>
      </c>
      <c r="D147" s="21"/>
      <c r="E147" s="27" t="s">
        <v>497</v>
      </c>
      <c r="F147" s="23" t="s">
        <v>199</v>
      </c>
      <c r="G147" s="21"/>
      <c r="H147" s="33">
        <v>45258</v>
      </c>
      <c r="I147" s="24">
        <f t="shared" si="4"/>
        <v>13958664.864864863</v>
      </c>
      <c r="J147" s="24">
        <f t="shared" si="5"/>
        <v>1535453.1351351349</v>
      </c>
      <c r="K147" s="25">
        <f>14032068+1462050</f>
        <v>15494118</v>
      </c>
    </row>
    <row r="148" spans="1:11" x14ac:dyDescent="0.2">
      <c r="A148" s="5">
        <v>147</v>
      </c>
      <c r="B148" s="14" t="s">
        <v>498</v>
      </c>
      <c r="C148" s="26" t="s">
        <v>499</v>
      </c>
      <c r="D148" s="21"/>
      <c r="E148" s="27" t="s">
        <v>234</v>
      </c>
      <c r="F148" s="23" t="s">
        <v>231</v>
      </c>
      <c r="G148" s="21"/>
      <c r="H148" s="33">
        <v>45260</v>
      </c>
      <c r="I148" s="18">
        <f t="shared" si="4"/>
        <v>2338540.5405405401</v>
      </c>
      <c r="J148" s="18">
        <f t="shared" si="5"/>
        <v>257239.45945945941</v>
      </c>
      <c r="K148" s="25">
        <v>2595780</v>
      </c>
    </row>
    <row r="149" spans="1:11" x14ac:dyDescent="0.2">
      <c r="A149" s="5">
        <v>148</v>
      </c>
      <c r="B149" s="20" t="s">
        <v>500</v>
      </c>
      <c r="C149" s="26" t="s">
        <v>501</v>
      </c>
      <c r="D149" s="21"/>
      <c r="E149" s="27" t="s">
        <v>502</v>
      </c>
      <c r="F149" s="23" t="s">
        <v>371</v>
      </c>
      <c r="G149" s="21"/>
      <c r="H149" s="33">
        <v>45260</v>
      </c>
      <c r="I149" s="24">
        <f t="shared" si="4"/>
        <v>2918918.9189189188</v>
      </c>
      <c r="J149" s="24">
        <f t="shared" si="5"/>
        <v>321081.08108108107</v>
      </c>
      <c r="K149" s="25">
        <f>540000+2700000</f>
        <v>3240000</v>
      </c>
    </row>
    <row r="150" spans="1:11" x14ac:dyDescent="0.2">
      <c r="A150" s="5">
        <v>149</v>
      </c>
      <c r="B150" s="14" t="s">
        <v>503</v>
      </c>
      <c r="C150" s="42" t="s">
        <v>504</v>
      </c>
      <c r="D150" s="21"/>
      <c r="E150" s="27" t="s">
        <v>505</v>
      </c>
      <c r="F150" s="23" t="s">
        <v>371</v>
      </c>
      <c r="G150" s="21"/>
      <c r="H150" s="33">
        <v>45260</v>
      </c>
      <c r="I150" s="18">
        <f t="shared" si="4"/>
        <v>31962045.045045041</v>
      </c>
      <c r="J150" s="18">
        <f t="shared" si="5"/>
        <v>3515824.9549549543</v>
      </c>
      <c r="K150" s="25">
        <f>25000+15000+35437870</f>
        <v>35477870</v>
      </c>
    </row>
    <row r="151" spans="1:11" x14ac:dyDescent="0.2">
      <c r="A151" s="5">
        <v>150</v>
      </c>
      <c r="B151" s="20" t="s">
        <v>506</v>
      </c>
      <c r="C151" s="26" t="s">
        <v>507</v>
      </c>
      <c r="D151" s="21"/>
      <c r="E151" s="27" t="s">
        <v>370</v>
      </c>
      <c r="F151" s="23" t="s">
        <v>371</v>
      </c>
      <c r="G151" s="21"/>
      <c r="H151" s="33">
        <v>45260</v>
      </c>
      <c r="I151" s="24">
        <f t="shared" si="4"/>
        <v>3470067.5675675673</v>
      </c>
      <c r="J151" s="24">
        <f t="shared" si="5"/>
        <v>381707.43243243243</v>
      </c>
      <c r="K151" s="25">
        <f>2094750+692550+1064475</f>
        <v>3851775</v>
      </c>
    </row>
    <row r="152" spans="1:11" x14ac:dyDescent="0.2">
      <c r="A152" s="5">
        <v>151</v>
      </c>
      <c r="B152" s="14" t="s">
        <v>508</v>
      </c>
      <c r="C152" s="26" t="s">
        <v>509</v>
      </c>
      <c r="D152" s="21"/>
      <c r="E152" s="27" t="s">
        <v>510</v>
      </c>
      <c r="F152" s="23" t="s">
        <v>177</v>
      </c>
      <c r="G152" s="21"/>
      <c r="H152" s="33">
        <v>45247</v>
      </c>
      <c r="I152" s="18">
        <f t="shared" si="4"/>
        <v>160832.43243243243</v>
      </c>
      <c r="J152" s="18">
        <f t="shared" si="5"/>
        <v>17691.567567567567</v>
      </c>
      <c r="K152" s="25">
        <v>178524</v>
      </c>
    </row>
    <row r="153" spans="1:11" x14ac:dyDescent="0.2">
      <c r="A153" s="5">
        <v>152</v>
      </c>
      <c r="B153" s="20" t="s">
        <v>511</v>
      </c>
      <c r="C153" s="26" t="s">
        <v>512</v>
      </c>
      <c r="D153" s="21"/>
      <c r="E153" s="27" t="s">
        <v>385</v>
      </c>
      <c r="F153" s="23" t="s">
        <v>98</v>
      </c>
      <c r="G153" s="21"/>
      <c r="H153" s="33">
        <v>45247</v>
      </c>
      <c r="I153" s="24">
        <f t="shared" si="4"/>
        <v>1307918.9189189188</v>
      </c>
      <c r="J153" s="24">
        <f t="shared" si="5"/>
        <v>143871.08108108107</v>
      </c>
      <c r="K153" s="25">
        <v>1451790</v>
      </c>
    </row>
    <row r="154" spans="1:11" x14ac:dyDescent="0.2">
      <c r="A154" s="5">
        <v>153</v>
      </c>
      <c r="B154" s="14" t="s">
        <v>513</v>
      </c>
      <c r="C154" s="38" t="s">
        <v>514</v>
      </c>
      <c r="D154" s="39"/>
      <c r="E154" s="40" t="s">
        <v>515</v>
      </c>
      <c r="F154" s="2" t="s">
        <v>264</v>
      </c>
      <c r="G154" s="1"/>
      <c r="H154" s="41">
        <v>45247</v>
      </c>
      <c r="I154" s="18">
        <f t="shared" si="4"/>
        <v>1429281.0810810809</v>
      </c>
      <c r="J154" s="18">
        <f t="shared" si="5"/>
        <v>157220.91891891891</v>
      </c>
      <c r="K154" s="25">
        <f>738000+848502</f>
        <v>1586502</v>
      </c>
    </row>
    <row r="155" spans="1:11" x14ac:dyDescent="0.2">
      <c r="A155" s="5">
        <v>154</v>
      </c>
      <c r="B155" s="20" t="s">
        <v>516</v>
      </c>
      <c r="C155" s="26" t="s">
        <v>517</v>
      </c>
      <c r="D155" s="21"/>
      <c r="E155" s="27" t="s">
        <v>518</v>
      </c>
      <c r="F155" s="23" t="s">
        <v>519</v>
      </c>
      <c r="G155" s="21"/>
      <c r="H155" s="33">
        <v>45248</v>
      </c>
      <c r="I155" s="24">
        <f t="shared" si="4"/>
        <v>171171.17117117115</v>
      </c>
      <c r="J155" s="24">
        <f t="shared" si="5"/>
        <v>18828.828828828828</v>
      </c>
      <c r="K155" s="25">
        <v>190000</v>
      </c>
    </row>
    <row r="156" spans="1:11" x14ac:dyDescent="0.2">
      <c r="A156" s="5">
        <v>155</v>
      </c>
      <c r="B156" s="14" t="s">
        <v>520</v>
      </c>
      <c r="C156" s="26" t="s">
        <v>521</v>
      </c>
      <c r="D156" s="21"/>
      <c r="E156" s="27" t="s">
        <v>522</v>
      </c>
      <c r="F156" s="23" t="s">
        <v>98</v>
      </c>
      <c r="G156" s="21"/>
      <c r="H156" s="33">
        <v>45250</v>
      </c>
      <c r="I156" s="18">
        <f t="shared" si="4"/>
        <v>157657.65765765763</v>
      </c>
      <c r="J156" s="18">
        <f t="shared" si="5"/>
        <v>17342.342342342341</v>
      </c>
      <c r="K156" s="25">
        <v>175000</v>
      </c>
    </row>
    <row r="157" spans="1:11" x14ac:dyDescent="0.2">
      <c r="A157" s="5">
        <v>156</v>
      </c>
      <c r="B157" s="20" t="s">
        <v>523</v>
      </c>
      <c r="C157" s="26" t="s">
        <v>524</v>
      </c>
      <c r="D157" s="21"/>
      <c r="E157" s="27" t="s">
        <v>525</v>
      </c>
      <c r="F157" s="23" t="s">
        <v>98</v>
      </c>
      <c r="G157" s="21"/>
      <c r="H157" s="33">
        <v>45250</v>
      </c>
      <c r="I157" s="24">
        <f t="shared" si="4"/>
        <v>2627309.9099099096</v>
      </c>
      <c r="J157" s="24">
        <f t="shared" si="5"/>
        <v>289004.09009009006</v>
      </c>
      <c r="K157" s="25">
        <f>1584657+1071657+260000</f>
        <v>2916314</v>
      </c>
    </row>
    <row r="158" spans="1:11" x14ac:dyDescent="0.2">
      <c r="A158" s="5">
        <v>157</v>
      </c>
      <c r="B158" s="14" t="s">
        <v>526</v>
      </c>
      <c r="C158" s="26" t="s">
        <v>527</v>
      </c>
      <c r="D158" s="21"/>
      <c r="E158" s="27" t="s">
        <v>528</v>
      </c>
      <c r="F158" s="23" t="s">
        <v>382</v>
      </c>
      <c r="G158" s="21"/>
      <c r="H158" s="33">
        <v>45252</v>
      </c>
      <c r="I158" s="18">
        <f t="shared" si="4"/>
        <v>41594.594594594593</v>
      </c>
      <c r="J158" s="18">
        <f t="shared" si="5"/>
        <v>4575.405405405405</v>
      </c>
      <c r="K158" s="25">
        <v>46170</v>
      </c>
    </row>
    <row r="159" spans="1:11" x14ac:dyDescent="0.2">
      <c r="A159" s="5">
        <v>158</v>
      </c>
      <c r="B159" s="20" t="s">
        <v>529</v>
      </c>
      <c r="C159" s="38" t="s">
        <v>530</v>
      </c>
      <c r="D159" s="39"/>
      <c r="E159" s="40" t="s">
        <v>531</v>
      </c>
      <c r="F159" s="2" t="s">
        <v>532</v>
      </c>
      <c r="G159" s="1"/>
      <c r="H159" s="41">
        <v>45252</v>
      </c>
      <c r="I159" s="24">
        <f t="shared" si="4"/>
        <v>1016756.7567567567</v>
      </c>
      <c r="J159" s="24">
        <f t="shared" si="5"/>
        <v>111843.24324324324</v>
      </c>
      <c r="K159" s="25">
        <v>1128600</v>
      </c>
    </row>
    <row r="160" spans="1:11" x14ac:dyDescent="0.2">
      <c r="A160" s="5">
        <v>159</v>
      </c>
      <c r="B160" s="14" t="s">
        <v>533</v>
      </c>
      <c r="C160" s="26" t="s">
        <v>534</v>
      </c>
      <c r="D160" s="21"/>
      <c r="E160" s="27" t="s">
        <v>535</v>
      </c>
      <c r="F160" s="23" t="s">
        <v>536</v>
      </c>
      <c r="G160" s="21"/>
      <c r="H160" s="33">
        <v>45252</v>
      </c>
      <c r="I160" s="18">
        <f t="shared" si="4"/>
        <v>887351.35135135124</v>
      </c>
      <c r="J160" s="18">
        <f t="shared" si="5"/>
        <v>97608.648648648639</v>
      </c>
      <c r="K160" s="25">
        <v>984960</v>
      </c>
    </row>
    <row r="161" spans="1:11" x14ac:dyDescent="0.2">
      <c r="A161" s="5">
        <v>160</v>
      </c>
      <c r="B161" s="20" t="s">
        <v>537</v>
      </c>
      <c r="C161" s="26" t="s">
        <v>538</v>
      </c>
      <c r="D161" s="21"/>
      <c r="E161" s="27" t="s">
        <v>539</v>
      </c>
      <c r="F161" s="23" t="s">
        <v>540</v>
      </c>
      <c r="G161" s="21"/>
      <c r="H161" s="33">
        <v>45253</v>
      </c>
      <c r="I161" s="24">
        <f t="shared" si="4"/>
        <v>7432102.702702702</v>
      </c>
      <c r="J161" s="24">
        <f t="shared" si="5"/>
        <v>817531.29729729728</v>
      </c>
      <c r="K161" s="25">
        <f>990000+7259634</f>
        <v>8249634</v>
      </c>
    </row>
    <row r="162" spans="1:11" x14ac:dyDescent="0.2">
      <c r="A162" s="5">
        <v>161</v>
      </c>
      <c r="B162" s="14" t="s">
        <v>541</v>
      </c>
      <c r="C162" s="26" t="s">
        <v>542</v>
      </c>
      <c r="D162" s="21"/>
      <c r="E162" s="27" t="s">
        <v>543</v>
      </c>
      <c r="F162" s="23" t="s">
        <v>86</v>
      </c>
      <c r="G162" s="21"/>
      <c r="H162" s="33">
        <v>45257</v>
      </c>
      <c r="I162" s="18">
        <f t="shared" si="4"/>
        <v>539372.9729729729</v>
      </c>
      <c r="J162" s="18">
        <f t="shared" si="5"/>
        <v>59331.027027027019</v>
      </c>
      <c r="K162" s="25">
        <f>492000+106704</f>
        <v>598704</v>
      </c>
    </row>
    <row r="163" spans="1:11" x14ac:dyDescent="0.2">
      <c r="A163" s="5">
        <v>162</v>
      </c>
      <c r="B163" s="20" t="s">
        <v>544</v>
      </c>
      <c r="C163" s="26" t="s">
        <v>545</v>
      </c>
      <c r="D163" s="21"/>
      <c r="E163" s="27" t="s">
        <v>286</v>
      </c>
      <c r="F163" s="23" t="s">
        <v>86</v>
      </c>
      <c r="G163" s="21"/>
      <c r="H163" s="33">
        <v>45258</v>
      </c>
      <c r="I163" s="24">
        <f t="shared" si="4"/>
        <v>138648.64864864864</v>
      </c>
      <c r="J163" s="24">
        <f t="shared" si="5"/>
        <v>15251.35135135135</v>
      </c>
      <c r="K163" s="25">
        <v>153900</v>
      </c>
    </row>
    <row r="164" spans="1:11" x14ac:dyDescent="0.2">
      <c r="A164" s="5">
        <v>163</v>
      </c>
      <c r="B164" s="14" t="s">
        <v>546</v>
      </c>
      <c r="C164" s="26" t="s">
        <v>547</v>
      </c>
      <c r="D164" s="21"/>
      <c r="E164" s="27" t="s">
        <v>548</v>
      </c>
      <c r="F164" s="23" t="s">
        <v>305</v>
      </c>
      <c r="G164" s="21"/>
      <c r="H164" s="33">
        <v>45258</v>
      </c>
      <c r="I164" s="18">
        <f t="shared" si="4"/>
        <v>421621.6216216216</v>
      </c>
      <c r="J164" s="18">
        <f t="shared" si="5"/>
        <v>46378.378378378373</v>
      </c>
      <c r="K164" s="25">
        <v>468000</v>
      </c>
    </row>
    <row r="165" spans="1:11" x14ac:dyDescent="0.2">
      <c r="A165" s="5">
        <v>164</v>
      </c>
      <c r="B165" s="20" t="s">
        <v>549</v>
      </c>
      <c r="C165" s="26" t="s">
        <v>550</v>
      </c>
      <c r="D165" s="21"/>
      <c r="E165" s="27" t="s">
        <v>551</v>
      </c>
      <c r="F165" s="23" t="s">
        <v>519</v>
      </c>
      <c r="G165" s="21"/>
      <c r="H165" s="33">
        <v>45260</v>
      </c>
      <c r="I165" s="24">
        <f t="shared" si="4"/>
        <v>677657.65765765763</v>
      </c>
      <c r="J165" s="24">
        <f t="shared" si="5"/>
        <v>74542.342342342337</v>
      </c>
      <c r="K165" s="25">
        <v>752200</v>
      </c>
    </row>
    <row r="166" spans="1:11" x14ac:dyDescent="0.2">
      <c r="A166" s="5">
        <v>165</v>
      </c>
      <c r="B166" s="14" t="s">
        <v>552</v>
      </c>
      <c r="C166" s="26" t="s">
        <v>553</v>
      </c>
      <c r="D166" s="21"/>
      <c r="E166" s="27" t="s">
        <v>554</v>
      </c>
      <c r="F166" s="23" t="s">
        <v>19</v>
      </c>
      <c r="G166" s="21"/>
      <c r="H166" s="33">
        <v>45260</v>
      </c>
      <c r="I166" s="18">
        <f t="shared" si="4"/>
        <v>2165556.7567567565</v>
      </c>
      <c r="J166" s="18">
        <f t="shared" si="5"/>
        <v>238211.24324324323</v>
      </c>
      <c r="K166" s="25">
        <f>1308000+1095768</f>
        <v>2403768</v>
      </c>
    </row>
    <row r="167" spans="1:11" x14ac:dyDescent="0.2">
      <c r="A167" s="5">
        <v>166</v>
      </c>
      <c r="B167" s="20" t="s">
        <v>555</v>
      </c>
      <c r="C167" s="38" t="s">
        <v>556</v>
      </c>
      <c r="D167" s="39"/>
      <c r="E167" s="40" t="s">
        <v>180</v>
      </c>
      <c r="F167" s="2" t="s">
        <v>5</v>
      </c>
      <c r="G167" s="1"/>
      <c r="H167" s="41">
        <v>45260</v>
      </c>
      <c r="I167" s="24">
        <f t="shared" si="4"/>
        <v>2008094.5945945943</v>
      </c>
      <c r="J167" s="24">
        <f t="shared" si="5"/>
        <v>220890.40540540538</v>
      </c>
      <c r="K167" s="25">
        <v>2228985</v>
      </c>
    </row>
    <row r="168" spans="1:11" x14ac:dyDescent="0.2">
      <c r="A168" s="5">
        <v>167</v>
      </c>
      <c r="B168" s="14" t="s">
        <v>557</v>
      </c>
      <c r="C168" s="26" t="s">
        <v>558</v>
      </c>
      <c r="D168" s="21"/>
      <c r="E168" s="27" t="s">
        <v>254</v>
      </c>
      <c r="F168" s="23" t="s">
        <v>255</v>
      </c>
      <c r="G168" s="21"/>
      <c r="H168" s="33">
        <v>45260</v>
      </c>
      <c r="I168" s="18">
        <f t="shared" si="4"/>
        <v>6132502.702702702</v>
      </c>
      <c r="J168" s="18">
        <f t="shared" si="5"/>
        <v>674575.29729729728</v>
      </c>
      <c r="K168" s="25">
        <f>1935378+4871700</f>
        <v>6807078</v>
      </c>
    </row>
    <row r="169" spans="1:11" x14ac:dyDescent="0.2">
      <c r="A169" s="5">
        <v>168</v>
      </c>
      <c r="B169" s="20" t="s">
        <v>559</v>
      </c>
      <c r="C169" s="26" t="s">
        <v>560</v>
      </c>
      <c r="D169" s="21"/>
      <c r="E169" s="27" t="s">
        <v>292</v>
      </c>
      <c r="F169" s="23" t="s">
        <v>199</v>
      </c>
      <c r="G169" s="21"/>
      <c r="H169" s="33">
        <v>45258</v>
      </c>
      <c r="I169" s="24">
        <f t="shared" si="4"/>
        <v>3114972.9729729728</v>
      </c>
      <c r="J169" s="24">
        <f t="shared" si="5"/>
        <v>342647.02702702698</v>
      </c>
      <c r="K169" s="25">
        <v>3457620</v>
      </c>
    </row>
    <row r="170" spans="1:11" x14ac:dyDescent="0.2">
      <c r="A170" s="5">
        <v>169</v>
      </c>
      <c r="B170" s="14" t="s">
        <v>561</v>
      </c>
      <c r="C170" s="26" t="s">
        <v>562</v>
      </c>
      <c r="D170" s="21"/>
      <c r="E170" s="27" t="s">
        <v>326</v>
      </c>
      <c r="F170" s="23" t="s">
        <v>305</v>
      </c>
      <c r="G170" s="21"/>
      <c r="H170" s="33">
        <v>45258</v>
      </c>
      <c r="I170" s="18">
        <f t="shared" si="4"/>
        <v>10069081.081081079</v>
      </c>
      <c r="J170" s="18">
        <f t="shared" si="5"/>
        <v>1107598.9189189188</v>
      </c>
      <c r="K170" s="25">
        <f>4801680+6375000</f>
        <v>11176680</v>
      </c>
    </row>
    <row r="171" spans="1:11" x14ac:dyDescent="0.2">
      <c r="A171" s="5">
        <v>170</v>
      </c>
      <c r="B171" s="20" t="s">
        <v>563</v>
      </c>
      <c r="C171" s="26" t="s">
        <v>564</v>
      </c>
      <c r="D171" s="21"/>
      <c r="E171" s="27" t="s">
        <v>565</v>
      </c>
      <c r="F171" s="23" t="s">
        <v>220</v>
      </c>
      <c r="G171" s="21"/>
      <c r="H171" s="33">
        <v>45259</v>
      </c>
      <c r="I171" s="24">
        <f t="shared" si="4"/>
        <v>881081.08108108095</v>
      </c>
      <c r="J171" s="24">
        <f t="shared" si="5"/>
        <v>96918.918918918906</v>
      </c>
      <c r="K171" s="25">
        <v>978000</v>
      </c>
    </row>
    <row r="172" spans="1:11" x14ac:dyDescent="0.2">
      <c r="A172" s="5">
        <v>171</v>
      </c>
      <c r="B172" s="14" t="s">
        <v>566</v>
      </c>
      <c r="C172" s="26" t="s">
        <v>567</v>
      </c>
      <c r="D172" s="21"/>
      <c r="E172" s="27" t="s">
        <v>176</v>
      </c>
      <c r="F172" s="23" t="s">
        <v>237</v>
      </c>
      <c r="G172" s="21"/>
      <c r="H172" s="33">
        <v>45260</v>
      </c>
      <c r="I172" s="18">
        <f t="shared" si="4"/>
        <v>693243.2432432432</v>
      </c>
      <c r="J172" s="18">
        <f t="shared" si="5"/>
        <v>76256.756756756746</v>
      </c>
      <c r="K172" s="25">
        <v>769500</v>
      </c>
    </row>
    <row r="173" spans="1:11" x14ac:dyDescent="0.2">
      <c r="A173" s="5">
        <v>172</v>
      </c>
      <c r="B173" s="20" t="s">
        <v>568</v>
      </c>
      <c r="C173" s="26" t="s">
        <v>569</v>
      </c>
      <c r="D173" s="21"/>
      <c r="E173" s="27" t="s">
        <v>570</v>
      </c>
      <c r="F173" s="23" t="s">
        <v>255</v>
      </c>
      <c r="G173" s="21"/>
      <c r="H173" s="33">
        <v>45260</v>
      </c>
      <c r="I173" s="24">
        <f t="shared" si="4"/>
        <v>342342.34234234231</v>
      </c>
      <c r="J173" s="24">
        <f t="shared" si="5"/>
        <v>37657.657657657655</v>
      </c>
      <c r="K173" s="25">
        <v>380000</v>
      </c>
    </row>
    <row r="174" spans="1:11" x14ac:dyDescent="0.2">
      <c r="A174" s="5">
        <v>173</v>
      </c>
      <c r="B174" s="14" t="s">
        <v>571</v>
      </c>
      <c r="C174" s="26" t="s">
        <v>572</v>
      </c>
      <c r="D174" s="21"/>
      <c r="E174" s="27" t="s">
        <v>573</v>
      </c>
      <c r="F174" s="23" t="s">
        <v>241</v>
      </c>
      <c r="G174" s="21"/>
      <c r="H174" s="33">
        <v>45260</v>
      </c>
      <c r="I174" s="18">
        <f t="shared" si="4"/>
        <v>113691.89189189188</v>
      </c>
      <c r="J174" s="18">
        <f t="shared" si="5"/>
        <v>12506.108108108107</v>
      </c>
      <c r="K174" s="25">
        <v>126198</v>
      </c>
    </row>
    <row r="175" spans="1:11" x14ac:dyDescent="0.2">
      <c r="A175" s="5">
        <v>174</v>
      </c>
      <c r="B175" s="20" t="s">
        <v>574</v>
      </c>
      <c r="C175" s="26" t="s">
        <v>575</v>
      </c>
      <c r="D175" s="21"/>
      <c r="E175" s="27" t="s">
        <v>176</v>
      </c>
      <c r="F175" s="23" t="s">
        <v>25</v>
      </c>
      <c r="G175" s="21"/>
      <c r="H175" s="33">
        <v>45260</v>
      </c>
      <c r="I175" s="24">
        <f t="shared" si="4"/>
        <v>1174662.1621621621</v>
      </c>
      <c r="J175" s="24">
        <f t="shared" si="5"/>
        <v>129212.83783783784</v>
      </c>
      <c r="K175" s="25">
        <v>1303875</v>
      </c>
    </row>
    <row r="176" spans="1:11" x14ac:dyDescent="0.2">
      <c r="A176" s="5">
        <v>175</v>
      </c>
      <c r="B176" s="14" t="s">
        <v>576</v>
      </c>
      <c r="C176" s="26" t="s">
        <v>577</v>
      </c>
      <c r="D176" s="21"/>
      <c r="E176" s="27" t="s">
        <v>209</v>
      </c>
      <c r="F176" s="23" t="s">
        <v>210</v>
      </c>
      <c r="G176" s="21"/>
      <c r="H176" s="33">
        <v>45260</v>
      </c>
      <c r="I176" s="18">
        <f t="shared" si="4"/>
        <v>4298936.9369369363</v>
      </c>
      <c r="J176" s="18">
        <f t="shared" si="5"/>
        <v>472883.06306306302</v>
      </c>
      <c r="K176" s="25">
        <f>71820+4700000</f>
        <v>4771820</v>
      </c>
    </row>
    <row r="177" spans="1:11" x14ac:dyDescent="0.2">
      <c r="A177" s="5">
        <v>176</v>
      </c>
      <c r="B177" s="20" t="s">
        <v>578</v>
      </c>
      <c r="C177" s="26" t="s">
        <v>579</v>
      </c>
      <c r="D177" s="21"/>
      <c r="E177" s="27" t="s">
        <v>176</v>
      </c>
      <c r="F177" s="23" t="s">
        <v>177</v>
      </c>
      <c r="G177" s="21"/>
      <c r="H177" s="33">
        <v>45260</v>
      </c>
      <c r="I177" s="24">
        <f t="shared" si="4"/>
        <v>1608324.3243243243</v>
      </c>
      <c r="J177" s="24">
        <f t="shared" si="5"/>
        <v>176915.67567567568</v>
      </c>
      <c r="K177" s="25">
        <v>1785240</v>
      </c>
    </row>
    <row r="178" spans="1:11" x14ac:dyDescent="0.2">
      <c r="A178" s="5">
        <v>177</v>
      </c>
      <c r="B178" s="14" t="s">
        <v>580</v>
      </c>
      <c r="C178" s="38" t="s">
        <v>581</v>
      </c>
      <c r="D178" s="39"/>
      <c r="E178" s="40" t="s">
        <v>582</v>
      </c>
      <c r="F178" s="2" t="s">
        <v>519</v>
      </c>
      <c r="G178" s="1"/>
      <c r="H178" s="41">
        <v>45260</v>
      </c>
      <c r="I178" s="18">
        <f t="shared" si="4"/>
        <v>1052936.9369369368</v>
      </c>
      <c r="J178" s="18">
        <f t="shared" si="5"/>
        <v>115823.06306306305</v>
      </c>
      <c r="K178" s="25">
        <v>1168760</v>
      </c>
    </row>
    <row r="179" spans="1:11" x14ac:dyDescent="0.2">
      <c r="A179" s="5">
        <v>178</v>
      </c>
      <c r="B179" s="20" t="s">
        <v>583</v>
      </c>
      <c r="C179" s="26" t="s">
        <v>584</v>
      </c>
      <c r="D179" s="21"/>
      <c r="E179" s="27" t="s">
        <v>487</v>
      </c>
      <c r="F179" s="23" t="s">
        <v>330</v>
      </c>
      <c r="G179" s="21"/>
      <c r="H179" s="33">
        <v>45260</v>
      </c>
      <c r="I179" s="24">
        <f t="shared" si="4"/>
        <v>808783.78378378367</v>
      </c>
      <c r="J179" s="24">
        <f t="shared" si="5"/>
        <v>88966.216216216199</v>
      </c>
      <c r="K179" s="25">
        <v>897750</v>
      </c>
    </row>
    <row r="180" spans="1:11" x14ac:dyDescent="0.2">
      <c r="A180" s="5">
        <v>179</v>
      </c>
      <c r="B180" s="14" t="s">
        <v>585</v>
      </c>
      <c r="C180" s="26" t="s">
        <v>586</v>
      </c>
      <c r="D180" s="21"/>
      <c r="E180" s="27" t="s">
        <v>587</v>
      </c>
      <c r="F180" s="23" t="s">
        <v>398</v>
      </c>
      <c r="G180" s="21"/>
      <c r="H180" s="33">
        <v>45234</v>
      </c>
      <c r="I180" s="18">
        <f t="shared" si="4"/>
        <v>17258828.828828827</v>
      </c>
      <c r="J180" s="18">
        <f t="shared" si="5"/>
        <v>1898471.1711711709</v>
      </c>
      <c r="K180" s="25">
        <f>1764500+939000+2849500+280000+2509000+2803300+4860000+2825000+90000+237000</f>
        <v>19157300</v>
      </c>
    </row>
    <row r="181" spans="1:11" x14ac:dyDescent="0.2">
      <c r="A181" s="5">
        <v>180</v>
      </c>
      <c r="B181" s="20" t="s">
        <v>588</v>
      </c>
      <c r="C181" s="26" t="s">
        <v>589</v>
      </c>
      <c r="D181" s="21"/>
      <c r="E181" s="27" t="s">
        <v>587</v>
      </c>
      <c r="F181" s="23" t="s">
        <v>398</v>
      </c>
      <c r="G181" s="21"/>
      <c r="H181" s="33">
        <v>45260</v>
      </c>
      <c r="I181" s="24">
        <f t="shared" si="4"/>
        <v>11335391.891891891</v>
      </c>
      <c r="J181" s="24">
        <f t="shared" si="5"/>
        <v>1246893.1081081079</v>
      </c>
      <c r="K181" s="25">
        <f>1553500+2535627.5+3087740+2063595+2341822.5+1000000</f>
        <v>12582285</v>
      </c>
    </row>
    <row r="182" spans="1:11" x14ac:dyDescent="0.2">
      <c r="A182" s="5">
        <v>181</v>
      </c>
      <c r="B182" s="14" t="s">
        <v>590</v>
      </c>
      <c r="C182" s="26" t="s">
        <v>591</v>
      </c>
      <c r="D182" s="21"/>
      <c r="E182" s="27" t="s">
        <v>592</v>
      </c>
      <c r="F182" s="23" t="s">
        <v>210</v>
      </c>
      <c r="G182" s="21"/>
      <c r="H182" s="33">
        <v>45250</v>
      </c>
      <c r="I182" s="18">
        <f t="shared" si="4"/>
        <v>12115196.396396395</v>
      </c>
      <c r="J182" s="18">
        <f t="shared" si="5"/>
        <v>1332671.6036036036</v>
      </c>
      <c r="K182" s="25">
        <v>13447868</v>
      </c>
    </row>
    <row r="183" spans="1:11" x14ac:dyDescent="0.2">
      <c r="A183" s="5">
        <v>182</v>
      </c>
      <c r="B183" s="20" t="s">
        <v>593</v>
      </c>
      <c r="C183" s="38" t="s">
        <v>594</v>
      </c>
      <c r="D183" s="39"/>
      <c r="E183" s="40" t="s">
        <v>592</v>
      </c>
      <c r="F183" s="2" t="s">
        <v>210</v>
      </c>
      <c r="G183" s="1"/>
      <c r="H183" s="41">
        <v>45260</v>
      </c>
      <c r="I183" s="24">
        <f t="shared" si="4"/>
        <v>27448118.918918915</v>
      </c>
      <c r="J183" s="24">
        <f t="shared" si="5"/>
        <v>3019293.0810810807</v>
      </c>
      <c r="K183" s="25">
        <v>30467412</v>
      </c>
    </row>
    <row r="184" spans="1:11" x14ac:dyDescent="0.2">
      <c r="A184" s="5">
        <v>183</v>
      </c>
      <c r="B184" s="14" t="s">
        <v>595</v>
      </c>
      <c r="C184" s="26"/>
      <c r="D184" s="21"/>
      <c r="E184" s="27"/>
      <c r="F184" s="23"/>
      <c r="G184" s="21"/>
      <c r="H184" s="33"/>
      <c r="I184" s="18">
        <f t="shared" si="4"/>
        <v>553048513.51351345</v>
      </c>
      <c r="J184" s="18">
        <f t="shared" si="5"/>
        <v>60835336.48648648</v>
      </c>
      <c r="K184" s="25">
        <v>613883850</v>
      </c>
    </row>
    <row r="185" spans="1:11" x14ac:dyDescent="0.2">
      <c r="A185" s="5">
        <v>184</v>
      </c>
      <c r="B185" s="20" t="s">
        <v>596</v>
      </c>
      <c r="C185" s="26"/>
      <c r="D185" s="21"/>
      <c r="E185" s="27"/>
      <c r="F185" s="23"/>
      <c r="G185" s="21"/>
      <c r="H185" s="33"/>
      <c r="I185" s="24">
        <f t="shared" si="4"/>
        <v>0</v>
      </c>
      <c r="J185" s="24">
        <f t="shared" si="5"/>
        <v>0</v>
      </c>
      <c r="K185" s="25"/>
    </row>
    <row r="186" spans="1:11" x14ac:dyDescent="0.2">
      <c r="A186" s="5">
        <v>185</v>
      </c>
      <c r="B186" s="14" t="s">
        <v>597</v>
      </c>
      <c r="C186" s="26"/>
      <c r="D186" s="21"/>
      <c r="E186" s="27"/>
      <c r="F186" s="23"/>
      <c r="G186" s="21"/>
      <c r="H186" s="33"/>
      <c r="I186" s="18">
        <f t="shared" si="4"/>
        <v>0</v>
      </c>
      <c r="J186" s="18">
        <f t="shared" si="5"/>
        <v>0</v>
      </c>
      <c r="K186" s="25"/>
    </row>
    <row r="187" spans="1:11" x14ac:dyDescent="0.2">
      <c r="A187" s="5">
        <v>186</v>
      </c>
      <c r="B187" s="20" t="s">
        <v>598</v>
      </c>
      <c r="C187" s="26"/>
      <c r="D187" s="21"/>
      <c r="E187" s="27"/>
      <c r="F187" s="23"/>
      <c r="G187" s="21"/>
      <c r="H187" s="33"/>
      <c r="I187" s="24">
        <f t="shared" si="4"/>
        <v>0</v>
      </c>
      <c r="J187" s="24">
        <f t="shared" si="5"/>
        <v>0</v>
      </c>
      <c r="K187" s="25"/>
    </row>
    <row r="188" spans="1:11" x14ac:dyDescent="0.2">
      <c r="A188" s="5">
        <v>187</v>
      </c>
      <c r="B188" s="14" t="s">
        <v>599</v>
      </c>
      <c r="C188" s="26"/>
      <c r="D188" s="21"/>
      <c r="E188" s="27"/>
      <c r="F188" s="23"/>
      <c r="G188" s="21"/>
      <c r="H188" s="33"/>
      <c r="I188" s="18">
        <f t="shared" si="4"/>
        <v>0</v>
      </c>
      <c r="J188" s="18">
        <f t="shared" si="5"/>
        <v>0</v>
      </c>
      <c r="K188" s="25"/>
    </row>
    <row r="189" spans="1:11" x14ac:dyDescent="0.2">
      <c r="A189" s="5">
        <v>188</v>
      </c>
      <c r="B189" s="20" t="s">
        <v>600</v>
      </c>
      <c r="C189" s="26"/>
      <c r="D189" s="21"/>
      <c r="E189" s="27"/>
      <c r="F189" s="23"/>
      <c r="G189" s="21"/>
      <c r="H189" s="33"/>
      <c r="I189" s="24">
        <f t="shared" si="4"/>
        <v>0</v>
      </c>
      <c r="J189" s="24">
        <f t="shared" si="5"/>
        <v>0</v>
      </c>
      <c r="K189" s="25"/>
    </row>
    <row r="190" spans="1:11" x14ac:dyDescent="0.2">
      <c r="A190" s="5">
        <v>189</v>
      </c>
      <c r="B190" s="14" t="s">
        <v>601</v>
      </c>
      <c r="C190" s="26"/>
      <c r="D190" s="21"/>
      <c r="E190" s="27"/>
      <c r="F190" s="23"/>
      <c r="G190" s="21"/>
      <c r="H190" s="33"/>
      <c r="I190" s="18">
        <f t="shared" si="4"/>
        <v>0</v>
      </c>
      <c r="J190" s="18">
        <f t="shared" si="5"/>
        <v>0</v>
      </c>
      <c r="K190" s="25"/>
    </row>
    <row r="191" spans="1:11" x14ac:dyDescent="0.2">
      <c r="A191" s="5">
        <v>190</v>
      </c>
      <c r="B191" s="20" t="s">
        <v>602</v>
      </c>
      <c r="C191" s="38"/>
      <c r="D191" s="39"/>
      <c r="E191" s="40"/>
      <c r="F191" s="2"/>
      <c r="G191" s="1"/>
      <c r="H191" s="41"/>
      <c r="I191" s="24">
        <f t="shared" si="4"/>
        <v>0</v>
      </c>
      <c r="J191" s="24">
        <f t="shared" si="5"/>
        <v>0</v>
      </c>
      <c r="K191" s="25"/>
    </row>
    <row r="192" spans="1:11" x14ac:dyDescent="0.2">
      <c r="A192" s="5">
        <v>191</v>
      </c>
      <c r="B192" s="14" t="s">
        <v>603</v>
      </c>
      <c r="C192" s="26"/>
      <c r="D192" s="21"/>
      <c r="E192" s="27"/>
      <c r="F192" s="23"/>
      <c r="G192" s="21"/>
      <c r="H192" s="33"/>
      <c r="I192" s="18">
        <f t="shared" si="4"/>
        <v>0</v>
      </c>
      <c r="J192" s="18">
        <f t="shared" si="5"/>
        <v>0</v>
      </c>
      <c r="K192" s="25"/>
    </row>
    <row r="193" spans="1:11" x14ac:dyDescent="0.2">
      <c r="A193" s="5">
        <v>192</v>
      </c>
      <c r="B193" s="20" t="s">
        <v>604</v>
      </c>
      <c r="C193" s="26"/>
      <c r="D193" s="21"/>
      <c r="E193" s="27"/>
      <c r="F193" s="23"/>
      <c r="G193" s="21"/>
      <c r="H193" s="33"/>
      <c r="I193" s="24">
        <f t="shared" si="4"/>
        <v>0</v>
      </c>
      <c r="J193" s="24">
        <f t="shared" si="5"/>
        <v>0</v>
      </c>
      <c r="K193" s="25"/>
    </row>
    <row r="194" spans="1:11" x14ac:dyDescent="0.2">
      <c r="A194" s="5">
        <v>193</v>
      </c>
      <c r="B194" s="14" t="s">
        <v>605</v>
      </c>
      <c r="C194" s="26"/>
      <c r="D194" s="21"/>
      <c r="E194" s="27"/>
      <c r="F194" s="23"/>
      <c r="G194" s="21"/>
      <c r="H194" s="33"/>
      <c r="I194" s="18">
        <f t="shared" si="4"/>
        <v>0</v>
      </c>
      <c r="J194" s="18">
        <f t="shared" si="5"/>
        <v>0</v>
      </c>
      <c r="K194" s="25"/>
    </row>
    <row r="195" spans="1:11" x14ac:dyDescent="0.2">
      <c r="A195" s="5">
        <v>194</v>
      </c>
      <c r="B195" s="20" t="s">
        <v>606</v>
      </c>
      <c r="C195" s="26"/>
      <c r="D195" s="21"/>
      <c r="E195" s="27"/>
      <c r="F195" s="23"/>
      <c r="G195" s="21"/>
      <c r="H195" s="33"/>
      <c r="I195" s="24">
        <f t="shared" si="4"/>
        <v>0</v>
      </c>
      <c r="J195" s="24">
        <f t="shared" si="5"/>
        <v>0</v>
      </c>
      <c r="K195" s="25"/>
    </row>
    <row r="196" spans="1:11" x14ac:dyDescent="0.2">
      <c r="A196" s="5">
        <v>195</v>
      </c>
      <c r="B196" s="14" t="s">
        <v>607</v>
      </c>
      <c r="C196" s="26"/>
      <c r="D196" s="21"/>
      <c r="E196" s="27"/>
      <c r="F196" s="23"/>
      <c r="G196" s="21"/>
      <c r="H196" s="33"/>
      <c r="I196" s="18">
        <f t="shared" ref="I196:I201" si="6">K196/1.11</f>
        <v>0</v>
      </c>
      <c r="J196" s="18">
        <f t="shared" ref="J196:J201" si="7">I196*11%</f>
        <v>0</v>
      </c>
      <c r="K196" s="25"/>
    </row>
    <row r="197" spans="1:11" x14ac:dyDescent="0.2">
      <c r="A197" s="5">
        <v>196</v>
      </c>
      <c r="B197" s="20" t="s">
        <v>608</v>
      </c>
      <c r="C197" s="26"/>
      <c r="D197" s="21"/>
      <c r="E197" s="27"/>
      <c r="F197" s="23"/>
      <c r="G197" s="21"/>
      <c r="H197" s="33"/>
      <c r="I197" s="24">
        <f t="shared" si="6"/>
        <v>0</v>
      </c>
      <c r="J197" s="24">
        <f t="shared" si="7"/>
        <v>0</v>
      </c>
      <c r="K197" s="25"/>
    </row>
    <row r="198" spans="1:11" x14ac:dyDescent="0.2">
      <c r="A198" s="5">
        <v>197</v>
      </c>
      <c r="B198" s="14" t="s">
        <v>609</v>
      </c>
      <c r="C198" s="38"/>
      <c r="D198" s="39"/>
      <c r="E198" s="40"/>
      <c r="F198" s="2"/>
      <c r="G198" s="1"/>
      <c r="H198" s="41"/>
      <c r="I198" s="18">
        <f t="shared" si="6"/>
        <v>0</v>
      </c>
      <c r="J198" s="18">
        <f t="shared" si="7"/>
        <v>0</v>
      </c>
      <c r="K198" s="25"/>
    </row>
    <row r="199" spans="1:11" x14ac:dyDescent="0.2">
      <c r="A199" s="5">
        <v>198</v>
      </c>
      <c r="B199" s="20" t="s">
        <v>610</v>
      </c>
      <c r="C199" s="26"/>
      <c r="D199" s="21"/>
      <c r="E199" s="27"/>
      <c r="F199" s="23"/>
      <c r="G199" s="21"/>
      <c r="H199" s="33"/>
      <c r="I199" s="24">
        <f t="shared" si="6"/>
        <v>0</v>
      </c>
      <c r="J199" s="24">
        <f t="shared" si="7"/>
        <v>0</v>
      </c>
      <c r="K199" s="25"/>
    </row>
    <row r="200" spans="1:11" x14ac:dyDescent="0.2">
      <c r="A200" s="5">
        <v>199</v>
      </c>
      <c r="B200" s="14" t="s">
        <v>611</v>
      </c>
      <c r="C200" s="26"/>
      <c r="D200" s="21"/>
      <c r="E200" s="27"/>
      <c r="F200" s="23"/>
      <c r="G200" s="21"/>
      <c r="H200" s="33"/>
      <c r="I200" s="18">
        <f t="shared" si="6"/>
        <v>0</v>
      </c>
      <c r="J200" s="18">
        <f t="shared" si="7"/>
        <v>0</v>
      </c>
      <c r="K200" s="25"/>
    </row>
    <row r="201" spans="1:11" x14ac:dyDescent="0.2">
      <c r="A201" s="5">
        <v>200</v>
      </c>
      <c r="B201" s="20" t="s">
        <v>612</v>
      </c>
      <c r="C201" s="26"/>
      <c r="D201" s="21"/>
      <c r="E201" s="27"/>
      <c r="F201" s="23"/>
      <c r="G201" s="21"/>
      <c r="H201" s="33"/>
      <c r="I201" s="24">
        <f t="shared" si="6"/>
        <v>0</v>
      </c>
      <c r="J201" s="24">
        <f t="shared" si="7"/>
        <v>0</v>
      </c>
      <c r="K201" s="25"/>
    </row>
    <row r="202" spans="1:11" ht="18" x14ac:dyDescent="0.25">
      <c r="A202" s="5"/>
      <c r="B202" s="43" t="s">
        <v>613</v>
      </c>
      <c r="C202" s="44"/>
      <c r="D202" s="45"/>
      <c r="E202" s="46"/>
      <c r="F202" s="47"/>
      <c r="G202" s="48"/>
      <c r="H202" s="49"/>
      <c r="I202" s="50">
        <f>SUM(I2:I201)</f>
        <v>1630557273.8738732</v>
      </c>
      <c r="J202" s="50">
        <f>SUM(J2:J201)</f>
        <v>179361300.12612617</v>
      </c>
      <c r="K202" s="50">
        <f>SUM(K2:K201)</f>
        <v>1809918574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2023-12-09T01:55:47Z</dcterms:created>
  <dcterms:modified xsi:type="dcterms:W3CDTF">2023-12-09T03:15:22Z</dcterms:modified>
</cp:coreProperties>
</file>