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35" r:id="rId6"/>
  </pivotCaches>
</workbook>
</file>

<file path=xl/calcChain.xml><?xml version="1.0" encoding="utf-8"?>
<calcChain xmlns="http://schemas.openxmlformats.org/spreadsheetml/2006/main">
  <c r="B5" i="1" l="1"/>
  <c r="H5" i="1" s="1"/>
  <c r="A5" i="1" s="1"/>
  <c r="AD5" i="1" s="1"/>
  <c r="C5" i="1"/>
  <c r="I5" i="1"/>
  <c r="J5" i="1"/>
  <c r="O5" i="1"/>
  <c r="Y5" i="1"/>
  <c r="Z5" i="1"/>
  <c r="AA5" i="1"/>
  <c r="AB5" i="1"/>
  <c r="AC5" i="1" s="1"/>
  <c r="T5" i="1" s="1"/>
  <c r="AF5" i="1"/>
  <c r="E22" i="3" l="1"/>
  <c r="B96" i="1" l="1"/>
  <c r="H96" i="1" s="1"/>
  <c r="A96" i="1" s="1"/>
  <c r="AD96" i="1" s="1"/>
  <c r="C96" i="1"/>
  <c r="I96" i="1"/>
  <c r="J96" i="1"/>
  <c r="O96" i="1"/>
  <c r="Y96" i="1"/>
  <c r="Z96" i="1" s="1"/>
  <c r="AF96" i="1"/>
  <c r="AA96" i="1" l="1"/>
  <c r="AB96" i="1" s="1"/>
  <c r="AC96" i="1" s="1"/>
  <c r="T96" i="1" s="1"/>
  <c r="B86" i="1" l="1"/>
  <c r="H86" i="1" s="1"/>
  <c r="A86" i="1" s="1"/>
  <c r="AD86" i="1" s="1"/>
  <c r="B87" i="1"/>
  <c r="H87" i="1" s="1"/>
  <c r="A87" i="1" s="1"/>
  <c r="AD87" i="1" s="1"/>
  <c r="B88" i="1"/>
  <c r="H88" i="1" s="1"/>
  <c r="A88" i="1" s="1"/>
  <c r="AD88" i="1" s="1"/>
  <c r="B89" i="1"/>
  <c r="H89" i="1" s="1"/>
  <c r="A89" i="1" s="1"/>
  <c r="AD89" i="1" s="1"/>
  <c r="C86" i="1"/>
  <c r="C87" i="1"/>
  <c r="C88" i="1"/>
  <c r="C89" i="1"/>
  <c r="I86" i="1"/>
  <c r="I87" i="1"/>
  <c r="I88" i="1"/>
  <c r="I89" i="1"/>
  <c r="J86" i="1"/>
  <c r="J87" i="1"/>
  <c r="J88" i="1"/>
  <c r="J89" i="1"/>
  <c r="O86" i="1"/>
  <c r="O87" i="1"/>
  <c r="O88" i="1"/>
  <c r="O89" i="1"/>
  <c r="Y86" i="1"/>
  <c r="Y87" i="1"/>
  <c r="Y88" i="1"/>
  <c r="Y89" i="1"/>
  <c r="Z86" i="1"/>
  <c r="Z87" i="1"/>
  <c r="Z88" i="1"/>
  <c r="Z89" i="1"/>
  <c r="AA86" i="1"/>
  <c r="AA87" i="1"/>
  <c r="AA88" i="1"/>
  <c r="AA89" i="1"/>
  <c r="AB86" i="1"/>
  <c r="AB87" i="1"/>
  <c r="AB88" i="1"/>
  <c r="AB89" i="1"/>
  <c r="AC86" i="1"/>
  <c r="T86" i="1" s="1"/>
  <c r="AC87" i="1"/>
  <c r="T87" i="1" s="1"/>
  <c r="AC88" i="1"/>
  <c r="T88" i="1" s="1"/>
  <c r="AC89" i="1"/>
  <c r="T89" i="1" s="1"/>
  <c r="AF86" i="1"/>
  <c r="AF87" i="1"/>
  <c r="AF88" i="1"/>
  <c r="AF89" i="1"/>
  <c r="O98" i="1" l="1"/>
  <c r="C3" i="1" l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90" i="1"/>
  <c r="C91" i="1"/>
  <c r="C92" i="1"/>
  <c r="C93" i="1"/>
  <c r="C94" i="1"/>
  <c r="C95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B24" i="1" l="1"/>
  <c r="H24" i="1" s="1"/>
  <c r="A24" i="1" s="1"/>
  <c r="AD24" i="1" s="1"/>
  <c r="I24" i="1"/>
  <c r="J24" i="1"/>
  <c r="O24" i="1"/>
  <c r="Y24" i="1"/>
  <c r="Z24" i="1" s="1"/>
  <c r="AF24" i="1"/>
  <c r="AA24" i="1" l="1"/>
  <c r="AB24" i="1" s="1"/>
  <c r="AC24" i="1" s="1"/>
  <c r="T24" i="1" s="1"/>
  <c r="O18" i="1"/>
  <c r="B6" i="1" l="1"/>
  <c r="B8" i="1"/>
  <c r="B12" i="1"/>
  <c r="B15" i="1"/>
  <c r="B17" i="1"/>
  <c r="B19" i="1"/>
  <c r="B21" i="1"/>
  <c r="B22" i="1"/>
  <c r="B23" i="1"/>
  <c r="B25" i="1"/>
  <c r="B28" i="1"/>
  <c r="B30" i="1"/>
  <c r="B32" i="1"/>
  <c r="B34" i="1"/>
  <c r="B36" i="1"/>
  <c r="B38" i="1"/>
  <c r="B40" i="1"/>
  <c r="B42" i="1"/>
  <c r="B44" i="1"/>
  <c r="B46" i="1"/>
  <c r="B47" i="1"/>
  <c r="B48" i="1"/>
  <c r="B53" i="1"/>
  <c r="B54" i="1"/>
  <c r="B56" i="1"/>
  <c r="B57" i="1"/>
  <c r="B61" i="1"/>
  <c r="B63" i="1"/>
  <c r="B64" i="1"/>
  <c r="B66" i="1"/>
  <c r="B68" i="1"/>
  <c r="B69" i="1"/>
  <c r="B71" i="1"/>
  <c r="B73" i="1"/>
  <c r="B74" i="1"/>
  <c r="B76" i="1"/>
  <c r="B77" i="1"/>
  <c r="B78" i="1"/>
  <c r="B80" i="1"/>
  <c r="B82" i="1"/>
  <c r="B83" i="1"/>
  <c r="B84" i="1"/>
  <c r="B97" i="1"/>
  <c r="B99" i="1"/>
  <c r="B100" i="1"/>
  <c r="B102" i="1"/>
  <c r="B103" i="1"/>
  <c r="B105" i="1"/>
  <c r="B108" i="1"/>
  <c r="B109" i="1"/>
  <c r="B111" i="1"/>
  <c r="B112" i="1"/>
  <c r="B114" i="1"/>
  <c r="B115" i="1"/>
  <c r="B117" i="1"/>
  <c r="B118" i="1"/>
  <c r="B120" i="1"/>
  <c r="B121" i="1"/>
  <c r="B122" i="1"/>
  <c r="B123" i="1"/>
  <c r="B124" i="1"/>
  <c r="B125" i="1"/>
  <c r="B127" i="1"/>
  <c r="B129" i="1"/>
  <c r="B130" i="1"/>
  <c r="B131" i="1"/>
  <c r="B134" i="1"/>
  <c r="B136" i="1"/>
  <c r="B138" i="1"/>
  <c r="B139" i="1"/>
  <c r="B141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3" i="1"/>
  <c r="B174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3" i="1"/>
  <c r="B14" i="1"/>
  <c r="B26" i="1"/>
  <c r="B50" i="1"/>
  <c r="B52" i="1"/>
  <c r="B55" i="1"/>
  <c r="B58" i="1"/>
  <c r="B60" i="1"/>
  <c r="B67" i="1"/>
  <c r="B75" i="1"/>
  <c r="B79" i="1"/>
  <c r="B81" i="1"/>
  <c r="B90" i="1"/>
  <c r="B92" i="1"/>
  <c r="B94" i="1"/>
  <c r="B101" i="1"/>
  <c r="B104" i="1"/>
  <c r="B106" i="1"/>
  <c r="B113" i="1"/>
  <c r="B116" i="1"/>
  <c r="B119" i="1"/>
  <c r="B133" i="1"/>
  <c r="B135" i="1"/>
  <c r="B137" i="1"/>
  <c r="B140" i="1" s="1"/>
  <c r="B4" i="1"/>
  <c r="H139" i="1" l="1"/>
  <c r="A139" i="1" s="1"/>
  <c r="AD139" i="1" s="1"/>
  <c r="I139" i="1"/>
  <c r="J139" i="1"/>
  <c r="O139" i="1"/>
  <c r="W139" i="1"/>
  <c r="X139" i="1" s="1"/>
  <c r="Y139" i="1"/>
  <c r="Z139" i="1" s="1"/>
  <c r="AB139" i="1"/>
  <c r="AC139" i="1"/>
  <c r="T139" i="1" s="1"/>
  <c r="AF139" i="1"/>
  <c r="B142" i="1"/>
  <c r="B159" i="1"/>
  <c r="B172" i="1" s="1"/>
  <c r="B7" i="1"/>
  <c r="B9" i="1"/>
  <c r="AA139" i="1" l="1"/>
  <c r="I95" i="1"/>
  <c r="O95" i="1"/>
  <c r="Y95" i="1"/>
  <c r="Z95" i="1" s="1"/>
  <c r="AF95" i="1"/>
  <c r="H108" i="1"/>
  <c r="A108" i="1" s="1"/>
  <c r="AD108" i="1" s="1"/>
  <c r="I107" i="1"/>
  <c r="I108" i="1"/>
  <c r="J108" i="1"/>
  <c r="O107" i="1"/>
  <c r="O108" i="1"/>
  <c r="Y107" i="1"/>
  <c r="Y108" i="1"/>
  <c r="Z107" i="1"/>
  <c r="Z108" i="1"/>
  <c r="AA107" i="1"/>
  <c r="AA108" i="1"/>
  <c r="AB107" i="1"/>
  <c r="AB108" i="1"/>
  <c r="AC107" i="1"/>
  <c r="T107" i="1" s="1"/>
  <c r="AC108" i="1"/>
  <c r="T108" i="1" s="1"/>
  <c r="AF107" i="1"/>
  <c r="AF108" i="1"/>
  <c r="B176" i="1"/>
  <c r="B10" i="1"/>
  <c r="B11" i="1"/>
  <c r="AA95" i="1" l="1"/>
  <c r="AB95" i="1" s="1"/>
  <c r="AC95" i="1" s="1"/>
  <c r="T95" i="1" s="1"/>
  <c r="B13" i="1"/>
  <c r="H3" i="4" l="1"/>
  <c r="B16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8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0" i="1"/>
  <c r="B27" i="1"/>
  <c r="H230" i="1" l="1"/>
  <c r="A230" i="1" s="1"/>
  <c r="AD230" i="1" s="1"/>
  <c r="I230" i="1"/>
  <c r="J230" i="1"/>
  <c r="Y230" i="1"/>
  <c r="Z230" i="1" s="1"/>
  <c r="AF230" i="1"/>
  <c r="B29" i="1"/>
  <c r="B31" i="1" s="1"/>
  <c r="AA230" i="1" l="1"/>
  <c r="AB230" i="1" s="1"/>
  <c r="AC230" i="1" s="1"/>
  <c r="T230" i="1" s="1"/>
  <c r="B33" i="1"/>
  <c r="H184" i="1" l="1"/>
  <c r="A184" i="1" s="1"/>
  <c r="AD184" i="1" s="1"/>
  <c r="I184" i="1"/>
  <c r="J184" i="1"/>
  <c r="O184" i="1"/>
  <c r="W184" i="1"/>
  <c r="X184" i="1" s="1"/>
  <c r="Y184" i="1"/>
  <c r="Z184" i="1" s="1"/>
  <c r="AB184" i="1"/>
  <c r="AC184" i="1"/>
  <c r="T184" i="1" s="1"/>
  <c r="AF184" i="1"/>
  <c r="E3" i="3"/>
  <c r="E4" i="3"/>
  <c r="E5" i="3"/>
  <c r="E6" i="3"/>
  <c r="J107" i="1" s="1"/>
  <c r="E7" i="3"/>
  <c r="E8" i="3"/>
  <c r="E9" i="3"/>
  <c r="E10" i="3"/>
  <c r="E11" i="3"/>
  <c r="E12" i="3"/>
  <c r="E13" i="3"/>
  <c r="E14" i="3"/>
  <c r="J95" i="1" s="1"/>
  <c r="E15" i="3"/>
  <c r="E16" i="3"/>
  <c r="E17" i="3"/>
  <c r="E18" i="3"/>
  <c r="E19" i="3"/>
  <c r="E20" i="3"/>
  <c r="E21" i="3"/>
  <c r="B35" i="1"/>
  <c r="B37" i="1"/>
  <c r="B39" i="1" s="1"/>
  <c r="AA184" i="1" l="1"/>
  <c r="O168" i="1"/>
  <c r="B41" i="1"/>
  <c r="B43" i="1"/>
  <c r="H161" i="1" l="1"/>
  <c r="A161" i="1" s="1"/>
  <c r="AD161" i="1" s="1"/>
  <c r="I161" i="1"/>
  <c r="J161" i="1"/>
  <c r="O161" i="1"/>
  <c r="Y161" i="1"/>
  <c r="Z161" i="1" s="1"/>
  <c r="AF161" i="1"/>
  <c r="B45" i="1"/>
  <c r="B49" i="1"/>
  <c r="B51" i="1"/>
  <c r="B59" i="1"/>
  <c r="B62" i="1" s="1"/>
  <c r="AA161" i="1" l="1"/>
  <c r="AB161" i="1" s="1"/>
  <c r="AC161" i="1" s="1"/>
  <c r="T161" i="1" s="1"/>
  <c r="H155" i="1"/>
  <c r="A155" i="1" s="1"/>
  <c r="AD155" i="1" s="1"/>
  <c r="I155" i="1"/>
  <c r="J155" i="1"/>
  <c r="O155" i="1"/>
  <c r="Y155" i="1"/>
  <c r="Z155" i="1" s="1"/>
  <c r="AF155" i="1"/>
  <c r="B65" i="1"/>
  <c r="B70" i="1"/>
  <c r="B72" i="1"/>
  <c r="B85" i="1" s="1"/>
  <c r="AA155" i="1" l="1"/>
  <c r="AB155" i="1" s="1"/>
  <c r="AC155" i="1" s="1"/>
  <c r="T155" i="1" s="1"/>
  <c r="H143" i="1"/>
  <c r="A143" i="1" s="1"/>
  <c r="AD143" i="1" s="1"/>
  <c r="I143" i="1"/>
  <c r="J143" i="1"/>
  <c r="O143" i="1"/>
  <c r="Y143" i="1"/>
  <c r="Z143" i="1" s="1"/>
  <c r="AF143" i="1"/>
  <c r="I137" i="1"/>
  <c r="J137" i="1"/>
  <c r="O137" i="1"/>
  <c r="Y137" i="1"/>
  <c r="Z137" i="1" s="1"/>
  <c r="AF137" i="1"/>
  <c r="H121" i="1"/>
  <c r="A121" i="1" s="1"/>
  <c r="AD121" i="1" s="1"/>
  <c r="H122" i="1"/>
  <c r="A122" i="1" s="1"/>
  <c r="AD122" i="1" s="1"/>
  <c r="H123" i="1"/>
  <c r="A123" i="1" s="1"/>
  <c r="AD123" i="1" s="1"/>
  <c r="H124" i="1"/>
  <c r="A124" i="1" s="1"/>
  <c r="AD124" i="1" s="1"/>
  <c r="H125" i="1"/>
  <c r="A125" i="1" s="1"/>
  <c r="AD125" i="1" s="1"/>
  <c r="H127" i="1"/>
  <c r="A127" i="1" s="1"/>
  <c r="AD127" i="1" s="1"/>
  <c r="H129" i="1"/>
  <c r="A129" i="1" s="1"/>
  <c r="AD129" i="1" s="1"/>
  <c r="H120" i="1"/>
  <c r="A120" i="1" s="1"/>
  <c r="AD120" i="1" s="1"/>
  <c r="I119" i="1"/>
  <c r="I120" i="1"/>
  <c r="I121" i="1"/>
  <c r="I122" i="1"/>
  <c r="I123" i="1"/>
  <c r="I124" i="1"/>
  <c r="I125" i="1"/>
  <c r="I126" i="1"/>
  <c r="I127" i="1"/>
  <c r="I128" i="1"/>
  <c r="I129" i="1"/>
  <c r="J119" i="1"/>
  <c r="J120" i="1"/>
  <c r="J121" i="1"/>
  <c r="J122" i="1"/>
  <c r="J123" i="1"/>
  <c r="J124" i="1"/>
  <c r="J125" i="1"/>
  <c r="J126" i="1"/>
  <c r="J127" i="1"/>
  <c r="J128" i="1"/>
  <c r="J129" i="1"/>
  <c r="O119" i="1"/>
  <c r="O120" i="1"/>
  <c r="O121" i="1"/>
  <c r="O122" i="1"/>
  <c r="O123" i="1"/>
  <c r="O124" i="1"/>
  <c r="O125" i="1"/>
  <c r="O126" i="1"/>
  <c r="O127" i="1"/>
  <c r="O128" i="1"/>
  <c r="O129" i="1"/>
  <c r="Y119" i="1"/>
  <c r="Z119" i="1" s="1"/>
  <c r="Y120" i="1"/>
  <c r="AA120" i="1" s="1"/>
  <c r="Y121" i="1"/>
  <c r="Z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Z120" i="1"/>
  <c r="AF119" i="1"/>
  <c r="AF120" i="1"/>
  <c r="AF121" i="1"/>
  <c r="AF122" i="1"/>
  <c r="AF123" i="1"/>
  <c r="AF124" i="1"/>
  <c r="AF125" i="1"/>
  <c r="AF126" i="1"/>
  <c r="AF127" i="1"/>
  <c r="AF128" i="1"/>
  <c r="AF129" i="1"/>
  <c r="B91" i="1"/>
  <c r="B93" i="1"/>
  <c r="B95" i="1" s="1"/>
  <c r="H95" i="1" l="1"/>
  <c r="A95" i="1" s="1"/>
  <c r="AA124" i="1"/>
  <c r="AB124" i="1" s="1"/>
  <c r="AC124" i="1" s="1"/>
  <c r="T124" i="1" s="1"/>
  <c r="AA143" i="1"/>
  <c r="AB143" i="1" s="1"/>
  <c r="AC143" i="1" s="1"/>
  <c r="T143" i="1" s="1"/>
  <c r="AA129" i="1"/>
  <c r="AB129" i="1" s="1"/>
  <c r="AC129" i="1" s="1"/>
  <c r="T129" i="1" s="1"/>
  <c r="AA137" i="1"/>
  <c r="AB137" i="1" s="1"/>
  <c r="AC137" i="1" s="1"/>
  <c r="T137" i="1" s="1"/>
  <c r="AA128" i="1"/>
  <c r="AB128" i="1" s="1"/>
  <c r="AC128" i="1" s="1"/>
  <c r="T128" i="1" s="1"/>
  <c r="AA126" i="1"/>
  <c r="AB126" i="1" s="1"/>
  <c r="AC126" i="1" s="1"/>
  <c r="T126" i="1" s="1"/>
  <c r="AA122" i="1"/>
  <c r="AB122" i="1" s="1"/>
  <c r="AC122" i="1" s="1"/>
  <c r="T122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A119" i="1"/>
  <c r="AB119" i="1" s="1"/>
  <c r="AC119" i="1" s="1"/>
  <c r="T119" i="1" s="1"/>
  <c r="AB120" i="1"/>
  <c r="AC120" i="1" s="1"/>
  <c r="T120" i="1" s="1"/>
  <c r="B98" i="1"/>
  <c r="H141" i="1" l="1"/>
  <c r="A141" i="1" s="1"/>
  <c r="AD141" i="1" s="1"/>
  <c r="I140" i="1"/>
  <c r="I141" i="1"/>
  <c r="J140" i="1"/>
  <c r="J141" i="1"/>
  <c r="O140" i="1"/>
  <c r="O141" i="1"/>
  <c r="Y140" i="1"/>
  <c r="Y141" i="1"/>
  <c r="Z140" i="1"/>
  <c r="Z141" i="1"/>
  <c r="AA140" i="1"/>
  <c r="AB140" i="1" s="1"/>
  <c r="AC140" i="1" s="1"/>
  <c r="T140" i="1" s="1"/>
  <c r="AA141" i="1"/>
  <c r="AB141" i="1"/>
  <c r="AC141" i="1"/>
  <c r="T141" i="1" s="1"/>
  <c r="AF140" i="1"/>
  <c r="AF141" i="1"/>
  <c r="H134" i="1"/>
  <c r="A134" i="1" s="1"/>
  <c r="AD134" i="1" s="1"/>
  <c r="H136" i="1"/>
  <c r="A136" i="1" s="1"/>
  <c r="AD136" i="1" s="1"/>
  <c r="I134" i="1"/>
  <c r="I135" i="1"/>
  <c r="I136" i="1"/>
  <c r="J134" i="1"/>
  <c r="J135" i="1"/>
  <c r="J136" i="1"/>
  <c r="O134" i="1"/>
  <c r="O135" i="1"/>
  <c r="O136" i="1"/>
  <c r="Y134" i="1"/>
  <c r="Z134" i="1" s="1"/>
  <c r="Y135" i="1"/>
  <c r="Y136" i="1"/>
  <c r="Z136" i="1" s="1"/>
  <c r="Z135" i="1"/>
  <c r="AA134" i="1"/>
  <c r="AA135" i="1"/>
  <c r="AA136" i="1"/>
  <c r="AB135" i="1"/>
  <c r="AC135" i="1" s="1"/>
  <c r="T135" i="1" s="1"/>
  <c r="AF134" i="1"/>
  <c r="AF135" i="1"/>
  <c r="AF136" i="1"/>
  <c r="H131" i="1"/>
  <c r="A131" i="1" s="1"/>
  <c r="AD131" i="1" s="1"/>
  <c r="I131" i="1"/>
  <c r="I132" i="1"/>
  <c r="J131" i="1"/>
  <c r="J132" i="1"/>
  <c r="O131" i="1"/>
  <c r="O132" i="1"/>
  <c r="Y131" i="1"/>
  <c r="Z131" i="1" s="1"/>
  <c r="Y132" i="1"/>
  <c r="Z132" i="1" s="1"/>
  <c r="AF131" i="1"/>
  <c r="AF132" i="1"/>
  <c r="H117" i="1"/>
  <c r="A117" i="1" s="1"/>
  <c r="AD117" i="1" s="1"/>
  <c r="H118" i="1"/>
  <c r="A118" i="1" s="1"/>
  <c r="AD118" i="1" s="1"/>
  <c r="I116" i="1"/>
  <c r="I117" i="1"/>
  <c r="I118" i="1"/>
  <c r="J116" i="1"/>
  <c r="J117" i="1"/>
  <c r="J118" i="1"/>
  <c r="O116" i="1"/>
  <c r="O117" i="1"/>
  <c r="O118" i="1"/>
  <c r="Y116" i="1"/>
  <c r="Z116" i="1" s="1"/>
  <c r="Y117" i="1"/>
  <c r="AA117" i="1" s="1"/>
  <c r="Y118" i="1"/>
  <c r="Z118" i="1" s="1"/>
  <c r="Z117" i="1"/>
  <c r="AF116" i="1"/>
  <c r="AF117" i="1"/>
  <c r="AF118" i="1"/>
  <c r="H146" i="1"/>
  <c r="A146" i="1" s="1"/>
  <c r="AD146" i="1" s="1"/>
  <c r="I146" i="1"/>
  <c r="J146" i="1"/>
  <c r="O146" i="1"/>
  <c r="Y146" i="1"/>
  <c r="Z146" i="1" s="1"/>
  <c r="AF146" i="1"/>
  <c r="B107" i="1"/>
  <c r="B110" i="1"/>
  <c r="H107" i="1" l="1"/>
  <c r="A107" i="1" s="1"/>
  <c r="AB117" i="1"/>
  <c r="AC117" i="1" s="1"/>
  <c r="T117" i="1" s="1"/>
  <c r="AA118" i="1"/>
  <c r="AA116" i="1"/>
  <c r="AA132" i="1"/>
  <c r="AB132" i="1" s="1"/>
  <c r="AC132" i="1" s="1"/>
  <c r="T132" i="1" s="1"/>
  <c r="AA131" i="1"/>
  <c r="AB131" i="1" s="1"/>
  <c r="AC131" i="1" s="1"/>
  <c r="T131" i="1" s="1"/>
  <c r="AB136" i="1"/>
  <c r="AC136" i="1" s="1"/>
  <c r="T136" i="1" s="1"/>
  <c r="AB134" i="1"/>
  <c r="AC134" i="1" s="1"/>
  <c r="T134" i="1" s="1"/>
  <c r="AB118" i="1"/>
  <c r="AC118" i="1" s="1"/>
  <c r="T118" i="1" s="1"/>
  <c r="AB116" i="1"/>
  <c r="AC116" i="1" s="1"/>
  <c r="T116" i="1" s="1"/>
  <c r="AA146" i="1"/>
  <c r="AB146" i="1" s="1"/>
  <c r="AC146" i="1" s="1"/>
  <c r="T146" i="1" s="1"/>
  <c r="B126" i="1"/>
  <c r="I138" i="1" l="1"/>
  <c r="J138" i="1"/>
  <c r="O138" i="1"/>
  <c r="Y138" i="1"/>
  <c r="Z138" i="1" s="1"/>
  <c r="AF138" i="1"/>
  <c r="I115" i="1"/>
  <c r="J115" i="1"/>
  <c r="O115" i="1"/>
  <c r="Y115" i="1"/>
  <c r="Z115" i="1" s="1"/>
  <c r="AF115" i="1"/>
  <c r="I130" i="1"/>
  <c r="J130" i="1"/>
  <c r="O130" i="1"/>
  <c r="Y130" i="1"/>
  <c r="Z130" i="1" s="1"/>
  <c r="AF130" i="1"/>
  <c r="I133" i="1"/>
  <c r="J133" i="1"/>
  <c r="O133" i="1"/>
  <c r="Y133" i="1"/>
  <c r="Z133" i="1" s="1"/>
  <c r="AF133" i="1"/>
  <c r="I142" i="1"/>
  <c r="J142" i="1"/>
  <c r="O142" i="1"/>
  <c r="Y142" i="1"/>
  <c r="Z142" i="1" s="1"/>
  <c r="AF142" i="1"/>
  <c r="B128" i="1"/>
  <c r="AA138" i="1" l="1"/>
  <c r="AB138" i="1" s="1"/>
  <c r="AC138" i="1" s="1"/>
  <c r="T138" i="1" s="1"/>
  <c r="AA142" i="1"/>
  <c r="AB142" i="1" s="1"/>
  <c r="AC142" i="1" s="1"/>
  <c r="T142" i="1" s="1"/>
  <c r="AA133" i="1"/>
  <c r="AB133" i="1" s="1"/>
  <c r="AC133" i="1" s="1"/>
  <c r="T133" i="1" s="1"/>
  <c r="AA130" i="1"/>
  <c r="AB130" i="1" s="1"/>
  <c r="AC130" i="1" s="1"/>
  <c r="T130" i="1" s="1"/>
  <c r="AA115" i="1"/>
  <c r="AB115" i="1" s="1"/>
  <c r="AC115" i="1" s="1"/>
  <c r="T115" i="1" s="1"/>
  <c r="B132" i="1"/>
  <c r="H132" i="1" l="1"/>
  <c r="A132" i="1" s="1"/>
  <c r="Y111" i="1"/>
  <c r="Z111" i="1" s="1"/>
  <c r="H111" i="1"/>
  <c r="A111" i="1" s="1"/>
  <c r="AD111" i="1" s="1"/>
  <c r="I111" i="1"/>
  <c r="J111" i="1"/>
  <c r="O111" i="1"/>
  <c r="AF111" i="1" l="1"/>
  <c r="AA111" i="1"/>
  <c r="AB111" i="1" s="1"/>
  <c r="AC111" i="1" s="1"/>
  <c r="T111" i="1" s="1"/>
  <c r="O92" i="1"/>
  <c r="O62" i="1" l="1"/>
  <c r="O59" i="1" l="1"/>
  <c r="H16" i="1" l="1"/>
  <c r="A16" i="1" s="1"/>
  <c r="I16" i="1"/>
  <c r="J16" i="1"/>
  <c r="O16" i="1"/>
  <c r="Y16" i="1"/>
  <c r="Z16" i="1" s="1"/>
  <c r="AF16" i="1"/>
  <c r="AA16" i="1" l="1"/>
  <c r="AB16" i="1" s="1"/>
  <c r="AC16" i="1" s="1"/>
  <c r="T16" i="1" s="1"/>
  <c r="H224" i="1"/>
  <c r="A224" i="1" s="1"/>
  <c r="AD224" i="1" s="1"/>
  <c r="I224" i="1"/>
  <c r="J224" i="1"/>
  <c r="O224" i="1"/>
  <c r="Y224" i="1"/>
  <c r="Z224" i="1" s="1"/>
  <c r="AF224" i="1"/>
  <c r="AA224" i="1" l="1"/>
  <c r="AB224" i="1" s="1"/>
  <c r="AC224" i="1" s="1"/>
  <c r="T224" i="1" s="1"/>
  <c r="H179" i="1" l="1"/>
  <c r="A179" i="1" s="1"/>
  <c r="AD179" i="1" s="1"/>
  <c r="I178" i="1"/>
  <c r="I179" i="1"/>
  <c r="J178" i="1"/>
  <c r="J179" i="1"/>
  <c r="O178" i="1"/>
  <c r="O179" i="1"/>
  <c r="W179" i="1"/>
  <c r="X179" i="1" s="1"/>
  <c r="Y178" i="1"/>
  <c r="Y179" i="1"/>
  <c r="Z179" i="1" s="1"/>
  <c r="AB179" i="1"/>
  <c r="AC179" i="1"/>
  <c r="T179" i="1" s="1"/>
  <c r="AF178" i="1"/>
  <c r="AF179" i="1"/>
  <c r="H106" i="1" l="1"/>
  <c r="AA179" i="1"/>
  <c r="Z178" i="1"/>
  <c r="AA178" i="1"/>
  <c r="AB178" i="1" s="1"/>
  <c r="AC178" i="1" s="1"/>
  <c r="T178" i="1" s="1"/>
  <c r="H169" i="1" l="1"/>
  <c r="A169" i="1" s="1"/>
  <c r="AD169" i="1" s="1"/>
  <c r="I169" i="1"/>
  <c r="J169" i="1"/>
  <c r="O169" i="1"/>
  <c r="Y169" i="1"/>
  <c r="Z169" i="1" s="1"/>
  <c r="AF169" i="1"/>
  <c r="O3" i="1"/>
  <c r="O4" i="1"/>
  <c r="O6" i="1"/>
  <c r="O7" i="1"/>
  <c r="O8" i="1"/>
  <c r="O9" i="1"/>
  <c r="O10" i="1"/>
  <c r="O11" i="1"/>
  <c r="O12" i="1"/>
  <c r="O13" i="1"/>
  <c r="O14" i="1"/>
  <c r="O15" i="1"/>
  <c r="O17" i="1"/>
  <c r="O19" i="1"/>
  <c r="O20" i="1"/>
  <c r="O21" i="1"/>
  <c r="O22" i="1"/>
  <c r="O23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60" i="1"/>
  <c r="O61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90" i="1"/>
  <c r="O91" i="1"/>
  <c r="O93" i="1"/>
  <c r="O94" i="1"/>
  <c r="O97" i="1"/>
  <c r="O99" i="1"/>
  <c r="O100" i="1"/>
  <c r="O101" i="1"/>
  <c r="O102" i="1"/>
  <c r="O103" i="1"/>
  <c r="O104" i="1"/>
  <c r="O105" i="1"/>
  <c r="O106" i="1"/>
  <c r="O109" i="1"/>
  <c r="O110" i="1"/>
  <c r="O112" i="1"/>
  <c r="O113" i="1"/>
  <c r="O114" i="1"/>
  <c r="O144" i="1"/>
  <c r="O145" i="1"/>
  <c r="O147" i="1"/>
  <c r="O148" i="1"/>
  <c r="O149" i="1"/>
  <c r="O150" i="1"/>
  <c r="O151" i="1"/>
  <c r="O152" i="1"/>
  <c r="O153" i="1"/>
  <c r="O154" i="1"/>
  <c r="O156" i="1"/>
  <c r="O157" i="1"/>
  <c r="O158" i="1"/>
  <c r="O159" i="1"/>
  <c r="O160" i="1"/>
  <c r="O162" i="1"/>
  <c r="O163" i="1"/>
  <c r="O164" i="1"/>
  <c r="O165" i="1"/>
  <c r="O166" i="1"/>
  <c r="O167" i="1"/>
  <c r="O170" i="1"/>
  <c r="O171" i="1"/>
  <c r="O172" i="1"/>
  <c r="O173" i="1"/>
  <c r="O174" i="1"/>
  <c r="O175" i="1"/>
  <c r="O176" i="1"/>
  <c r="O180" i="1"/>
  <c r="O181" i="1"/>
  <c r="O182" i="1"/>
  <c r="O183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5" i="1"/>
  <c r="O226" i="1"/>
  <c r="O227" i="1"/>
  <c r="O229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H116" i="1" l="1"/>
  <c r="A116" i="1" s="1"/>
  <c r="AA169" i="1"/>
  <c r="AB169" i="1" s="1"/>
  <c r="AC169" i="1" s="1"/>
  <c r="T169" i="1" s="1"/>
  <c r="H119" i="1" l="1"/>
  <c r="A119" i="1" s="1"/>
  <c r="Y14" i="1"/>
  <c r="H11" i="1"/>
  <c r="A11" i="1" s="1"/>
  <c r="H12" i="1"/>
  <c r="H13" i="1"/>
  <c r="A13" i="1" s="1"/>
  <c r="H14" i="1"/>
  <c r="A14" i="1" s="1"/>
  <c r="I11" i="1"/>
  <c r="I12" i="1"/>
  <c r="I13" i="1"/>
  <c r="I14" i="1"/>
  <c r="J11" i="1"/>
  <c r="J12" i="1"/>
  <c r="J13" i="1"/>
  <c r="J14" i="1"/>
  <c r="Y11" i="1"/>
  <c r="Z11" i="1" s="1"/>
  <c r="Y12" i="1"/>
  <c r="Z12" i="1" s="1"/>
  <c r="Y13" i="1"/>
  <c r="AF11" i="1"/>
  <c r="AF12" i="1"/>
  <c r="AF13" i="1"/>
  <c r="A12" i="1" l="1"/>
  <c r="AD12" i="1" s="1"/>
  <c r="H126" i="1"/>
  <c r="A126" i="1" s="1"/>
  <c r="H128" i="1"/>
  <c r="A128" i="1" s="1"/>
  <c r="AA12" i="1"/>
  <c r="H97" i="1"/>
  <c r="A97" i="1" s="1"/>
  <c r="Z13" i="1"/>
  <c r="AA11" i="1"/>
  <c r="AB11" i="1" s="1"/>
  <c r="AC11" i="1" s="1"/>
  <c r="T11" i="1" s="1"/>
  <c r="AB12" i="1"/>
  <c r="AC12" i="1" s="1"/>
  <c r="T12" i="1" s="1"/>
  <c r="Z14" i="1"/>
  <c r="AA14" i="1"/>
  <c r="AF14" i="1"/>
  <c r="I97" i="1"/>
  <c r="J97" i="1"/>
  <c r="Y97" i="1"/>
  <c r="Z97" i="1" s="1"/>
  <c r="AF97" i="1"/>
  <c r="AA13" i="1" l="1"/>
  <c r="AB13" i="1" s="1"/>
  <c r="AC13" i="1" s="1"/>
  <c r="T13" i="1" s="1"/>
  <c r="AB14" i="1"/>
  <c r="AC14" i="1" s="1"/>
  <c r="T14" i="1" s="1"/>
  <c r="AA97" i="1"/>
  <c r="AB97" i="1" s="1"/>
  <c r="AC97" i="1" s="1"/>
  <c r="T97" i="1" s="1"/>
  <c r="H135" i="1" l="1"/>
  <c r="A135" i="1" s="1"/>
  <c r="H137" i="1"/>
  <c r="A137" i="1" s="1"/>
  <c r="H140" i="1"/>
  <c r="A140" i="1" s="1"/>
  <c r="H130" i="1"/>
  <c r="A130" i="1" s="1"/>
  <c r="H115" i="1"/>
  <c r="A115" i="1" s="1"/>
  <c r="H133" i="1"/>
  <c r="A133" i="1" s="1"/>
  <c r="AF66" i="1"/>
  <c r="AF65" i="1"/>
  <c r="AF64" i="1"/>
  <c r="AF63" i="1"/>
  <c r="AF62" i="1"/>
  <c r="AF61" i="1"/>
  <c r="AF60" i="1"/>
  <c r="Y66" i="1"/>
  <c r="Z66" i="1" s="1"/>
  <c r="Y65" i="1"/>
  <c r="AA65" i="1" s="1"/>
  <c r="Y64" i="1"/>
  <c r="Z64" i="1" s="1"/>
  <c r="Y63" i="1"/>
  <c r="AA63" i="1" s="1"/>
  <c r="Y62" i="1"/>
  <c r="Z62" i="1" s="1"/>
  <c r="Y61" i="1"/>
  <c r="AA61" i="1" s="1"/>
  <c r="Y60" i="1"/>
  <c r="AA60" i="1" s="1"/>
  <c r="J66" i="1"/>
  <c r="J65" i="1"/>
  <c r="J62" i="1"/>
  <c r="J60" i="1"/>
  <c r="I66" i="1"/>
  <c r="I65" i="1"/>
  <c r="I64" i="1"/>
  <c r="I63" i="1"/>
  <c r="I62" i="1"/>
  <c r="I61" i="1"/>
  <c r="I60" i="1"/>
  <c r="H66" i="1"/>
  <c r="A66" i="1" s="1"/>
  <c r="AD66" i="1" s="1"/>
  <c r="H65" i="1"/>
  <c r="A65" i="1" s="1"/>
  <c r="H64" i="1"/>
  <c r="A64" i="1" s="1"/>
  <c r="H62" i="1"/>
  <c r="A62" i="1" s="1"/>
  <c r="H60" i="1"/>
  <c r="A60" i="1" s="1"/>
  <c r="A69" i="1"/>
  <c r="AD69" i="1" s="1"/>
  <c r="J69" i="1"/>
  <c r="Y69" i="1"/>
  <c r="Z69" i="1" s="1"/>
  <c r="AF69" i="1"/>
  <c r="H142" i="1" l="1"/>
  <c r="A142" i="1" s="1"/>
  <c r="H178" i="1"/>
  <c r="A178" i="1" s="1"/>
  <c r="H138" i="1"/>
  <c r="A138" i="1" s="1"/>
  <c r="Z60" i="1"/>
  <c r="AB60" i="1" s="1"/>
  <c r="AC60" i="1" s="1"/>
  <c r="T60" i="1" s="1"/>
  <c r="Z63" i="1"/>
  <c r="AB63" i="1" s="1"/>
  <c r="AC63" i="1" s="1"/>
  <c r="T63" i="1" s="1"/>
  <c r="Z61" i="1"/>
  <c r="AB61" i="1" s="1"/>
  <c r="AC61" i="1" s="1"/>
  <c r="T61" i="1" s="1"/>
  <c r="Z65" i="1"/>
  <c r="AB65" i="1" s="1"/>
  <c r="AC65" i="1" s="1"/>
  <c r="T65" i="1" s="1"/>
  <c r="AA62" i="1"/>
  <c r="AB62" i="1" s="1"/>
  <c r="AC62" i="1" s="1"/>
  <c r="T62" i="1" s="1"/>
  <c r="AA64" i="1"/>
  <c r="AB64" i="1" s="1"/>
  <c r="AC64" i="1" s="1"/>
  <c r="T64" i="1" s="1"/>
  <c r="AA66" i="1"/>
  <c r="AB66" i="1" s="1"/>
  <c r="AC66" i="1" s="1"/>
  <c r="T66" i="1" s="1"/>
  <c r="AA69" i="1"/>
  <c r="AB69" i="1" s="1"/>
  <c r="AC69" i="1" s="1"/>
  <c r="T69" i="1" s="1"/>
  <c r="W135" i="1"/>
  <c r="W140" i="1"/>
  <c r="H15" i="1" l="1"/>
  <c r="A15" i="1" s="1"/>
  <c r="I15" i="1"/>
  <c r="J15" i="1"/>
  <c r="Y15" i="1"/>
  <c r="Z15" i="1" s="1"/>
  <c r="AF15" i="1"/>
  <c r="W141" i="1"/>
  <c r="W136" i="1"/>
  <c r="W137" i="1"/>
  <c r="W138" i="1" s="1"/>
  <c r="AD15" i="1" l="1"/>
  <c r="AA15" i="1"/>
  <c r="AB15" i="1" s="1"/>
  <c r="AC15" i="1" s="1"/>
  <c r="T15" i="1" s="1"/>
  <c r="I47" i="1"/>
  <c r="W142" i="1"/>
  <c r="W143" i="1"/>
  <c r="H7" i="1" l="1"/>
  <c r="A7" i="1" s="1"/>
  <c r="I7" i="1"/>
  <c r="J7" i="1"/>
  <c r="Y7" i="1"/>
  <c r="Z7" i="1" s="1"/>
  <c r="AF7" i="1"/>
  <c r="AA7" i="1" l="1"/>
  <c r="AB7" i="1" s="1"/>
  <c r="AC7" i="1" s="1"/>
  <c r="T7" i="1" s="1"/>
  <c r="H43" i="1"/>
  <c r="A43" i="1" s="1"/>
  <c r="I42" i="1"/>
  <c r="I43" i="1"/>
  <c r="J42" i="1"/>
  <c r="Y42" i="1"/>
  <c r="Z42" i="1" s="1"/>
  <c r="Y43" i="1"/>
  <c r="Z43" i="1" s="1"/>
  <c r="AF42" i="1"/>
  <c r="AF43" i="1"/>
  <c r="AA42" i="1" l="1"/>
  <c r="AB42" i="1"/>
  <c r="AC42" i="1" s="1"/>
  <c r="T42" i="1" s="1"/>
  <c r="AA43" i="1"/>
  <c r="AB43" i="1" s="1"/>
  <c r="AC43" i="1" s="1"/>
  <c r="T43" i="1" s="1"/>
  <c r="J9" i="1"/>
  <c r="J18" i="1"/>
  <c r="J20" i="1"/>
  <c r="J22" i="1"/>
  <c r="J23" i="1"/>
  <c r="J26" i="1"/>
  <c r="J27" i="1"/>
  <c r="J28" i="1"/>
  <c r="J30" i="1"/>
  <c r="J32" i="1"/>
  <c r="J33" i="1"/>
  <c r="J34" i="1"/>
  <c r="J35" i="1"/>
  <c r="J36" i="1"/>
  <c r="J37" i="1"/>
  <c r="J38" i="1"/>
  <c r="J40" i="1"/>
  <c r="J44" i="1"/>
  <c r="J46" i="1"/>
  <c r="J48" i="1"/>
  <c r="J49" i="1"/>
  <c r="J50" i="1"/>
  <c r="J51" i="1"/>
  <c r="J52" i="1"/>
  <c r="J57" i="1"/>
  <c r="J58" i="1"/>
  <c r="J68" i="1"/>
  <c r="J71" i="1"/>
  <c r="J72" i="1"/>
  <c r="J73" i="1"/>
  <c r="J75" i="1"/>
  <c r="J76" i="1"/>
  <c r="J77" i="1"/>
  <c r="J78" i="1"/>
  <c r="J79" i="1"/>
  <c r="J82" i="1"/>
  <c r="J83" i="1"/>
  <c r="J84" i="1"/>
  <c r="J85" i="1"/>
  <c r="J90" i="1"/>
  <c r="J92" i="1"/>
  <c r="J93" i="1"/>
  <c r="J94" i="1"/>
  <c r="J98" i="1"/>
  <c r="J99" i="1"/>
  <c r="J100" i="1"/>
  <c r="J101" i="1"/>
  <c r="J102" i="1"/>
  <c r="J103" i="1"/>
  <c r="J104" i="1"/>
  <c r="J105" i="1"/>
  <c r="J109" i="1"/>
  <c r="J113" i="1"/>
  <c r="J114" i="1"/>
  <c r="J144" i="1"/>
  <c r="J145" i="1"/>
  <c r="J147" i="1"/>
  <c r="J149" i="1"/>
  <c r="J151" i="1"/>
  <c r="J152" i="1"/>
  <c r="J153" i="1"/>
  <c r="J156" i="1"/>
  <c r="J157" i="1"/>
  <c r="J159" i="1"/>
  <c r="J160" i="1"/>
  <c r="J162" i="1"/>
  <c r="J164" i="1"/>
  <c r="J165" i="1"/>
  <c r="J166" i="1"/>
  <c r="J167" i="1"/>
  <c r="J168" i="1"/>
  <c r="J170" i="1"/>
  <c r="J171" i="1"/>
  <c r="J172" i="1"/>
  <c r="J173" i="1"/>
  <c r="J175" i="1"/>
  <c r="J177" i="1"/>
  <c r="J181" i="1"/>
  <c r="J182" i="1"/>
  <c r="J185" i="1"/>
  <c r="J186" i="1"/>
  <c r="J187" i="1"/>
  <c r="J188" i="1"/>
  <c r="J189" i="1"/>
  <c r="J191" i="1"/>
  <c r="J192" i="1"/>
  <c r="J194" i="1"/>
  <c r="J196" i="1"/>
  <c r="J198" i="1"/>
  <c r="J199" i="1"/>
  <c r="J200" i="1"/>
  <c r="J201" i="1"/>
  <c r="J203" i="1"/>
  <c r="J205" i="1"/>
  <c r="J206" i="1"/>
  <c r="J208" i="1"/>
  <c r="J209" i="1"/>
  <c r="J211" i="1"/>
  <c r="J213" i="1"/>
  <c r="J214" i="1"/>
  <c r="J215" i="1"/>
  <c r="J216" i="1"/>
  <c r="J217" i="1"/>
  <c r="J218" i="1"/>
  <c r="J219" i="1"/>
  <c r="J220" i="1"/>
  <c r="J221" i="1"/>
  <c r="J222" i="1"/>
  <c r="J223" i="1"/>
  <c r="J225" i="1"/>
  <c r="J226" i="1"/>
  <c r="J227" i="1"/>
  <c r="J228" i="1"/>
  <c r="J229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A1" i="1" l="1"/>
  <c r="AB269" i="1"/>
  <c r="AB268" i="1"/>
  <c r="AB267" i="1"/>
  <c r="AB266" i="1"/>
  <c r="AB265" i="1"/>
  <c r="AB264" i="1"/>
  <c r="AB263" i="1"/>
  <c r="AB262" i="1"/>
  <c r="AB261" i="1"/>
  <c r="AB258" i="1"/>
  <c r="AB243" i="1"/>
  <c r="AB241" i="1"/>
  <c r="AB239" i="1"/>
  <c r="AB234" i="1"/>
  <c r="J74" i="1" l="1"/>
  <c r="J55" i="1"/>
  <c r="J39" i="1"/>
  <c r="J6" i="1"/>
  <c r="J21" i="1"/>
  <c r="J43" i="1"/>
  <c r="J25" i="1"/>
  <c r="J69" i="2"/>
  <c r="J107" i="2" s="1"/>
  <c r="D41" i="2"/>
  <c r="D79" i="2" s="1"/>
  <c r="C1" i="2"/>
  <c r="AF269" i="1"/>
  <c r="AC269" i="1"/>
  <c r="T269" i="1" s="1"/>
  <c r="Y269" i="1"/>
  <c r="W269" i="1"/>
  <c r="X269" i="1" s="1"/>
  <c r="I269" i="1"/>
  <c r="H269" i="1"/>
  <c r="A269" i="1" s="1"/>
  <c r="AD269" i="1" s="1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Y260" i="1"/>
  <c r="I260" i="1"/>
  <c r="H260" i="1"/>
  <c r="A260" i="1" s="1"/>
  <c r="AD260" i="1" s="1"/>
  <c r="AF259" i="1"/>
  <c r="Y259" i="1"/>
  <c r="W259" i="1"/>
  <c r="I259" i="1"/>
  <c r="H259" i="1"/>
  <c r="A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Y257" i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W244" i="1"/>
  <c r="I244" i="1"/>
  <c r="H244" i="1"/>
  <c r="A244" i="1" s="1"/>
  <c r="AF243" i="1"/>
  <c r="AC243" i="1"/>
  <c r="T243" i="1" s="1"/>
  <c r="Y243" i="1"/>
  <c r="W243" i="1"/>
  <c r="X243" i="1" s="1"/>
  <c r="I243" i="1"/>
  <c r="H243" i="1"/>
  <c r="A243" i="1" s="1"/>
  <c r="AD243" i="1" s="1"/>
  <c r="AF242" i="1"/>
  <c r="Y242" i="1"/>
  <c r="W242" i="1"/>
  <c r="I242" i="1"/>
  <c r="H242" i="1"/>
  <c r="A242" i="1" s="1"/>
  <c r="AF241" i="1"/>
  <c r="AC241" i="1"/>
  <c r="T241" i="1" s="1"/>
  <c r="Y241" i="1"/>
  <c r="W241" i="1"/>
  <c r="X241" i="1" s="1"/>
  <c r="I241" i="1"/>
  <c r="H241" i="1"/>
  <c r="A241" i="1" s="1"/>
  <c r="AD241" i="1" s="1"/>
  <c r="AF240" i="1"/>
  <c r="Y240" i="1"/>
  <c r="W240" i="1"/>
  <c r="I240" i="1"/>
  <c r="H240" i="1"/>
  <c r="A240" i="1" s="1"/>
  <c r="AF239" i="1"/>
  <c r="AC239" i="1"/>
  <c r="T239" i="1" s="1"/>
  <c r="Y239" i="1"/>
  <c r="W239" i="1"/>
  <c r="X239" i="1" s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W235" i="1"/>
  <c r="I235" i="1"/>
  <c r="H235" i="1"/>
  <c r="A235" i="1" s="1"/>
  <c r="AF234" i="1"/>
  <c r="AC234" i="1"/>
  <c r="T234" i="1" s="1"/>
  <c r="Y234" i="1"/>
  <c r="W234" i="1"/>
  <c r="X234" i="1" s="1"/>
  <c r="I234" i="1"/>
  <c r="H234" i="1"/>
  <c r="A234" i="1" s="1"/>
  <c r="AD234" i="1" s="1"/>
  <c r="AF233" i="1"/>
  <c r="Y233" i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29" i="1"/>
  <c r="Y229" i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AF223" i="1"/>
  <c r="Y223" i="1"/>
  <c r="I223" i="1"/>
  <c r="H223" i="1"/>
  <c r="A223" i="1" s="1"/>
  <c r="AD223" i="1" s="1"/>
  <c r="AF222" i="1"/>
  <c r="Y222" i="1"/>
  <c r="I222" i="1"/>
  <c r="AF221" i="1"/>
  <c r="Y221" i="1"/>
  <c r="I221" i="1"/>
  <c r="H221" i="1"/>
  <c r="A221" i="1" s="1"/>
  <c r="AD221" i="1" s="1"/>
  <c r="AF220" i="1"/>
  <c r="Y220" i="1"/>
  <c r="I220" i="1"/>
  <c r="H220" i="1"/>
  <c r="A220" i="1" s="1"/>
  <c r="AF219" i="1"/>
  <c r="Y219" i="1"/>
  <c r="I219" i="1"/>
  <c r="AF218" i="1"/>
  <c r="Y218" i="1"/>
  <c r="I218" i="1"/>
  <c r="H218" i="1"/>
  <c r="A218" i="1" s="1"/>
  <c r="AF217" i="1"/>
  <c r="Y217" i="1"/>
  <c r="I217" i="1"/>
  <c r="AF216" i="1"/>
  <c r="Y216" i="1"/>
  <c r="I216" i="1"/>
  <c r="H216" i="1"/>
  <c r="A216" i="1" s="1"/>
  <c r="AF215" i="1"/>
  <c r="Y215" i="1"/>
  <c r="I215" i="1"/>
  <c r="AF214" i="1"/>
  <c r="Y214" i="1"/>
  <c r="I214" i="1"/>
  <c r="H214" i="1"/>
  <c r="A214" i="1" s="1"/>
  <c r="AD214" i="1" s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F210" i="1"/>
  <c r="Y210" i="1"/>
  <c r="I210" i="1"/>
  <c r="AF209" i="1"/>
  <c r="Y209" i="1"/>
  <c r="I209" i="1"/>
  <c r="H209" i="1"/>
  <c r="A209" i="1" s="1"/>
  <c r="AD209" i="1" s="1"/>
  <c r="AF208" i="1"/>
  <c r="Y208" i="1"/>
  <c r="I208" i="1"/>
  <c r="AF207" i="1"/>
  <c r="Y207" i="1"/>
  <c r="I207" i="1"/>
  <c r="AF206" i="1"/>
  <c r="Y206" i="1"/>
  <c r="I206" i="1"/>
  <c r="H206" i="1"/>
  <c r="A206" i="1" s="1"/>
  <c r="AD206" i="1" s="1"/>
  <c r="AF205" i="1"/>
  <c r="Y205" i="1"/>
  <c r="I205" i="1"/>
  <c r="H205" i="1"/>
  <c r="A205" i="1" s="1"/>
  <c r="AD205" i="1" s="1"/>
  <c r="AF204" i="1"/>
  <c r="Y204" i="1"/>
  <c r="I204" i="1"/>
  <c r="AF203" i="1"/>
  <c r="Y203" i="1"/>
  <c r="I203" i="1"/>
  <c r="AF202" i="1"/>
  <c r="Y202" i="1"/>
  <c r="I202" i="1"/>
  <c r="AF201" i="1"/>
  <c r="Y201" i="1"/>
  <c r="I201" i="1"/>
  <c r="AF200" i="1"/>
  <c r="Y200" i="1"/>
  <c r="I200" i="1"/>
  <c r="H200" i="1"/>
  <c r="A200" i="1" s="1"/>
  <c r="AF199" i="1"/>
  <c r="Y199" i="1"/>
  <c r="I199" i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AF194" i="1"/>
  <c r="Y194" i="1"/>
  <c r="I194" i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H187" i="1"/>
  <c r="A187" i="1" s="1"/>
  <c r="AD187" i="1" s="1"/>
  <c r="AF186" i="1"/>
  <c r="Y186" i="1"/>
  <c r="I186" i="1"/>
  <c r="AF185" i="1"/>
  <c r="Y185" i="1"/>
  <c r="I185" i="1"/>
  <c r="H185" i="1"/>
  <c r="A185" i="1" s="1"/>
  <c r="AF183" i="1"/>
  <c r="Y183" i="1"/>
  <c r="I183" i="1"/>
  <c r="AF182" i="1"/>
  <c r="Y182" i="1"/>
  <c r="I182" i="1"/>
  <c r="H182" i="1"/>
  <c r="A182" i="1" s="1"/>
  <c r="W182" i="1" s="1"/>
  <c r="AF181" i="1"/>
  <c r="Y181" i="1"/>
  <c r="I181" i="1"/>
  <c r="H181" i="1"/>
  <c r="A181" i="1" s="1"/>
  <c r="AD181" i="1" s="1"/>
  <c r="AF180" i="1"/>
  <c r="Y180" i="1"/>
  <c r="I180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D175" i="1" s="1"/>
  <c r="AF174" i="1"/>
  <c r="Y174" i="1"/>
  <c r="I174" i="1"/>
  <c r="AF173" i="1"/>
  <c r="Y173" i="1"/>
  <c r="I173" i="1"/>
  <c r="H173" i="1"/>
  <c r="A173" i="1" s="1"/>
  <c r="AD173" i="1" s="1"/>
  <c r="AF172" i="1"/>
  <c r="Y172" i="1"/>
  <c r="I172" i="1"/>
  <c r="H172" i="1"/>
  <c r="A172" i="1" s="1"/>
  <c r="AF171" i="1"/>
  <c r="Y171" i="1"/>
  <c r="I171" i="1"/>
  <c r="H171" i="1"/>
  <c r="A171" i="1" s="1"/>
  <c r="AD171" i="1" s="1"/>
  <c r="AF170" i="1"/>
  <c r="Y170" i="1"/>
  <c r="I170" i="1"/>
  <c r="H170" i="1"/>
  <c r="A170" i="1" s="1"/>
  <c r="AD170" i="1" s="1"/>
  <c r="AF168" i="1"/>
  <c r="Y168" i="1"/>
  <c r="I168" i="1"/>
  <c r="H168" i="1"/>
  <c r="A168" i="1" s="1"/>
  <c r="AF167" i="1"/>
  <c r="Y167" i="1"/>
  <c r="I167" i="1"/>
  <c r="H167" i="1"/>
  <c r="A167" i="1" s="1"/>
  <c r="AD167" i="1" s="1"/>
  <c r="AF166" i="1"/>
  <c r="Y166" i="1"/>
  <c r="I166" i="1"/>
  <c r="AF165" i="1"/>
  <c r="Y165" i="1"/>
  <c r="I165" i="1"/>
  <c r="H165" i="1"/>
  <c r="A165" i="1" s="1"/>
  <c r="AF164" i="1"/>
  <c r="Y164" i="1"/>
  <c r="I164" i="1"/>
  <c r="H164" i="1"/>
  <c r="A164" i="1" s="1"/>
  <c r="AD164" i="1" s="1"/>
  <c r="AF163" i="1"/>
  <c r="Y163" i="1"/>
  <c r="I163" i="1"/>
  <c r="AF162" i="1"/>
  <c r="Y162" i="1"/>
  <c r="I162" i="1"/>
  <c r="H162" i="1"/>
  <c r="A162" i="1" s="1"/>
  <c r="AF160" i="1"/>
  <c r="Y160" i="1"/>
  <c r="I160" i="1"/>
  <c r="AF159" i="1"/>
  <c r="Y159" i="1"/>
  <c r="I159" i="1"/>
  <c r="H159" i="1"/>
  <c r="A159" i="1" s="1"/>
  <c r="AF158" i="1"/>
  <c r="Y158" i="1"/>
  <c r="I158" i="1"/>
  <c r="AF157" i="1"/>
  <c r="Y157" i="1"/>
  <c r="I157" i="1"/>
  <c r="H157" i="1"/>
  <c r="A157" i="1" s="1"/>
  <c r="AD157" i="1" s="1"/>
  <c r="AF156" i="1"/>
  <c r="Y156" i="1"/>
  <c r="I156" i="1"/>
  <c r="H156" i="1"/>
  <c r="A156" i="1" s="1"/>
  <c r="AF154" i="1"/>
  <c r="Y154" i="1"/>
  <c r="I154" i="1"/>
  <c r="AF153" i="1"/>
  <c r="Y153" i="1"/>
  <c r="I153" i="1"/>
  <c r="AF152" i="1"/>
  <c r="Y152" i="1"/>
  <c r="I152" i="1"/>
  <c r="H152" i="1"/>
  <c r="A152" i="1" s="1"/>
  <c r="AD152" i="1" s="1"/>
  <c r="AF151" i="1"/>
  <c r="Y151" i="1"/>
  <c r="I151" i="1"/>
  <c r="H151" i="1"/>
  <c r="A151" i="1" s="1"/>
  <c r="AD151" i="1" s="1"/>
  <c r="AF150" i="1"/>
  <c r="Y150" i="1"/>
  <c r="I150" i="1"/>
  <c r="AF149" i="1"/>
  <c r="Y149" i="1"/>
  <c r="I149" i="1"/>
  <c r="H149" i="1"/>
  <c r="A149" i="1" s="1"/>
  <c r="AF148" i="1"/>
  <c r="Y148" i="1"/>
  <c r="I148" i="1"/>
  <c r="AF147" i="1"/>
  <c r="Y147" i="1"/>
  <c r="I147" i="1"/>
  <c r="H147" i="1"/>
  <c r="A147" i="1" s="1"/>
  <c r="AD147" i="1" s="1"/>
  <c r="AF145" i="1"/>
  <c r="Y145" i="1"/>
  <c r="I145" i="1"/>
  <c r="AF144" i="1"/>
  <c r="Y144" i="1"/>
  <c r="I144" i="1"/>
  <c r="H144" i="1"/>
  <c r="A144" i="1" s="1"/>
  <c r="AF114" i="1"/>
  <c r="Y114" i="1"/>
  <c r="I114" i="1"/>
  <c r="H114" i="1"/>
  <c r="A114" i="1" s="1"/>
  <c r="AD114" i="1" s="1"/>
  <c r="AF113" i="1"/>
  <c r="Y113" i="1"/>
  <c r="I113" i="1"/>
  <c r="H113" i="1"/>
  <c r="A113" i="1" s="1"/>
  <c r="AF112" i="1"/>
  <c r="Y112" i="1"/>
  <c r="I112" i="1"/>
  <c r="AF110" i="1"/>
  <c r="Y110" i="1"/>
  <c r="I110" i="1"/>
  <c r="AF109" i="1"/>
  <c r="Y109" i="1"/>
  <c r="I109" i="1"/>
  <c r="H109" i="1"/>
  <c r="A109" i="1" s="1"/>
  <c r="AD109" i="1" s="1"/>
  <c r="AF106" i="1"/>
  <c r="Y106" i="1"/>
  <c r="I106" i="1"/>
  <c r="AF105" i="1"/>
  <c r="Y105" i="1"/>
  <c r="I105" i="1"/>
  <c r="H105" i="1"/>
  <c r="A105" i="1" s="1"/>
  <c r="AD105" i="1" s="1"/>
  <c r="AF104" i="1"/>
  <c r="Y104" i="1"/>
  <c r="I104" i="1"/>
  <c r="AF103" i="1"/>
  <c r="Y103" i="1"/>
  <c r="I103" i="1"/>
  <c r="H103" i="1"/>
  <c r="A103" i="1" s="1"/>
  <c r="AF102" i="1"/>
  <c r="Y102" i="1"/>
  <c r="I102" i="1"/>
  <c r="AF101" i="1"/>
  <c r="Y101" i="1"/>
  <c r="I101" i="1"/>
  <c r="H101" i="1"/>
  <c r="A101" i="1" s="1"/>
  <c r="AF100" i="1"/>
  <c r="Y100" i="1"/>
  <c r="I100" i="1"/>
  <c r="H100" i="1"/>
  <c r="A100" i="1" s="1"/>
  <c r="AD100" i="1" s="1"/>
  <c r="AF99" i="1"/>
  <c r="Y99" i="1"/>
  <c r="I99" i="1"/>
  <c r="H99" i="1"/>
  <c r="A99" i="1" s="1"/>
  <c r="AD99" i="1" s="1"/>
  <c r="AF98" i="1"/>
  <c r="I98" i="1"/>
  <c r="H98" i="1"/>
  <c r="A98" i="1" s="1"/>
  <c r="AF94" i="1"/>
  <c r="Y94" i="1"/>
  <c r="I94" i="1"/>
  <c r="H94" i="1"/>
  <c r="A94" i="1" s="1"/>
  <c r="AF93" i="1"/>
  <c r="Y93" i="1"/>
  <c r="I93" i="1"/>
  <c r="AF92" i="1"/>
  <c r="Y92" i="1"/>
  <c r="I92" i="1"/>
  <c r="H92" i="1"/>
  <c r="A92" i="1" s="1"/>
  <c r="AF91" i="1"/>
  <c r="Y91" i="1"/>
  <c r="I91" i="1"/>
  <c r="AF90" i="1"/>
  <c r="Y90" i="1"/>
  <c r="I90" i="1"/>
  <c r="H90" i="1"/>
  <c r="A90" i="1" s="1"/>
  <c r="AF85" i="1"/>
  <c r="Y85" i="1"/>
  <c r="I85" i="1"/>
  <c r="H85" i="1"/>
  <c r="A85" i="1" s="1"/>
  <c r="AF84" i="1"/>
  <c r="Y84" i="1"/>
  <c r="I84" i="1"/>
  <c r="AF83" i="1"/>
  <c r="Y83" i="1"/>
  <c r="I83" i="1"/>
  <c r="H83" i="1"/>
  <c r="A83" i="1" s="1"/>
  <c r="AD83" i="1" s="1"/>
  <c r="AF82" i="1"/>
  <c r="Y82" i="1"/>
  <c r="I82" i="1"/>
  <c r="AF81" i="1"/>
  <c r="Y81" i="1"/>
  <c r="I81" i="1"/>
  <c r="AF80" i="1"/>
  <c r="Y80" i="1"/>
  <c r="I80" i="1"/>
  <c r="AF79" i="1"/>
  <c r="Y79" i="1"/>
  <c r="I79" i="1"/>
  <c r="H79" i="1"/>
  <c r="A79" i="1" s="1"/>
  <c r="AF78" i="1"/>
  <c r="Y78" i="1"/>
  <c r="I78" i="1"/>
  <c r="H78" i="1"/>
  <c r="A78" i="1" s="1"/>
  <c r="AD78" i="1" s="1"/>
  <c r="AF77" i="1"/>
  <c r="Y77" i="1"/>
  <c r="I77" i="1"/>
  <c r="AF76" i="1"/>
  <c r="Y76" i="1"/>
  <c r="I76" i="1"/>
  <c r="H76" i="1"/>
  <c r="A76" i="1" s="1"/>
  <c r="AD76" i="1" s="1"/>
  <c r="AF75" i="1"/>
  <c r="Y75" i="1"/>
  <c r="I75" i="1"/>
  <c r="AF74" i="1"/>
  <c r="Y74" i="1"/>
  <c r="I74" i="1"/>
  <c r="H74" i="1"/>
  <c r="A74" i="1" s="1"/>
  <c r="AF73" i="1"/>
  <c r="Y73" i="1"/>
  <c r="I73" i="1"/>
  <c r="H73" i="1"/>
  <c r="A73" i="1" s="1"/>
  <c r="AD73" i="1" s="1"/>
  <c r="AF72" i="1"/>
  <c r="Y72" i="1"/>
  <c r="I72" i="1"/>
  <c r="H72" i="1"/>
  <c r="A72" i="1" s="1"/>
  <c r="AF71" i="1"/>
  <c r="Y71" i="1"/>
  <c r="I71" i="1"/>
  <c r="H71" i="1"/>
  <c r="A71" i="1" s="1"/>
  <c r="AD71" i="1" s="1"/>
  <c r="AF70" i="1"/>
  <c r="Y70" i="1"/>
  <c r="I70" i="1"/>
  <c r="AF68" i="1"/>
  <c r="Y68" i="1"/>
  <c r="I68" i="1"/>
  <c r="H68" i="1"/>
  <c r="A68" i="1" s="1"/>
  <c r="AD68" i="1" s="1"/>
  <c r="AF67" i="1"/>
  <c r="Y67" i="1"/>
  <c r="I67" i="1"/>
  <c r="AF59" i="1"/>
  <c r="Y59" i="1"/>
  <c r="I59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AF46" i="1"/>
  <c r="Y46" i="1"/>
  <c r="I46" i="1"/>
  <c r="AF45" i="1"/>
  <c r="Y45" i="1"/>
  <c r="I45" i="1"/>
  <c r="AF44" i="1"/>
  <c r="Y44" i="1"/>
  <c r="I44" i="1"/>
  <c r="AF41" i="1"/>
  <c r="Y41" i="1"/>
  <c r="I41" i="1"/>
  <c r="Y40" i="1"/>
  <c r="I40" i="1"/>
  <c r="AF39" i="1"/>
  <c r="Y39" i="1"/>
  <c r="I39" i="1"/>
  <c r="H39" i="1"/>
  <c r="A39" i="1" s="1"/>
  <c r="AF38" i="1"/>
  <c r="Y38" i="1"/>
  <c r="I38" i="1"/>
  <c r="AF37" i="1"/>
  <c r="Y37" i="1"/>
  <c r="I37" i="1"/>
  <c r="H37" i="1"/>
  <c r="A37" i="1" s="1"/>
  <c r="AF36" i="1"/>
  <c r="Y36" i="1"/>
  <c r="I36" i="1"/>
  <c r="AF35" i="1"/>
  <c r="Y35" i="1"/>
  <c r="I35" i="1"/>
  <c r="H35" i="1"/>
  <c r="A35" i="1" s="1"/>
  <c r="AF34" i="1"/>
  <c r="Y34" i="1"/>
  <c r="I34" i="1"/>
  <c r="AF33" i="1"/>
  <c r="Y33" i="1"/>
  <c r="I33" i="1"/>
  <c r="H33" i="1"/>
  <c r="A33" i="1" s="1"/>
  <c r="AF32" i="1"/>
  <c r="Y32" i="1"/>
  <c r="I32" i="1"/>
  <c r="H32" i="1"/>
  <c r="A32" i="1" s="1"/>
  <c r="AD32" i="1" s="1"/>
  <c r="AF31" i="1"/>
  <c r="Y31" i="1"/>
  <c r="I31" i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0" i="1"/>
  <c r="Y10" i="1"/>
  <c r="I10" i="1"/>
  <c r="AF9" i="1"/>
  <c r="Y9" i="1"/>
  <c r="I9" i="1"/>
  <c r="H9" i="1"/>
  <c r="A9" i="1" s="1"/>
  <c r="AF8" i="1"/>
  <c r="Y8" i="1"/>
  <c r="I8" i="1"/>
  <c r="AF6" i="1"/>
  <c r="Y6" i="1"/>
  <c r="I6" i="1"/>
  <c r="AF4" i="1"/>
  <c r="Y4" i="1"/>
  <c r="I4" i="1"/>
  <c r="AF3" i="1"/>
  <c r="Y3" i="1"/>
  <c r="I3" i="1"/>
  <c r="W214" i="1"/>
  <c r="W245" i="1"/>
  <c r="W236" i="1"/>
  <c r="W246" i="1"/>
  <c r="W247" i="1" s="1"/>
  <c r="W260" i="1"/>
  <c r="J67" i="1" l="1"/>
  <c r="J56" i="1"/>
  <c r="J210" i="1"/>
  <c r="J41" i="1"/>
  <c r="J47" i="1"/>
  <c r="J3" i="1"/>
  <c r="J195" i="1"/>
  <c r="J70" i="1"/>
  <c r="J64" i="1"/>
  <c r="J31" i="1"/>
  <c r="J54" i="1"/>
  <c r="J53" i="1"/>
  <c r="J10" i="1"/>
  <c r="J174" i="1"/>
  <c r="J61" i="1"/>
  <c r="J202" i="1"/>
  <c r="J81" i="1"/>
  <c r="J106" i="1"/>
  <c r="J163" i="1"/>
  <c r="J180" i="1"/>
  <c r="J207" i="1"/>
  <c r="J183" i="1"/>
  <c r="J158" i="1"/>
  <c r="J63" i="1"/>
  <c r="J112" i="1"/>
  <c r="J148" i="1"/>
  <c r="J150" i="1"/>
  <c r="J212" i="1"/>
  <c r="J91" i="1"/>
  <c r="J176" i="1"/>
  <c r="J154" i="1"/>
  <c r="J190" i="1"/>
  <c r="J204" i="1"/>
  <c r="J80" i="1"/>
  <c r="J110" i="1"/>
  <c r="J193" i="1"/>
  <c r="J197" i="1"/>
  <c r="J45" i="1"/>
  <c r="J8" i="1"/>
  <c r="J29" i="1"/>
  <c r="J19" i="1"/>
  <c r="J17" i="1"/>
  <c r="J59" i="1"/>
  <c r="J4" i="1"/>
  <c r="H4" i="1"/>
  <c r="A4" i="1" s="1"/>
  <c r="H3" i="1"/>
  <c r="A3" i="1" s="1"/>
  <c r="Z3" i="1"/>
  <c r="AA3" i="1" s="1"/>
  <c r="AA4" i="1"/>
  <c r="Z4" i="1"/>
  <c r="Z8" i="1"/>
  <c r="AA8" i="1" s="1"/>
  <c r="AA20" i="1"/>
  <c r="Z20" i="1"/>
  <c r="Z28" i="1"/>
  <c r="AA31" i="1"/>
  <c r="Z31" i="1"/>
  <c r="AA35" i="1"/>
  <c r="Z35" i="1"/>
  <c r="Z38" i="1"/>
  <c r="AA38" i="1"/>
  <c r="AA41" i="1"/>
  <c r="Z41" i="1"/>
  <c r="AA45" i="1"/>
  <c r="Z45" i="1"/>
  <c r="AA46" i="1"/>
  <c r="Z46" i="1"/>
  <c r="AA49" i="1"/>
  <c r="Z49" i="1"/>
  <c r="AA52" i="1"/>
  <c r="Z52" i="1"/>
  <c r="AA54" i="1"/>
  <c r="Z54" i="1"/>
  <c r="AA56" i="1"/>
  <c r="Z56" i="1"/>
  <c r="AA58" i="1"/>
  <c r="Z58" i="1"/>
  <c r="AA70" i="1"/>
  <c r="Z70" i="1"/>
  <c r="Z72" i="1"/>
  <c r="AA72" i="1"/>
  <c r="AA75" i="1"/>
  <c r="Z75" i="1"/>
  <c r="Z76" i="1"/>
  <c r="AA76" i="1"/>
  <c r="AA78" i="1"/>
  <c r="Z78" i="1"/>
  <c r="Z80" i="1"/>
  <c r="AA80" i="1"/>
  <c r="AA82" i="1"/>
  <c r="Z82" i="1"/>
  <c r="Z83" i="1"/>
  <c r="AA83" i="1"/>
  <c r="AA90" i="1"/>
  <c r="Z90" i="1"/>
  <c r="AA93" i="1"/>
  <c r="Z93" i="1"/>
  <c r="AA99" i="1"/>
  <c r="Z99" i="1"/>
  <c r="Z102" i="1"/>
  <c r="AA102" i="1"/>
  <c r="AA103" i="1"/>
  <c r="Z103" i="1"/>
  <c r="AA105" i="1"/>
  <c r="Z105" i="1"/>
  <c r="AA109" i="1"/>
  <c r="Z109" i="1"/>
  <c r="AA112" i="1"/>
  <c r="Z112" i="1"/>
  <c r="AA114" i="1"/>
  <c r="Z114" i="1"/>
  <c r="Z144" i="1"/>
  <c r="AA144" i="1"/>
  <c r="AA147" i="1"/>
  <c r="Z147" i="1"/>
  <c r="AA150" i="1"/>
  <c r="Z150" i="1"/>
  <c r="Z153" i="1"/>
  <c r="AA153" i="1"/>
  <c r="AA156" i="1"/>
  <c r="Z156" i="1"/>
  <c r="Z158" i="1"/>
  <c r="AA158" i="1"/>
  <c r="AA159" i="1"/>
  <c r="Z159" i="1"/>
  <c r="AA162" i="1"/>
  <c r="Z162" i="1"/>
  <c r="AA164" i="1"/>
  <c r="Z164" i="1"/>
  <c r="AA165" i="1"/>
  <c r="Z165" i="1"/>
  <c r="Z167" i="1"/>
  <c r="AA167" i="1"/>
  <c r="AA170" i="1"/>
  <c r="Z170" i="1"/>
  <c r="AA172" i="1"/>
  <c r="Z172" i="1"/>
  <c r="AA174" i="1"/>
  <c r="Z174" i="1"/>
  <c r="AA176" i="1"/>
  <c r="Z176" i="1"/>
  <c r="AA180" i="1"/>
  <c r="Z180" i="1"/>
  <c r="Z183" i="1"/>
  <c r="AA183" i="1"/>
  <c r="AA185" i="1"/>
  <c r="Z185" i="1"/>
  <c r="Z188" i="1"/>
  <c r="AA188" i="1"/>
  <c r="AA190" i="1"/>
  <c r="Z190" i="1"/>
  <c r="Z192" i="1"/>
  <c r="AA192" i="1"/>
  <c r="AA193" i="1"/>
  <c r="Z193" i="1"/>
  <c r="AA195" i="1"/>
  <c r="Z195" i="1"/>
  <c r="AA197" i="1"/>
  <c r="Z197" i="1"/>
  <c r="AA198" i="1"/>
  <c r="Z198" i="1"/>
  <c r="AA201" i="1"/>
  <c r="Z201" i="1"/>
  <c r="AA202" i="1"/>
  <c r="Z202" i="1"/>
  <c r="Z204" i="1"/>
  <c r="AA204" i="1"/>
  <c r="Z206" i="1"/>
  <c r="AA207" i="1"/>
  <c r="Z207" i="1"/>
  <c r="Z10" i="1"/>
  <c r="AA10" i="1" s="1"/>
  <c r="Z23" i="1"/>
  <c r="AA27" i="1"/>
  <c r="Z27" i="1"/>
  <c r="Z34" i="1"/>
  <c r="AA34" i="1"/>
  <c r="AA6" i="1"/>
  <c r="Z6" i="1"/>
  <c r="Z9" i="1"/>
  <c r="AA9" i="1" s="1"/>
  <c r="AA17" i="1"/>
  <c r="Z17" i="1"/>
  <c r="AA18" i="1"/>
  <c r="Z18" i="1"/>
  <c r="AA19" i="1"/>
  <c r="Z19" i="1"/>
  <c r="Z21" i="1"/>
  <c r="AA21" i="1" s="1"/>
  <c r="AA22" i="1"/>
  <c r="Z22" i="1"/>
  <c r="AA25" i="1"/>
  <c r="Z25" i="1"/>
  <c r="Z26" i="1"/>
  <c r="AA26" i="1"/>
  <c r="AA29" i="1"/>
  <c r="Z29" i="1"/>
  <c r="Z30" i="1"/>
  <c r="AA30" i="1"/>
  <c r="AA32" i="1"/>
  <c r="Z32" i="1"/>
  <c r="AA33" i="1"/>
  <c r="Z33" i="1"/>
  <c r="AA36" i="1"/>
  <c r="Z36" i="1"/>
  <c r="AA37" i="1"/>
  <c r="Z37" i="1"/>
  <c r="AA39" i="1"/>
  <c r="Z39" i="1"/>
  <c r="AA40" i="1"/>
  <c r="Z40" i="1"/>
  <c r="AA44" i="1"/>
  <c r="Z44" i="1"/>
  <c r="Z47" i="1"/>
  <c r="AA47" i="1"/>
  <c r="AA48" i="1"/>
  <c r="Z48" i="1"/>
  <c r="AA50" i="1"/>
  <c r="Z50" i="1"/>
  <c r="Z51" i="1"/>
  <c r="AA51" i="1"/>
  <c r="AA53" i="1"/>
  <c r="Z53" i="1"/>
  <c r="Z55" i="1"/>
  <c r="AA55" i="1"/>
  <c r="AA57" i="1"/>
  <c r="Z57" i="1"/>
  <c r="Z59" i="1"/>
  <c r="AA59" i="1"/>
  <c r="AA67" i="1"/>
  <c r="Z67" i="1"/>
  <c r="AA68" i="1"/>
  <c r="Z68" i="1"/>
  <c r="AA71" i="1"/>
  <c r="Z71" i="1"/>
  <c r="AA73" i="1"/>
  <c r="Z73" i="1"/>
  <c r="AA74" i="1"/>
  <c r="Z74" i="1"/>
  <c r="AA77" i="1"/>
  <c r="Z77" i="1"/>
  <c r="AA79" i="1"/>
  <c r="Z79" i="1"/>
  <c r="AA81" i="1"/>
  <c r="Z81" i="1"/>
  <c r="AA84" i="1"/>
  <c r="Z84" i="1"/>
  <c r="AA85" i="1"/>
  <c r="Z85" i="1"/>
  <c r="Z91" i="1"/>
  <c r="AA91" i="1"/>
  <c r="AA92" i="1"/>
  <c r="Z92" i="1"/>
  <c r="AA94" i="1"/>
  <c r="Z94" i="1"/>
  <c r="AA100" i="1"/>
  <c r="Z100" i="1"/>
  <c r="AA101" i="1"/>
  <c r="Z101" i="1"/>
  <c r="AA104" i="1"/>
  <c r="Z104" i="1"/>
  <c r="Z106" i="1"/>
  <c r="AA106" i="1"/>
  <c r="AA110" i="1"/>
  <c r="Z110" i="1"/>
  <c r="AA113" i="1"/>
  <c r="Z113" i="1"/>
  <c r="AA145" i="1"/>
  <c r="Z145" i="1"/>
  <c r="AA148" i="1"/>
  <c r="Z148" i="1"/>
  <c r="Z149" i="1"/>
  <c r="AA149" i="1"/>
  <c r="AA151" i="1"/>
  <c r="Z151" i="1"/>
  <c r="AA152" i="1"/>
  <c r="Z152" i="1"/>
  <c r="AA154" i="1"/>
  <c r="Z154" i="1"/>
  <c r="AA157" i="1"/>
  <c r="Z157" i="1"/>
  <c r="AA160" i="1"/>
  <c r="Z160" i="1"/>
  <c r="Z163" i="1"/>
  <c r="AA163" i="1"/>
  <c r="AA166" i="1"/>
  <c r="Z166" i="1"/>
  <c r="AA171" i="1"/>
  <c r="Z171" i="1"/>
  <c r="Z173" i="1"/>
  <c r="AA173" i="1"/>
  <c r="AA175" i="1"/>
  <c r="Z175" i="1"/>
  <c r="AB175" i="1" s="1"/>
  <c r="Z177" i="1"/>
  <c r="AA177" i="1"/>
  <c r="AA181" i="1"/>
  <c r="Z181" i="1"/>
  <c r="AA182" i="1"/>
  <c r="Z182" i="1"/>
  <c r="AA186" i="1"/>
  <c r="Z186" i="1"/>
  <c r="AA187" i="1"/>
  <c r="Z187" i="1"/>
  <c r="AA189" i="1"/>
  <c r="Z189" i="1"/>
  <c r="AB189" i="1" s="1"/>
  <c r="AA191" i="1"/>
  <c r="Z191" i="1"/>
  <c r="AA194" i="1"/>
  <c r="Z194" i="1"/>
  <c r="AB194" i="1" s="1"/>
  <c r="AC194" i="1" s="1"/>
  <c r="T194" i="1" s="1"/>
  <c r="Z196" i="1"/>
  <c r="AA196" i="1"/>
  <c r="AA199" i="1"/>
  <c r="Z199" i="1"/>
  <c r="Z200" i="1"/>
  <c r="AA200" i="1"/>
  <c r="Z203" i="1"/>
  <c r="Z205" i="1"/>
  <c r="Z208" i="1"/>
  <c r="AA208" i="1"/>
  <c r="AA209" i="1"/>
  <c r="Z209" i="1"/>
  <c r="AA168" i="1"/>
  <c r="Z168" i="1"/>
  <c r="Z211" i="1"/>
  <c r="AA211" i="1"/>
  <c r="Z212" i="1"/>
  <c r="AA212" i="1"/>
  <c r="AA214" i="1"/>
  <c r="Z214" i="1"/>
  <c r="AA216" i="1"/>
  <c r="Z216" i="1"/>
  <c r="Z218" i="1"/>
  <c r="AA218" i="1"/>
  <c r="AA220" i="1"/>
  <c r="Z220" i="1"/>
  <c r="AA222" i="1"/>
  <c r="Z222" i="1"/>
  <c r="AB222" i="1" s="1"/>
  <c r="AC222" i="1" s="1"/>
  <c r="T222" i="1" s="1"/>
  <c r="Z225" i="1"/>
  <c r="AA225" i="1"/>
  <c r="AA227" i="1"/>
  <c r="Z227" i="1"/>
  <c r="AB227" i="1" s="1"/>
  <c r="AC227" i="1" s="1"/>
  <c r="T227" i="1" s="1"/>
  <c r="AA229" i="1"/>
  <c r="Z229" i="1"/>
  <c r="AB229" i="1" s="1"/>
  <c r="AC229" i="1" s="1"/>
  <c r="T229" i="1" s="1"/>
  <c r="Z232" i="1"/>
  <c r="AA232" i="1"/>
  <c r="AA234" i="1"/>
  <c r="Z234" i="1"/>
  <c r="Z236" i="1"/>
  <c r="AA236" i="1"/>
  <c r="AA238" i="1"/>
  <c r="Z238" i="1"/>
  <c r="AB238" i="1" s="1"/>
  <c r="AC238" i="1" s="1"/>
  <c r="T238" i="1" s="1"/>
  <c r="AA240" i="1"/>
  <c r="Z240" i="1"/>
  <c r="Z242" i="1"/>
  <c r="AB242" i="1" s="1"/>
  <c r="AC242" i="1" s="1"/>
  <c r="T242" i="1" s="1"/>
  <c r="AA242" i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AA256" i="1"/>
  <c r="Z256" i="1"/>
  <c r="AB256" i="1" s="1"/>
  <c r="AC256" i="1" s="1"/>
  <c r="T256" i="1" s="1"/>
  <c r="Z258" i="1"/>
  <c r="AA258" i="1"/>
  <c r="AA260" i="1"/>
  <c r="Z260" i="1"/>
  <c r="AB260" i="1" s="1"/>
  <c r="AC260" i="1" s="1"/>
  <c r="T260" i="1" s="1"/>
  <c r="Z262" i="1"/>
  <c r="AA262" i="1"/>
  <c r="AA264" i="1"/>
  <c r="Z264" i="1"/>
  <c r="Z266" i="1"/>
  <c r="AA266" i="1"/>
  <c r="AA268" i="1"/>
  <c r="Z268" i="1"/>
  <c r="AA210" i="1"/>
  <c r="Z210" i="1"/>
  <c r="Z213" i="1"/>
  <c r="AA213" i="1"/>
  <c r="Z215" i="1"/>
  <c r="AA215" i="1"/>
  <c r="Z217" i="1"/>
  <c r="AA217" i="1"/>
  <c r="Z219" i="1"/>
  <c r="AA219" i="1"/>
  <c r="Z221" i="1"/>
  <c r="AA221" i="1"/>
  <c r="Z223" i="1"/>
  <c r="AA223" i="1"/>
  <c r="Z226" i="1"/>
  <c r="AA226" i="1"/>
  <c r="AA228" i="1"/>
  <c r="Z228" i="1"/>
  <c r="AB228" i="1" s="1"/>
  <c r="AC228" i="1" s="1"/>
  <c r="T228" i="1" s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AA263" i="1"/>
  <c r="Z263" i="1"/>
  <c r="Z265" i="1"/>
  <c r="AA265" i="1"/>
  <c r="Z267" i="1"/>
  <c r="AA267" i="1"/>
  <c r="Z269" i="1"/>
  <c r="AA269" i="1"/>
  <c r="Y98" i="1"/>
  <c r="AC189" i="1"/>
  <c r="T189" i="1" s="1"/>
  <c r="AC175" i="1"/>
  <c r="T175" i="1" s="1"/>
  <c r="W218" i="1"/>
  <c r="W248" i="1"/>
  <c r="W125" i="1"/>
  <c r="W237" i="1"/>
  <c r="W238" i="1" s="1"/>
  <c r="W3" i="1"/>
  <c r="W4" i="1"/>
  <c r="W5" i="1"/>
  <c r="AB259" i="1" l="1"/>
  <c r="AC259" i="1" s="1"/>
  <c r="T259" i="1" s="1"/>
  <c r="AB245" i="1"/>
  <c r="AC245" i="1" s="1"/>
  <c r="T245" i="1" s="1"/>
  <c r="AB246" i="1"/>
  <c r="AC246" i="1" s="1"/>
  <c r="T246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47" i="1"/>
  <c r="AC247" i="1" s="1"/>
  <c r="T247" i="1" s="1"/>
  <c r="AB252" i="1"/>
  <c r="AC252" i="1" s="1"/>
  <c r="T252" i="1" s="1"/>
  <c r="AB240" i="1"/>
  <c r="AC240" i="1" s="1"/>
  <c r="T240" i="1" s="1"/>
  <c r="AB237" i="1"/>
  <c r="AC237" i="1" s="1"/>
  <c r="T237" i="1" s="1"/>
  <c r="AB235" i="1"/>
  <c r="AC235" i="1" s="1"/>
  <c r="T235" i="1" s="1"/>
  <c r="AB236" i="1"/>
  <c r="AC236" i="1" s="1"/>
  <c r="T236" i="1" s="1"/>
  <c r="AB233" i="1"/>
  <c r="AC233" i="1" s="1"/>
  <c r="T233" i="1" s="1"/>
  <c r="AB231" i="1"/>
  <c r="AC231" i="1" s="1"/>
  <c r="T231" i="1" s="1"/>
  <c r="AB226" i="1"/>
  <c r="AC226" i="1" s="1"/>
  <c r="T226" i="1" s="1"/>
  <c r="AB221" i="1"/>
  <c r="AC221" i="1" s="1"/>
  <c r="T221" i="1" s="1"/>
  <c r="AB232" i="1"/>
  <c r="AC232" i="1" s="1"/>
  <c r="T232" i="1" s="1"/>
  <c r="AB225" i="1"/>
  <c r="AC225" i="1" s="1"/>
  <c r="T225" i="1" s="1"/>
  <c r="AB216" i="1"/>
  <c r="AC216" i="1" s="1"/>
  <c r="T216" i="1" s="1"/>
  <c r="AB204" i="1"/>
  <c r="AC204" i="1" s="1"/>
  <c r="T204" i="1" s="1"/>
  <c r="AB201" i="1"/>
  <c r="AC201" i="1" s="1"/>
  <c r="T201" i="1" s="1"/>
  <c r="AB209" i="1"/>
  <c r="AC209" i="1" s="1"/>
  <c r="T209" i="1" s="1"/>
  <c r="AB198" i="1"/>
  <c r="AC198" i="1" s="1"/>
  <c r="T198" i="1" s="1"/>
  <c r="AB197" i="1"/>
  <c r="AC197" i="1" s="1"/>
  <c r="T197" i="1" s="1"/>
  <c r="AB185" i="1"/>
  <c r="AC185" i="1" s="1"/>
  <c r="T185" i="1" s="1"/>
  <c r="AB157" i="1"/>
  <c r="AC157" i="1" s="1"/>
  <c r="T157" i="1" s="1"/>
  <c r="AB182" i="1"/>
  <c r="AC182" i="1" s="1"/>
  <c r="T182" i="1" s="1"/>
  <c r="AB162" i="1"/>
  <c r="AC162" i="1" s="1"/>
  <c r="T162" i="1" s="1"/>
  <c r="AB159" i="1"/>
  <c r="AC159" i="1" s="1"/>
  <c r="T159" i="1" s="1"/>
  <c r="AB149" i="1"/>
  <c r="AC149" i="1" s="1"/>
  <c r="T149" i="1" s="1"/>
  <c r="AB147" i="1"/>
  <c r="AC147" i="1" s="1"/>
  <c r="T147" i="1" s="1"/>
  <c r="AB58" i="1"/>
  <c r="AC58" i="1" s="1"/>
  <c r="T58" i="1" s="1"/>
  <c r="AB52" i="1"/>
  <c r="AC52" i="1" s="1"/>
  <c r="T52" i="1" s="1"/>
  <c r="AB109" i="1"/>
  <c r="AC109" i="1" s="1"/>
  <c r="T109" i="1" s="1"/>
  <c r="AB105" i="1"/>
  <c r="AC105" i="1" s="1"/>
  <c r="T105" i="1" s="1"/>
  <c r="AB90" i="1"/>
  <c r="AC90" i="1" s="1"/>
  <c r="T90" i="1" s="1"/>
  <c r="AB79" i="1"/>
  <c r="AC79" i="1" s="1"/>
  <c r="T79" i="1" s="1"/>
  <c r="AB223" i="1"/>
  <c r="AC223" i="1" s="1"/>
  <c r="T223" i="1" s="1"/>
  <c r="AB210" i="1"/>
  <c r="AC210" i="1" s="1"/>
  <c r="T210" i="1" s="1"/>
  <c r="AB220" i="1"/>
  <c r="AC220" i="1" s="1"/>
  <c r="T220" i="1" s="1"/>
  <c r="AB207" i="1"/>
  <c r="AC207" i="1" s="1"/>
  <c r="T207" i="1" s="1"/>
  <c r="AB215" i="1"/>
  <c r="AC215" i="1" s="1"/>
  <c r="T215" i="1" s="1"/>
  <c r="AB212" i="1"/>
  <c r="AC212" i="1" s="1"/>
  <c r="T212" i="1" s="1"/>
  <c r="AB202" i="1"/>
  <c r="AC202" i="1" s="1"/>
  <c r="T202" i="1" s="1"/>
  <c r="AB200" i="1"/>
  <c r="AC200" i="1" s="1"/>
  <c r="T200" i="1" s="1"/>
  <c r="AB199" i="1"/>
  <c r="AC199" i="1" s="1"/>
  <c r="T199" i="1" s="1"/>
  <c r="AB195" i="1"/>
  <c r="AC195" i="1" s="1"/>
  <c r="T195" i="1" s="1"/>
  <c r="AB193" i="1"/>
  <c r="AC193" i="1" s="1"/>
  <c r="T193" i="1" s="1"/>
  <c r="AB176" i="1"/>
  <c r="AC176" i="1" s="1"/>
  <c r="T176" i="1" s="1"/>
  <c r="AB191" i="1"/>
  <c r="AC191" i="1" s="1"/>
  <c r="T191" i="1" s="1"/>
  <c r="AB181" i="1"/>
  <c r="AC181" i="1" s="1"/>
  <c r="T181" i="1" s="1"/>
  <c r="AB190" i="1"/>
  <c r="AC190" i="1" s="1"/>
  <c r="T190" i="1" s="1"/>
  <c r="AB188" i="1"/>
  <c r="AC188" i="1" s="1"/>
  <c r="T188" i="1" s="1"/>
  <c r="AB187" i="1"/>
  <c r="AC187" i="1" s="1"/>
  <c r="T187" i="1" s="1"/>
  <c r="AB186" i="1"/>
  <c r="AC186" i="1" s="1"/>
  <c r="T186" i="1" s="1"/>
  <c r="AB180" i="1"/>
  <c r="AC180" i="1" s="1"/>
  <c r="T180" i="1" s="1"/>
  <c r="AB174" i="1"/>
  <c r="AC174" i="1" s="1"/>
  <c r="T174" i="1" s="1"/>
  <c r="AB171" i="1"/>
  <c r="AC171" i="1" s="1"/>
  <c r="T171" i="1" s="1"/>
  <c r="AB166" i="1"/>
  <c r="AC166" i="1" s="1"/>
  <c r="T166" i="1" s="1"/>
  <c r="AB154" i="1"/>
  <c r="AC154" i="1" s="1"/>
  <c r="T154" i="1" s="1"/>
  <c r="AB152" i="1"/>
  <c r="AC152" i="1" s="1"/>
  <c r="T152" i="1" s="1"/>
  <c r="AB151" i="1"/>
  <c r="AC151" i="1" s="1"/>
  <c r="T151" i="1" s="1"/>
  <c r="AB148" i="1"/>
  <c r="AC148" i="1" s="1"/>
  <c r="T148" i="1" s="1"/>
  <c r="AB144" i="1"/>
  <c r="AC144" i="1" s="1"/>
  <c r="T144" i="1" s="1"/>
  <c r="AB83" i="1"/>
  <c r="AC83" i="1" s="1"/>
  <c r="T83" i="1" s="1"/>
  <c r="AB172" i="1"/>
  <c r="AC172" i="1" s="1"/>
  <c r="T172" i="1" s="1"/>
  <c r="AB165" i="1"/>
  <c r="AC165" i="1" s="1"/>
  <c r="T165" i="1" s="1"/>
  <c r="AB164" i="1"/>
  <c r="AC164" i="1" s="1"/>
  <c r="T164" i="1" s="1"/>
  <c r="AB170" i="1"/>
  <c r="AC170" i="1" s="1"/>
  <c r="T170" i="1" s="1"/>
  <c r="AB160" i="1"/>
  <c r="AC160" i="1" s="1"/>
  <c r="T160" i="1" s="1"/>
  <c r="AB156" i="1"/>
  <c r="AC156" i="1" s="1"/>
  <c r="T156" i="1" s="1"/>
  <c r="AB145" i="1"/>
  <c r="AC145" i="1" s="1"/>
  <c r="T145" i="1" s="1"/>
  <c r="AB113" i="1"/>
  <c r="AC113" i="1" s="1"/>
  <c r="T113" i="1" s="1"/>
  <c r="AB110" i="1"/>
  <c r="AC110" i="1" s="1"/>
  <c r="T110" i="1" s="1"/>
  <c r="AB114" i="1"/>
  <c r="AC114" i="1" s="1"/>
  <c r="T114" i="1" s="1"/>
  <c r="AB112" i="1"/>
  <c r="AC112" i="1" s="1"/>
  <c r="T112" i="1" s="1"/>
  <c r="AB103" i="1"/>
  <c r="AC103" i="1" s="1"/>
  <c r="T103" i="1" s="1"/>
  <c r="AB99" i="1"/>
  <c r="AC99" i="1" s="1"/>
  <c r="T99" i="1" s="1"/>
  <c r="AB104" i="1"/>
  <c r="AC104" i="1" s="1"/>
  <c r="T104" i="1" s="1"/>
  <c r="AB94" i="1"/>
  <c r="AC94" i="1" s="1"/>
  <c r="T94" i="1" s="1"/>
  <c r="AB92" i="1"/>
  <c r="AC92" i="1" s="1"/>
  <c r="T92" i="1" s="1"/>
  <c r="AB85" i="1"/>
  <c r="AC85" i="1" s="1"/>
  <c r="T85" i="1" s="1"/>
  <c r="AB81" i="1"/>
  <c r="AC81" i="1" s="1"/>
  <c r="T81" i="1" s="1"/>
  <c r="AB101" i="1"/>
  <c r="AC101" i="1" s="1"/>
  <c r="T101" i="1" s="1"/>
  <c r="AB100" i="1"/>
  <c r="AC100" i="1" s="1"/>
  <c r="T100" i="1" s="1"/>
  <c r="AB93" i="1"/>
  <c r="AC93" i="1" s="1"/>
  <c r="T93" i="1" s="1"/>
  <c r="AB82" i="1"/>
  <c r="AC82" i="1" s="1"/>
  <c r="T82" i="1" s="1"/>
  <c r="AB74" i="1"/>
  <c r="AC74" i="1" s="1"/>
  <c r="T74" i="1" s="1"/>
  <c r="AB73" i="1"/>
  <c r="AC73" i="1" s="1"/>
  <c r="T73" i="1" s="1"/>
  <c r="AB71" i="1"/>
  <c r="AC71" i="1" s="1"/>
  <c r="T71" i="1" s="1"/>
  <c r="AB67" i="1"/>
  <c r="AC67" i="1" s="1"/>
  <c r="T67" i="1" s="1"/>
  <c r="AB30" i="1"/>
  <c r="AC30" i="1" s="1"/>
  <c r="T30" i="1" s="1"/>
  <c r="AB76" i="1"/>
  <c r="AC76" i="1" s="1"/>
  <c r="T76" i="1" s="1"/>
  <c r="AB78" i="1"/>
  <c r="AC78" i="1" s="1"/>
  <c r="T78" i="1" s="1"/>
  <c r="AB75" i="1"/>
  <c r="AC75" i="1" s="1"/>
  <c r="T75" i="1" s="1"/>
  <c r="AB70" i="1"/>
  <c r="AC70" i="1" s="1"/>
  <c r="T70" i="1" s="1"/>
  <c r="AB68" i="1"/>
  <c r="AC68" i="1" s="1"/>
  <c r="T68" i="1" s="1"/>
  <c r="AB57" i="1"/>
  <c r="AC57" i="1" s="1"/>
  <c r="T57" i="1" s="1"/>
  <c r="AB25" i="1"/>
  <c r="AC25" i="1" s="1"/>
  <c r="T25" i="1" s="1"/>
  <c r="AB41" i="1"/>
  <c r="AC41" i="1" s="1"/>
  <c r="T41" i="1" s="1"/>
  <c r="AB56" i="1"/>
  <c r="AC56" i="1" s="1"/>
  <c r="T56" i="1" s="1"/>
  <c r="AB37" i="1"/>
  <c r="AC37" i="1" s="1"/>
  <c r="T37" i="1" s="1"/>
  <c r="AB29" i="1"/>
  <c r="AC29" i="1" s="1"/>
  <c r="T29" i="1" s="1"/>
  <c r="H8" i="1"/>
  <c r="A8" i="1" s="1"/>
  <c r="AB4" i="1"/>
  <c r="AC4" i="1" s="1"/>
  <c r="T4" i="1" s="1"/>
  <c r="AB53" i="1"/>
  <c r="AC53" i="1" s="1"/>
  <c r="T53" i="1" s="1"/>
  <c r="AB10" i="1"/>
  <c r="AC10" i="1" s="1"/>
  <c r="T10" i="1" s="1"/>
  <c r="H6" i="1"/>
  <c r="A6" i="1" s="1"/>
  <c r="W6" i="1" s="1"/>
  <c r="AB22" i="1"/>
  <c r="AC22" i="1" s="1"/>
  <c r="T22" i="1" s="1"/>
  <c r="AB6" i="1"/>
  <c r="AC6" i="1" s="1"/>
  <c r="T6" i="1" s="1"/>
  <c r="AB51" i="1"/>
  <c r="AC51" i="1" s="1"/>
  <c r="T51" i="1" s="1"/>
  <c r="AB50" i="1"/>
  <c r="AC50" i="1" s="1"/>
  <c r="T50" i="1" s="1"/>
  <c r="AB48" i="1"/>
  <c r="AC48" i="1" s="1"/>
  <c r="T48" i="1" s="1"/>
  <c r="AB44" i="1"/>
  <c r="AC44" i="1" s="1"/>
  <c r="T44" i="1" s="1"/>
  <c r="AB49" i="1"/>
  <c r="AC49" i="1" s="1"/>
  <c r="T49" i="1" s="1"/>
  <c r="AB46" i="1"/>
  <c r="AC46" i="1" s="1"/>
  <c r="T46" i="1" s="1"/>
  <c r="AB45" i="1"/>
  <c r="AC45" i="1" s="1"/>
  <c r="T45" i="1" s="1"/>
  <c r="H40" i="1"/>
  <c r="A40" i="1" s="1"/>
  <c r="AB40" i="1"/>
  <c r="AC40" i="1" s="1"/>
  <c r="T40" i="1" s="1"/>
  <c r="AB39" i="1"/>
  <c r="AC39" i="1" s="1"/>
  <c r="T39" i="1" s="1"/>
  <c r="AB36" i="1"/>
  <c r="AC36" i="1" s="1"/>
  <c r="T36" i="1" s="1"/>
  <c r="AB33" i="1"/>
  <c r="AC33" i="1" s="1"/>
  <c r="T33" i="1" s="1"/>
  <c r="AB32" i="1"/>
  <c r="AC32" i="1" s="1"/>
  <c r="T32" i="1" s="1"/>
  <c r="AB35" i="1"/>
  <c r="AC35" i="1" s="1"/>
  <c r="T35" i="1" s="1"/>
  <c r="AB31" i="1"/>
  <c r="AC31" i="1" s="1"/>
  <c r="T31" i="1" s="1"/>
  <c r="AA28" i="1"/>
  <c r="AB28" i="1" s="1"/>
  <c r="AC28" i="1" s="1"/>
  <c r="T28" i="1" s="1"/>
  <c r="AB26" i="1"/>
  <c r="AC26" i="1" s="1"/>
  <c r="T26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7" i="1"/>
  <c r="AC17" i="1" s="1"/>
  <c r="T17" i="1" s="1"/>
  <c r="AB8" i="1"/>
  <c r="AC8" i="1" s="1"/>
  <c r="T8" i="1" s="1"/>
  <c r="Z98" i="1"/>
  <c r="AA98" i="1"/>
  <c r="AB213" i="1"/>
  <c r="AC213" i="1" s="1"/>
  <c r="T213" i="1" s="1"/>
  <c r="AB208" i="1"/>
  <c r="AC208" i="1" s="1"/>
  <c r="T208" i="1" s="1"/>
  <c r="AA205" i="1"/>
  <c r="AB205" i="1" s="1"/>
  <c r="AC205" i="1" s="1"/>
  <c r="T205" i="1" s="1"/>
  <c r="AA203" i="1"/>
  <c r="AB203" i="1" s="1"/>
  <c r="AC203" i="1" s="1"/>
  <c r="T203" i="1" s="1"/>
  <c r="AB196" i="1"/>
  <c r="AC196" i="1" s="1"/>
  <c r="T196" i="1" s="1"/>
  <c r="AB177" i="1"/>
  <c r="AC177" i="1" s="1"/>
  <c r="T177" i="1" s="1"/>
  <c r="AB173" i="1"/>
  <c r="AC173" i="1" s="1"/>
  <c r="T173" i="1" s="1"/>
  <c r="AB163" i="1"/>
  <c r="AC163" i="1" s="1"/>
  <c r="T163" i="1" s="1"/>
  <c r="AB106" i="1"/>
  <c r="AC106" i="1" s="1"/>
  <c r="T106" i="1" s="1"/>
  <c r="AB91" i="1"/>
  <c r="AC91" i="1" s="1"/>
  <c r="T91" i="1" s="1"/>
  <c r="AB84" i="1"/>
  <c r="AC84" i="1" s="1"/>
  <c r="T84" i="1" s="1"/>
  <c r="AB77" i="1"/>
  <c r="AC77" i="1" s="1"/>
  <c r="T77" i="1" s="1"/>
  <c r="AB59" i="1"/>
  <c r="AC59" i="1" s="1"/>
  <c r="T59" i="1" s="1"/>
  <c r="AB55" i="1"/>
  <c r="AC55" i="1" s="1"/>
  <c r="T55" i="1" s="1"/>
  <c r="AB47" i="1"/>
  <c r="AC47" i="1" s="1"/>
  <c r="T47" i="1" s="1"/>
  <c r="AB21" i="1"/>
  <c r="AC21" i="1" s="1"/>
  <c r="T21" i="1" s="1"/>
  <c r="AB9" i="1"/>
  <c r="AC9" i="1" s="1"/>
  <c r="T9" i="1" s="1"/>
  <c r="AB34" i="1"/>
  <c r="AC34" i="1" s="1"/>
  <c r="T34" i="1" s="1"/>
  <c r="AB27" i="1"/>
  <c r="AC27" i="1" s="1"/>
  <c r="T27" i="1" s="1"/>
  <c r="AA206" i="1"/>
  <c r="AB206" i="1" s="1"/>
  <c r="AC206" i="1" s="1"/>
  <c r="T206" i="1" s="1"/>
  <c r="AB192" i="1"/>
  <c r="AC192" i="1" s="1"/>
  <c r="T192" i="1" s="1"/>
  <c r="AB183" i="1"/>
  <c r="AC183" i="1" s="1"/>
  <c r="T183" i="1" s="1"/>
  <c r="AB167" i="1"/>
  <c r="AC167" i="1" s="1"/>
  <c r="T167" i="1" s="1"/>
  <c r="AB158" i="1"/>
  <c r="AC158" i="1" s="1"/>
  <c r="T158" i="1" s="1"/>
  <c r="AB153" i="1"/>
  <c r="AC153" i="1" s="1"/>
  <c r="T153" i="1" s="1"/>
  <c r="AB150" i="1"/>
  <c r="AC150" i="1" s="1"/>
  <c r="T150" i="1" s="1"/>
  <c r="AB102" i="1"/>
  <c r="AC102" i="1" s="1"/>
  <c r="T102" i="1" s="1"/>
  <c r="AB80" i="1"/>
  <c r="AC80" i="1" s="1"/>
  <c r="T80" i="1" s="1"/>
  <c r="AB72" i="1"/>
  <c r="AC72" i="1" s="1"/>
  <c r="T72" i="1" s="1"/>
  <c r="AB54" i="1"/>
  <c r="AC54" i="1" s="1"/>
  <c r="T54" i="1" s="1"/>
  <c r="AB38" i="1"/>
  <c r="AC38" i="1" s="1"/>
  <c r="T38" i="1" s="1"/>
  <c r="AB20" i="1"/>
  <c r="AC20" i="1" s="1"/>
  <c r="T20" i="1" s="1"/>
  <c r="AB3" i="1"/>
  <c r="AC3" i="1" s="1"/>
  <c r="T3" i="1" s="1"/>
  <c r="AB219" i="1"/>
  <c r="AC219" i="1" s="1"/>
  <c r="T219" i="1" s="1"/>
  <c r="AB217" i="1"/>
  <c r="AC217" i="1" s="1"/>
  <c r="T217" i="1" s="1"/>
  <c r="AB218" i="1"/>
  <c r="AC218" i="1" s="1"/>
  <c r="T218" i="1" s="1"/>
  <c r="AB168" i="1"/>
  <c r="AC168" i="1" s="1"/>
  <c r="T168" i="1" s="1"/>
  <c r="AB214" i="1"/>
  <c r="AC214" i="1" s="1"/>
  <c r="T214" i="1" s="1"/>
  <c r="AB211" i="1"/>
  <c r="AC211" i="1" s="1"/>
  <c r="T211" i="1" s="1"/>
  <c r="W249" i="1"/>
  <c r="W7" i="1"/>
  <c r="W126" i="1"/>
  <c r="H17" i="1" l="1"/>
  <c r="A17" i="1" s="1"/>
  <c r="H18" i="1"/>
  <c r="A18" i="1" s="1"/>
  <c r="AB98" i="1"/>
  <c r="AC98" i="1" s="1"/>
  <c r="T98" i="1" s="1"/>
  <c r="W250" i="1"/>
  <c r="W127" i="1"/>
  <c r="W8" i="1"/>
  <c r="H10" i="1" l="1"/>
  <c r="A10" i="1" s="1"/>
  <c r="H21" i="1"/>
  <c r="A21" i="1" s="1"/>
  <c r="H26" i="1"/>
  <c r="A26" i="1" s="1"/>
  <c r="H27" i="1"/>
  <c r="A27" i="1" s="1"/>
  <c r="W251" i="1"/>
  <c r="W9" i="1"/>
  <c r="W128" i="1"/>
  <c r="W129" i="1"/>
  <c r="H19" i="1" l="1"/>
  <c r="A19" i="1" s="1"/>
  <c r="W19" i="1" s="1"/>
  <c r="H28" i="1"/>
  <c r="A28" i="1" s="1"/>
  <c r="H23" i="1"/>
  <c r="A23" i="1" s="1"/>
  <c r="W252" i="1"/>
  <c r="W10" i="1"/>
  <c r="W11" i="1"/>
  <c r="W130" i="1"/>
  <c r="H20" i="1" l="1"/>
  <c r="A20" i="1" s="1"/>
  <c r="H30" i="1"/>
  <c r="A30" i="1" s="1"/>
  <c r="W253" i="1"/>
  <c r="W131" i="1"/>
  <c r="W20" i="1"/>
  <c r="W132" i="1"/>
  <c r="W133" i="1" s="1"/>
  <c r="W134" i="1" s="1"/>
  <c r="W12" i="1"/>
  <c r="H25" i="1" l="1"/>
  <c r="A25" i="1" s="1"/>
  <c r="H29" i="1"/>
  <c r="A29" i="1" s="1"/>
  <c r="H31" i="1"/>
  <c r="A31" i="1" s="1"/>
  <c r="W30" i="1"/>
  <c r="W254" i="1"/>
  <c r="W21" i="1"/>
  <c r="W13" i="1"/>
  <c r="H34" i="1" l="1"/>
  <c r="A34" i="1" s="1"/>
  <c r="W255" i="1"/>
  <c r="W31" i="1"/>
  <c r="W22" i="1"/>
  <c r="W14" i="1"/>
  <c r="H36" i="1" l="1"/>
  <c r="A36" i="1" s="1"/>
  <c r="W256" i="1"/>
  <c r="W32" i="1"/>
  <c r="W23" i="1"/>
  <c r="W15" i="1"/>
  <c r="H38" i="1" l="1"/>
  <c r="A38" i="1" s="1"/>
  <c r="H42" i="1"/>
  <c r="A42" i="1" s="1"/>
  <c r="W257" i="1"/>
  <c r="W26" i="1"/>
  <c r="W33" i="1"/>
  <c r="W24" i="1"/>
  <c r="W16" i="1"/>
  <c r="H41" i="1" l="1"/>
  <c r="A41" i="1" s="1"/>
  <c r="W34" i="1"/>
  <c r="W27" i="1"/>
  <c r="W25" i="1"/>
  <c r="W17" i="1"/>
  <c r="H45" i="1" l="1"/>
  <c r="A45" i="1" s="1"/>
  <c r="H44" i="1"/>
  <c r="A44" i="1" s="1"/>
  <c r="W28" i="1"/>
  <c r="W35" i="1"/>
  <c r="W18" i="1"/>
  <c r="H47" i="1" l="1"/>
  <c r="A47" i="1" s="1"/>
  <c r="H46" i="1"/>
  <c r="A46" i="1" s="1"/>
  <c r="W40" i="1"/>
  <c r="W29" i="1"/>
  <c r="W41" i="1"/>
  <c r="W36" i="1"/>
  <c r="H48" i="1" l="1"/>
  <c r="A48" i="1" s="1"/>
  <c r="H49" i="1"/>
  <c r="A49" i="1" s="1"/>
  <c r="H50" i="1"/>
  <c r="A50" i="1" s="1"/>
  <c r="W42" i="1"/>
  <c r="W37" i="1"/>
  <c r="W44" i="1"/>
  <c r="W43" i="1"/>
  <c r="H51" i="1" l="1"/>
  <c r="A51" i="1" s="1"/>
  <c r="W38" i="1"/>
  <c r="W45" i="1"/>
  <c r="H52" i="1" l="1"/>
  <c r="A52" i="1" s="1"/>
  <c r="H54" i="1"/>
  <c r="A54" i="1" s="1"/>
  <c r="W39" i="1"/>
  <c r="W46" i="1"/>
  <c r="H53" i="1" l="1"/>
  <c r="A53" i="1" s="1"/>
  <c r="W47" i="1"/>
  <c r="H55" i="1" l="1"/>
  <c r="A55" i="1" s="1"/>
  <c r="H75" i="1"/>
  <c r="A75" i="1" s="1"/>
  <c r="W48" i="1"/>
  <c r="H56" i="1" l="1"/>
  <c r="A56" i="1" s="1"/>
  <c r="H77" i="1"/>
  <c r="A77" i="1" s="1"/>
  <c r="W49" i="1"/>
  <c r="H57" i="1" l="1"/>
  <c r="A57" i="1" s="1"/>
  <c r="H82" i="1"/>
  <c r="A82" i="1" s="1"/>
  <c r="W50" i="1"/>
  <c r="H58" i="1" l="1"/>
  <c r="A58" i="1" s="1"/>
  <c r="H84" i="1"/>
  <c r="A84" i="1" s="1"/>
  <c r="W58" i="1"/>
  <c r="W51" i="1"/>
  <c r="H61" i="1" l="1"/>
  <c r="A61" i="1" s="1"/>
  <c r="H59" i="1"/>
  <c r="A59" i="1" s="1"/>
  <c r="W59" i="1"/>
  <c r="W52" i="1"/>
  <c r="H63" i="1" l="1"/>
  <c r="A63" i="1" s="1"/>
  <c r="H67" i="1"/>
  <c r="A67" i="1" s="1"/>
  <c r="H93" i="1"/>
  <c r="A93" i="1" s="1"/>
  <c r="W53" i="1"/>
  <c r="W60" i="1"/>
  <c r="H102" i="1" l="1"/>
  <c r="A102" i="1" s="1"/>
  <c r="W69" i="1"/>
  <c r="W61" i="1"/>
  <c r="W54" i="1"/>
  <c r="H104" i="1" l="1"/>
  <c r="A104" i="1" s="1"/>
  <c r="W62" i="1"/>
  <c r="W55" i="1"/>
  <c r="H70" i="1" l="1"/>
  <c r="A70" i="1" s="1"/>
  <c r="H145" i="1"/>
  <c r="A145" i="1" s="1"/>
  <c r="W71" i="1"/>
  <c r="W70" i="1"/>
  <c r="W56" i="1"/>
  <c r="W63" i="1"/>
  <c r="H80" i="1" l="1"/>
  <c r="A80" i="1" s="1"/>
  <c r="W64" i="1"/>
  <c r="W65" i="1"/>
  <c r="W72" i="1"/>
  <c r="W66" i="1"/>
  <c r="W57" i="1"/>
  <c r="H81" i="1" l="1"/>
  <c r="A81" i="1" s="1"/>
  <c r="H153" i="1"/>
  <c r="A153" i="1" s="1"/>
  <c r="W73" i="1"/>
  <c r="W67" i="1"/>
  <c r="H91" i="1" l="1"/>
  <c r="A91" i="1" s="1"/>
  <c r="H160" i="1"/>
  <c r="A160" i="1" s="1"/>
  <c r="W74" i="1"/>
  <c r="W68" i="1"/>
  <c r="A106" i="1" l="1"/>
  <c r="H166" i="1"/>
  <c r="A166" i="1" s="1"/>
  <c r="W84" i="1"/>
  <c r="W75" i="1"/>
  <c r="H110" i="1" l="1"/>
  <c r="A110" i="1" s="1"/>
  <c r="W90" i="1"/>
  <c r="W85" i="1"/>
  <c r="W76" i="1"/>
  <c r="W86" i="1"/>
  <c r="H112" i="1" l="1"/>
  <c r="A112" i="1" s="1"/>
  <c r="H148" i="1"/>
  <c r="A148" i="1" s="1"/>
  <c r="H186" i="1"/>
  <c r="A186" i="1" s="1"/>
  <c r="W97" i="1"/>
  <c r="W92" i="1"/>
  <c r="W91" i="1"/>
  <c r="W87" i="1"/>
  <c r="W77" i="1"/>
  <c r="W88" i="1"/>
  <c r="H150" i="1" l="1"/>
  <c r="A150" i="1" s="1"/>
  <c r="H188" i="1"/>
  <c r="A188" i="1" s="1"/>
  <c r="W94" i="1"/>
  <c r="W144" i="1"/>
  <c r="W93" i="1"/>
  <c r="W95" i="1"/>
  <c r="W98" i="1"/>
  <c r="W89" i="1"/>
  <c r="W96" i="1"/>
  <c r="W78" i="1"/>
  <c r="H154" i="1" l="1"/>
  <c r="A154" i="1" s="1"/>
  <c r="H194" i="1"/>
  <c r="A194" i="1" s="1"/>
  <c r="W145" i="1"/>
  <c r="W99" i="1"/>
  <c r="W79" i="1"/>
  <c r="H158" i="1" l="1"/>
  <c r="A158" i="1" s="1"/>
  <c r="H199" i="1"/>
  <c r="A199" i="1" s="1"/>
  <c r="W175" i="1"/>
  <c r="W158" i="1"/>
  <c r="W146" i="1"/>
  <c r="W80" i="1"/>
  <c r="W100" i="1"/>
  <c r="H163" i="1" l="1"/>
  <c r="A163" i="1" s="1"/>
  <c r="H201" i="1"/>
  <c r="A201" i="1" s="1"/>
  <c r="W159" i="1"/>
  <c r="W160" i="1"/>
  <c r="W147" i="1"/>
  <c r="W81" i="1"/>
  <c r="W101" i="1"/>
  <c r="H174" i="1" l="1"/>
  <c r="A174" i="1" s="1"/>
  <c r="H203" i="1"/>
  <c r="A203" i="1" s="1"/>
  <c r="W148" i="1"/>
  <c r="W161" i="1"/>
  <c r="W102" i="1"/>
  <c r="W82" i="1"/>
  <c r="H176" i="1" l="1"/>
  <c r="A176" i="1" s="1"/>
  <c r="H208" i="1"/>
  <c r="A208" i="1" s="1"/>
  <c r="W176" i="1"/>
  <c r="W149" i="1"/>
  <c r="W162" i="1"/>
  <c r="W163" i="1" s="1"/>
  <c r="W177" i="1"/>
  <c r="W103" i="1"/>
  <c r="W83" i="1"/>
  <c r="H180" i="1" l="1"/>
  <c r="A180" i="1" s="1"/>
  <c r="W180" i="1" s="1"/>
  <c r="W211" i="1"/>
  <c r="W181" i="1"/>
  <c r="W178" i="1"/>
  <c r="W164" i="1"/>
  <c r="W150" i="1"/>
  <c r="W104" i="1"/>
  <c r="H183" i="1" l="1"/>
  <c r="A183" i="1" s="1"/>
  <c r="W165" i="1"/>
  <c r="W151" i="1"/>
  <c r="W105" i="1"/>
  <c r="H190" i="1" l="1"/>
  <c r="A190" i="1" s="1"/>
  <c r="AD42" i="1"/>
  <c r="AD40" i="1"/>
  <c r="AD57" i="1"/>
  <c r="AD46" i="1"/>
  <c r="AD48" i="1"/>
  <c r="AD30" i="1"/>
  <c r="AD28" i="1"/>
  <c r="X214" i="1"/>
  <c r="AD213" i="1"/>
  <c r="AD194" i="1"/>
  <c r="AD186" i="1"/>
  <c r="AD34" i="1"/>
  <c r="AD23" i="1"/>
  <c r="AD36" i="1"/>
  <c r="AD38" i="1"/>
  <c r="AD145" i="1"/>
  <c r="AD153" i="1"/>
  <c r="AD160" i="1"/>
  <c r="AD166" i="1"/>
  <c r="X175" i="1"/>
  <c r="AD203" i="1"/>
  <c r="AD216" i="1"/>
  <c r="AD208" i="1"/>
  <c r="AD201" i="1"/>
  <c r="AD44" i="1"/>
  <c r="AD82" i="1"/>
  <c r="AD77" i="1"/>
  <c r="AD84" i="1"/>
  <c r="AD102" i="1"/>
  <c r="AD188" i="1"/>
  <c r="AD199" i="1"/>
  <c r="W185" i="1"/>
  <c r="W183" i="1"/>
  <c r="W106" i="1"/>
  <c r="W152" i="1"/>
  <c r="W166" i="1"/>
  <c r="W107" i="1"/>
  <c r="W108" i="1"/>
  <c r="H193" i="1" l="1"/>
  <c r="A193" i="1" s="1"/>
  <c r="W109" i="1"/>
  <c r="W171" i="1"/>
  <c r="W186" i="1"/>
  <c r="W167" i="1"/>
  <c r="W153" i="1"/>
  <c r="H195" i="1" l="1"/>
  <c r="A195" i="1" s="1"/>
  <c r="W187" i="1"/>
  <c r="W172" i="1"/>
  <c r="W168" i="1"/>
  <c r="W154" i="1"/>
  <c r="W173" i="1"/>
  <c r="W174" i="1" s="1"/>
  <c r="W110" i="1"/>
  <c r="H197" i="1" l="1"/>
  <c r="A197" i="1" s="1"/>
  <c r="W188" i="1"/>
  <c r="W169" i="1"/>
  <c r="W155" i="1"/>
  <c r="W111" i="1"/>
  <c r="H202" i="1" l="1"/>
  <c r="A202" i="1" s="1"/>
  <c r="W200" i="1"/>
  <c r="W199" i="1"/>
  <c r="W201" i="1"/>
  <c r="W189" i="1"/>
  <c r="W170" i="1"/>
  <c r="W156" i="1"/>
  <c r="W157" i="1" s="1"/>
  <c r="W112" i="1"/>
  <c r="H204" i="1" l="1"/>
  <c r="A204" i="1" s="1"/>
  <c r="W202" i="1"/>
  <c r="W190" i="1"/>
  <c r="W113" i="1"/>
  <c r="H207" i="1" l="1"/>
  <c r="A207" i="1" s="1"/>
  <c r="W191" i="1"/>
  <c r="W203" i="1"/>
  <c r="W114" i="1"/>
  <c r="H210" i="1" l="1"/>
  <c r="A210" i="1" s="1"/>
  <c r="W192" i="1"/>
  <c r="W193" i="1"/>
  <c r="W204" i="1"/>
  <c r="W115" i="1"/>
  <c r="H212" i="1" l="1"/>
  <c r="A212" i="1" s="1"/>
  <c r="W210" i="1"/>
  <c r="W205" i="1"/>
  <c r="W206" i="1"/>
  <c r="W194" i="1"/>
  <c r="W116" i="1"/>
  <c r="H215" i="1" l="1"/>
  <c r="A215" i="1" s="1"/>
  <c r="W207" i="1"/>
  <c r="W208" i="1"/>
  <c r="W195" i="1"/>
  <c r="W212" i="1"/>
  <c r="W117" i="1"/>
  <c r="W215" i="1" l="1"/>
  <c r="H217" i="1"/>
  <c r="A217" i="1" s="1"/>
  <c r="W196" i="1"/>
  <c r="W216" i="1"/>
  <c r="W197" i="1"/>
  <c r="W213" i="1"/>
  <c r="W209" i="1"/>
  <c r="W118" i="1"/>
  <c r="W217" i="1" l="1"/>
  <c r="H219" i="1"/>
  <c r="A219" i="1" s="1"/>
  <c r="W198" i="1"/>
  <c r="W119" i="1"/>
  <c r="W219" i="1" l="1"/>
  <c r="H222" i="1"/>
  <c r="A222" i="1" s="1"/>
  <c r="H225" i="1"/>
  <c r="A225" i="1" s="1"/>
  <c r="W220" i="1"/>
  <c r="W221" i="1"/>
  <c r="W222" i="1"/>
  <c r="W120" i="1"/>
  <c r="X199" i="1" l="1"/>
  <c r="AD195" i="1"/>
  <c r="AD148" i="1"/>
  <c r="AD193" i="1"/>
  <c r="X42" i="1"/>
  <c r="AD8" i="1"/>
  <c r="AD53" i="1"/>
  <c r="X40" i="1"/>
  <c r="AD63" i="1"/>
  <c r="AD158" i="1"/>
  <c r="AD163" i="1"/>
  <c r="AD154" i="1"/>
  <c r="AD150" i="1"/>
  <c r="X180" i="1"/>
  <c r="AD183" i="1"/>
  <c r="AD112" i="1"/>
  <c r="X181" i="1"/>
  <c r="AD47" i="1"/>
  <c r="AD190" i="1"/>
  <c r="X30" i="1"/>
  <c r="AD80" i="1"/>
  <c r="AD25" i="1"/>
  <c r="AD197" i="1"/>
  <c r="AD61" i="1"/>
  <c r="AD202" i="1"/>
  <c r="AD207" i="1"/>
  <c r="X210" i="1"/>
  <c r="X217" i="1"/>
  <c r="AD210" i="1"/>
  <c r="AD212" i="1"/>
  <c r="AD219" i="1"/>
  <c r="AD204" i="1"/>
  <c r="AD222" i="1"/>
  <c r="AD225" i="1"/>
  <c r="X219" i="1"/>
  <c r="AD217" i="1"/>
  <c r="W223" i="1"/>
  <c r="W121" i="1"/>
  <c r="W224" i="1" l="1"/>
  <c r="W122" i="1"/>
  <c r="W225" i="1" l="1"/>
  <c r="W123" i="1"/>
  <c r="W226" i="1" l="1"/>
  <c r="W227" i="1"/>
  <c r="W124" i="1"/>
  <c r="W228" i="1" l="1"/>
  <c r="W229" i="1" l="1"/>
  <c r="W230" i="1"/>
  <c r="W231" i="1"/>
  <c r="W232" i="1" l="1"/>
  <c r="W233" i="1" l="1"/>
  <c r="AD11" i="1" s="1"/>
  <c r="X5" i="1" l="1"/>
  <c r="AD9" i="1"/>
  <c r="AD132" i="1"/>
  <c r="X132" i="1"/>
  <c r="X96" i="1"/>
  <c r="X108" i="1"/>
  <c r="X89" i="1"/>
  <c r="X87" i="1"/>
  <c r="X88" i="1"/>
  <c r="X86" i="1"/>
  <c r="AD95" i="1"/>
  <c r="AD107" i="1"/>
  <c r="AD91" i="1"/>
  <c r="AD93" i="1"/>
  <c r="X66" i="1"/>
  <c r="X80" i="1"/>
  <c r="AD62" i="1"/>
  <c r="AD65" i="1"/>
  <c r="AD51" i="1"/>
  <c r="AD59" i="1"/>
  <c r="AD45" i="1"/>
  <c r="AD49" i="1"/>
  <c r="AD37" i="1"/>
  <c r="X24" i="1"/>
  <c r="AD27" i="1"/>
  <c r="X173" i="1"/>
  <c r="X178" i="1"/>
  <c r="X167" i="1"/>
  <c r="AD172" i="1"/>
  <c r="AD159" i="1"/>
  <c r="X161" i="1"/>
  <c r="X164" i="1"/>
  <c r="AD142" i="1"/>
  <c r="X143" i="1"/>
  <c r="X155" i="1"/>
  <c r="X148" i="1"/>
  <c r="X137" i="1"/>
  <c r="AD140" i="1"/>
  <c r="AD135" i="1"/>
  <c r="AD137" i="1"/>
  <c r="AD128" i="1"/>
  <c r="X129" i="1"/>
  <c r="AD119" i="1"/>
  <c r="AD126" i="1"/>
  <c r="X114" i="1"/>
  <c r="AD116" i="1"/>
  <c r="X95" i="1"/>
  <c r="AD113" i="1"/>
  <c r="X107" i="1"/>
  <c r="X94" i="1"/>
  <c r="AD106" i="1"/>
  <c r="AD110" i="1"/>
  <c r="X102" i="1"/>
  <c r="AD104" i="1"/>
  <c r="AD98" i="1"/>
  <c r="AD101" i="1"/>
  <c r="AD92" i="1"/>
  <c r="AD94" i="1"/>
  <c r="X84" i="1"/>
  <c r="AD90" i="1"/>
  <c r="AD75" i="1"/>
  <c r="AD79" i="1"/>
  <c r="AD72" i="1"/>
  <c r="X73" i="1"/>
  <c r="X63" i="1"/>
  <c r="X69" i="1"/>
  <c r="AD58" i="1"/>
  <c r="AD60" i="1"/>
  <c r="AD55" i="1"/>
  <c r="X55" i="1"/>
  <c r="AD52" i="1"/>
  <c r="X53" i="1"/>
  <c r="X38" i="1"/>
  <c r="AD50" i="1"/>
  <c r="AD33" i="1"/>
  <c r="AD35" i="1"/>
  <c r="AD26" i="1"/>
  <c r="AD29" i="1"/>
  <c r="AD14" i="1"/>
  <c r="X233" i="1"/>
  <c r="X230" i="1"/>
  <c r="X244" i="1"/>
  <c r="X191" i="1"/>
  <c r="X203" i="1"/>
  <c r="X71" i="1"/>
  <c r="X201" i="1"/>
  <c r="X92" i="1"/>
  <c r="X75" i="1"/>
  <c r="X81" i="1"/>
  <c r="AD56" i="1"/>
  <c r="X54" i="1"/>
  <c r="X12" i="1"/>
  <c r="X190" i="1"/>
  <c r="AD70" i="1"/>
  <c r="X197" i="1"/>
  <c r="X250" i="1"/>
  <c r="X135" i="1"/>
  <c r="X117" i="1"/>
  <c r="X128" i="1"/>
  <c r="X15" i="1"/>
  <c r="X22" i="1"/>
  <c r="X109" i="1"/>
  <c r="X144" i="1"/>
  <c r="X176" i="1"/>
  <c r="AD67" i="1"/>
  <c r="X159" i="1"/>
  <c r="X125" i="1"/>
  <c r="AD211" i="1"/>
  <c r="AD74" i="1"/>
  <c r="X82" i="1"/>
  <c r="X229" i="1"/>
  <c r="X157" i="1"/>
  <c r="X253" i="1"/>
  <c r="AD54" i="1"/>
  <c r="X200" i="1"/>
  <c r="X163" i="1"/>
  <c r="X49" i="1"/>
  <c r="AD6" i="1"/>
  <c r="X194" i="1"/>
  <c r="X26" i="1"/>
  <c r="X56" i="1"/>
  <c r="X9" i="1"/>
  <c r="AD3" i="1"/>
  <c r="X31" i="1"/>
  <c r="X248" i="1"/>
  <c r="X47" i="1"/>
  <c r="AD259" i="1"/>
  <c r="X224" i="1"/>
  <c r="X67" i="1"/>
  <c r="X25" i="1"/>
  <c r="X110" i="1"/>
  <c r="X166" i="1"/>
  <c r="AD19" i="1"/>
  <c r="X124" i="1"/>
  <c r="X122" i="1"/>
  <c r="X198" i="1"/>
  <c r="X34" i="1"/>
  <c r="X51" i="1"/>
  <c r="AD180" i="1"/>
  <c r="AD215" i="1"/>
  <c r="X174" i="1"/>
  <c r="X238" i="1"/>
  <c r="X222" i="1"/>
  <c r="X6" i="1"/>
  <c r="X223" i="1"/>
  <c r="X19" i="1"/>
  <c r="X147" i="1"/>
  <c r="X215" i="1"/>
  <c r="X251" i="1"/>
  <c r="AD178" i="1"/>
  <c r="X182" i="1"/>
  <c r="X242" i="1"/>
  <c r="AD200" i="1"/>
  <c r="X58" i="1"/>
  <c r="X156" i="1"/>
  <c r="X121" i="1"/>
  <c r="X44" i="1"/>
  <c r="AD43" i="1"/>
  <c r="X29" i="1"/>
  <c r="AD220" i="1"/>
  <c r="X48" i="1"/>
  <c r="X127" i="1"/>
  <c r="AD21" i="1"/>
  <c r="X240" i="1"/>
  <c r="X245" i="1"/>
  <c r="X74" i="1"/>
  <c r="X136" i="1"/>
  <c r="X225" i="1"/>
  <c r="X202" i="1"/>
  <c r="AD31" i="1"/>
  <c r="X186" i="1"/>
  <c r="X68" i="1"/>
  <c r="X207" i="1"/>
  <c r="X93" i="1"/>
  <c r="X126" i="1"/>
  <c r="X183" i="1"/>
  <c r="AD240" i="1"/>
  <c r="X188" i="1"/>
  <c r="X208" i="1"/>
  <c r="X236" i="1"/>
  <c r="AD97" i="1"/>
  <c r="AD156" i="1"/>
  <c r="X100" i="1"/>
  <c r="X168" i="1"/>
  <c r="X211" i="1"/>
  <c r="X247" i="1"/>
  <c r="X209" i="1"/>
  <c r="X227" i="1"/>
  <c r="X185" i="1"/>
  <c r="AD64" i="1"/>
  <c r="X142" i="1"/>
  <c r="X27" i="1"/>
  <c r="X158" i="1"/>
  <c r="X165" i="1"/>
  <c r="AD185" i="1"/>
  <c r="X149" i="1"/>
  <c r="X206" i="1"/>
  <c r="X78" i="1"/>
  <c r="X232" i="1"/>
  <c r="X226" i="1"/>
  <c r="AD17" i="1"/>
  <c r="AD244" i="1"/>
  <c r="X70" i="1"/>
  <c r="X120" i="1"/>
  <c r="X105" i="1"/>
  <c r="X192" i="1"/>
  <c r="X99" i="1"/>
  <c r="X189" i="1"/>
  <c r="X46" i="1"/>
  <c r="X150" i="1"/>
  <c r="X172" i="1"/>
  <c r="X112" i="1"/>
  <c r="AD168" i="1"/>
  <c r="X162" i="1"/>
  <c r="AD242" i="1"/>
  <c r="AD218" i="1"/>
  <c r="X254" i="1"/>
  <c r="AD130" i="1"/>
  <c r="X64" i="1"/>
  <c r="X104" i="1"/>
  <c r="X212" i="1"/>
  <c r="AD39" i="1"/>
  <c r="X146" i="1"/>
  <c r="X235" i="1"/>
  <c r="AD176" i="1"/>
  <c r="X41" i="1"/>
  <c r="AD115" i="1"/>
  <c r="X111" i="1"/>
  <c r="X85" i="1"/>
  <c r="X231" i="1"/>
  <c r="X255" i="1"/>
  <c r="X119" i="1"/>
  <c r="AD41" i="1"/>
  <c r="X62" i="1"/>
  <c r="X98" i="1"/>
  <c r="X145" i="1"/>
  <c r="X36" i="1"/>
  <c r="X138" i="1"/>
  <c r="X259" i="1"/>
  <c r="X170" i="1"/>
  <c r="X187" i="1"/>
  <c r="X141" i="1"/>
  <c r="X23" i="1"/>
  <c r="AD235" i="1"/>
  <c r="X35" i="1"/>
  <c r="AD103" i="1"/>
  <c r="X216" i="1"/>
  <c r="X220" i="1"/>
  <c r="X76" i="1"/>
  <c r="X134" i="1"/>
  <c r="X252" i="1"/>
  <c r="X90" i="1"/>
  <c r="X91" i="1"/>
  <c r="AD165" i="1"/>
  <c r="X154" i="1"/>
  <c r="X153" i="1"/>
  <c r="X65" i="1"/>
  <c r="AD133" i="1"/>
  <c r="X77" i="1"/>
  <c r="X195" i="1"/>
  <c r="X260" i="1"/>
  <c r="X213" i="1"/>
  <c r="X196" i="1"/>
  <c r="X193" i="1"/>
  <c r="AD85" i="1"/>
  <c r="X140" i="1"/>
  <c r="X83" i="1"/>
  <c r="X50" i="1"/>
  <c r="X59" i="1"/>
  <c r="X21" i="1"/>
  <c r="X228" i="1"/>
  <c r="X152" i="1"/>
  <c r="AD182" i="1"/>
  <c r="X32" i="1"/>
  <c r="X257" i="1"/>
  <c r="X204" i="1"/>
  <c r="X131" i="1"/>
  <c r="AD174" i="1"/>
  <c r="X97" i="1"/>
  <c r="X52" i="1"/>
  <c r="X169" i="1"/>
  <c r="X151" i="1"/>
  <c r="X28" i="1"/>
  <c r="X37" i="1"/>
  <c r="X249" i="1"/>
  <c r="AD162" i="1"/>
  <c r="X237" i="1"/>
  <c r="AD144" i="1"/>
  <c r="X60" i="1"/>
  <c r="X113" i="1"/>
  <c r="X218" i="1"/>
  <c r="AD138" i="1"/>
  <c r="X39" i="1"/>
  <c r="X72" i="1"/>
  <c r="X171" i="1"/>
  <c r="AD81" i="1"/>
  <c r="X115" i="1"/>
  <c r="X79" i="1"/>
  <c r="X116" i="1"/>
  <c r="X103" i="1"/>
  <c r="X57" i="1"/>
  <c r="AD149" i="1"/>
  <c r="X3" i="1"/>
  <c r="X246" i="1"/>
  <c r="X106" i="1"/>
  <c r="X256" i="1"/>
  <c r="X43" i="1"/>
  <c r="X177" i="1"/>
  <c r="X160" i="1"/>
  <c r="X118" i="1"/>
  <c r="X61" i="1"/>
  <c r="X133" i="1"/>
  <c r="X205" i="1"/>
  <c r="X101" i="1"/>
  <c r="X123" i="1"/>
  <c r="X130" i="1"/>
  <c r="X45" i="1"/>
  <c r="X33" i="1"/>
  <c r="X221" i="1"/>
  <c r="AD16" i="1" l="1"/>
  <c r="X13" i="1"/>
  <c r="X10" i="1"/>
  <c r="X8" i="1"/>
  <c r="X4" i="1"/>
  <c r="X20" i="1"/>
  <c r="AD18" i="1"/>
  <c r="AD4" i="1"/>
  <c r="X17" i="1"/>
  <c r="X16" i="1"/>
  <c r="AD7" i="1"/>
  <c r="AD20" i="1"/>
  <c r="X18" i="1"/>
  <c r="AD13" i="1"/>
  <c r="X7" i="1"/>
  <c r="X14" i="1"/>
  <c r="AD10" i="1"/>
  <c r="X11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X36" i="4"/>
  <c r="W36" i="4"/>
  <c r="V36" i="4"/>
  <c r="U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10" i="4"/>
  <c r="T9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9" i="4"/>
  <c r="T39" i="4"/>
  <c r="T21" i="4"/>
  <c r="T44" i="4"/>
  <c r="T56" i="4"/>
  <c r="T53" i="4"/>
  <c r="T11" i="4"/>
  <c r="T49" i="4"/>
  <c r="T14" i="4"/>
  <c r="V14" i="4"/>
  <c r="X53" i="4"/>
  <c r="T20" i="4"/>
  <c r="T26" i="4"/>
  <c r="V44" i="4"/>
  <c r="T12" i="4"/>
  <c r="T29" i="4"/>
  <c r="X21" i="4"/>
  <c r="U39" i="4"/>
  <c r="W21" i="4"/>
  <c r="U10" i="4"/>
  <c r="X9" i="4"/>
  <c r="W11" i="4"/>
  <c r="U53" i="4"/>
  <c r="X14" i="4"/>
  <c r="V29" i="4"/>
  <c r="T18" i="4"/>
  <c r="T42" i="4"/>
  <c r="T27" i="4"/>
  <c r="T48" i="4"/>
  <c r="T33" i="4"/>
  <c r="W33" i="4"/>
  <c r="V48" i="4"/>
  <c r="T45" i="4"/>
  <c r="V39" i="4"/>
  <c r="T47" i="4"/>
  <c r="T55" i="4"/>
  <c r="U42" i="4"/>
  <c r="V49" i="4"/>
  <c r="W53" i="4"/>
  <c r="U11" i="4"/>
  <c r="W14" i="4"/>
  <c r="T5" i="4"/>
  <c r="T7" i="4"/>
  <c r="T13" i="4"/>
  <c r="U44" i="4"/>
  <c r="U21" i="4"/>
  <c r="T28" i="4"/>
  <c r="T16" i="4"/>
  <c r="T17" i="4"/>
  <c r="U49" i="4"/>
  <c r="V53" i="4"/>
  <c r="X55" i="4"/>
  <c r="V42" i="4"/>
  <c r="T15" i="4"/>
  <c r="X39" i="4"/>
  <c r="X15" i="4"/>
  <c r="T54" i="4"/>
  <c r="U27" i="4"/>
  <c r="W7" i="4"/>
  <c r="T51" i="4"/>
  <c r="U15" i="4"/>
  <c r="X11" i="4"/>
  <c r="V13" i="4"/>
  <c r="X29" i="4"/>
  <c r="X12" i="4"/>
  <c r="X26" i="4"/>
  <c r="V15" i="4"/>
  <c r="U18" i="4"/>
  <c r="W18" i="4"/>
  <c r="X27" i="4"/>
  <c r="X33" i="4"/>
  <c r="X45" i="4"/>
  <c r="V47" i="4"/>
  <c r="X47" i="4"/>
  <c r="U5" i="4"/>
  <c r="V7" i="4"/>
  <c r="U13" i="4"/>
  <c r="W28" i="4"/>
  <c r="W16" i="4"/>
  <c r="V17" i="4"/>
  <c r="X17" i="4"/>
  <c r="W54" i="4"/>
  <c r="V51" i="4"/>
  <c r="U20" i="4"/>
  <c r="T35" i="4"/>
  <c r="W35" i="4" s="1"/>
  <c r="T37" i="4"/>
  <c r="X37" i="4" s="1"/>
  <c r="T19" i="4"/>
  <c r="X19" i="4" s="1"/>
  <c r="T32" i="4"/>
  <c r="W10" i="4"/>
  <c r="T41" i="4"/>
  <c r="X56" i="4"/>
  <c r="W37" i="4"/>
  <c r="V19" i="4"/>
  <c r="W56" i="4"/>
  <c r="X41" i="4"/>
  <c r="T34" i="4"/>
  <c r="W39" i="4"/>
  <c r="V35" i="4"/>
  <c r="T43" i="4"/>
  <c r="T23" i="4"/>
  <c r="W20" i="4"/>
  <c r="X23" i="4"/>
  <c r="V11" i="4"/>
  <c r="T46" i="4"/>
  <c r="V37" i="4"/>
  <c r="U26" i="4"/>
  <c r="X44" i="4"/>
  <c r="T38" i="4"/>
  <c r="V20" i="4"/>
  <c r="U37" i="4"/>
  <c r="V43" i="4"/>
  <c r="W49" i="4"/>
  <c r="X49" i="4"/>
  <c r="U34" i="4"/>
  <c r="W26" i="4"/>
  <c r="U12" i="4"/>
  <c r="W29" i="4"/>
  <c r="X46" i="4"/>
  <c r="U14" i="4"/>
  <c r="T25" i="4"/>
  <c r="T22" i="4"/>
  <c r="X18" i="4"/>
  <c r="T52" i="4"/>
  <c r="T6" i="4"/>
  <c r="V6" i="4" s="1"/>
  <c r="W52" i="4"/>
  <c r="W6" i="4"/>
  <c r="X48" i="4"/>
  <c r="T40" i="4"/>
  <c r="V45" i="4"/>
  <c r="U56" i="4"/>
  <c r="X35" i="4"/>
  <c r="T31" i="4"/>
  <c r="W19" i="4"/>
  <c r="U35" i="4"/>
  <c r="X6" i="4"/>
  <c r="V21" i="4"/>
  <c r="W32" i="4"/>
  <c r="W41" i="4"/>
  <c r="W55" i="4"/>
  <c r="W9" i="4"/>
  <c r="V5" i="4"/>
  <c r="W27" i="4"/>
  <c r="X20" i="4"/>
  <c r="U48" i="4"/>
  <c r="T8" i="4"/>
  <c r="X10" i="4"/>
  <c r="T24" i="4"/>
  <c r="T57" i="4"/>
  <c r="U57" i="4" s="1"/>
  <c r="X57" i="4"/>
  <c r="V55" i="4"/>
  <c r="W12" i="4"/>
  <c r="U24" i="4"/>
  <c r="U9" i="4"/>
  <c r="T50" i="4"/>
  <c r="W42" i="4"/>
  <c r="U19" i="4"/>
  <c r="V10" i="4"/>
  <c r="T30" i="4"/>
  <c r="X30" i="4" s="1"/>
  <c r="V28" i="4"/>
  <c r="U40" i="4"/>
  <c r="X7" i="4"/>
  <c r="U6" i="4"/>
  <c r="V40" i="4"/>
  <c r="W44" i="4"/>
  <c r="V56" i="4"/>
  <c r="V54" i="4"/>
  <c r="X51" i="4"/>
  <c r="W57" i="4"/>
  <c r="X5" i="4"/>
  <c r="V26" i="4"/>
  <c r="V12" i="4"/>
  <c r="W46" i="4"/>
  <c r="U30" i="4"/>
  <c r="W43" i="4"/>
  <c r="U29" i="4"/>
  <c r="V30" i="4"/>
  <c r="X13" i="4"/>
  <c r="U28" i="4"/>
  <c r="W51" i="4"/>
  <c r="V31" i="4"/>
  <c r="W45" i="4"/>
  <c r="V18" i="4"/>
  <c r="X25" i="4"/>
  <c r="W25" i="4"/>
  <c r="V22" i="4"/>
  <c r="W22" i="4"/>
  <c r="V27" i="4"/>
  <c r="U52" i="4"/>
  <c r="U33" i="4"/>
  <c r="V33" i="4"/>
  <c r="U45" i="4"/>
  <c r="W47" i="4"/>
  <c r="U47" i="4"/>
  <c r="W31" i="4"/>
  <c r="W5" i="4"/>
  <c r="U7" i="4"/>
  <c r="W13" i="4"/>
  <c r="W8" i="4"/>
  <c r="X28" i="4"/>
  <c r="U16" i="4"/>
  <c r="V16" i="4"/>
  <c r="V57" i="4"/>
  <c r="U17" i="4"/>
  <c r="W30" i="4"/>
  <c r="U54" i="4"/>
  <c r="U51" i="4"/>
  <c r="X54" i="4"/>
  <c r="X16" i="4"/>
  <c r="W17" i="4"/>
  <c r="W23" i="4"/>
  <c r="U32" i="4"/>
  <c r="X32" i="4"/>
  <c r="V32" i="4"/>
  <c r="V41" i="4"/>
  <c r="U41" i="4"/>
  <c r="V34" i="4"/>
  <c r="X34" i="4"/>
  <c r="W34" i="4"/>
  <c r="U43" i="4"/>
  <c r="X43" i="4"/>
  <c r="U23" i="4"/>
  <c r="V23" i="4"/>
  <c r="U46" i="4"/>
  <c r="V46" i="4"/>
  <c r="W38" i="4"/>
  <c r="X38" i="4"/>
  <c r="V38" i="4"/>
  <c r="U38" i="4"/>
  <c r="V25" i="4"/>
  <c r="U25" i="4"/>
  <c r="U22" i="4"/>
  <c r="X22" i="4"/>
  <c r="V52" i="4"/>
  <c r="X52" i="4"/>
  <c r="W40" i="4"/>
  <c r="X31" i="4"/>
  <c r="U31" i="4"/>
  <c r="X8" i="4"/>
  <c r="U8" i="4"/>
  <c r="V8" i="4"/>
  <c r="W24" i="4"/>
  <c r="X24" i="4"/>
  <c r="V24" i="4"/>
  <c r="V50" i="4"/>
  <c r="W50" i="4"/>
  <c r="U50" i="4"/>
  <c r="X40" i="4"/>
  <c r="U55" i="4"/>
  <c r="X42" i="4"/>
  <c r="X50" i="4"/>
  <c r="W15" i="4"/>
  <c r="W48" i="4"/>
</calcChain>
</file>

<file path=xl/sharedStrings.xml><?xml version="1.0" encoding="utf-8"?>
<sst xmlns="http://schemas.openxmlformats.org/spreadsheetml/2006/main" count="261" uniqueCount="167">
  <si>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</si>
  <si>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</si>
  <si>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</si>
  <si>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</si>
  <si>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</si>
  <si>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</si>
  <si>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</si>
  <si>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</si>
  <si>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</si>
  <si>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</si>
  <si>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</si>
  <si>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</si>
  <si>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</si>
  <si>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</si>
  <si>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</si>
  <si>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</si>
  <si>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</si>
  <si>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</si>
  <si>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</si>
  <si>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</si>
  <si>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</si>
  <si>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</si>
  <si>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</si>
  <si>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</si>
  <si>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</si>
  <si>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</si>
  <si>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</si>
  <si>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</si>
  <si>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</si>
  <si>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</si>
  <si>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</si>
  <si>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</si>
  <si>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</si>
  <si>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</si>
  <si>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</si>
  <si>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</si>
  <si>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</si>
  <si>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</si>
  <si>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</si>
  <si>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</si>
  <si>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</si>
  <si>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</si>
  <si>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</si>
  <si>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</si>
  <si>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</si>
  <si>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</si>
  <si>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</si>
  <si>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</si>
  <si>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</si>
  <si>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</si>
  <si>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</si>
  <si>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</si>
  <si>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</si>
  <si>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</si>
  <si>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</si>
  <si>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</si>
  <si>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</si>
  <si>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</si>
  <si>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</si>
  <si>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</si>
  <si>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</si>
  <si>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</si>
  <si>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</si>
  <si>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</si>
  <si>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</si>
  <si>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</si>
  <si>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</si>
  <si>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</si>
  <si>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</si>
  <si>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</si>
  <si>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</si>
  <si>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</si>
  <si>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</si>
  <si>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</si>
  <si>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</si>
  <si>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</si>
  <si>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</si>
  <si>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</si>
  <si>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</si>
  <si>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</si>
  <si>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</si>
  <si>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</si>
  <si>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</si>
  <si>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</si>
  <si>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</si>
  <si>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</si>
  <si>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</si>
  <si>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</si>
  <si>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</si>
  <si>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</si>
  <si>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</si>
  <si>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</si>
  <si>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</si>
  <si>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</si>
  <si>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</si>
  <si>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</si>
  <si>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</si>
  <si>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</si>
  <si>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</si>
  <si>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</si>
  <si>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</si>
  <si>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</si>
  <si>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</si>
  <si>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</si>
  <si>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</si>
  <si>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</si>
  <si>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</si>
  <si>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</si>
  <si>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</si>
  <si>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</si>
  <si>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</si>
  <si>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</si>
  <si>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</si>
  <si>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</si>
  <si>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</si>
  <si>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</si>
  <si>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</si>
  <si>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D</t>
  </si>
  <si>
    <t>E</t>
  </si>
  <si>
    <t>K</t>
  </si>
  <si>
    <t>J</t>
  </si>
  <si>
    <t>---</t>
  </si>
  <si>
    <t>4</t>
  </si>
  <si>
    <t>HIGHLIGHTER / STABILLO JOYKO HL-MIX PINK / ORANGE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</si>
  <si>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</si>
  <si>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</si>
  <si>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</si>
  <si>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</si>
  <si>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</si>
  <si>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</si>
  <si>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</si>
  <si>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</si>
  <si>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</si>
  <si>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KO</t>
  </si>
  <si>
    <t>3644</t>
  </si>
  <si>
    <t>LSN</t>
  </si>
  <si>
    <t>STAKENHD10</t>
  </si>
  <si>
    <t>STAPLER KENKO HD-10</t>
  </si>
  <si>
    <t>NOVI / CONDRO</t>
  </si>
  <si>
    <t>3630</t>
  </si>
  <si>
    <t>PAK</t>
  </si>
  <si>
    <t>LS</t>
  </si>
  <si>
    <t>KARTU STOCK KWARTO 4 WARNA</t>
  </si>
  <si>
    <t>STAPLER SDI 1102</t>
  </si>
  <si>
    <t>NOVI / YO</t>
  </si>
  <si>
    <t>09-Hitung FP Keluar September 2023</t>
  </si>
  <si>
    <t>G</t>
  </si>
  <si>
    <t>3531</t>
  </si>
  <si>
    <t>TIPJKCT522</t>
  </si>
  <si>
    <t>CORRECTION TAPE JOYKO CT-522</t>
  </si>
  <si>
    <t>3530</t>
  </si>
  <si>
    <t>SET</t>
  </si>
  <si>
    <t>KUAJKBR1</t>
  </si>
  <si>
    <t>PCS</t>
  </si>
  <si>
    <t>PUNJK40XL</t>
  </si>
  <si>
    <t>STAJKNO1</t>
  </si>
  <si>
    <t>STAJKNO0</t>
  </si>
  <si>
    <t>LABJK1LINEPUTIH</t>
  </si>
  <si>
    <t>OPJKTWCR12MINI</t>
  </si>
  <si>
    <t>OPJKTWCR12PANJANG</t>
  </si>
  <si>
    <t>KUAS SET JOYKO BR-1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</si>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</sst>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alignment horizontal="left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9%20SEPTEMBER\KELUAR%200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78.617928935186" createdVersion="5" refreshedVersion="5" minRefreshableVersion="3" recordCount="267">
  <cacheSource type="worksheet">
    <worksheetSource name="Table1" r:id="rId2"/>
  </cacheSource>
  <cacheFields count="32">
    <cacheField name="//" numFmtId="0">
      <sharedItems containsMixedTypes="1" containsNumber="1" containsInteger="1" minValue="4" maxValue="11" count="6">
        <s v=""/>
        <n v="4"/>
        <n v="7"/>
        <n v="9"/>
        <n v="11"/>
        <n v="6" u="1"/>
      </sharedItems>
    </cacheField>
    <cacheField name="h_No. Invoice :" numFmtId="0">
      <sharedItems containsMixedTypes="1" containsNumber="1" containsInteger="1" minValue="23090001" maxValue="23090004"/>
    </cacheField>
    <cacheField name="Tgl Invoice :" numFmtId="164">
      <sharedItems containsDate="1" containsMixedTypes="1" minDate="2023-09-06T00:00:00" maxDate="2023-09-10T00:00:00"/>
    </cacheField>
    <cacheField name="Column2" numFmtId="0">
      <sharedItems containsString="0" containsBlank="1" containsNumber="1" containsInteger="1" minValue="6" maxValue="9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5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138000"/>
    </cacheField>
    <cacheField name="Disc 1" numFmtId="10">
      <sharedItems containsString="0" containsBlank="1" containsNumber="1" minValue="0.1" maxValue="0.125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418500" maxValue="151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1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containsInteger="1" minValue="465000" maxValue="17280000"/>
    </cacheField>
    <cacheField name="h_disc 1" numFmtId="43">
      <sharedItems containsMixedTypes="1" containsNumber="1" containsInteger="1" minValue="0" maxValue="21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0" maxValue="2160000"/>
    </cacheField>
    <cacheField name="h_hargasetelahdiskon" numFmtId="43">
      <sharedItems containsMixedTypes="1" containsNumber="1" containsInteger="1" minValue="418500" maxValue="15120000"/>
    </cacheField>
    <cacheField name="Total Invoice" numFmtId="43">
      <sharedItems containsMixedTypes="1" containsNumber="1" containsInteger="1" minValue="418500" maxValue="179228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7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90001"/>
    <d v="2023-09-06T00:00:00"/>
    <n v="6"/>
    <s v="KO"/>
    <s v="3630"/>
    <s v="CENTRAAL"/>
    <s v="AM 23090001"/>
    <s v="KO 3630"/>
    <s v="CV TRINITY CENTRAAL PURWOKERTO"/>
    <n v="40"/>
    <s v="PAK"/>
    <m/>
    <m/>
    <s v=""/>
    <s v="KARTU STOCK KWARTO 4 WARNA"/>
    <n v="19000"/>
    <m/>
    <m/>
    <n v="760000"/>
    <s v="NOVI / YO"/>
    <m/>
    <n v="4"/>
    <n v="2"/>
    <n v="760000"/>
    <n v="0"/>
    <n v="0"/>
    <n v="0"/>
    <n v="760000"/>
    <n v="1484500"/>
    <m/>
    <s v="KARTU STOCK KWARTO 4 WARNAPAK19000"/>
  </r>
  <r>
    <x v="0"/>
    <s v=""/>
    <s v=""/>
    <m/>
    <m/>
    <m/>
    <m/>
    <s v=""/>
    <s v=" "/>
    <s v=""/>
    <n v="6"/>
    <s v="LS"/>
    <m/>
    <m/>
    <s v=""/>
    <s v="STAPLER SDI 1102"/>
    <n v="138000"/>
    <n v="0.125"/>
    <m/>
    <n v="724500"/>
    <m/>
    <m/>
    <n v="4"/>
    <n v="2"/>
    <n v="828000"/>
    <n v="103500"/>
    <n v="0"/>
    <n v="103500"/>
    <n v="724500"/>
    <s v=""/>
    <m/>
    <s v="STAPLER SDI 1102LS1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90002"/>
    <d v="2023-09-09T00:00:00"/>
    <n v="9"/>
    <s v="KO"/>
    <s v="3644"/>
    <s v="WISUDA"/>
    <s v="AM 23090002"/>
    <s v="KO 3644"/>
    <s v="CV  WISUDA PURWOKERTO"/>
    <n v="5"/>
    <s v="LSN"/>
    <m/>
    <s v="STAKENHD10"/>
    <s v="STAPLER KENKO HD-10"/>
    <s v="STAPLER KENKO HD-10"/>
    <n v="93000"/>
    <n v="0.1"/>
    <m/>
    <n v="418500"/>
    <s v="NOVI / CONDRO"/>
    <m/>
    <n v="7"/>
    <n v="1"/>
    <n v="465000"/>
    <n v="46500"/>
    <n v="0"/>
    <n v="46500"/>
    <n v="418500"/>
    <n v="418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90003"/>
    <d v="2023-09-09T00:00:00"/>
    <n v="9"/>
    <s v="G"/>
    <s v="3531"/>
    <s v="REJOAGUNG"/>
    <s v="AM 23090003"/>
    <s v="G 3531"/>
    <s v="LILY JULIAWATI (REJO AGUNG) JOMBANG"/>
    <n v="300"/>
    <s v="LSN"/>
    <n v="5"/>
    <s v="TIPJKCT522"/>
    <s v="CORRECTION TAPE JOYKO CT-522"/>
    <s v="CORRECTION TAPE JOYKO CT-522"/>
    <n v="57600"/>
    <n v="0.125"/>
    <m/>
    <n v="15120000"/>
    <s v="NOVI / CONDRO"/>
    <m/>
    <n v="9"/>
    <n v="1"/>
    <n v="17280000"/>
    <n v="2160000"/>
    <n v="0"/>
    <n v="2160000"/>
    <n v="15120000"/>
    <n v="15120000"/>
    <m/>
    <s v="CORRECTION TAPE JOYKO CT-522LSN5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90004"/>
    <d v="2023-09-09T00:00:00"/>
    <n v="9"/>
    <s v="G"/>
    <s v="3530"/>
    <s v="REJOAGUNG"/>
    <s v="AM 23090004"/>
    <s v="G 3530"/>
    <s v="LILY JULIAWATI (REJO AGUNG) JOMBANG"/>
    <n v="240"/>
    <s v="SET"/>
    <n v="1"/>
    <s v="KUAJKBR1"/>
    <s v="KUAS SET JOYKO BR-1"/>
    <s v="KUAS SET JOYKO BR-1"/>
    <n v="8800"/>
    <n v="0.125"/>
    <m/>
    <n v="1848000"/>
    <m/>
    <m/>
    <n v="11"/>
    <n v="7"/>
    <n v="2112000"/>
    <n v="264000"/>
    <n v="0"/>
    <n v="264000"/>
    <n v="1848000"/>
    <n v="17922800"/>
    <m/>
    <s v="KUAS SET JOYKO BR-1SET8800"/>
  </r>
  <r>
    <x v="0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1"/>
    <n v="7"/>
    <n v="2050000"/>
    <n v="256250"/>
    <n v="0"/>
    <n v="256250"/>
    <n v="1793750"/>
    <s v=""/>
    <m/>
    <s v="LABEL HARGA JOYKO LB-2RL (1 LINE PUTIH)PCS2050"/>
  </r>
  <r>
    <x v="0"/>
    <s v=""/>
    <s v=""/>
    <m/>
    <m/>
    <m/>
    <m/>
    <s v=""/>
    <s v=" "/>
    <s v=""/>
    <n v="60"/>
    <s v="PCS"/>
    <n v="1"/>
    <s v="PUNJK40XL"/>
    <s v="PUNCH JOYKO 40XL"/>
    <s v="PUNCH JOYKO 40XL"/>
    <n v="29500"/>
    <n v="0.125"/>
    <m/>
    <n v="1548750"/>
    <m/>
    <m/>
    <n v="11"/>
    <n v="7"/>
    <n v="1770000"/>
    <n v="221250"/>
    <n v="0"/>
    <n v="221250"/>
    <n v="1548750"/>
    <s v=""/>
    <m/>
    <s v="PUNCH JOYKO 40XLPCS29500"/>
  </r>
  <r>
    <x v="0"/>
    <s v=""/>
    <s v=""/>
    <m/>
    <m/>
    <m/>
    <m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11"/>
    <n v="7"/>
    <n v="1058400"/>
    <n v="132300"/>
    <n v="0"/>
    <n v="132300"/>
    <n v="926100"/>
    <s v=""/>
    <m/>
    <s v="STAMP PAD JOYKO NO. 0LSN58800"/>
  </r>
  <r>
    <x v="0"/>
    <s v=""/>
    <s v=""/>
    <m/>
    <m/>
    <m/>
    <m/>
    <s v=""/>
    <s v=" "/>
    <s v=""/>
    <n v="18"/>
    <s v="LSN"/>
    <n v="1"/>
    <s v="STAJKNO1"/>
    <s v="STAMP PAD JOYKO NO. 1"/>
    <s v="STAMP PAD JOYKO NO. 1"/>
    <n v="69600"/>
    <n v="0.125"/>
    <m/>
    <n v="1096200"/>
    <m/>
    <m/>
    <n v="11"/>
    <n v="7"/>
    <n v="1252800"/>
    <n v="156600"/>
    <n v="0"/>
    <n v="156600"/>
    <n v="1096200"/>
    <s v=""/>
    <m/>
    <s v="STAMP PAD JOYKO NO. 1LSN69600"/>
  </r>
  <r>
    <x v="0"/>
    <s v=""/>
    <s v=""/>
    <m/>
    <m/>
    <m/>
    <m/>
    <s v=""/>
    <s v=" "/>
    <s v=""/>
    <n v="288"/>
    <s v="PCS"/>
    <n v="2"/>
    <s v="OPJKTWCR12PANJANG"/>
    <s v="CRAYON / OIL PASTEL PUTAR JOYKO TWCR-12S (PANJANG)"/>
    <s v="CRAYON / OIL PASTEL PUTAR JOYKO TWCR-12S (PANJANG)"/>
    <n v="23900"/>
    <n v="0.125"/>
    <m/>
    <n v="6022800"/>
    <m/>
    <m/>
    <n v="11"/>
    <n v="7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m/>
    <m/>
    <n v="11"/>
    <n v="7"/>
    <n v="5356800"/>
    <n v="669600"/>
    <n v="0"/>
    <n v="669600"/>
    <n v="4687200"/>
    <s v=""/>
    <m/>
    <s v="CRAYON / OIL PASTEL PUTAR JOYKO TWCR-12MINI (PENDEK)PCS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0" firstHeaderRow="1" firstDataRow="1" firstDataCol="1"/>
  <pivotFields count="32">
    <pivotField axis="axisRow" showAll="0" sortType="ascending">
      <items count="7">
        <item x="1"/>
        <item m="1" x="5"/>
        <item x="2"/>
        <item x="3"/>
        <item x="4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formats count="1">
    <format dxfId="62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0" totalsRowCount="1" headerRowDxfId="99" dataDxfId="98" totalsRowDxfId="97">
  <autoFilter ref="A2:AF269"/>
  <tableColumns count="32">
    <tableColumn id="16" name="//" dataDxfId="96" totalsRowDxfId="31">
      <calculatedColumnFormula>IF(Table1[[#This Row],[No. Invoice :]]="","",ROW())</calculatedColumnFormula>
    </tableColumn>
    <tableColumn id="18" name="h_No. Invoice :" dataDxfId="95" totalsRowDxfId="30">
      <calculatedColumnFormula>IF(Table1[Column3]="","",B$1+COUNT(INDIRECT("B$2:B"&amp;ROW()-1)))</calculatedColumnFormula>
    </tableColumn>
    <tableColumn id="2" name="Tgl Invoice :" dataDxfId="94" totalsRowDxfId="29">
      <calculatedColumnFormula>IF(Table1[[#This Row],[Column2]]="","",Table1[[#This Row],[Column2]]+C$1-1)</calculatedColumnFormula>
    </tableColumn>
    <tableColumn id="32" name="Column2" dataDxfId="93" totalsRowDxfId="28"/>
    <tableColumn id="17" name="Column3" dataDxfId="92" totalsRowDxfId="27"/>
    <tableColumn id="19" name="Column4" dataDxfId="91" totalsRowDxfId="26"/>
    <tableColumn id="20" name="Column5" dataDxfId="90" totalsRowDxfId="25"/>
    <tableColumn id="1" name="No. Invoice :" dataDxfId="89" totalsRowDxfId="24">
      <calculatedColumnFormula>IF(Table1[[#This Row],[h_No. Invoice :]]="","",CONCATENATE("AM"," ",Table1[[#This Row],[h_No. Invoice :]]))</calculatedColumnFormula>
    </tableColumn>
    <tableColumn id="3" name="Kode Sales :" dataDxfId="88" totalsRowDxfId="23">
      <calculatedColumnFormula>CONCATENATE(UPPER(Table1[[#This Row],[Column3]])," ",Table1[[#This Row],[Column4]])</calculatedColumnFormula>
    </tableColumn>
    <tableColumn id="4" name="Toko" dataDxfId="87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86" totalsRowDxfId="21"/>
    <tableColumn id="6" name="Unit" dataDxfId="85" totalsRowDxfId="20"/>
    <tableColumn id="7" name="C" dataDxfId="84" totalsRowDxfId="19"/>
    <tableColumn id="8" name="h_Item Description" dataDxfId="83" totalsRowDxfId="18"/>
    <tableColumn id="10" name="Column1" dataDxfId="82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81" totalsRowDxfId="16"/>
    <tableColumn id="11" name="Unit Price" dataDxfId="80" totalsRowDxfId="15"/>
    <tableColumn id="12" name="Disc 1" dataDxfId="79" totalsRowDxfId="14"/>
    <tableColumn id="13" name="Disc 2" dataDxfId="78" totalsRowDxfId="13"/>
    <tableColumn id="23" name="Amount" dataDxfId="77" totalsRowDxfId="12">
      <calculatedColumnFormula>Table1[[#This Row],[h_hargasetelahdiskon]]</calculatedColumnFormula>
    </tableColumn>
    <tableColumn id="14" name="pembuat nota :" dataDxfId="76" totalsRowDxfId="11"/>
    <tableColumn id="15" name="edited :" dataDxfId="75" totalsRowDxfId="10"/>
    <tableColumn id="21" name="h_id" dataDxfId="74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3" totalsRowDxfId="8">
      <calculatedColumnFormula>IF(Table1[[#This Row],[h_id]]="","",COUNTIF(Table1[h_id],Table1[[#This Row],[h_id]]))</calculatedColumnFormula>
    </tableColumn>
    <tableColumn id="24" name="h_hargasebelumdiskon" dataDxfId="72" totalsRowDxfId="7">
      <calculatedColumnFormula>IF(Table1[Item Description]="","",Table1[[#This Row],[Qty]]*Table1[[#This Row],[Unit Price]])</calculatedColumnFormula>
    </tableColumn>
    <tableColumn id="31" name="h_disc 1" dataDxfId="71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0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9" totalsRowDxfId="4">
      <calculatedColumnFormula>IF(Table1[Item Description]="","",Table1[[#This Row],[h_disc 1]]+Table1[[#This Row],[h_disc 2]])</calculatedColumnFormula>
    </tableColumn>
    <tableColumn id="26" name="h_hargasetelahdiskon" dataDxfId="68" totalsRowDxfId="3">
      <calculatedColumnFormula>IF(Table1[Item Description]="","",Table1[[#This Row],[h_hargasebelumdiskon]]-Table1[[#This Row],[h_diskon]])</calculatedColumnFormula>
    </tableColumn>
    <tableColumn id="27" name="Total Invoice" dataDxfId="67" totalsRowDxfId="2">
      <calculatedColumnFormula>IF(Table1[//]="","",SUMIF(Table1[h_id],Table1[h_id],Table1[h_hargasetelahdiskon]))</calculatedColumnFormula>
    </tableColumn>
    <tableColumn id="28" name="KETERANGAN" dataDxfId="66" totalsRowDxfId="1"/>
    <tableColumn id="29" name="H_A1" dataDxfId="65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1">
  <autoFilter ref="D4:P57"/>
  <tableColumns count="13">
    <tableColumn id="1" name="//" totalsRowLabel="Total" dataDxfId="60">
      <calculatedColumnFormula>IF(ROW()-(COUNTBLANK($D$1:$D$3)+1)&lt;=jNota,A5,"")</calculatedColumnFormula>
    </tableColumn>
    <tableColumn id="2" name="No. Invoice :" dataDxfId="59">
      <calculatedColumnFormula>IF(pajak[[#This Row],[//]]="","",INDEX(Table1[No. Invoice :],pajak[//]-offset))</calculatedColumnFormula>
    </tableColumn>
    <tableColumn id="3" name="Tgl Invoice :" dataDxfId="58">
      <calculatedColumnFormula>IF(pajak[[#This Row],[//]]="","",INDEX(Table1[Tgl Invoice :],pajak[//]-offset))</calculatedColumnFormula>
    </tableColumn>
    <tableColumn id="4" name="Kode Sales :" dataDxfId="57">
      <calculatedColumnFormula>IF(pajak[[#This Row],[//]]="","",INDEX(Table1[Kode Sales :],pajak[//]-offset))</calculatedColumnFormula>
    </tableColumn>
    <tableColumn id="5" name="Toko" dataDxfId="56">
      <calculatedColumnFormula>IF(pajak[[#This Row],[//]]="","",INDEX(Table1[Toko],pajak[//]-offset))</calculatedColumnFormula>
    </tableColumn>
    <tableColumn id="6" name="Total" totalsRowFunction="sum" dataDxfId="55" totalsRowDxfId="54">
      <calculatedColumnFormula>IF(pajak[[#This Row],[//]]="","",SUMIF(Table1[h_id],pajak[[#This Row],[//]],Table1[h_hargasebelumdiskon]))</calculatedColumnFormula>
    </tableColumn>
    <tableColumn id="7" name="Diskon" totalsRowFunction="sum" dataDxfId="53" totalsRowDxfId="52">
      <calculatedColumnFormula>IF(pajak[[#This Row],[//]]="","",SUMIF(Table1[h_id],pajak[[#This Row],[//]],Table1[h_diskon]))</calculatedColumnFormula>
    </tableColumn>
    <tableColumn id="8" name="Sub Total" totalsRowFunction="sum" dataDxfId="51" totalsRowDxfId="50">
      <calculatedColumnFormula>IF(pajak[[#This Row],[//]]="","",SUMIF(Table1[h_id],pajak[[#This Row],[//]],Table1[h_hargasetelahdiskon]))</calculatedColumnFormula>
    </tableColumn>
    <tableColumn id="9" name="PPN 11%" totalsRowFunction="sum" dataDxfId="49" totalsRowDxfId="48">
      <calculatedColumnFormula>IF(pajak[//]="","",pajak[[#This Row],[Sub Total]]/1.11*11%)</calculatedColumnFormula>
    </tableColumn>
    <tableColumn id="10" name="Total Invoice" totalsRowFunction="sum" dataDxfId="47" totalsRowDxfId="46">
      <calculatedColumnFormula>pajak[[#This Row],[Sub Total]]</calculatedColumnFormula>
    </tableColumn>
    <tableColumn id="14" name="pembuat nota" dataDxfId="45">
      <calculatedColumnFormula>IF(pajak[[#This Row],[//]]="","",INDEX(Table1[pembuat nota :],pajak[//]-offset))</calculatedColumnFormula>
    </tableColumn>
    <tableColumn id="15" name="edited" dataDxfId="44">
      <calculatedColumnFormula>IF(pajak[[#This Row],[//]]="","",IF(INDEX(Table1[edited :],pajak[//]-offset)="","",INDEX(Table1[edited :],pajak[//]-offset)))</calculatedColumnFormula>
    </tableColumn>
    <tableColumn id="12" name="4" dataDxfId="4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2">
  <autoFilter ref="R4:X57"/>
  <tableColumns count="7">
    <tableColumn id="8" name="AM" dataDxfId="41">
      <calculatedColumnFormula>Table4[[#Headers],[AM]]</calculatedColumnFormula>
    </tableColumn>
    <tableColumn id="2" name="---" dataDxfId="40">
      <calculatedColumnFormula>S$3+ROW()-5</calculatedColumnFormula>
    </tableColumn>
    <tableColumn id="7" name="No. Invoice :" dataDxfId="39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8">
      <calculatedColumnFormula>IF((INDEX(INDIRECT($3:$3),Table4[[#This Row],[No. Invoice :]]+$2:$2))=INDIRECT("pajak[@["&amp;Table4[#Headers]&amp;"]]"),1)</calculatedColumnFormula>
    </tableColumn>
    <tableColumn id="6" name="Tgl Invoice :" dataDxfId="37">
      <calculatedColumnFormula>IF((INDEX(INDIRECT($3:$3),Table4[[#This Row],[No. Invoice :]]+$2:$2))=INDIRECT("pajak[@["&amp;Table4[#Headers]&amp;"]]"),1)</calculatedColumnFormula>
    </tableColumn>
    <tableColumn id="4" name="Total Invoice" dataDxfId="36">
      <calculatedColumnFormula>IF((INDEX(INDIRECT($3:$3),Table4[[#This Row],[No. Invoice :]]+$2:$2))=INDIRECT("pajak[@["&amp;Table4[#Headers]&amp;"]]"),1)</calculatedColumnFormula>
    </tableColumn>
    <tableColumn id="3" name="pembuat nota" dataDxfId="35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4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0"/>
  <sheetViews>
    <sheetView zoomScale="85" zoomScaleNormal="85" workbookViewId="0">
      <selection activeCell="V11" sqref="V11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23090001</v>
      </c>
      <c r="C1" s="281">
        <v>45170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129</v>
      </c>
      <c r="E2" s="280" t="s">
        <v>130</v>
      </c>
      <c r="F2" s="282" t="s">
        <v>131</v>
      </c>
      <c r="G2" s="280" t="s">
        <v>132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23090001</v>
      </c>
      <c r="C4" s="281">
        <f>IF(Table1[[#This Row],[Column2]]="","",Table1[[#This Row],[Column2]]+C$1-1)</f>
        <v>45175</v>
      </c>
      <c r="D4" s="280">
        <v>6</v>
      </c>
      <c r="E4" s="297" t="s">
        <v>133</v>
      </c>
      <c r="F4" s="282" t="s">
        <v>139</v>
      </c>
      <c r="G4" s="280" t="s">
        <v>39</v>
      </c>
      <c r="H4" s="287" t="str">
        <f ca="1">IF(Table1[[#This Row],[h_No. Invoice :]]="","",CONCATENATE("AM"," ",Table1[[#This Row],[h_No. Invoice :]]))</f>
        <v>AM 23090001</v>
      </c>
      <c r="I4" s="288" t="str">
        <f>CONCATENATE(UPPER(Table1[[#This Row],[Column3]])," ",Table1[[#This Row],[Column4]])</f>
        <v>KO 3630</v>
      </c>
      <c r="J4" s="287" t="str">
        <f>IF(Table1[[#This Row],[Column5]]="","",INDEX(Table2[e],IF(Table1[[#This Row],[Column5]]="","",MATCH(Table1[[#This Row],[Column5]],Table2[a],0)),))</f>
        <v>CV TRINITY CENTRAAL PURWOKERTO</v>
      </c>
      <c r="K4" s="280">
        <v>40</v>
      </c>
      <c r="L4" s="280" t="s">
        <v>140</v>
      </c>
      <c r="O4" s="287" t="str">
        <f>IF(Table1[[#This Row],[h_Item Description]]="","",INDEX([1]!db[NB PAJAK],MATCH(Table1[[#This Row],[h_Item Description]],[1]!db[kode],0)))</f>
        <v/>
      </c>
      <c r="P4" s="287" t="s">
        <v>142</v>
      </c>
      <c r="Q4" s="283">
        <v>19000</v>
      </c>
      <c r="R4" s="284"/>
      <c r="T4" s="283">
        <f>Table1[[#This Row],[h_hargasetelahdiskon]]</f>
        <v>760000</v>
      </c>
      <c r="U4" s="283" t="s">
        <v>144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760000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760000</v>
      </c>
      <c r="AD4" s="283">
        <f ca="1">IF(Table1[//]="","",SUMIF(Table1[h_id],Table1[h_id],Table1[h_hargasetelahdiskon]))</f>
        <v>1484500</v>
      </c>
      <c r="AE4" s="283"/>
      <c r="AF4" s="283" t="str">
        <f>Table1[[#This Row],[Item Description]]&amp;Table1[[#This Row],[Unit]]&amp;Table1[[#This Row],[Unit Price]]</f>
        <v>KARTU STOCK KWARTO 4 WARNAPAK19000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6</v>
      </c>
      <c r="L5" s="280" t="s">
        <v>141</v>
      </c>
      <c r="O5" s="287" t="str">
        <f>IF(Table1[[#This Row],[h_Item Description]]="","",INDEX([1]!db[NB PAJAK],MATCH(Table1[[#This Row],[h_Item Description]],[1]!db[kode],0)))</f>
        <v/>
      </c>
      <c r="P5" s="287" t="s">
        <v>143</v>
      </c>
      <c r="Q5" s="283">
        <v>138000</v>
      </c>
      <c r="R5" s="284">
        <v>0.125</v>
      </c>
      <c r="T5" s="283">
        <f>Table1[[#This Row],[h_hargasetelahdiskon]]</f>
        <v>724500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828000</v>
      </c>
      <c r="Z5" s="283">
        <f>IF(Table1[[#This Row],[h_hargasebelumdiskon]]="","",IF(Table1[[#This Row],[Disc 1]]="",0,Table1[[#This Row],[h_hargasebelumdiskon]]*Table1[[#This Row],[Disc 1]]))</f>
        <v>103500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103500</v>
      </c>
      <c r="AC5" s="283">
        <f>IF(Table1[Item Description]="","",Table1[[#This Row],[h_hargasebelumdiskon]]-Table1[[#This Row],[h_diskon]])</f>
        <v>724500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STAPLER SDI 1102LS138000</v>
      </c>
    </row>
    <row r="6" spans="1:32" x14ac:dyDescent="0.25">
      <c r="A6" s="287" t="str">
        <f ca="1">IF(Table1[[#This Row],[No. Invoice :]]="","",ROW())</f>
        <v/>
      </c>
      <c r="B6" s="287" t="str">
        <f ca="1">IF(Table1[Column3]="","",B$1+COUNT(INDIRECT("B$2:B"&amp;ROW()-1)))</f>
        <v/>
      </c>
      <c r="C6" s="281" t="str">
        <f>IF(Table1[[#This Row],[Column2]]="","",Table1[[#This Row],[Column2]]+C$1-1)</f>
        <v/>
      </c>
      <c r="H6" s="287" t="str">
        <f ca="1">IF(Table1[[#This Row],[h_No. Invoice :]]="","",CONCATENATE("AM"," ",Table1[[#This Row],[h_No. Invoice :]]))</f>
        <v/>
      </c>
      <c r="I6" s="288" t="str">
        <f>CONCATENATE(UPPER(Table1[[#This Row],[Column3]])," ",Table1[[#This Row],[Column4]])</f>
        <v xml:space="preserve"> </v>
      </c>
      <c r="J6" s="287" t="str">
        <f>IF(Table1[[#This Row],[Column5]]="","",INDEX(Table2[e],IF(Table1[[#This Row],[Column5]]="","",MATCH(Table1[[#This Row],[Column5]],Table2[a],0)),))</f>
        <v/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 t="str">
        <f ca="1">IF(Table1[//]="","",SUMIF(Table1[h_id],Table1[h_id],Table1[h_hargasetelahdiskon]))</f>
        <v/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>
        <f ca="1">IF(Table1[[#This Row],[No. Invoice :]]="","",ROW())</f>
        <v>7</v>
      </c>
      <c r="B7" s="287">
        <f ca="1">IF(Table1[Column3]="","",B$1+COUNT(INDIRECT("B$2:B"&amp;ROW()-1)))</f>
        <v>23090002</v>
      </c>
      <c r="C7" s="281">
        <f>IF(Table1[[#This Row],[Column2]]="","",Table1[[#This Row],[Column2]]+C$1-1)</f>
        <v>45178</v>
      </c>
      <c r="D7" s="292">
        <v>9</v>
      </c>
      <c r="E7" s="280" t="s">
        <v>133</v>
      </c>
      <c r="F7" s="282" t="s">
        <v>134</v>
      </c>
      <c r="G7" s="280" t="s">
        <v>88</v>
      </c>
      <c r="H7" s="287" t="str">
        <f ca="1">IF(Table1[[#This Row],[h_No. Invoice :]]="","",CONCATENATE("AM"," ",Table1[[#This Row],[h_No. Invoice :]]))</f>
        <v>AM 23090002</v>
      </c>
      <c r="I7" s="288" t="str">
        <f>CONCATENATE(UPPER(Table1[[#This Row],[Column3]])," ",Table1[[#This Row],[Column4]])</f>
        <v>KO 3644</v>
      </c>
      <c r="J7" s="287" t="str">
        <f>IF(Table1[[#This Row],[Column5]]="","",INDEX(Table2[e],IF(Table1[[#This Row],[Column5]]="","",MATCH(Table1[[#This Row],[Column5]],Table2[a],0)),))</f>
        <v>CV  WISUDA PURWOKERTO</v>
      </c>
      <c r="K7" s="280">
        <v>5</v>
      </c>
      <c r="L7" s="280" t="s">
        <v>135</v>
      </c>
      <c r="N7" s="280" t="s">
        <v>136</v>
      </c>
      <c r="O7" s="287" t="str">
        <f>IF(Table1[[#This Row],[h_Item Description]]="","",INDEX([1]!db[NB PAJAK],MATCH(Table1[[#This Row],[h_Item Description]],[1]!db[kode],0)))</f>
        <v>STAPLER KENKO HD-10</v>
      </c>
      <c r="P7" s="280" t="s">
        <v>137</v>
      </c>
      <c r="Q7" s="283">
        <v>93000</v>
      </c>
      <c r="R7" s="284">
        <v>0.1</v>
      </c>
      <c r="T7" s="283">
        <f>Table1[[#This Row],[h_hargasetelahdiskon]]</f>
        <v>418500</v>
      </c>
      <c r="U7" s="283" t="s">
        <v>138</v>
      </c>
      <c r="W7" s="287">
        <f ca="1">IF(Table1[[#This Row],[Item Description]]="","",IF(Table1[[#This Row],[//]]="",INDIRECT(ADDRESS(ROW()-1,COLUMN())),Table1[[#This Row],[//]]))</f>
        <v>7</v>
      </c>
      <c r="X7" s="287">
        <f ca="1">IF(Table1[[#This Row],[h_id]]="","",COUNTIF(Table1[h_id],Table1[[#This Row],[h_id]]))</f>
        <v>1</v>
      </c>
      <c r="Y7" s="283">
        <f>IF(Table1[Item Description]="","",Table1[[#This Row],[Qty]]*Table1[[#This Row],[Unit Price]])</f>
        <v>465000</v>
      </c>
      <c r="Z7" s="283">
        <f>IF(Table1[[#This Row],[h_hargasebelumdiskon]]="","",IF(Table1[[#This Row],[Disc 1]]="",0,Table1[[#This Row],[h_hargasebelumdiskon]]*Table1[[#This Row],[Disc 1]]))</f>
        <v>46500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46500</v>
      </c>
      <c r="AC7" s="283">
        <f>IF(Table1[Item Description]="","",Table1[[#This Row],[h_hargasebelumdiskon]]-Table1[[#This Row],[h_diskon]])</f>
        <v>418500</v>
      </c>
      <c r="AD7" s="283">
        <f ca="1">IF(Table1[//]="","",SUMIF(Table1[h_id],Table1[h_id],Table1[h_hargasetelahdiskon]))</f>
        <v>418500</v>
      </c>
      <c r="AE7" s="283"/>
      <c r="AF7" s="283" t="str">
        <f>Table1[[#This Row],[Item Description]]&amp;Table1[[#This Row],[Unit]]&amp;Table1[[#This Row],[Unit Price]]</f>
        <v>STAPLER KENKO HD-10LSN93000</v>
      </c>
    </row>
    <row r="8" spans="1:32" x14ac:dyDescent="0.25">
      <c r="A8" s="287" t="str">
        <f ca="1">IF(Table1[[#This Row],[No. Invoice :]]="","",ROW())</f>
        <v/>
      </c>
      <c r="B8" s="287" t="str">
        <f ca="1">IF(Table1[Column3]="","",B$1+COUNT(INDIRECT("B$2:B"&amp;ROW()-1)))</f>
        <v/>
      </c>
      <c r="C8" s="281" t="str">
        <f>IF(Table1[[#This Row],[Column2]]="","",Table1[[#This Row],[Column2]]+C$1-1)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Row],[Column3]])," ",Table1[[#This Row],[Column4]])</f>
        <v xml:space="preserve"> </v>
      </c>
      <c r="J8" s="287" t="str">
        <f>IF(Table1[[#This Row],[Column5]]="","",INDEX(Table2[e],IF(Table1[[#This Row],[Column5]]="","",MATCH(Table1[[#This Row],[Column5]],Table2[a],0)),))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IF(Table1[Column3]="","",B$1+COUNT(INDIRECT("B$2:B"&amp;ROW()-1)))</f>
        <v>23090003</v>
      </c>
      <c r="C9" s="281">
        <f>IF(Table1[[#This Row],[Column2]]="","",Table1[[#This Row],[Column2]]+C$1-1)</f>
        <v>45178</v>
      </c>
      <c r="D9" s="292">
        <v>9</v>
      </c>
      <c r="E9" s="280" t="s">
        <v>146</v>
      </c>
      <c r="F9" s="282" t="s">
        <v>147</v>
      </c>
      <c r="G9" s="280" t="s">
        <v>90</v>
      </c>
      <c r="H9" s="287" t="str">
        <f ca="1">IF(Table1[[#This Row],[h_No. Invoice :]]="","",CONCATENATE("AM"," ",Table1[[#This Row],[h_No. Invoice :]]))</f>
        <v>AM 23090003</v>
      </c>
      <c r="I9" s="288" t="str">
        <f>CONCATENATE(UPPER(Table1[[#This Row],[Column3]])," ",Table1[[#This Row],[Column4]])</f>
        <v>G 3531</v>
      </c>
      <c r="J9" s="287" t="str">
        <f>IF(Table1[[#This Row],[Column5]]="","",INDEX(Table2[e],IF(Table1[[#This Row],[Column5]]="","",MATCH(Table1[[#This Row],[Column5]],Table2[a],0)),))</f>
        <v>LILY JULIAWATI (REJO AGUNG) JOMBANG</v>
      </c>
      <c r="K9" s="280">
        <v>300</v>
      </c>
      <c r="L9" s="280" t="s">
        <v>135</v>
      </c>
      <c r="M9" s="280">
        <v>5</v>
      </c>
      <c r="N9" s="280" t="s">
        <v>148</v>
      </c>
      <c r="O9" s="287" t="str">
        <f>IF(Table1[[#This Row],[h_Item Description]]="","",INDEX([1]!db[NB PAJAK],MATCH(Table1[[#This Row],[h_Item Description]],[1]!db[kode],0)))</f>
        <v>CORRECTION TAPE JOYKO CT-522</v>
      </c>
      <c r="P9" s="280" t="s">
        <v>149</v>
      </c>
      <c r="Q9" s="283">
        <v>57600</v>
      </c>
      <c r="R9" s="284">
        <v>0.125</v>
      </c>
      <c r="T9" s="283">
        <f>Table1[[#This Row],[h_hargasetelahdiskon]]</f>
        <v>15120000</v>
      </c>
      <c r="U9" s="283" t="s">
        <v>138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1</v>
      </c>
      <c r="Y9" s="283">
        <f>IF(Table1[Item Description]="","",Table1[[#This Row],[Qty]]*Table1[[#This Row],[Unit Price]])</f>
        <v>17280000</v>
      </c>
      <c r="Z9" s="283">
        <f>IF(Table1[[#This Row],[h_hargasebelumdiskon]]="","",IF(Table1[[#This Row],[Disc 1]]="",0,Table1[[#This Row],[h_hargasebelumdiskon]]*Table1[[#This Row],[Disc 1]]))</f>
        <v>2160000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2160000</v>
      </c>
      <c r="AC9" s="283">
        <f>IF(Table1[Item Description]="","",Table1[[#This Row],[h_hargasebelumdiskon]]-Table1[[#This Row],[h_diskon]])</f>
        <v>15120000</v>
      </c>
      <c r="AD9" s="283">
        <f ca="1">IF(Table1[//]="","",SUMIF(Table1[h_id],Table1[h_id],Table1[h_hargasetelahdiskon]))</f>
        <v>15120000</v>
      </c>
      <c r="AE9" s="283"/>
      <c r="AF9" s="283" t="str">
        <f>Table1[[#This Row],[Item Description]]&amp;Table1[[#This Row],[Unit]]&amp;Table1[[#This Row],[Unit Price]]</f>
        <v>CORRECTION TAPE JOYKO CT-522LSN57600</v>
      </c>
    </row>
    <row r="10" spans="1:32" x14ac:dyDescent="0.25">
      <c r="A10" s="287" t="str">
        <f ca="1">IF(Table1[[#This Row],[No. Invoice :]]="","",ROW())</f>
        <v/>
      </c>
      <c r="B10" s="287" t="str">
        <f ca="1">IF(Table1[Column3]="","",B$1+COUNT(INDIRECT("B$2:B"&amp;ROW()-1)))</f>
        <v/>
      </c>
      <c r="C10" s="281" t="str">
        <f>IF(Table1[[#This Row],[Column2]]="","",Table1[[#This Row],[Column2]]+C$1-1)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Row],[Column3]])," ",Table1[[#This Row],[Column4]])</f>
        <v xml:space="preserve"> </v>
      </c>
      <c r="J10" s="287" t="str">
        <f>IF(Table1[[#This Row],[Column5]]="","",INDEX(Table2[e],IF(Table1[[#This Row],[Column5]]="","",MATCH(Table1[[#This Row],[Column5]],Table2[a],0)),))</f>
        <v/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>
        <f ca="1">IF(Table1[[#This Row],[No. Invoice :]]="","",ROW())</f>
        <v>11</v>
      </c>
      <c r="B11" s="287">
        <f ca="1">IF(Table1[Column3]="","",B$1+COUNT(INDIRECT("B$2:B"&amp;ROW()-1)))</f>
        <v>23090004</v>
      </c>
      <c r="C11" s="281">
        <f>IF(Table1[[#This Row],[Column2]]="","",Table1[[#This Row],[Column2]]+C$1-1)</f>
        <v>45178</v>
      </c>
      <c r="D11" s="292">
        <v>9</v>
      </c>
      <c r="E11" s="280" t="s">
        <v>146</v>
      </c>
      <c r="F11" s="282" t="s">
        <v>150</v>
      </c>
      <c r="G11" s="280" t="s">
        <v>90</v>
      </c>
      <c r="H11" s="287" t="str">
        <f ca="1">IF(Table1[[#This Row],[h_No. Invoice :]]="","",CONCATENATE("AM"," ",Table1[[#This Row],[h_No. Invoice :]]))</f>
        <v>AM 23090004</v>
      </c>
      <c r="I11" s="288" t="str">
        <f>CONCATENATE(UPPER(Table1[[#This Row],[Column3]])," ",Table1[[#This Row],[Column4]])</f>
        <v>G 3530</v>
      </c>
      <c r="J11" s="287" t="str">
        <f>IF(Table1[[#This Row],[Column5]]="","",INDEX(Table2[e],IF(Table1[[#This Row],[Column5]]="","",MATCH(Table1[[#This Row],[Column5]],Table2[a],0)),))</f>
        <v>LILY JULIAWATI (REJO AGUNG) JOMBANG</v>
      </c>
      <c r="K11" s="280">
        <v>240</v>
      </c>
      <c r="L11" s="280" t="s">
        <v>151</v>
      </c>
      <c r="M11" s="280">
        <v>1</v>
      </c>
      <c r="N11" s="280" t="s">
        <v>152</v>
      </c>
      <c r="O11" s="287" t="str">
        <f>IF(Table1[[#This Row],[h_Item Description]]="","",INDEX([1]!db[NB PAJAK],MATCH(Table1[[#This Row],[h_Item Description]],[1]!db[kode],0)))</f>
        <v>KUAS SET JOYKO BR-1</v>
      </c>
      <c r="P11" s="280" t="s">
        <v>160</v>
      </c>
      <c r="Q11" s="283">
        <v>8800</v>
      </c>
      <c r="R11" s="284">
        <v>0.125</v>
      </c>
      <c r="T11" s="283">
        <f>Table1[[#This Row],[h_hargasetelahdiskon]]</f>
        <v>1848000</v>
      </c>
      <c r="U11" s="283" t="s">
        <v>138</v>
      </c>
      <c r="W11" s="287">
        <f ca="1">IF(Table1[[#This Row],[Item Description]]="","",IF(Table1[[#This Row],[//]]="",INDIRECT(ADDRESS(ROW()-1,COLUMN())),Table1[[#This Row],[//]]))</f>
        <v>11</v>
      </c>
      <c r="X11" s="287">
        <f ca="1">IF(Table1[[#This Row],[h_id]]="","",COUNTIF(Table1[h_id],Table1[[#This Row],[h_id]]))</f>
        <v>7</v>
      </c>
      <c r="Y11" s="283">
        <f>IF(Table1[Item Description]="","",Table1[[#This Row],[Qty]]*Table1[[#This Row],[Unit Price]])</f>
        <v>2112000</v>
      </c>
      <c r="Z11" s="283">
        <f>IF(Table1[[#This Row],[h_hargasebelumdiskon]]="","",IF(Table1[[#This Row],[Disc 1]]="",0,Table1[[#This Row],[h_hargasebelumdiskon]]*Table1[[#This Row],[Disc 1]]))</f>
        <v>264000</v>
      </c>
      <c r="AA11" s="283">
        <f>IF(Table1[[#This Row],[h_hargasebelumdiskon]]="","",IF(Table1[[#This Row],[Disc 2]]="",0,(Table1[[#This Row],[h_hargasebelumdiskon]]-Table1[[#This Row],[h_disc 1]])*Table1[[#This Row],[Disc 2]]))</f>
        <v>0</v>
      </c>
      <c r="AB11" s="283">
        <f>IF(Table1[Item Description]="","",Table1[[#This Row],[h_disc 1]]+Table1[[#This Row],[h_disc 2]])</f>
        <v>264000</v>
      </c>
      <c r="AC11" s="283">
        <f>IF(Table1[Item Description]="","",Table1[[#This Row],[h_hargasebelumdiskon]]-Table1[[#This Row],[h_diskon]])</f>
        <v>1848000</v>
      </c>
      <c r="AD11" s="283">
        <f ca="1">IF(Table1[//]="","",SUMIF(Table1[h_id],Table1[h_id],Table1[h_hargasetelahdiskon]))</f>
        <v>17922800</v>
      </c>
      <c r="AE11" s="283"/>
      <c r="AF11" s="283" t="str">
        <f>Table1[[#This Row],[Item Description]]&amp;Table1[[#This Row],[Unit]]&amp;Table1[[#This Row],[Unit Price]]</f>
        <v>KUAS SET JOYKO BR-1SET8800</v>
      </c>
    </row>
    <row r="12" spans="1:32" x14ac:dyDescent="0.25">
      <c r="A12" s="287" t="str">
        <f ca="1">IF(Table1[[#This Row],[No. Invoice :]]="","",ROW())</f>
        <v/>
      </c>
      <c r="B12" s="287" t="str">
        <f ca="1">IF(Table1[Column3]="","",B$1+COUNT(INDIRECT("B$2:B"&amp;ROW()-1)))</f>
        <v/>
      </c>
      <c r="C12" s="281" t="str">
        <f>IF(Table1[[#This Row],[Column2]]="","",Table1[[#This Row],[Column2]]+C$1-1)</f>
        <v/>
      </c>
      <c r="H12" s="287" t="str">
        <f ca="1">IF(Table1[[#This Row],[h_No. Invoice :]]="","",CONCATENATE("AM"," ",Table1[[#This Row],[h_No. Invoice :]]))</f>
        <v/>
      </c>
      <c r="I12" s="288" t="str">
        <f>CONCATENATE(UPPER(Table1[[#This Row],[Column3]])," ",Table1[[#This Row],[Column4]])</f>
        <v xml:space="preserve"> </v>
      </c>
      <c r="J12" s="287" t="str">
        <f>IF(Table1[[#This Row],[Column5]]="","",INDEX(Table2[e],IF(Table1[[#This Row],[Column5]]="","",MATCH(Table1[[#This Row],[Column5]],Table2[a],0)),))</f>
        <v/>
      </c>
      <c r="K12" s="280">
        <v>1000</v>
      </c>
      <c r="L12" s="280" t="s">
        <v>153</v>
      </c>
      <c r="M12" s="280">
        <v>1</v>
      </c>
      <c r="N12" s="280" t="s">
        <v>157</v>
      </c>
      <c r="O12" s="287" t="str">
        <f>IF(Table1[[#This Row],[h_Item Description]]="","",INDEX([1]!db[NB PAJAK],MATCH(Table1[[#This Row],[h_Item Description]],[1]!db[kode],0)))</f>
        <v>LABEL HARGA JOYKO LB-2RL (1 LINE PUTIH)</v>
      </c>
      <c r="P12" s="280" t="s">
        <v>161</v>
      </c>
      <c r="Q12" s="283">
        <v>2050</v>
      </c>
      <c r="R12" s="284">
        <v>0.125</v>
      </c>
      <c r="T12" s="283">
        <f>Table1[[#This Row],[h_hargasetelahdiskon]]</f>
        <v>1793750</v>
      </c>
      <c r="W12" s="287">
        <f ca="1">IF(Table1[[#This Row],[Item Description]]="","",IF(Table1[[#This Row],[//]]="",INDIRECT(ADDRESS(ROW()-1,COLUMN())),Table1[[#This Row],[//]]))</f>
        <v>11</v>
      </c>
      <c r="X12" s="287">
        <f ca="1">IF(Table1[[#This Row],[h_id]]="","",COUNTIF(Table1[h_id],Table1[[#This Row],[h_id]]))</f>
        <v>7</v>
      </c>
      <c r="Y12" s="283">
        <f>IF(Table1[Item Description]="","",Table1[[#This Row],[Qty]]*Table1[[#This Row],[Unit Price]])</f>
        <v>2050000</v>
      </c>
      <c r="Z12" s="283">
        <f>IF(Table1[[#This Row],[h_hargasebelumdiskon]]="","",IF(Table1[[#This Row],[Disc 1]]="",0,Table1[[#This Row],[h_hargasebelumdiskon]]*Table1[[#This Row],[Disc 1]]))</f>
        <v>256250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256250</v>
      </c>
      <c r="AC12" s="283">
        <f>IF(Table1[Item Description]="","",Table1[[#This Row],[h_hargasebelumdiskon]]-Table1[[#This Row],[h_diskon]])</f>
        <v>1793750</v>
      </c>
      <c r="AD12" s="283" t="str">
        <f ca="1">IF(Table1[//]="","",SUMIF(Table1[h_id],Table1[h_id],Table1[h_hargasetelahdiskon]))</f>
        <v/>
      </c>
      <c r="AE12" s="283"/>
      <c r="AF12" s="283" t="str">
        <f>Table1[[#This Row],[Item Description]]&amp;Table1[[#This Row],[Unit]]&amp;Table1[[#This Row],[Unit Price]]</f>
        <v>LABEL HARGA JOYKO LB-2RL (1 LINE PUTIH)PCS2050</v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K13" s="280">
        <v>60</v>
      </c>
      <c r="L13" s="280" t="s">
        <v>153</v>
      </c>
      <c r="M13" s="280">
        <v>1</v>
      </c>
      <c r="N13" s="280" t="s">
        <v>154</v>
      </c>
      <c r="O13" s="287" t="str">
        <f>IF(Table1[[#This Row],[h_Item Description]]="","",INDEX([1]!db[NB PAJAK],MATCH(Table1[[#This Row],[h_Item Description]],[1]!db[kode],0)))</f>
        <v>PUNCH JOYKO 40XL</v>
      </c>
      <c r="P13" s="280" t="s">
        <v>162</v>
      </c>
      <c r="Q13" s="283">
        <v>29500</v>
      </c>
      <c r="R13" s="284">
        <v>0.125</v>
      </c>
      <c r="T13" s="283">
        <f>Table1[[#This Row],[h_hargasetelahdiskon]]</f>
        <v>1548750</v>
      </c>
      <c r="W13" s="287">
        <f ca="1">IF(Table1[[#This Row],[Item Description]]="","",IF(Table1[[#This Row],[//]]="",INDIRECT(ADDRESS(ROW()-1,COLUMN())),Table1[[#This Row],[//]]))</f>
        <v>11</v>
      </c>
      <c r="X13" s="287">
        <f ca="1">IF(Table1[[#This Row],[h_id]]="","",COUNTIF(Table1[h_id],Table1[[#This Row],[h_id]]))</f>
        <v>7</v>
      </c>
      <c r="Y13" s="283">
        <f>IF(Table1[Item Description]="","",Table1[[#This Row],[Qty]]*Table1[[#This Row],[Unit Price]])</f>
        <v>1770000</v>
      </c>
      <c r="Z13" s="283">
        <f>IF(Table1[[#This Row],[h_hargasebelumdiskon]]="","",IF(Table1[[#This Row],[Disc 1]]="",0,Table1[[#This Row],[h_hargasebelumdiskon]]*Table1[[#This Row],[Disc 1]]))</f>
        <v>221250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221250</v>
      </c>
      <c r="AC13" s="283">
        <f>IF(Table1[Item Description]="","",Table1[[#This Row],[h_hargasebelumdiskon]]-Table1[[#This Row],[h_diskon]])</f>
        <v>1548750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PUNCH JOYKO 40XLPCS29500</v>
      </c>
    </row>
    <row r="14" spans="1:32" x14ac:dyDescent="0.25">
      <c r="A14" s="287" t="str">
        <f ca="1">IF(Table1[[#This Row],[No. Invoice :]]="","",ROW())</f>
        <v/>
      </c>
      <c r="B14" s="287" t="str">
        <f ca="1">IF(Table1[Column3]="","",B$1+COUNT(INDIRECT("B$2:B"&amp;ROW()-1)))</f>
        <v/>
      </c>
      <c r="C14" s="281" t="str">
        <f>IF(Table1[[#This Row],[Column2]]="","",Table1[[#This Row],[Column2]]+C$1-1)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Row],[Column3]])," ",Table1[[#This Row],[Column4]])</f>
        <v xml:space="preserve"> </v>
      </c>
      <c r="J14" s="287" t="str">
        <f>IF(Table1[[#This Row],[Column5]]="","",INDEX(Table2[e],IF(Table1[[#This Row],[Column5]]="","",MATCH(Table1[[#This Row],[Column5]],Table2[a],0)),))</f>
        <v/>
      </c>
      <c r="K14" s="280">
        <v>18</v>
      </c>
      <c r="L14" s="280" t="s">
        <v>135</v>
      </c>
      <c r="M14" s="280">
        <v>1</v>
      </c>
      <c r="N14" s="280" t="s">
        <v>156</v>
      </c>
      <c r="O14" s="287" t="str">
        <f>IF(Table1[[#This Row],[h_Item Description]]="","",INDEX([1]!db[NB PAJAK],MATCH(Table1[[#This Row],[h_Item Description]],[1]!db[kode],0)))</f>
        <v>STAMP PAD JOYKO NO. 0</v>
      </c>
      <c r="P14" s="280" t="s">
        <v>163</v>
      </c>
      <c r="Q14" s="283">
        <v>58800</v>
      </c>
      <c r="R14" s="284">
        <v>0.125</v>
      </c>
      <c r="T14" s="283">
        <f>Table1[[#This Row],[h_hargasetelahdiskon]]</f>
        <v>926100</v>
      </c>
      <c r="W14" s="287">
        <f ca="1">IF(Table1[[#This Row],[Item Description]]="","",IF(Table1[[#This Row],[//]]="",INDIRECT(ADDRESS(ROW()-1,COLUMN())),Table1[[#This Row],[//]]))</f>
        <v>11</v>
      </c>
      <c r="X14" s="287">
        <f ca="1">IF(Table1[[#This Row],[h_id]]="","",COUNTIF(Table1[h_id],Table1[[#This Row],[h_id]]))</f>
        <v>7</v>
      </c>
      <c r="Y14" s="283">
        <f>IF(Table1[Item Description]="","",Table1[[#This Row],[Qty]]*Table1[[#This Row],[Unit Price]])</f>
        <v>1058400</v>
      </c>
      <c r="Z14" s="283">
        <f>IF(Table1[[#This Row],[h_hargasebelumdiskon]]="","",IF(Table1[[#This Row],[Disc 1]]="",0,Table1[[#This Row],[h_hargasebelumdiskon]]*Table1[[#This Row],[Disc 1]]))</f>
        <v>132300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132300</v>
      </c>
      <c r="AC14" s="283">
        <f>IF(Table1[Item Description]="","",Table1[[#This Row],[h_hargasebelumdiskon]]-Table1[[#This Row],[h_diskon]])</f>
        <v>926100</v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>STAMP PAD JOYKO NO. 0LSN58800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K15" s="280">
        <v>18</v>
      </c>
      <c r="L15" s="280" t="s">
        <v>135</v>
      </c>
      <c r="M15" s="280">
        <v>1</v>
      </c>
      <c r="N15" s="280" t="s">
        <v>155</v>
      </c>
      <c r="O15" s="287" t="str">
        <f>IF(Table1[[#This Row],[h_Item Description]]="","",INDEX([1]!db[NB PAJAK],MATCH(Table1[[#This Row],[h_Item Description]],[1]!db[kode],0)))</f>
        <v>STAMP PAD JOYKO NO. 1</v>
      </c>
      <c r="P15" s="280" t="s">
        <v>164</v>
      </c>
      <c r="Q15" s="283">
        <v>69600</v>
      </c>
      <c r="R15" s="284">
        <v>0.125</v>
      </c>
      <c r="T15" s="283">
        <f>Table1[[#This Row],[h_hargasetelahdiskon]]</f>
        <v>1096200</v>
      </c>
      <c r="W15" s="287">
        <f ca="1">IF(Table1[[#This Row],[Item Description]]="","",IF(Table1[[#This Row],[//]]="",INDIRECT(ADDRESS(ROW()-1,COLUMN())),Table1[[#This Row],[//]]))</f>
        <v>11</v>
      </c>
      <c r="X15" s="287">
        <f ca="1">IF(Table1[[#This Row],[h_id]]="","",COUNTIF(Table1[h_id],Table1[[#This Row],[h_id]]))</f>
        <v>7</v>
      </c>
      <c r="Y15" s="283">
        <f>IF(Table1[Item Description]="","",Table1[[#This Row],[Qty]]*Table1[[#This Row],[Unit Price]])</f>
        <v>1252800</v>
      </c>
      <c r="Z15" s="283">
        <f>IF(Table1[[#This Row],[h_hargasebelumdiskon]]="","",IF(Table1[[#This Row],[Disc 1]]="",0,Table1[[#This Row],[h_hargasebelumdiskon]]*Table1[[#This Row],[Disc 1]]))</f>
        <v>156600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156600</v>
      </c>
      <c r="AC15" s="283">
        <f>IF(Table1[Item Description]="","",Table1[[#This Row],[h_hargasebelumdiskon]]-Table1[[#This Row],[h_diskon]])</f>
        <v>1096200</v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>STAMP PAD JOYKO NO. 1LSN69600</v>
      </c>
    </row>
    <row r="16" spans="1:32" x14ac:dyDescent="0.25">
      <c r="A16" s="287" t="str">
        <f ca="1">IF(Table1[[#This Row],[No. Invoice :]]="","",ROW())</f>
        <v/>
      </c>
      <c r="B16" s="287" t="str">
        <f ca="1">IF(Table1[Column3]="","",B$1+COUNT(INDIRECT("B$2:B"&amp;ROW()-1)))</f>
        <v/>
      </c>
      <c r="C16" s="281" t="str">
        <f>IF(Table1[[#This Row],[Column2]]="","",Table1[[#This Row],[Column2]]+C$1-1)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Row],[Column3]])," ",Table1[[#This Row],[Column4]])</f>
        <v xml:space="preserve"> </v>
      </c>
      <c r="J16" s="287" t="str">
        <f>IF(Table1[[#This Row],[Column5]]="","",INDEX(Table2[e],IF(Table1[[#This Row],[Column5]]="","",MATCH(Table1[[#This Row],[Column5]],Table2[a],0)),))</f>
        <v/>
      </c>
      <c r="K16" s="280">
        <v>288</v>
      </c>
      <c r="L16" s="280" t="s">
        <v>153</v>
      </c>
      <c r="M16" s="280">
        <v>2</v>
      </c>
      <c r="N16" s="280" t="s">
        <v>159</v>
      </c>
      <c r="O16" s="287" t="str">
        <f>IF(Table1[[#This Row],[h_Item Description]]="","",INDEX([1]!db[NB PAJAK],MATCH(Table1[[#This Row],[h_Item Description]],[1]!db[kode],0)))</f>
        <v>CRAYON / OIL PASTEL PUTAR JOYKO TWCR-12S (PANJANG)</v>
      </c>
      <c r="P16" s="280" t="s">
        <v>165</v>
      </c>
      <c r="Q16" s="283">
        <v>23900</v>
      </c>
      <c r="R16" s="284">
        <v>0.125</v>
      </c>
      <c r="T16" s="283">
        <f>Table1[[#This Row],[h_hargasetelahdiskon]]</f>
        <v>6022800</v>
      </c>
      <c r="W16" s="287">
        <f ca="1">IF(Table1[[#This Row],[Item Description]]="","",IF(Table1[[#This Row],[//]]="",INDIRECT(ADDRESS(ROW()-1,COLUMN())),Table1[[#This Row],[//]]))</f>
        <v>11</v>
      </c>
      <c r="X16" s="287">
        <f ca="1">IF(Table1[[#This Row],[h_id]]="","",COUNTIF(Table1[h_id],Table1[[#This Row],[h_id]]))</f>
        <v>7</v>
      </c>
      <c r="Y16" s="283">
        <f>IF(Table1[Item Description]="","",Table1[[#This Row],[Qty]]*Table1[[#This Row],[Unit Price]])</f>
        <v>6883200</v>
      </c>
      <c r="Z16" s="283">
        <f>IF(Table1[[#This Row],[h_hargasebelumdiskon]]="","",IF(Table1[[#This Row],[Disc 1]]="",0,Table1[[#This Row],[h_hargasebelumdiskon]]*Table1[[#This Row],[Disc 1]]))</f>
        <v>860400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860400</v>
      </c>
      <c r="AC16" s="283">
        <f>IF(Table1[Item Description]="","",Table1[[#This Row],[h_hargasebelumdiskon]]-Table1[[#This Row],[h_diskon]])</f>
        <v>6022800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CRAYON / OIL PASTEL PUTAR JOYKO TWCR-12S (PANJANG)PCS23900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288</v>
      </c>
      <c r="L17" s="280" t="s">
        <v>153</v>
      </c>
      <c r="M17" s="280">
        <v>2</v>
      </c>
      <c r="N17" s="280" t="s">
        <v>158</v>
      </c>
      <c r="O17" s="287" t="str">
        <f>IF(Table1[[#This Row],[h_Item Description]]="","",INDEX([1]!db[NB PAJAK],MATCH(Table1[[#This Row],[h_Item Description]],[1]!db[kode],0)))</f>
        <v>CRAYON / OIL PASTEL PUTAR JOYKO TWCR-12MINI (PENDEK)</v>
      </c>
      <c r="P17" s="280" t="s">
        <v>166</v>
      </c>
      <c r="Q17" s="283">
        <v>18600</v>
      </c>
      <c r="R17" s="284">
        <v>0.125</v>
      </c>
      <c r="T17" s="283">
        <f>Table1[[#This Row],[h_hargasetelahdiskon]]</f>
        <v>4687200</v>
      </c>
      <c r="W17" s="287">
        <f ca="1">IF(Table1[[#This Row],[Item Description]]="","",IF(Table1[[#This Row],[//]]="",INDIRECT(ADDRESS(ROW()-1,COLUMN())),Table1[[#This Row],[//]]))</f>
        <v>11</v>
      </c>
      <c r="X17" s="287">
        <f ca="1">IF(Table1[[#This Row],[h_id]]="","",COUNTIF(Table1[h_id],Table1[[#This Row],[h_id]]))</f>
        <v>7</v>
      </c>
      <c r="Y17" s="283">
        <f>IF(Table1[Item Description]="","",Table1[[#This Row],[Qty]]*Table1[[#This Row],[Unit Price]])</f>
        <v>5356800</v>
      </c>
      <c r="Z17" s="283">
        <f>IF(Table1[[#This Row],[h_hargasebelumdiskon]]="","",IF(Table1[[#This Row],[Disc 1]]="",0,Table1[[#This Row],[h_hargasebelumdiskon]]*Table1[[#This Row],[Disc 1]]))</f>
        <v>669600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669600</v>
      </c>
      <c r="AC17" s="283">
        <f>IF(Table1[Item Description]="","",Table1[[#This Row],[h_hargasebelumdiskon]]-Table1[[#This Row],[h_diskon]])</f>
        <v>4687200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CRAYON / OIL PASTEL PUTAR JOYKO TWCR-12MINI (PENDEK)PCS18600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 t="str">
        <f ca="1">IF(Table1[[#This Row],[No. Invoice :]]="","",ROW())</f>
        <v/>
      </c>
      <c r="B19" s="287" t="str">
        <f ca="1">IF(Table1[Column3]="","",B$1+COUNT(INDIRECT("B$2:B"&amp;ROW()-1)))</f>
        <v/>
      </c>
      <c r="C19" s="281" t="str">
        <f>IF(Table1[[#This Row],[Column2]]="","",Table1[[#This Row],[Column2]]+C$1-1)</f>
        <v/>
      </c>
      <c r="H19" s="287" t="str">
        <f ca="1">IF(Table1[[#This Row],[h_No. Invoice :]]="","",CONCATENATE("AM"," ",Table1[[#This Row],[h_No. Invoice :]]))</f>
        <v/>
      </c>
      <c r="I19" s="288" t="str">
        <f>CONCATENATE(UPPER(Table1[[#This Row],[Column3]])," ",Table1[[#This Row],[Column4]])</f>
        <v xml:space="preserve"> </v>
      </c>
      <c r="J19" s="287" t="str">
        <f>IF(Table1[[#This Row],[Column5]]="","",INDEX(Table2[e],IF(Table1[[#This Row],[Column5]]="","",MATCH(Table1[[#This Row],[Column5]],Table2[a],0)),))</f>
        <v/>
      </c>
      <c r="O19" s="287" t="str">
        <f>IF(Table1[[#This Row],[h_Item Description]]="","",INDEX([1]!db[NB PAJAK],MATCH(Table1[[#This Row],[h_Item Description]],[1]!db[kode],0)))</f>
        <v/>
      </c>
      <c r="Q19" s="283"/>
      <c r="R19" s="284"/>
      <c r="T19" s="283" t="str">
        <f>Table1[[#This Row],[h_hargasetelahdiskon]]</f>
        <v/>
      </c>
      <c r="W19" s="287" t="str">
        <f ca="1">IF(Table1[[#This Row],[Item Description]]="","",IF(Table1[[#This Row],[//]]="",INDIRECT(ADDRESS(ROW()-1,COLUMN())),Table1[[#This Row],[//]]))</f>
        <v/>
      </c>
      <c r="X19" s="287" t="str">
        <f ca="1">IF(Table1[[#This Row],[h_id]]="","",COUNTIF(Table1[h_id],Table1[[#This Row],[h_id]]))</f>
        <v/>
      </c>
      <c r="Y19" s="283" t="str">
        <f>IF(Table1[Item Description]="","",Table1[[#This Row],[Qty]]*Table1[[#This Row],[Unit Price]])</f>
        <v/>
      </c>
      <c r="Z19" s="283" t="str">
        <f>IF(Table1[[#This Row],[h_hargasebelumdiskon]]="","",IF(Table1[[#This Row],[Disc 1]]="",0,Table1[[#This Row],[h_hargasebelumdiskon]]*Table1[[#This Row],[Disc 1]]))</f>
        <v/>
      </c>
      <c r="AA19" s="283" t="str">
        <f>IF(Table1[[#This Row],[h_hargasebelumdiskon]]="","",IF(Table1[[#This Row],[Disc 2]]="",0,(Table1[[#This Row],[h_hargasebelumdiskon]]-Table1[[#This Row],[h_disc 1]])*Table1[[#This Row],[Disc 2]]))</f>
        <v/>
      </c>
      <c r="AB19" s="283" t="str">
        <f>IF(Table1[Item Description]="","",Table1[[#This Row],[h_disc 1]]+Table1[[#This Row],[h_disc 2]])</f>
        <v/>
      </c>
      <c r="AC19" s="283" t="str">
        <f>IF(Table1[Item Description]="","",Table1[[#This Row],[h_hargasebelumdiskon]]-Table1[[#This Row],[h_diskon]])</f>
        <v/>
      </c>
      <c r="AD19" s="283" t="str">
        <f ca="1">IF(Table1[//]="","",SUMIF(Table1[h_id],Table1[h_id],Table1[h_hargasetelahdiskon]))</f>
        <v/>
      </c>
      <c r="AE19" s="283"/>
      <c r="AF19" s="283" t="str">
        <f>Table1[[#This Row],[Item Description]]&amp;Table1[[#This Row],[Unit]]&amp;Table1[[#This Row],[Unit Price]]</f>
        <v/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O20" s="287" t="str">
        <f>IF(Table1[[#This Row],[h_Item Description]]="","",INDEX([1]!db[NB PAJAK],MATCH(Table1[[#This Row],[h_Item Description]],[1]!db[kode],0)))</f>
        <v/>
      </c>
      <c r="Q20" s="283"/>
      <c r="R20" s="284"/>
      <c r="T20" s="283" t="str">
        <f>Table1[[#This Row],[h_hargasetelahdiskon]]</f>
        <v/>
      </c>
      <c r="W20" s="287" t="str">
        <f ca="1">IF(Table1[[#This Row],[Item Description]]="","",IF(Table1[[#This Row],[//]]="",INDIRECT(ADDRESS(ROW()-1,COLUMN())),Table1[[#This Row],[//]]))</f>
        <v/>
      </c>
      <c r="X20" s="287" t="str">
        <f ca="1">IF(Table1[[#This Row],[h_id]]="","",COUNTIF(Table1[h_id],Table1[[#This Row],[h_id]]))</f>
        <v/>
      </c>
      <c r="Y20" s="283" t="str">
        <f>IF(Table1[Item Description]="","",Table1[[#This Row],[Qty]]*Table1[[#This Row],[Unit Price]])</f>
        <v/>
      </c>
      <c r="Z20" s="283" t="str">
        <f>IF(Table1[[#This Row],[h_hargasebelumdiskon]]="","",IF(Table1[[#This Row],[Disc 1]]="",0,Table1[[#This Row],[h_hargasebelumdiskon]]*Table1[[#This Row],[Disc 1]]))</f>
        <v/>
      </c>
      <c r="AA20" s="283" t="str">
        <f>IF(Table1[[#This Row],[h_hargasebelumdiskon]]="","",IF(Table1[[#This Row],[Disc 2]]="",0,(Table1[[#This Row],[h_hargasebelumdiskon]]-Table1[[#This Row],[h_disc 1]])*Table1[[#This Row],[Disc 2]]))</f>
        <v/>
      </c>
      <c r="AB20" s="283" t="str">
        <f>IF(Table1[Item Description]="","",Table1[[#This Row],[h_disc 1]]+Table1[[#This Row],[h_disc 2]])</f>
        <v/>
      </c>
      <c r="AC20" s="283" t="str">
        <f>IF(Table1[Item Description]="","",Table1[[#This Row],[h_hargasebelumdiskon]]-Table1[[#This Row],[h_diskon]])</f>
        <v/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/>
      </c>
    </row>
    <row r="21" spans="1:32" x14ac:dyDescent="0.25">
      <c r="A21" s="287" t="str">
        <f ca="1">IF(Table1[[#This Row],[No. Invoice :]]="","",ROW())</f>
        <v/>
      </c>
      <c r="B21" s="287" t="str">
        <f ca="1">IF(Table1[Column3]="","",B$1+COUNT(INDIRECT("B$2:B"&amp;ROW()-1)))</f>
        <v/>
      </c>
      <c r="C21" s="281" t="str">
        <f>IF(Table1[[#This Row],[Column2]]="","",Table1[[#This Row],[Column2]]+C$1-1)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Row],[Column3]])," ",Table1[[#This Row],[Column4]])</f>
        <v xml:space="preserve"> </v>
      </c>
      <c r="J21" s="287" t="str">
        <f>IF(Table1[[#This Row],[Column5]]="","",INDEX(Table2[e],IF(Table1[[#This Row],[Column5]]="","",MATCH(Table1[[#This Row],[Column5]],Table2[a],0)),))</f>
        <v/>
      </c>
      <c r="O21" s="287" t="str">
        <f>IF(Table1[[#This Row],[h_Item Description]]="","",INDEX([1]!db[NB PAJAK],MATCH(Table1[[#This Row],[h_Item Description]],[1]!db[kode],0)))</f>
        <v/>
      </c>
      <c r="Q21" s="283"/>
      <c r="R21" s="284"/>
      <c r="T21" s="283" t="str">
        <f>Table1[[#This Row],[h_hargasetelahdiskon]]</f>
        <v/>
      </c>
      <c r="W21" s="287" t="str">
        <f ca="1">IF(Table1[[#This Row],[Item Description]]="","",IF(Table1[[#This Row],[//]]="",INDIRECT(ADDRESS(ROW()-1,COLUMN())),Table1[[#This Row],[//]]))</f>
        <v/>
      </c>
      <c r="X21" s="287" t="str">
        <f ca="1">IF(Table1[[#This Row],[h_id]]="","",COUNTIF(Table1[h_id],Table1[[#This Row],[h_id]]))</f>
        <v/>
      </c>
      <c r="Y21" s="283" t="str">
        <f>IF(Table1[Item Description]="","",Table1[[#This Row],[Qty]]*Table1[[#This Row],[Unit Price]])</f>
        <v/>
      </c>
      <c r="Z21" s="283" t="str">
        <f>IF(Table1[[#This Row],[h_hargasebelumdiskon]]="","",IF(Table1[[#This Row],[Disc 1]]="",0,Table1[[#This Row],[h_hargasebelumdiskon]]*Table1[[#This Row],[Disc 1]]))</f>
        <v/>
      </c>
      <c r="AA21" s="283" t="str">
        <f>IF(Table1[[#This Row],[h_hargasebelumdiskon]]="","",IF(Table1[[#This Row],[Disc 2]]="",0,(Table1[[#This Row],[h_hargasebelumdiskon]]-Table1[[#This Row],[h_disc 1]])*Table1[[#This Row],[Disc 2]]))</f>
        <v/>
      </c>
      <c r="AB21" s="283" t="str">
        <f>IF(Table1[Item Description]="","",Table1[[#This Row],[h_disc 1]]+Table1[[#This Row],[h_disc 2]])</f>
        <v/>
      </c>
      <c r="AC21" s="283" t="str">
        <f>IF(Table1[Item Description]="","",Table1[[#This Row],[h_hargasebelumdiskon]]-Table1[[#This Row],[h_diskon]])</f>
        <v/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/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O22" s="287" t="str">
        <f>IF(Table1[[#This Row],[h_Item Description]]="","",INDEX([1]!db[NB PAJAK],MATCH(Table1[[#This Row],[h_Item Description]],[1]!db[kode],0)))</f>
        <v/>
      </c>
      <c r="Q22" s="283"/>
      <c r="R22" s="284"/>
      <c r="T22" s="283" t="str">
        <f>Table1[[#This Row],[h_hargasetelahdiskon]]</f>
        <v/>
      </c>
      <c r="W22" s="287" t="str">
        <f ca="1">IF(Table1[[#This Row],[Item Description]]="","",IF(Table1[[#This Row],[//]]="",INDIRECT(ADDRESS(ROW()-1,COLUMN())),Table1[[#This Row],[//]]))</f>
        <v/>
      </c>
      <c r="X22" s="287" t="str">
        <f ca="1">IF(Table1[[#This Row],[h_id]]="","",COUNTIF(Table1[h_id],Table1[[#This Row],[h_id]]))</f>
        <v/>
      </c>
      <c r="Y22" s="283" t="str">
        <f>IF(Table1[Item Description]="","",Table1[[#This Row],[Qty]]*Table1[[#This Row],[Unit Price]])</f>
        <v/>
      </c>
      <c r="Z22" s="283" t="str">
        <f>IF(Table1[[#This Row],[h_hargasebelumdiskon]]="","",IF(Table1[[#This Row],[Disc 1]]="",0,Table1[[#This Row],[h_hargasebelumdiskon]]*Table1[[#This Row],[Disc 1]]))</f>
        <v/>
      </c>
      <c r="AA22" s="283" t="str">
        <f>IF(Table1[[#This Row],[h_hargasebelumdiskon]]="","",IF(Table1[[#This Row],[Disc 2]]="",0,(Table1[[#This Row],[h_hargasebelumdiskon]]-Table1[[#This Row],[h_disc 1]])*Table1[[#This Row],[Disc 2]]))</f>
        <v/>
      </c>
      <c r="AB22" s="283" t="str">
        <f>IF(Table1[Item Description]="","",Table1[[#This Row],[h_disc 1]]+Table1[[#This Row],[h_disc 2]])</f>
        <v/>
      </c>
      <c r="AC22" s="283" t="str">
        <f>IF(Table1[Item Description]="","",Table1[[#This Row],[h_hargasebelumdiskon]]-Table1[[#This Row],[h_diskon]])</f>
        <v/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/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/>
      <c r="L23" s="280"/>
      <c r="M23" s="280"/>
      <c r="N23" s="280"/>
      <c r="O23" s="287" t="str">
        <f>IF(Table1[[#This Row],[h_Item Description]]="","",INDEX([1]!db[NB PAJAK],MATCH(Table1[[#This Row],[h_Item Description]],[1]!db[kode],0)))</f>
        <v/>
      </c>
      <c r="P23" s="280"/>
      <c r="Q23" s="283"/>
      <c r="R23" s="284"/>
      <c r="S23" s="284"/>
      <c r="T23" s="283" t="str">
        <f>Table1[[#This Row],[h_hargasetelahdiskon]]</f>
        <v/>
      </c>
      <c r="U23" s="283"/>
      <c r="V23" s="280"/>
      <c r="W23" s="287" t="str">
        <f ca="1">IF(Table1[[#This Row],[Item Description]]="","",IF(Table1[[#This Row],[//]]="",INDIRECT(ADDRESS(ROW()-1,COLUMN())),Table1[[#This Row],[//]]))</f>
        <v/>
      </c>
      <c r="X23" s="287" t="str">
        <f ca="1">IF(Table1[[#This Row],[h_id]]="","",COUNTIF(Table1[h_id],Table1[[#This Row],[h_id]]))</f>
        <v/>
      </c>
      <c r="Y23" s="283" t="str">
        <f>IF(Table1[Item Description]="","",Table1[[#This Row],[Qty]]*Table1[[#This Row],[Unit Price]])</f>
        <v/>
      </c>
      <c r="Z23" s="283" t="str">
        <f>IF(Table1[[#This Row],[h_hargasebelumdiskon]]="","",IF(Table1[[#This Row],[Disc 1]]="",0,Table1[[#This Row],[h_hargasebelumdiskon]]*Table1[[#This Row],[Disc 1]]))</f>
        <v/>
      </c>
      <c r="AA23" s="283" t="str">
        <f>IF(Table1[[#This Row],[h_hargasebelumdiskon]]="","",IF(Table1[[#This Row],[Disc 2]]="",0,(Table1[[#This Row],[h_hargasebelumdiskon]]-Table1[[#This Row],[h_disc 1]])*Table1[[#This Row],[Disc 2]]))</f>
        <v/>
      </c>
      <c r="AB23" s="283" t="str">
        <f>IF(Table1[Item Description]="","",Table1[[#This Row],[h_disc 1]]+Table1[[#This Row],[h_disc 2]])</f>
        <v/>
      </c>
      <c r="AC23" s="283" t="str">
        <f>IF(Table1[Item Description]="","",Table1[[#This Row],[h_hargasebelumdiskon]]-Table1[[#This Row],[h_diskon]])</f>
        <v/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/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x14ac:dyDescent="0.25">
      <c r="A25" s="287" t="str">
        <f ca="1">IF(Table1[[#This Row],[No. Invoice :]]="","",ROW())</f>
        <v/>
      </c>
      <c r="B25" s="287" t="str">
        <f ca="1">IF(Table1[Column3]="","",B$1+COUNT(INDIRECT("B$2:B"&amp;ROW()-1)))</f>
        <v/>
      </c>
      <c r="C25" s="281" t="str">
        <f>IF(Table1[[#This Row],[Column2]]="","",Table1[[#This Row],[Column2]]+C$1-1)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Row],[Column3]])," ",Table1[[#This Row],[Column4]])</f>
        <v xml:space="preserve"> </v>
      </c>
      <c r="J25" s="287" t="str">
        <f>IF(Table1[[#This Row],[Column5]]="","",INDEX(Table2[e],IF(Table1[[#This Row],[Column5]]="","",MATCH(Table1[[#This Row],[Column5]],Table2[a],0)),))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O26" s="287" t="str">
        <f>IF(Table1[[#This Row],[h_Item Description]]="","",INDEX([1]!db[NB PAJAK],MATCH(Table1[[#This Row],[h_Item Description]],[1]!db[kode],0)))</f>
        <v/>
      </c>
      <c r="Q26" s="283"/>
      <c r="R26" s="284"/>
      <c r="T26" s="283" t="str">
        <f>Table1[[#This Row],[h_hargasetelahdiskon]]</f>
        <v/>
      </c>
      <c r="W26" s="287" t="str">
        <f ca="1">IF(Table1[[#This Row],[Item Description]]="","",IF(Table1[[#This Row],[//]]="",INDIRECT(ADDRESS(ROW()-1,COLUMN())),Table1[[#This Row],[//]]))</f>
        <v/>
      </c>
      <c r="X26" s="287" t="str">
        <f ca="1">IF(Table1[[#This Row],[h_id]]="","",COUNTIF(Table1[h_id],Table1[[#This Row],[h_id]]))</f>
        <v/>
      </c>
      <c r="Y26" s="283" t="str">
        <f>IF(Table1[Item Description]="","",Table1[[#This Row],[Qty]]*Table1[[#This Row],[Unit Price]])</f>
        <v/>
      </c>
      <c r="Z26" s="283" t="str">
        <f>IF(Table1[[#This Row],[h_hargasebelumdiskon]]="","",IF(Table1[[#This Row],[Disc 1]]="",0,Table1[[#This Row],[h_hargasebelumdiskon]]*Table1[[#This Row],[Disc 1]]))</f>
        <v/>
      </c>
      <c r="AA26" s="283" t="str">
        <f>IF(Table1[[#This Row],[h_hargasebelumdiskon]]="","",IF(Table1[[#This Row],[Disc 2]]="",0,(Table1[[#This Row],[h_hargasebelumdiskon]]-Table1[[#This Row],[h_disc 1]])*Table1[[#This Row],[Disc 2]]))</f>
        <v/>
      </c>
      <c r="AB26" s="283" t="str">
        <f>IF(Table1[Item Description]="","",Table1[[#This Row],[h_disc 1]]+Table1[[#This Row],[h_disc 2]])</f>
        <v/>
      </c>
      <c r="AC26" s="283" t="str">
        <f>IF(Table1[Item Description]="","",Table1[[#This Row],[h_hargasebelumdiskon]]-Table1[[#This Row],[h_diskon]])</f>
        <v/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/>
      </c>
    </row>
    <row r="27" spans="1:32" x14ac:dyDescent="0.25">
      <c r="A27" s="287" t="str">
        <f ca="1">IF(Table1[[#This Row],[No. Invoice :]]="","",ROW())</f>
        <v/>
      </c>
      <c r="B27" s="287" t="str">
        <f ca="1">IF(Table1[Column3]="","",B$1+COUNT(INDIRECT("B$2:B"&amp;ROW()-1)))</f>
        <v/>
      </c>
      <c r="C27" s="281" t="str">
        <f>IF(Table1[[#This Row],[Column2]]="","",Table1[[#This Row],[Column2]]+C$1-1)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Row],[Column3]])," ",Table1[[#This Row],[Column4]])</f>
        <v xml:space="preserve"> </v>
      </c>
      <c r="J27" s="287" t="str">
        <f>IF(Table1[[#This Row],[Column5]]="","",INDEX(Table2[e],IF(Table1[[#This Row],[Column5]]="","",MATCH(Table1[[#This Row],[Column5]],Table2[a],0)),))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 t="str">
        <f ca="1">IF(Table1[[#This Row],[No. Invoice :]]="","",ROW())</f>
        <v/>
      </c>
      <c r="B29" s="287" t="str">
        <f ca="1">IF(Table1[Column3]="","",B$1+COUNT(INDIRECT("B$2:B"&amp;ROW()-1)))</f>
        <v/>
      </c>
      <c r="C29" s="281" t="str">
        <f>IF(Table1[[#This Row],[Column2]]="","",Table1[[#This Row],[Column2]]+C$1-1)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Row],[Column3]])," ",Table1[[#This Row],[Column4]])</f>
        <v xml:space="preserve"> </v>
      </c>
      <c r="J29" s="287" t="str">
        <f>IF(Table1[[#This Row],[Column5]]="","",INDEX(Table2[e],IF(Table1[[#This Row],[Column5]]="","",MATCH(Table1[[#This Row],[Column5]],Table2[a],0)),))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 t="str">
        <f ca="1">IF(Table1[[#This Row],[No. Invoice :]]="","",ROW())</f>
        <v/>
      </c>
      <c r="B31" s="287" t="str">
        <f ca="1">IF(Table1[Column3]="","",B$1+COUNT(INDIRECT("B$2:B"&amp;ROW()-1)))</f>
        <v/>
      </c>
      <c r="C31" s="281" t="str">
        <f>IF(Table1[[#This Row],[Column2]]="","",Table1[[#This Row],[Column2]]+C$1-1)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Row],[Column3]])," ",Table1[[#This Row],[Column4]])</f>
        <v xml:space="preserve"> </v>
      </c>
      <c r="J31" s="287" t="str">
        <f>IF(Table1[[#This Row],[Column5]]="","",INDEX(Table2[e],IF(Table1[[#This Row],[Column5]]="","",MATCH(Table1[[#This Row],[Column5]],Table2[a],0)),))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IF(Table1[Column3]="","",B$1+COUNT(INDIRECT("B$2:B"&amp;ROW()-1)))</f>
        <v/>
      </c>
      <c r="C33" s="281" t="str">
        <f>IF(Table1[[#This Row],[Column2]]="","",Table1[[#This Row],[Column2]]+C$1-1)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Row],[Column3]])," ",Table1[[#This Row],[Column4]])</f>
        <v xml:space="preserve"> </v>
      </c>
      <c r="J33" s="287" t="str">
        <f>IF(Table1[[#This Row],[Column5]]="","",INDEX(Table2[e],IF(Table1[[#This Row],[Column5]]="","",MATCH(Table1[[#This Row],[Column5]],Table2[a],0)),))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IF(Table1[Column3]="","",B$1+COUNT(INDIRECT("B$2:B"&amp;ROW()-1)))</f>
        <v/>
      </c>
      <c r="C35" s="281" t="str">
        <f>IF(Table1[[#This Row],[Column2]]="","",Table1[[#This Row],[Column2]]+C$1-1)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Row],[Column3]])," ",Table1[[#This Row],[Column4]])</f>
        <v xml:space="preserve"> </v>
      </c>
      <c r="J35" s="287" t="str">
        <f>IF(Table1[[#This Row],[Column5]]="","",INDEX(Table2[e],IF(Table1[[#This Row],[Column5]]="","",MATCH(Table1[[#This Row],[Column5]],Table2[a],0)),))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IF(Table1[Column3]="","",B$1+COUNT(INDIRECT("B$2:B"&amp;ROW()-1)))</f>
        <v/>
      </c>
      <c r="C37" s="281" t="str">
        <f>IF(Table1[[#This Row],[Column2]]="","",Table1[[#This Row],[Column2]]+C$1-1)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Row],[Column3]])," ",Table1[[#This Row],[Column4]])</f>
        <v xml:space="preserve"> </v>
      </c>
      <c r="J37" s="287" t="str">
        <f>IF(Table1[[#This Row],[Column5]]="","",INDEX(Table2[e],IF(Table1[[#This Row],[Column5]]="","",MATCH(Table1[[#This Row],[Column5]],Table2[a],0)),))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IF(Table1[Column3]="","",B$1+COUNT(INDIRECT("B$2:B"&amp;ROW()-1)))</f>
        <v/>
      </c>
      <c r="C39" s="281" t="str">
        <f>IF(Table1[[#This Row],[Column2]]="","",Table1[[#This Row],[Column2]]+C$1-1)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Row],[Column3]])," ",Table1[[#This Row],[Column4]])</f>
        <v xml:space="preserve"> </v>
      </c>
      <c r="J39" s="287" t="str">
        <f>IF(Table1[[#This Row],[Column5]]="","",INDEX(Table2[e],IF(Table1[[#This Row],[Column5]]="","",MATCH(Table1[[#This Row],[Column5]],Table2[a],0)),))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 t="str">
        <f>Table1[[#This Row],[Item Description]]&amp;Table1[[#This Row],[Unit]]&amp;Table1[[#This Row],[Unit Price]]</f>
        <v/>
      </c>
    </row>
    <row r="40" spans="1:32" x14ac:dyDescent="0.25">
      <c r="A40" s="287" t="str">
        <f ca="1">IF(Table1[[#This Row],[No. Invoice :]]="","",ROW())</f>
        <v/>
      </c>
      <c r="B40" s="287" t="str">
        <f ca="1">IF(Table1[Column3]="","",B$1+COUNT(INDIRECT("B$2:B"&amp;ROW()-1)))</f>
        <v/>
      </c>
      <c r="C40" s="281" t="str">
        <f>IF(Table1[[#This Row],[Column2]]="","",Table1[[#This Row],[Column2]]+C$1-1)</f>
        <v/>
      </c>
      <c r="H40" s="287" t="str">
        <f ca="1">IF(Table1[[#This Row],[h_No. Invoice :]]="","",CONCATENATE("AM"," ",Table1[[#This Row],[h_No. Invoice :]]))</f>
        <v/>
      </c>
      <c r="I40" s="288" t="str">
        <f>CONCATENATE(UPPER(Table1[[#This Row],[Column3]])," ",Table1[[#This Row],[Column4]])</f>
        <v xml:space="preserve"> </v>
      </c>
      <c r="J40" s="287" t="str">
        <f>IF(Table1[[#This Row],[Column5]]="","",INDEX(Table2[e],IF(Table1[[#This Row],[Column5]]="","",MATCH(Table1[[#This Row],[Column5]],Table2[a],0)),))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 t="str">
        <f ca="1">IF(Table1[//]="","",SUMIF(Table1[h_id],Table1[h_id],Table1[h_hargasetelahdiskon]))</f>
        <v/>
      </c>
      <c r="AE40" s="283"/>
      <c r="AF40" s="283">
        <v>10</v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 t="str">
        <f ca="1">IF(Table1[[#This Row],[No. Invoice :]]="","",ROW())</f>
        <v/>
      </c>
      <c r="B42" s="287" t="str">
        <f ca="1">IF(Table1[Column3]="","",B$1+COUNT(INDIRECT("B$2:B"&amp;ROW()-1)))</f>
        <v/>
      </c>
      <c r="C42" s="281" t="str">
        <f>IF(Table1[[#This Row],[Column2]]="","",Table1[[#This Row],[Column2]]+C$1-1)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Row],[Column3]])," ",Table1[[#This Row],[Column4]])</f>
        <v xml:space="preserve"> </v>
      </c>
      <c r="J42" s="287" t="str">
        <f>IF(Table1[[#This Row],[Column5]]="","",INDEX(Table2[e],IF(Table1[[#This Row],[Column5]]="","",MATCH(Table1[[#This Row],[Column5]],Table2[a],0)),))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 t="str">
        <f ca="1">IF(Table1[[#This Row],[No. Invoice :]]="","",ROW())</f>
        <v/>
      </c>
      <c r="B43" s="287" t="str">
        <f ca="1">IF(Table1[Column3]="","",B$1+COUNT(INDIRECT("B$2:B"&amp;ROW()-1)))</f>
        <v/>
      </c>
      <c r="C43" s="281" t="str">
        <f>IF(Table1[[#This Row],[Column2]]="","",Table1[[#This Row],[Column2]]+C$1-1)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Row],[Column3]])," ",Table1[[#This Row],[Column4]])</f>
        <v xml:space="preserve"> </v>
      </c>
      <c r="J43" s="287" t="str">
        <f>IF(Table1[[#This Row],[Column5]]="","",INDEX(Table2[e],IF(Table1[[#This Row],[Column5]]="","",MATCH(Table1[[#This Row],[Column5]],Table2[a],0)),))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 t="str">
        <f ca="1">IF(Table1[[#This Row],[No. Invoice :]]="","",ROW())</f>
        <v/>
      </c>
      <c r="B44" s="287" t="str">
        <f ca="1">IF(Table1[Column3]="","",B$1+COUNT(INDIRECT("B$2:B"&amp;ROW()-1)))</f>
        <v/>
      </c>
      <c r="C44" s="281" t="str">
        <f>IF(Table1[[#This Row],[Column2]]="","",Table1[[#This Row],[Column2]]+C$1-1)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Row],[Column3]])," ",Table1[[#This Row],[Column4]])</f>
        <v xml:space="preserve"> </v>
      </c>
      <c r="J44" s="287" t="str">
        <f>IF(Table1[[#This Row],[Column5]]="","",INDEX(Table2[e],IF(Table1[[#This Row],[Column5]]="","",MATCH(Table1[[#This Row],[Column5]],Table2[a],0)),))</f>
        <v/>
      </c>
      <c r="O44" s="287" t="str">
        <f>IF(Table1[[#This Row],[h_Item Description]]="","",INDEX([1]!db[NB PAJAK],MATCH(Table1[[#This Row],[h_Item Description]],[1]!db[kode],0)))</f>
        <v/>
      </c>
      <c r="Q44" s="283"/>
      <c r="R44" s="284"/>
      <c r="T44" s="283" t="str">
        <f>Table1[[#This Row],[h_hargasetelahdiskon]]</f>
        <v/>
      </c>
      <c r="W44" s="287" t="str">
        <f ca="1">IF(Table1[[#This Row],[Item Description]]="","",IF(Table1[[#This Row],[//]]="",INDIRECT(ADDRESS(ROW()-1,COLUMN())),Table1[[#This Row],[//]]))</f>
        <v/>
      </c>
      <c r="X44" s="287" t="str">
        <f ca="1">IF(Table1[[#This Row],[h_id]]="","",COUNTIF(Table1[h_id],Table1[[#This Row],[h_id]]))</f>
        <v/>
      </c>
      <c r="Y44" s="283" t="str">
        <f>IF(Table1[Item Description]="","",Table1[[#This Row],[Qty]]*Table1[[#This Row],[Unit Price]])</f>
        <v/>
      </c>
      <c r="Z44" s="283" t="str">
        <f>IF(Table1[[#This Row],[h_hargasebelumdiskon]]="","",IF(Table1[[#This Row],[Disc 1]]="",0,Table1[[#This Row],[h_hargasebelumdiskon]]*Table1[[#This Row],[Disc 1]]))</f>
        <v/>
      </c>
      <c r="AA44" s="283" t="str">
        <f>IF(Table1[[#This Row],[h_hargasebelumdiskon]]="","",IF(Table1[[#This Row],[Disc 2]]="",0,(Table1[[#This Row],[h_hargasebelumdiskon]]-Table1[[#This Row],[h_disc 1]])*Table1[[#This Row],[Disc 2]]))</f>
        <v/>
      </c>
      <c r="AB44" s="283" t="str">
        <f>IF(Table1[Item Description]="","",Table1[[#This Row],[h_disc 1]]+Table1[[#This Row],[h_disc 2]])</f>
        <v/>
      </c>
      <c r="AC44" s="283" t="str">
        <f>IF(Table1[Item Description]="","",Table1[[#This Row],[h_hargasebelumdiskon]]-Table1[[#This Row],[h_diskon]])</f>
        <v/>
      </c>
      <c r="AD44" s="283" t="str">
        <f ca="1">IF(Table1[//]="","",SUMIF(Table1[h_id],Table1[h_id],Table1[h_hargasetelahdiskon]))</f>
        <v/>
      </c>
      <c r="AE44" s="283"/>
      <c r="AF44" s="283" t="str">
        <f>Table1[[#This Row],[Item Description]]&amp;Table1[[#This Row],[Unit]]&amp;Table1[[#This Row],[Unit Price]]</f>
        <v/>
      </c>
    </row>
    <row r="45" spans="1:32" x14ac:dyDescent="0.25">
      <c r="A45" s="287" t="str">
        <f ca="1">IF(Table1[[#This Row],[No. Invoice :]]="","",ROW())</f>
        <v/>
      </c>
      <c r="B45" s="287" t="str">
        <f ca="1">IF(Table1[Column3]="","",B$1+COUNT(INDIRECT("B$2:B"&amp;ROW()-1)))</f>
        <v/>
      </c>
      <c r="C45" s="281" t="str">
        <f>IF(Table1[[#This Row],[Column2]]="","",Table1[[#This Row],[Column2]]+C$1-1)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Row],[Column3]])," ",Table1[[#This Row],[Column4]])</f>
        <v xml:space="preserve"> </v>
      </c>
      <c r="J45" s="287" t="str">
        <f>IF(Table1[[#This Row],[Column5]]="","",INDEX(Table2[e],IF(Table1[[#This Row],[Column5]]="","",MATCH(Table1[[#This Row],[Column5]],Table2[a],0)),))</f>
        <v/>
      </c>
      <c r="O45" s="287" t="str">
        <f>IF(Table1[[#This Row],[h_Item Description]]="","",INDEX([1]!db[NB PAJAK],MATCH(Table1[[#This Row],[h_Item Description]],[1]!db[kode],0)))</f>
        <v/>
      </c>
      <c r="Q45" s="283"/>
      <c r="R45" s="284"/>
      <c r="T45" s="283" t="str">
        <f>Table1[[#This Row],[h_hargasetelahdiskon]]</f>
        <v/>
      </c>
      <c r="W45" s="287" t="str">
        <f ca="1">IF(Table1[[#This Row],[Item Description]]="","",IF(Table1[[#This Row],[//]]="",INDIRECT(ADDRESS(ROW()-1,COLUMN())),Table1[[#This Row],[//]]))</f>
        <v/>
      </c>
      <c r="X45" s="287" t="str">
        <f ca="1">IF(Table1[[#This Row],[h_id]]="","",COUNTIF(Table1[h_id],Table1[[#This Row],[h_id]]))</f>
        <v/>
      </c>
      <c r="Y45" s="283" t="str">
        <f>IF(Table1[Item Description]="","",Table1[[#This Row],[Qty]]*Table1[[#This Row],[Unit Price]])</f>
        <v/>
      </c>
      <c r="Z45" s="283" t="str">
        <f>IF(Table1[[#This Row],[h_hargasebelumdiskon]]="","",IF(Table1[[#This Row],[Disc 1]]="",0,Table1[[#This Row],[h_hargasebelumdiskon]]*Table1[[#This Row],[Disc 1]]))</f>
        <v/>
      </c>
      <c r="AA45" s="283" t="str">
        <f>IF(Table1[[#This Row],[h_hargasebelumdiskon]]="","",IF(Table1[[#This Row],[Disc 2]]="",0,(Table1[[#This Row],[h_hargasebelumdiskon]]-Table1[[#This Row],[h_disc 1]])*Table1[[#This Row],[Disc 2]]))</f>
        <v/>
      </c>
      <c r="AB45" s="283" t="str">
        <f>IF(Table1[Item Description]="","",Table1[[#This Row],[h_disc 1]]+Table1[[#This Row],[h_disc 2]])</f>
        <v/>
      </c>
      <c r="AC45" s="283" t="str">
        <f>IF(Table1[Item Description]="","",Table1[[#This Row],[h_hargasebelumdiskon]]-Table1[[#This Row],[h_diskon]])</f>
        <v/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/>
      </c>
    </row>
    <row r="46" spans="1:32" x14ac:dyDescent="0.25">
      <c r="A46" s="287" t="str">
        <f ca="1">IF(Table1[[#This Row],[No. Invoice :]]="","",ROW())</f>
        <v/>
      </c>
      <c r="B46" s="287" t="str">
        <f ca="1">IF(Table1[Column3]="","",B$1+COUNT(INDIRECT("B$2:B"&amp;ROW()-1)))</f>
        <v/>
      </c>
      <c r="C46" s="281" t="str">
        <f>IF(Table1[[#This Row],[Column2]]="","",Table1[[#This Row],[Column2]]+C$1-1)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Row],[Column3]])," ",Table1[[#This Row],[Column4]])</f>
        <v xml:space="preserve"> </v>
      </c>
      <c r="J46" s="287" t="str">
        <f>IF(Table1[[#This Row],[Column5]]="","",INDEX(Table2[e],IF(Table1[[#This Row],[Column5]]="","",MATCH(Table1[[#This Row],[Column5]],Table2[a],0)),))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 t="str">
        <f ca="1">IF(Table1[[#This Row],[No. Invoice :]]="","",ROW())</f>
        <v/>
      </c>
      <c r="B47" s="287" t="str">
        <f ca="1">IF(Table1[Column3]="","",B$1+COUNT(INDIRECT("B$2:B"&amp;ROW()-1)))</f>
        <v/>
      </c>
      <c r="C47" s="281" t="str">
        <f>IF(Table1[[#This Row],[Column2]]="","",Table1[[#This Row],[Column2]]+C$1-1)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Row],[Column3]])," ",Table1[[#This Row],[Column4]])</f>
        <v xml:space="preserve"> </v>
      </c>
      <c r="J47" s="287" t="str">
        <f>IF(Table1[[#This Row],[Column5]]="","",INDEX(Table2[e],IF(Table1[[#This Row],[Column5]]="","",MATCH(Table1[[#This Row],[Column5]],Table2[a],0)),))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 t="str">
        <f ca="1">IF(Table1[[#This Row],[No. Invoice :]]="","",ROW())</f>
        <v/>
      </c>
      <c r="B48" s="287" t="str">
        <f ca="1">IF(Table1[Column3]="","",B$1+COUNT(INDIRECT("B$2:B"&amp;ROW()-1)))</f>
        <v/>
      </c>
      <c r="C48" s="281" t="str">
        <f>IF(Table1[[#This Row],[Column2]]="","",Table1[[#This Row],[Column2]]+C$1-1)</f>
        <v/>
      </c>
      <c r="H48" s="287" t="str">
        <f ca="1">IF(Table1[[#This Row],[h_No. Invoice :]]="","",CONCATENATE("AM"," ",Table1[[#This Row],[h_No. Invoice :]]))</f>
        <v/>
      </c>
      <c r="I48" s="288" t="str">
        <f>CONCATENATE(UPPER(Table1[[#This Row],[Column3]])," ",Table1[[#This Row],[Column4]])</f>
        <v xml:space="preserve"> </v>
      </c>
      <c r="J48" s="287" t="str">
        <f>IF(Table1[[#This Row],[Column5]]="","",INDEX(Table2[e],IF(Table1[[#This Row],[Column5]]="","",MATCH(Table1[[#This Row],[Column5]],Table2[a],0)),))</f>
        <v/>
      </c>
      <c r="O48" s="287" t="str">
        <f>IF(Table1[[#This Row],[h_Item Description]]="","",INDEX([1]!db[NB PAJAK],MATCH(Table1[[#This Row],[h_Item Description]],[1]!db[kode],0)))</f>
        <v/>
      </c>
      <c r="Q48" s="283"/>
      <c r="R48" s="284"/>
      <c r="T48" s="283" t="str">
        <f>Table1[[#This Row],[h_hargasetelahdiskon]]</f>
        <v/>
      </c>
      <c r="W48" s="287" t="str">
        <f ca="1">IF(Table1[[#This Row],[Item Description]]="","",IF(Table1[[#This Row],[//]]="",INDIRECT(ADDRESS(ROW()-1,COLUMN())),Table1[[#This Row],[//]]))</f>
        <v/>
      </c>
      <c r="X48" s="287" t="str">
        <f ca="1">IF(Table1[[#This Row],[h_id]]="","",COUNTIF(Table1[h_id],Table1[[#This Row],[h_id]]))</f>
        <v/>
      </c>
      <c r="Y48" s="283" t="str">
        <f>IF(Table1[Item Description]="","",Table1[[#This Row],[Qty]]*Table1[[#This Row],[Unit Price]])</f>
        <v/>
      </c>
      <c r="Z48" s="283" t="str">
        <f>IF(Table1[[#This Row],[h_hargasebelumdiskon]]="","",IF(Table1[[#This Row],[Disc 1]]="",0,Table1[[#This Row],[h_hargasebelumdiskon]]*Table1[[#This Row],[Disc 1]]))</f>
        <v/>
      </c>
      <c r="AA48" s="283" t="str">
        <f>IF(Table1[[#This Row],[h_hargasebelumdiskon]]="","",IF(Table1[[#This Row],[Disc 2]]="",0,(Table1[[#This Row],[h_hargasebelumdiskon]]-Table1[[#This Row],[h_disc 1]])*Table1[[#This Row],[Disc 2]]))</f>
        <v/>
      </c>
      <c r="AB48" s="283" t="str">
        <f>IF(Table1[Item Description]="","",Table1[[#This Row],[h_disc 1]]+Table1[[#This Row],[h_disc 2]])</f>
        <v/>
      </c>
      <c r="AC48" s="283" t="str">
        <f>IF(Table1[Item Description]="","",Table1[[#This Row],[h_hargasebelumdiskon]]-Table1[[#This Row],[h_diskon]])</f>
        <v/>
      </c>
      <c r="AD48" s="283" t="str">
        <f ca="1">IF(Table1[//]="","",SUMIF(Table1[h_id],Table1[h_id],Table1[h_hargasetelahdiskon]))</f>
        <v/>
      </c>
      <c r="AE48" s="283"/>
      <c r="AF48" s="283" t="str">
        <f>Table1[[#This Row],[Item Description]]&amp;Table1[[#This Row],[Unit]]&amp;Table1[[#This Row],[Unit Price]]</f>
        <v/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 t="str">
        <f ca="1">IF(Table1[[#This Row],[No. Invoice :]]="","",ROW())</f>
        <v/>
      </c>
      <c r="B50" s="287" t="str">
        <f ca="1">IF(Table1[Column3]="","",B$1+COUNT(INDIRECT("B$2:B"&amp;ROW()-1)))</f>
        <v/>
      </c>
      <c r="C50" s="281" t="str">
        <f>IF(Table1[[#This Row],[Column2]]="","",Table1[[#This Row],[Column2]]+C$1-1)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Row],[Column3]])," ",Table1[[#This Row],[Column4]])</f>
        <v xml:space="preserve"> </v>
      </c>
      <c r="J50" s="287" t="str">
        <f>IF(Table1[[#This Row],[Column5]]="","",INDEX(Table2[e],IF(Table1[[#This Row],[Column5]]="","",MATCH(Table1[[#This Row],[Column5]],Table2[a],0)),))</f>
        <v/>
      </c>
      <c r="O50" s="287" t="str">
        <f>IF(Table1[[#This Row],[h_Item Description]]="","",INDEX([1]!db[NB PAJAK],MATCH(Table1[[#This Row],[h_Item Description]],[1]!db[kode],0)))</f>
        <v/>
      </c>
      <c r="Q50" s="283"/>
      <c r="R50" s="284"/>
      <c r="T50" s="283" t="str">
        <f>Table1[[#This Row],[h_hargasetelahdiskon]]</f>
        <v/>
      </c>
      <c r="W50" s="287" t="str">
        <f ca="1">IF(Table1[[#This Row],[Item Description]]="","",IF(Table1[[#This Row],[//]]="",INDIRECT(ADDRESS(ROW()-1,COLUMN())),Table1[[#This Row],[//]]))</f>
        <v/>
      </c>
      <c r="X50" s="287" t="str">
        <f ca="1">IF(Table1[[#This Row],[h_id]]="","",COUNTIF(Table1[h_id],Table1[[#This Row],[h_id]]))</f>
        <v/>
      </c>
      <c r="Y50" s="283" t="str">
        <f>IF(Table1[Item Description]="","",Table1[[#This Row],[Qty]]*Table1[[#This Row],[Unit Price]])</f>
        <v/>
      </c>
      <c r="Z50" s="283" t="str">
        <f>IF(Table1[[#This Row],[h_hargasebelumdiskon]]="","",IF(Table1[[#This Row],[Disc 1]]="",0,Table1[[#This Row],[h_hargasebelumdiskon]]*Table1[[#This Row],[Disc 1]]))</f>
        <v/>
      </c>
      <c r="AA50" s="283" t="str">
        <f>IF(Table1[[#This Row],[h_hargasebelumdiskon]]="","",IF(Table1[[#This Row],[Disc 2]]="",0,(Table1[[#This Row],[h_hargasebelumdiskon]]-Table1[[#This Row],[h_disc 1]])*Table1[[#This Row],[Disc 2]]))</f>
        <v/>
      </c>
      <c r="AB50" s="283" t="str">
        <f>IF(Table1[Item Description]="","",Table1[[#This Row],[h_disc 1]]+Table1[[#This Row],[h_disc 2]])</f>
        <v/>
      </c>
      <c r="AC50" s="283" t="str">
        <f>IF(Table1[Item Description]="","",Table1[[#This Row],[h_hargasebelumdiskon]]-Table1[[#This Row],[h_diskon]])</f>
        <v/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/>
      </c>
    </row>
    <row r="51" spans="1:32" x14ac:dyDescent="0.25">
      <c r="A51" s="287" t="str">
        <f ca="1">IF(Table1[[#This Row],[No. Invoice :]]="","",ROW())</f>
        <v/>
      </c>
      <c r="B51" s="287" t="str">
        <f ca="1">IF(Table1[Column3]="","",B$1+COUNT(INDIRECT("B$2:B"&amp;ROW()-1)))</f>
        <v/>
      </c>
      <c r="C51" s="281" t="str">
        <f>IF(Table1[[#This Row],[Column2]]="","",Table1[[#This Row],[Column2]]+C$1-1)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Row],[Column3]])," ",Table1[[#This Row],[Column4]])</f>
        <v xml:space="preserve"> </v>
      </c>
      <c r="J51" s="287" t="str">
        <f>IF(Table1[[#This Row],[Column5]]="","",INDEX(Table2[e],IF(Table1[[#This Row],[Column5]]="","",MATCH(Table1[[#This Row],[Column5]],Table2[a],0)),))</f>
        <v/>
      </c>
      <c r="O51" s="287" t="str">
        <f>IF(Table1[[#This Row],[h_Item Description]]="","",INDEX([1]!db[NB PAJAK],MATCH(Table1[[#This Row],[h_Item Description]],[1]!db[kode],0)))</f>
        <v/>
      </c>
      <c r="Q51" s="283"/>
      <c r="R51" s="284"/>
      <c r="T51" s="283" t="str">
        <f>Table1[[#This Row],[h_hargasetelahdiskon]]</f>
        <v/>
      </c>
      <c r="W51" s="287" t="str">
        <f ca="1">IF(Table1[[#This Row],[Item Description]]="","",IF(Table1[[#This Row],[//]]="",INDIRECT(ADDRESS(ROW()-1,COLUMN())),Table1[[#This Row],[//]]))</f>
        <v/>
      </c>
      <c r="X51" s="287" t="str">
        <f ca="1">IF(Table1[[#This Row],[h_id]]="","",COUNTIF(Table1[h_id],Table1[[#This Row],[h_id]]))</f>
        <v/>
      </c>
      <c r="Y51" s="283" t="str">
        <f>IF(Table1[Item Description]="","",Table1[[#This Row],[Qty]]*Table1[[#This Row],[Unit Price]])</f>
        <v/>
      </c>
      <c r="Z51" s="283" t="str">
        <f>IF(Table1[[#This Row],[h_hargasebelumdiskon]]="","",IF(Table1[[#This Row],[Disc 1]]="",0,Table1[[#This Row],[h_hargasebelumdiskon]]*Table1[[#This Row],[Disc 1]]))</f>
        <v/>
      </c>
      <c r="AA51" s="283" t="str">
        <f>IF(Table1[[#This Row],[h_hargasebelumdiskon]]="","",IF(Table1[[#This Row],[Disc 2]]="",0,(Table1[[#This Row],[h_hargasebelumdiskon]]-Table1[[#This Row],[h_disc 1]])*Table1[[#This Row],[Disc 2]]))</f>
        <v/>
      </c>
      <c r="AB51" s="283" t="str">
        <f>IF(Table1[Item Description]="","",Table1[[#This Row],[h_disc 1]]+Table1[[#This Row],[h_disc 2]])</f>
        <v/>
      </c>
      <c r="AC51" s="283" t="str">
        <f>IF(Table1[Item Description]="","",Table1[[#This Row],[h_hargasebelumdiskon]]-Table1[[#This Row],[h_diskon]])</f>
        <v/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/>
      </c>
    </row>
    <row r="52" spans="1:32" x14ac:dyDescent="0.25">
      <c r="A52" s="287" t="str">
        <f ca="1">IF(Table1[[#This Row],[No. Invoice :]]="","",ROW())</f>
        <v/>
      </c>
      <c r="B52" s="287" t="str">
        <f ca="1">IF(Table1[Column3]="","",B$1+COUNT(INDIRECT("B$2:B"&amp;ROW()-1)))</f>
        <v/>
      </c>
      <c r="C52" s="281" t="str">
        <f>IF(Table1[[#This Row],[Column2]]="","",Table1[[#This Row],[Column2]]+C$1-1)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Row],[Column3]])," ",Table1[[#This Row],[Column4]])</f>
        <v xml:space="preserve"> </v>
      </c>
      <c r="J52" s="287" t="str">
        <f>IF(Table1[[#This Row],[Column5]]="","",INDEX(Table2[e],IF(Table1[[#This Row],[Column5]]="","",MATCH(Table1[[#This Row],[Column5]],Table2[a],0)),))</f>
        <v/>
      </c>
      <c r="O52" s="287" t="str">
        <f>IF(Table1[[#This Row],[h_Item Description]]="","",INDEX([1]!db[NB PAJAK],MATCH(Table1[[#This Row],[h_Item Description]],[1]!db[kode],0)))</f>
        <v/>
      </c>
      <c r="Q52" s="283"/>
      <c r="R52" s="284"/>
      <c r="T52" s="283" t="str">
        <f>Table1[[#This Row],[h_hargasetelahdiskon]]</f>
        <v/>
      </c>
      <c r="W52" s="287" t="str">
        <f ca="1">IF(Table1[[#This Row],[Item Description]]="","",IF(Table1[[#This Row],[//]]="",INDIRECT(ADDRESS(ROW()-1,COLUMN())),Table1[[#This Row],[//]]))</f>
        <v/>
      </c>
      <c r="X52" s="287" t="str">
        <f ca="1">IF(Table1[[#This Row],[h_id]]="","",COUNTIF(Table1[h_id],Table1[[#This Row],[h_id]]))</f>
        <v/>
      </c>
      <c r="Y52" s="283" t="str">
        <f>IF(Table1[Item Description]="","",Table1[[#This Row],[Qty]]*Table1[[#This Row],[Unit Price]])</f>
        <v/>
      </c>
      <c r="Z52" s="283" t="str">
        <f>IF(Table1[[#This Row],[h_hargasebelumdiskon]]="","",IF(Table1[[#This Row],[Disc 1]]="",0,Table1[[#This Row],[h_hargasebelumdiskon]]*Table1[[#This Row],[Disc 1]]))</f>
        <v/>
      </c>
      <c r="AA52" s="283" t="str">
        <f>IF(Table1[[#This Row],[h_hargasebelumdiskon]]="","",IF(Table1[[#This Row],[Disc 2]]="",0,(Table1[[#This Row],[h_hargasebelumdiskon]]-Table1[[#This Row],[h_disc 1]])*Table1[[#This Row],[Disc 2]]))</f>
        <v/>
      </c>
      <c r="AB52" s="283" t="str">
        <f>IF(Table1[Item Description]="","",Table1[[#This Row],[h_disc 1]]+Table1[[#This Row],[h_disc 2]])</f>
        <v/>
      </c>
      <c r="AC52" s="283" t="str">
        <f>IF(Table1[Item Description]="","",Table1[[#This Row],[h_hargasebelumdiskon]]-Table1[[#This Row],[h_diskon]])</f>
        <v/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/>
      </c>
    </row>
    <row r="53" spans="1:32" x14ac:dyDescent="0.25">
      <c r="A53" s="287" t="str">
        <f ca="1">IF(Table1[[#This Row],[No. Invoice :]]="","",ROW())</f>
        <v/>
      </c>
      <c r="B53" s="287" t="str">
        <f ca="1">IF(Table1[Column3]="","",B$1+COUNT(INDIRECT("B$2:B"&amp;ROW()-1)))</f>
        <v/>
      </c>
      <c r="C53" s="281" t="str">
        <f>IF(Table1[[#This Row],[Column2]]="","",Table1[[#This Row],[Column2]]+C$1-1)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Row],[Column3]])," ",Table1[[#This Row],[Column4]])</f>
        <v xml:space="preserve"> </v>
      </c>
      <c r="J53" s="287" t="str">
        <f>IF(Table1[[#This Row],[Column5]]="","",INDEX(Table2[e],IF(Table1[[#This Row],[Column5]]="","",MATCH(Table1[[#This Row],[Column5]],Table2[a],0)),))</f>
        <v/>
      </c>
      <c r="O53" s="287" t="str">
        <f>IF(Table1[[#This Row],[h_Item Description]]="","",INDEX([1]!db[NB PAJAK],MATCH(Table1[[#This Row],[h_Item Description]],[1]!db[kode],0)))</f>
        <v/>
      </c>
      <c r="Q53" s="283"/>
      <c r="R53" s="284"/>
      <c r="T53" s="283" t="str">
        <f>Table1[[#This Row],[h_hargasetelahdiskon]]</f>
        <v/>
      </c>
      <c r="W53" s="287" t="str">
        <f ca="1">IF(Table1[[#This Row],[Item Description]]="","",IF(Table1[[#This Row],[//]]="",INDIRECT(ADDRESS(ROW()-1,COLUMN())),Table1[[#This Row],[//]]))</f>
        <v/>
      </c>
      <c r="X53" s="287" t="str">
        <f ca="1">IF(Table1[[#This Row],[h_id]]="","",COUNTIF(Table1[h_id],Table1[[#This Row],[h_id]]))</f>
        <v/>
      </c>
      <c r="Y53" s="283" t="str">
        <f>IF(Table1[Item Description]="","",Table1[[#This Row],[Qty]]*Table1[[#This Row],[Unit Price]])</f>
        <v/>
      </c>
      <c r="Z53" s="283" t="str">
        <f>IF(Table1[[#This Row],[h_hargasebelumdiskon]]="","",IF(Table1[[#This Row],[Disc 1]]="",0,Table1[[#This Row],[h_hargasebelumdiskon]]*Table1[[#This Row],[Disc 1]]))</f>
        <v/>
      </c>
      <c r="AA53" s="283" t="str">
        <f>IF(Table1[[#This Row],[h_hargasebelumdiskon]]="","",IF(Table1[[#This Row],[Disc 2]]="",0,(Table1[[#This Row],[h_hargasebelumdiskon]]-Table1[[#This Row],[h_disc 1]])*Table1[[#This Row],[Disc 2]]))</f>
        <v/>
      </c>
      <c r="AB53" s="283" t="str">
        <f>IF(Table1[Item Description]="","",Table1[[#This Row],[h_disc 1]]+Table1[[#This Row],[h_disc 2]])</f>
        <v/>
      </c>
      <c r="AC53" s="283" t="str">
        <f>IF(Table1[Item Description]="","",Table1[[#This Row],[h_hargasebelumdiskon]]-Table1[[#This Row],[h_diskon]])</f>
        <v/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/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O54" s="287" t="str">
        <f>IF(Table1[[#This Row],[h_Item Description]]="","",INDEX([1]!db[NB PAJAK],MATCH(Table1[[#This Row],[h_Item Description]],[1]!db[kode],0)))</f>
        <v/>
      </c>
      <c r="Q54" s="283"/>
      <c r="R54" s="284"/>
      <c r="T54" s="283" t="str">
        <f>Table1[[#This Row],[h_hargasetelahdiskon]]</f>
        <v/>
      </c>
      <c r="W54" s="287" t="str">
        <f ca="1">IF(Table1[[#This Row],[Item Description]]="","",IF(Table1[[#This Row],[//]]="",INDIRECT(ADDRESS(ROW()-1,COLUMN())),Table1[[#This Row],[//]]))</f>
        <v/>
      </c>
      <c r="X54" s="287" t="str">
        <f ca="1">IF(Table1[[#This Row],[h_id]]="","",COUNTIF(Table1[h_id],Table1[[#This Row],[h_id]]))</f>
        <v/>
      </c>
      <c r="Y54" s="283" t="str">
        <f>IF(Table1[Item Description]="","",Table1[[#This Row],[Qty]]*Table1[[#This Row],[Unit Price]])</f>
        <v/>
      </c>
      <c r="Z54" s="283" t="str">
        <f>IF(Table1[[#This Row],[h_hargasebelumdiskon]]="","",IF(Table1[[#This Row],[Disc 1]]="",0,Table1[[#This Row],[h_hargasebelumdiskon]]*Table1[[#This Row],[Disc 1]]))</f>
        <v/>
      </c>
      <c r="AA54" s="283" t="str">
        <f>IF(Table1[[#This Row],[h_hargasebelumdiskon]]="","",IF(Table1[[#This Row],[Disc 2]]="",0,(Table1[[#This Row],[h_hargasebelumdiskon]]-Table1[[#This Row],[h_disc 1]])*Table1[[#This Row],[Disc 2]]))</f>
        <v/>
      </c>
      <c r="AB54" s="283" t="str">
        <f>IF(Table1[Item Description]="","",Table1[[#This Row],[h_disc 1]]+Table1[[#This Row],[h_disc 2]])</f>
        <v/>
      </c>
      <c r="AC54" s="283" t="str">
        <f>IF(Table1[Item Description]="","",Table1[[#This Row],[h_hargasebelumdiskon]]-Table1[[#This Row],[h_diskon]])</f>
        <v/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/>
      </c>
    </row>
    <row r="55" spans="1:32" ht="16.5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O55" s="287" t="str">
        <f>IF(Table1[[#This Row],[h_Item Description]]="","",INDEX([1]!db[NB PAJAK],MATCH(Table1[[#This Row],[h_Item Description]],[1]!db[kode],0)))</f>
        <v/>
      </c>
      <c r="P55" s="290"/>
      <c r="Q55" s="283"/>
      <c r="R55" s="284"/>
      <c r="T55" s="283" t="str">
        <f>Table1[[#This Row],[h_hargasetelahdiskon]]</f>
        <v/>
      </c>
      <c r="W55" s="287" t="str">
        <f ca="1">IF(Table1[[#This Row],[Item Description]]="","",IF(Table1[[#This Row],[//]]="",INDIRECT(ADDRESS(ROW()-1,COLUMN())),Table1[[#This Row],[//]]))</f>
        <v/>
      </c>
      <c r="X55" s="287" t="str">
        <f ca="1">IF(Table1[[#This Row],[h_id]]="","",COUNTIF(Table1[h_id],Table1[[#This Row],[h_id]]))</f>
        <v/>
      </c>
      <c r="Y55" s="283" t="str">
        <f>IF(Table1[Item Description]="","",Table1[[#This Row],[Qty]]*Table1[[#This Row],[Unit Price]])</f>
        <v/>
      </c>
      <c r="Z55" s="283" t="str">
        <f>IF(Table1[[#This Row],[h_hargasebelumdiskon]]="","",IF(Table1[[#This Row],[Disc 1]]="",0,Table1[[#This Row],[h_hargasebelumdiskon]]*Table1[[#This Row],[Disc 1]]))</f>
        <v/>
      </c>
      <c r="AA55" s="283" t="str">
        <f>IF(Table1[[#This Row],[h_hargasebelumdiskon]]="","",IF(Table1[[#This Row],[Disc 2]]="",0,(Table1[[#This Row],[h_hargasebelumdiskon]]-Table1[[#This Row],[h_disc 1]])*Table1[[#This Row],[Disc 2]]))</f>
        <v/>
      </c>
      <c r="AB55" s="283" t="str">
        <f>IF(Table1[Item Description]="","",Table1[[#This Row],[h_disc 1]]+Table1[[#This Row],[h_disc 2]])</f>
        <v/>
      </c>
      <c r="AC55" s="283" t="str">
        <f>IF(Table1[Item Description]="","",Table1[[#This Row],[h_hargasebelumdiskon]]-Table1[[#This Row],[h_diskon]])</f>
        <v/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/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x14ac:dyDescent="0.25">
      <c r="A57" s="287" t="str">
        <f ca="1">IF(Table1[[#This Row],[No. Invoice :]]="","",ROW())</f>
        <v/>
      </c>
      <c r="B57" s="287" t="str">
        <f ca="1">IF(Table1[Column3]="","",B$1+COUNT(INDIRECT("B$2:B"&amp;ROW()-1)))</f>
        <v/>
      </c>
      <c r="C57" s="281" t="str">
        <f>IF(Table1[[#This Row],[Column2]]="","",Table1[[#This Row],[Column2]]+C$1-1)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Row],[Column3]])," ",Table1[[#This Row],[Column4]])</f>
        <v xml:space="preserve"> </v>
      </c>
      <c r="J57" s="287" t="str">
        <f>IF(Table1[[#This Row],[Column5]]="","",INDEX(Table2[e],IF(Table1[[#This Row],[Column5]]="","",MATCH(Table1[[#This Row],[Column5]],Table2[a],0)),))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O58" s="287" t="str">
        <f>IF(Table1[[#This Row],[h_Item Description]]="","",INDEX([1]!db[NB PAJAK],MATCH(Table1[[#This Row],[h_Item Description]],[1]!db[kode],0)))</f>
        <v/>
      </c>
      <c r="Q58" s="283"/>
      <c r="R58" s="284"/>
      <c r="T58" s="283" t="str">
        <f>Table1[[#This Row],[h_hargasetelahdiskon]]</f>
        <v/>
      </c>
      <c r="W58" s="287" t="str">
        <f ca="1">IF(Table1[[#This Row],[Item Description]]="","",IF(Table1[[#This Row],[//]]="",INDIRECT(ADDRESS(ROW()-1,COLUMN())),Table1[[#This Row],[//]]))</f>
        <v/>
      </c>
      <c r="X58" s="287" t="str">
        <f ca="1">IF(Table1[[#This Row],[h_id]]="","",COUNTIF(Table1[h_id],Table1[[#This Row],[h_id]]))</f>
        <v/>
      </c>
      <c r="Y58" s="283" t="str">
        <f>IF(Table1[Item Description]="","",Table1[[#This Row],[Qty]]*Table1[[#This Row],[Unit Price]])</f>
        <v/>
      </c>
      <c r="Z58" s="283" t="str">
        <f>IF(Table1[[#This Row],[h_hargasebelumdiskon]]="","",IF(Table1[[#This Row],[Disc 1]]="",0,Table1[[#This Row],[h_hargasebelumdiskon]]*Table1[[#This Row],[Disc 1]]))</f>
        <v/>
      </c>
      <c r="AA58" s="283" t="str">
        <f>IF(Table1[[#This Row],[h_hargasebelumdiskon]]="","",IF(Table1[[#This Row],[Disc 2]]="",0,(Table1[[#This Row],[h_hargasebelumdiskon]]-Table1[[#This Row],[h_disc 1]])*Table1[[#This Row],[Disc 2]]))</f>
        <v/>
      </c>
      <c r="AB58" s="283" t="str">
        <f>IF(Table1[Item Description]="","",Table1[[#This Row],[h_disc 1]]+Table1[[#This Row],[h_disc 2]])</f>
        <v/>
      </c>
      <c r="AC58" s="283" t="str">
        <f>IF(Table1[Item Description]="","",Table1[[#This Row],[h_hargasebelumdiskon]]-Table1[[#This Row],[h_diskon]])</f>
        <v/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/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O59" s="287" t="str">
        <f>IF(Table1[[#This Row],[h_Item Description]]="","",INDEX([1]!db[NB PAJAK],MATCH(Table1[[#This Row],[h_Item Description]],[1]!db[kode],0)))</f>
        <v/>
      </c>
      <c r="Q59" s="283"/>
      <c r="R59" s="284"/>
      <c r="T59" s="283" t="str">
        <f>Table1[[#This Row],[h_hargasetelahdiskon]]</f>
        <v/>
      </c>
      <c r="W59" s="287" t="str">
        <f ca="1">IF(Table1[[#This Row],[Item Description]]="","",IF(Table1[[#This Row],[//]]="",INDIRECT(ADDRESS(ROW()-1,COLUMN())),Table1[[#This Row],[//]]))</f>
        <v/>
      </c>
      <c r="X59" s="287" t="str">
        <f ca="1">IF(Table1[[#This Row],[h_id]]="","",COUNTIF(Table1[h_id],Table1[[#This Row],[h_id]]))</f>
        <v/>
      </c>
      <c r="Y59" s="283" t="str">
        <f>IF(Table1[Item Description]="","",Table1[[#This Row],[Qty]]*Table1[[#This Row],[Unit Price]])</f>
        <v/>
      </c>
      <c r="Z59" s="283" t="str">
        <f>IF(Table1[[#This Row],[h_hargasebelumdiskon]]="","",IF(Table1[[#This Row],[Disc 1]]="",0,Table1[[#This Row],[h_hargasebelumdiskon]]*Table1[[#This Row],[Disc 1]]))</f>
        <v/>
      </c>
      <c r="AA59" s="283" t="str">
        <f>IF(Table1[[#This Row],[h_hargasebelumdiskon]]="","",IF(Table1[[#This Row],[Disc 2]]="",0,(Table1[[#This Row],[h_hargasebelumdiskon]]-Table1[[#This Row],[h_disc 1]])*Table1[[#This Row],[Disc 2]]))</f>
        <v/>
      </c>
      <c r="AB59" s="283" t="str">
        <f>IF(Table1[Item Description]="","",Table1[[#This Row],[h_disc 1]]+Table1[[#This Row],[h_disc 2]])</f>
        <v/>
      </c>
      <c r="AC59" s="283" t="str">
        <f>IF(Table1[Item Description]="","",Table1[[#This Row],[h_hargasebelumdiskon]]-Table1[[#This Row],[h_diskon]])</f>
        <v/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/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O61" s="287" t="str">
        <f>IF(Table1[[#This Row],[h_Item Description]]="","",INDEX([1]!db[NB PAJAK],MATCH(Table1[[#This Row],[h_Item Description]],[1]!db[kode],0)))</f>
        <v/>
      </c>
      <c r="Q61" s="283"/>
      <c r="R61" s="284"/>
      <c r="T61" s="283" t="str">
        <f>Table1[[#This Row],[h_hargasetelahdiskon]]</f>
        <v/>
      </c>
      <c r="W61" s="287" t="str">
        <f ca="1">IF(Table1[[#This Row],[Item Description]]="","",IF(Table1[[#This Row],[//]]="",INDIRECT(ADDRESS(ROW()-1,COLUMN())),Table1[[#This Row],[//]]))</f>
        <v/>
      </c>
      <c r="X61" s="287" t="str">
        <f ca="1">IF(Table1[[#This Row],[h_id]]="","",COUNTIF(Table1[h_id],Table1[[#This Row],[h_id]]))</f>
        <v/>
      </c>
      <c r="Y61" s="283" t="str">
        <f>IF(Table1[Item Description]="","",Table1[[#This Row],[Qty]]*Table1[[#This Row],[Unit Price]])</f>
        <v/>
      </c>
      <c r="Z61" s="283" t="str">
        <f>IF(Table1[[#This Row],[h_hargasebelumdiskon]]="","",IF(Table1[[#This Row],[Disc 1]]="",0,Table1[[#This Row],[h_hargasebelumdiskon]]*Table1[[#This Row],[Disc 1]]))</f>
        <v/>
      </c>
      <c r="AA61" s="283" t="str">
        <f>IF(Table1[[#This Row],[h_hargasebelumdiskon]]="","",IF(Table1[[#This Row],[Disc 2]]="",0,(Table1[[#This Row],[h_hargasebelumdiskon]]-Table1[[#This Row],[h_disc 1]])*Table1[[#This Row],[Disc 2]]))</f>
        <v/>
      </c>
      <c r="AB61" s="283" t="str">
        <f>IF(Table1[Item Description]="","",Table1[[#This Row],[h_disc 1]]+Table1[[#This Row],[h_disc 2]])</f>
        <v/>
      </c>
      <c r="AC61" s="283" t="str">
        <f>IF(Table1[Item Description]="","",Table1[[#This Row],[h_hargasebelumdiskon]]-Table1[[#This Row],[h_diskon]])</f>
        <v/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/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O62" s="287" t="str">
        <f>IF(Table1[[#This Row],[h_Item Description]]="","",INDEX([1]!db[NB PAJAK],MATCH(Table1[[#This Row],[h_Item Description]],[1]!db[kode],0)))</f>
        <v/>
      </c>
      <c r="Q62" s="283"/>
      <c r="R62" s="284"/>
      <c r="T62" s="283" t="str">
        <f>Table1[[#This Row],[h_hargasetelahdiskon]]</f>
        <v/>
      </c>
      <c r="W62" s="287" t="str">
        <f ca="1">IF(Table1[[#This Row],[Item Description]]="","",IF(Table1[[#This Row],[//]]="",INDIRECT(ADDRESS(ROW()-1,COLUMN())),Table1[[#This Row],[//]]))</f>
        <v/>
      </c>
      <c r="X62" s="287" t="str">
        <f ca="1">IF(Table1[[#This Row],[h_id]]="","",COUNTIF(Table1[h_id],Table1[[#This Row],[h_id]]))</f>
        <v/>
      </c>
      <c r="Y62" s="283" t="str">
        <f>IF(Table1[Item Description]="","",Table1[[#This Row],[Qty]]*Table1[[#This Row],[Unit Price]])</f>
        <v/>
      </c>
      <c r="Z62" s="283" t="str">
        <f>IF(Table1[[#This Row],[h_hargasebelumdiskon]]="","",IF(Table1[[#This Row],[Disc 1]]="",0,Table1[[#This Row],[h_hargasebelumdiskon]]*Table1[[#This Row],[Disc 1]]))</f>
        <v/>
      </c>
      <c r="AA62" s="283" t="str">
        <f>IF(Table1[[#This Row],[h_hargasebelumdiskon]]="","",IF(Table1[[#This Row],[Disc 2]]="",0,(Table1[[#This Row],[h_hargasebelumdiskon]]-Table1[[#This Row],[h_disc 1]])*Table1[[#This Row],[Disc 2]]))</f>
        <v/>
      </c>
      <c r="AB62" s="283" t="str">
        <f>IF(Table1[Item Description]="","",Table1[[#This Row],[h_disc 1]]+Table1[[#This Row],[h_disc 2]])</f>
        <v/>
      </c>
      <c r="AC62" s="283" t="str">
        <f>IF(Table1[Item Description]="","",Table1[[#This Row],[h_hargasebelumdiskon]]-Table1[[#This Row],[h_diskon]])</f>
        <v/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/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 t="str">
        <f ca="1">IF(Table1[[#This Row],[No. Invoice :]]="","",ROW())</f>
        <v/>
      </c>
      <c r="B64" s="287" t="str">
        <f ca="1">IF(Table1[Column3]="","",B$1+COUNT(INDIRECT("B$2:B"&amp;ROW()-1)))</f>
        <v/>
      </c>
      <c r="C64" s="281" t="str">
        <f>IF(Table1[[#This Row],[Column2]]="","",Table1[[#This Row],[Column2]]+C$1-1)</f>
        <v/>
      </c>
      <c r="H64" s="287" t="str">
        <f ca="1">IF(Table1[[#This Row],[h_No. Invoice :]]="","",CONCATENATE("AM"," ",Table1[[#This Row],[h_No. Invoice :]]))</f>
        <v/>
      </c>
      <c r="I64" s="288" t="str">
        <f>CONCATENATE(UPPER(Table1[[#This Row],[Column3]])," ",Table1[[#This Row],[Column4]])</f>
        <v xml:space="preserve"> </v>
      </c>
      <c r="J64" s="287" t="str">
        <f>IF(Table1[[#This Row],[Column5]]="","",INDEX(Table2[e],IF(Table1[[#This Row],[Column5]]="","",MATCH(Table1[[#This Row],[Column5]],Table2[a],0)),))</f>
        <v/>
      </c>
      <c r="O64" s="287" t="str">
        <f>IF(Table1[[#This Row],[h_Item Description]]="","",INDEX([1]!db[NB PAJAK],MATCH(Table1[[#This Row],[h_Item Description]],[1]!db[kode],0)))</f>
        <v/>
      </c>
      <c r="Q64" s="283"/>
      <c r="R64" s="284"/>
      <c r="T64" s="283" t="str">
        <f>Table1[[#This Row],[h_hargasetelahdiskon]]</f>
        <v/>
      </c>
      <c r="W64" s="287" t="str">
        <f ca="1">IF(Table1[[#This Row],[Item Description]]="","",IF(Table1[[#This Row],[//]]="",INDIRECT(ADDRESS(ROW()-1,COLUMN())),Table1[[#This Row],[//]]))</f>
        <v/>
      </c>
      <c r="X64" s="287" t="str">
        <f ca="1">IF(Table1[[#This Row],[h_id]]="","",COUNTIF(Table1[h_id],Table1[[#This Row],[h_id]]))</f>
        <v/>
      </c>
      <c r="Y64" s="283" t="str">
        <f>IF(Table1[Item Description]="","",Table1[[#This Row],[Qty]]*Table1[[#This Row],[Unit Price]])</f>
        <v/>
      </c>
      <c r="Z64" s="283" t="str">
        <f>IF(Table1[[#This Row],[h_hargasebelumdiskon]]="","",IF(Table1[[#This Row],[Disc 1]]="",0,Table1[[#This Row],[h_hargasebelumdiskon]]*Table1[[#This Row],[Disc 1]]))</f>
        <v/>
      </c>
      <c r="AA64" s="283" t="str">
        <f>IF(Table1[[#This Row],[h_hargasebelumdiskon]]="","",IF(Table1[[#This Row],[Disc 2]]="",0,(Table1[[#This Row],[h_hargasebelumdiskon]]-Table1[[#This Row],[h_disc 1]])*Table1[[#This Row],[Disc 2]]))</f>
        <v/>
      </c>
      <c r="AB64" s="283" t="str">
        <f>IF(Table1[Item Description]="","",Table1[[#This Row],[h_disc 1]]+Table1[[#This Row],[h_disc 2]])</f>
        <v/>
      </c>
      <c r="AC64" s="283" t="str">
        <f>IF(Table1[Item Description]="","",Table1[[#This Row],[h_hargasebelumdiskon]]-Table1[[#This Row],[h_diskon]])</f>
        <v/>
      </c>
      <c r="AD64" s="283" t="str">
        <f ca="1">IF(Table1[//]="","",SUMIF(Table1[h_id],Table1[h_id],Table1[h_hargasetelahdiskon]))</f>
        <v/>
      </c>
      <c r="AE64" s="283"/>
      <c r="AF64" s="283" t="str">
        <f>Table1[[#This Row],[Item Description]]&amp;Table1[[#This Row],[Unit]]&amp;Table1[[#This Row],[Unit Price]]</f>
        <v/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O65" s="287" t="str">
        <f>IF(Table1[[#This Row],[h_Item Description]]="","",INDEX([1]!db[NB PAJAK],MATCH(Table1[[#This Row],[h_Item Description]],[1]!db[kode],0)))</f>
        <v/>
      </c>
      <c r="Q65" s="283"/>
      <c r="R65" s="284"/>
      <c r="T65" s="283" t="str">
        <f>Table1[[#This Row],[h_hargasetelahdiskon]]</f>
        <v/>
      </c>
      <c r="W65" s="287" t="str">
        <f ca="1">IF(Table1[[#This Row],[Item Description]]="","",IF(Table1[[#This Row],[//]]="",INDIRECT(ADDRESS(ROW()-1,COLUMN())),Table1[[#This Row],[//]]))</f>
        <v/>
      </c>
      <c r="X65" s="287" t="str">
        <f ca="1">IF(Table1[[#This Row],[h_id]]="","",COUNTIF(Table1[h_id],Table1[[#This Row],[h_id]]))</f>
        <v/>
      </c>
      <c r="Y65" s="283" t="str">
        <f>IF(Table1[Item Description]="","",Table1[[#This Row],[Qty]]*Table1[[#This Row],[Unit Price]])</f>
        <v/>
      </c>
      <c r="Z65" s="283" t="str">
        <f>IF(Table1[[#This Row],[h_hargasebelumdiskon]]="","",IF(Table1[[#This Row],[Disc 1]]="",0,Table1[[#This Row],[h_hargasebelumdiskon]]*Table1[[#This Row],[Disc 1]]))</f>
        <v/>
      </c>
      <c r="AA65" s="283" t="str">
        <f>IF(Table1[[#This Row],[h_hargasebelumdiskon]]="","",IF(Table1[[#This Row],[Disc 2]]="",0,(Table1[[#This Row],[h_hargasebelumdiskon]]-Table1[[#This Row],[h_disc 1]])*Table1[[#This Row],[Disc 2]]))</f>
        <v/>
      </c>
      <c r="AB65" s="283" t="str">
        <f>IF(Table1[Item Description]="","",Table1[[#This Row],[h_disc 1]]+Table1[[#This Row],[h_disc 2]])</f>
        <v/>
      </c>
      <c r="AC65" s="283" t="str">
        <f>IF(Table1[Item Description]="","",Table1[[#This Row],[h_hargasebelumdiskon]]-Table1[[#This Row],[h_diskon]])</f>
        <v/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/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O66" s="287" t="str">
        <f>IF(Table1[[#This Row],[h_Item Description]]="","",INDEX([1]!db[NB PAJAK],MATCH(Table1[[#This Row],[h_Item Description]],[1]!db[kode],0)))</f>
        <v/>
      </c>
      <c r="Q66" s="283"/>
      <c r="R66" s="284"/>
      <c r="T66" s="283" t="str">
        <f>Table1[[#This Row],[h_hargasetelahdiskon]]</f>
        <v/>
      </c>
      <c r="W66" s="287" t="str">
        <f ca="1">IF(Table1[[#This Row],[Item Description]]="","",IF(Table1[[#This Row],[//]]="",INDIRECT(ADDRESS(ROW()-1,COLUMN())),Table1[[#This Row],[//]]))</f>
        <v/>
      </c>
      <c r="X66" s="287" t="str">
        <f ca="1">IF(Table1[[#This Row],[h_id]]="","",COUNTIF(Table1[h_id],Table1[[#This Row],[h_id]]))</f>
        <v/>
      </c>
      <c r="Y66" s="283" t="str">
        <f>IF(Table1[Item Description]="","",Table1[[#This Row],[Qty]]*Table1[[#This Row],[Unit Price]])</f>
        <v/>
      </c>
      <c r="Z66" s="283" t="str">
        <f>IF(Table1[[#This Row],[h_hargasebelumdiskon]]="","",IF(Table1[[#This Row],[Disc 1]]="",0,Table1[[#This Row],[h_hargasebelumdiskon]]*Table1[[#This Row],[Disc 1]]))</f>
        <v/>
      </c>
      <c r="AA66" s="283" t="str">
        <f>IF(Table1[[#This Row],[h_hargasebelumdiskon]]="","",IF(Table1[[#This Row],[Disc 2]]="",0,(Table1[[#This Row],[h_hargasebelumdiskon]]-Table1[[#This Row],[h_disc 1]])*Table1[[#This Row],[Disc 2]]))</f>
        <v/>
      </c>
      <c r="AB66" s="283" t="str">
        <f>IF(Table1[Item Description]="","",Table1[[#This Row],[h_disc 1]]+Table1[[#This Row],[h_disc 2]])</f>
        <v/>
      </c>
      <c r="AC66" s="283" t="str">
        <f>IF(Table1[Item Description]="","",Table1[[#This Row],[h_hargasebelumdiskon]]-Table1[[#This Row],[h_diskon]])</f>
        <v/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/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 t="str">
        <f ca="1">IF(Table1[[#This Row],[No. Invoice :]]="","",ROW())</f>
        <v/>
      </c>
      <c r="B68" s="287" t="str">
        <f ca="1">IF(Table1[Column3]="","",B$1+COUNT(INDIRECT("B$2:B"&amp;ROW()-1)))</f>
        <v/>
      </c>
      <c r="C68" s="281" t="str">
        <f>IF(Table1[[#This Row],[Column2]]="","",Table1[[#This Row],[Column2]]+C$1-1)</f>
        <v/>
      </c>
      <c r="H68" s="287" t="str">
        <f ca="1">IF(Table1[[#This Row],[h_No. Invoice :]]="","",CONCATENATE("AM"," ",Table1[[#This Row],[h_No. Invoice :]]))</f>
        <v/>
      </c>
      <c r="I68" s="288" t="str">
        <f>CONCATENATE(UPPER(Table1[[#This Row],[Column3]])," ",Table1[[#This Row],[Column4]])</f>
        <v xml:space="preserve"> </v>
      </c>
      <c r="J68" s="287" t="str">
        <f>IF(Table1[[#This Row],[Column5]]="","",INDEX(Table2[e],IF(Table1[[#This Row],[Column5]]="","",MATCH(Table1[[#This Row],[Column5]],Table2[a],0)),))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 ca="1"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 t="str">
        <f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/>
      <c r="I69" s="288"/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 t="str">
        <f ca="1">IF(Table1[[#This Row],[No. Invoice :]]="","",ROW())</f>
        <v/>
      </c>
      <c r="B70" s="287" t="str">
        <f ca="1">IF(Table1[Column3]="","",B$1+COUNT(INDIRECT("B$2:B"&amp;ROW()-1)))</f>
        <v/>
      </c>
      <c r="C70" s="281" t="str">
        <f>IF(Table1[[#This Row],[Column2]]="","",Table1[[#This Row],[Column2]]+C$1-1)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Row],[Column3]])," ",Table1[[#This Row],[Column4]])</f>
        <v xml:space="preserve"> </v>
      </c>
      <c r="J70" s="287" t="str">
        <f>IF(Table1[[#This Row],[Column5]]="","",INDEX(Table2[e],IF(Table1[[#This Row],[Column5]]="","",MATCH(Table1[[#This Row],[Column5]],Table2[a],0)),))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 t="str">
        <f ca="1"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 t="str">
        <f ca="1">IF(Table1[[#This Row],[h_No. Invoice :]]="","",CONCATENATE("AM"," ",Table1[[#This Row],[h_No. Invoice :]]))</f>
        <v/>
      </c>
      <c r="I71" s="288" t="str">
        <f>CONCATENATE(UPPER(Table1[[#This Row],[Column3]])," ",Table1[[#This Row],[Column4]])</f>
        <v xml:space="preserve"> </v>
      </c>
      <c r="J71" s="287" t="str">
        <f>IF(Table1[[#This Row],[Column5]]="","",INDEX(Table2[e],IF(Table1[[#This Row],[Column5]]="","",MATCH(Table1[[#This Row],[Column5]],Table2[a],0)),))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 ca="1"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O72" s="287" t="str">
        <f>IF(Table1[[#This Row],[h_Item Description]]="","",INDEX([1]!db[NB PAJAK],MATCH(Table1[[#This Row],[h_Item Description]],[1]!db[kode],0)))</f>
        <v/>
      </c>
      <c r="Q72" s="283"/>
      <c r="R72" s="284"/>
      <c r="T72" s="283" t="str">
        <f>Table1[[#This Row],[h_hargasetelahdiskon]]</f>
        <v/>
      </c>
      <c r="W72" s="287" t="str">
        <f ca="1">IF(Table1[[#This Row],[Item Description]]="","",IF(Table1[[#This Row],[//]]="",INDIRECT(ADDRESS(ROW()-1,COLUMN())),Table1[[#This Row],[//]]))</f>
        <v/>
      </c>
      <c r="X72" s="287" t="str">
        <f ca="1">IF(Table1[[#This Row],[h_id]]="","",COUNTIF(Table1[h_id],Table1[[#This Row],[h_id]]))</f>
        <v/>
      </c>
      <c r="Y72" s="283" t="str">
        <f>IF(Table1[Item Description]="","",Table1[[#This Row],[Qty]]*Table1[[#This Row],[Unit Price]])</f>
        <v/>
      </c>
      <c r="Z72" s="283" t="str">
        <f>IF(Table1[[#This Row],[h_hargasebelumdiskon]]="","",IF(Table1[[#This Row],[Disc 1]]="",0,Table1[[#This Row],[h_hargasebelumdiskon]]*Table1[[#This Row],[Disc 1]]))</f>
        <v/>
      </c>
      <c r="AA72" s="283" t="str">
        <f>IF(Table1[[#This Row],[h_hargasebelumdiskon]]="","",IF(Table1[[#This Row],[Disc 2]]="",0,(Table1[[#This Row],[h_hargasebelumdiskon]]-Table1[[#This Row],[h_disc 1]])*Table1[[#This Row],[Disc 2]]))</f>
        <v/>
      </c>
      <c r="AB72" s="283" t="str">
        <f>IF(Table1[Item Description]="","",Table1[[#This Row],[h_disc 1]]+Table1[[#This Row],[h_disc 2]])</f>
        <v/>
      </c>
      <c r="AC72" s="283" t="str">
        <f>IF(Table1[Item Description]="","",Table1[[#This Row],[h_hargasebelumdiskon]]-Table1[[#This Row],[h_diskon]])</f>
        <v/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/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O74" s="287" t="str">
        <f>IF(Table1[[#This Row],[h_Item Description]]="","",INDEX([1]!db[NB PAJAK],MATCH(Table1[[#This Row],[h_Item Description]],[1]!db[kode],0)))</f>
        <v/>
      </c>
      <c r="Q74" s="283"/>
      <c r="R74" s="284"/>
      <c r="T74" s="283" t="str">
        <f>Table1[[#This Row],[h_hargasetelahdiskon]]</f>
        <v/>
      </c>
      <c r="W74" s="287" t="str">
        <f ca="1">IF(Table1[[#This Row],[Item Description]]="","",IF(Table1[[#This Row],[//]]="",INDIRECT(ADDRESS(ROW()-1,COLUMN())),Table1[[#This Row],[//]]))</f>
        <v/>
      </c>
      <c r="X74" s="287" t="str">
        <f ca="1">IF(Table1[[#This Row],[h_id]]="","",COUNTIF(Table1[h_id],Table1[[#This Row],[h_id]]))</f>
        <v/>
      </c>
      <c r="Y74" s="283" t="str">
        <f>IF(Table1[Item Description]="","",Table1[[#This Row],[Qty]]*Table1[[#This Row],[Unit Price]])</f>
        <v/>
      </c>
      <c r="Z74" s="283" t="str">
        <f>IF(Table1[[#This Row],[h_hargasebelumdiskon]]="","",IF(Table1[[#This Row],[Disc 1]]="",0,Table1[[#This Row],[h_hargasebelumdiskon]]*Table1[[#This Row],[Disc 1]]))</f>
        <v/>
      </c>
      <c r="AA74" s="283" t="str">
        <f>IF(Table1[[#This Row],[h_hargasebelumdiskon]]="","",IF(Table1[[#This Row],[Disc 2]]="",0,(Table1[[#This Row],[h_hargasebelumdiskon]]-Table1[[#This Row],[h_disc 1]])*Table1[[#This Row],[Disc 2]]))</f>
        <v/>
      </c>
      <c r="AB74" s="283" t="str">
        <f>IF(Table1[Item Description]="","",Table1[[#This Row],[h_disc 1]]+Table1[[#This Row],[h_disc 2]])</f>
        <v/>
      </c>
      <c r="AC74" s="283" t="str">
        <f>IF(Table1[Item Description]="","",Table1[[#This Row],[h_hargasebelumdiskon]]-Table1[[#This Row],[h_diskon]])</f>
        <v/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/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O75" s="287" t="str">
        <f>IF(Table1[[#This Row],[h_Item Description]]="","",INDEX([1]!db[NB PAJAK],MATCH(Table1[[#This Row],[h_Item Description]],[1]!db[kode],0)))</f>
        <v/>
      </c>
      <c r="Q75" s="283"/>
      <c r="R75" s="284"/>
      <c r="T75" s="283" t="str">
        <f>Table1[[#This Row],[h_hargasetelahdiskon]]</f>
        <v/>
      </c>
      <c r="W75" s="287" t="str">
        <f ca="1">IF(Table1[[#This Row],[Item Description]]="","",IF(Table1[[#This Row],[//]]="",INDIRECT(ADDRESS(ROW()-1,COLUMN())),Table1[[#This Row],[//]]))</f>
        <v/>
      </c>
      <c r="X75" s="287" t="str">
        <f ca="1">IF(Table1[[#This Row],[h_id]]="","",COUNTIF(Table1[h_id],Table1[[#This Row],[h_id]]))</f>
        <v/>
      </c>
      <c r="Y75" s="283" t="str">
        <f>IF(Table1[Item Description]="","",Table1[[#This Row],[Qty]]*Table1[[#This Row],[Unit Price]])</f>
        <v/>
      </c>
      <c r="Z75" s="283" t="str">
        <f>IF(Table1[[#This Row],[h_hargasebelumdiskon]]="","",IF(Table1[[#This Row],[Disc 1]]="",0,Table1[[#This Row],[h_hargasebelumdiskon]]*Table1[[#This Row],[Disc 1]]))</f>
        <v/>
      </c>
      <c r="AA75" s="283" t="str">
        <f>IF(Table1[[#This Row],[h_hargasebelumdiskon]]="","",IF(Table1[[#This Row],[Disc 2]]="",0,(Table1[[#This Row],[h_hargasebelumdiskon]]-Table1[[#This Row],[h_disc 1]])*Table1[[#This Row],[Disc 2]]))</f>
        <v/>
      </c>
      <c r="AB75" s="283" t="str">
        <f>IF(Table1[Item Description]="","",Table1[[#This Row],[h_disc 1]]+Table1[[#This Row],[h_disc 2]])</f>
        <v/>
      </c>
      <c r="AC75" s="283" t="str">
        <f>IF(Table1[Item Description]="","",Table1[[#This Row],[h_hargasebelumdiskon]]-Table1[[#This Row],[h_diskon]])</f>
        <v/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/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O76" s="287" t="str">
        <f>IF(Table1[[#This Row],[h_Item Description]]="","",INDEX([1]!db[NB PAJAK],MATCH(Table1[[#This Row],[h_Item Description]],[1]!db[kode],0)))</f>
        <v/>
      </c>
      <c r="Q76" s="283"/>
      <c r="R76" s="284"/>
      <c r="T76" s="283" t="str">
        <f>Table1[[#This Row],[h_hargasetelahdiskon]]</f>
        <v/>
      </c>
      <c r="W76" s="287" t="str">
        <f ca="1">IF(Table1[[#This Row],[Item Description]]="","",IF(Table1[[#This Row],[//]]="",INDIRECT(ADDRESS(ROW()-1,COLUMN())),Table1[[#This Row],[//]]))</f>
        <v/>
      </c>
      <c r="X76" s="287" t="str">
        <f ca="1">IF(Table1[[#This Row],[h_id]]="","",COUNTIF(Table1[h_id],Table1[[#This Row],[h_id]]))</f>
        <v/>
      </c>
      <c r="Y76" s="283" t="str">
        <f>IF(Table1[Item Description]="","",Table1[[#This Row],[Qty]]*Table1[[#This Row],[Unit Price]])</f>
        <v/>
      </c>
      <c r="Z76" s="283" t="str">
        <f>IF(Table1[[#This Row],[h_hargasebelumdiskon]]="","",IF(Table1[[#This Row],[Disc 1]]="",0,Table1[[#This Row],[h_hargasebelumdiskon]]*Table1[[#This Row],[Disc 1]]))</f>
        <v/>
      </c>
      <c r="AA76" s="283" t="str">
        <f>IF(Table1[[#This Row],[h_hargasebelumdiskon]]="","",IF(Table1[[#This Row],[Disc 2]]="",0,(Table1[[#This Row],[h_hargasebelumdiskon]]-Table1[[#This Row],[h_disc 1]])*Table1[[#This Row],[Disc 2]]))</f>
        <v/>
      </c>
      <c r="AB76" s="283" t="str">
        <f>IF(Table1[Item Description]="","",Table1[[#This Row],[h_disc 1]]+Table1[[#This Row],[h_disc 2]])</f>
        <v/>
      </c>
      <c r="AC76" s="283" t="str">
        <f>IF(Table1[Item Description]="","",Table1[[#This Row],[h_hargasebelumdiskon]]-Table1[[#This Row],[h_diskon]])</f>
        <v/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/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O77" s="287" t="str">
        <f>IF(Table1[[#This Row],[h_Item Description]]="","",INDEX([1]!db[NB PAJAK],MATCH(Table1[[#This Row],[h_Item Description]],[1]!db[kode],0)))</f>
        <v/>
      </c>
      <c r="Q77" s="283"/>
      <c r="R77" s="284"/>
      <c r="T77" s="283" t="str">
        <f>Table1[[#This Row],[h_hargasetelahdiskon]]</f>
        <v/>
      </c>
      <c r="W77" s="287" t="str">
        <f ca="1">IF(Table1[[#This Row],[Item Description]]="","",IF(Table1[[#This Row],[//]]="",INDIRECT(ADDRESS(ROW()-1,COLUMN())),Table1[[#This Row],[//]]))</f>
        <v/>
      </c>
      <c r="X77" s="287" t="str">
        <f ca="1">IF(Table1[[#This Row],[h_id]]="","",COUNTIF(Table1[h_id],Table1[[#This Row],[h_id]]))</f>
        <v/>
      </c>
      <c r="Y77" s="283" t="str">
        <f>IF(Table1[Item Description]="","",Table1[[#This Row],[Qty]]*Table1[[#This Row],[Unit Price]])</f>
        <v/>
      </c>
      <c r="Z77" s="283" t="str">
        <f>IF(Table1[[#This Row],[h_hargasebelumdiskon]]="","",IF(Table1[[#This Row],[Disc 1]]="",0,Table1[[#This Row],[h_hargasebelumdiskon]]*Table1[[#This Row],[Disc 1]]))</f>
        <v/>
      </c>
      <c r="AA77" s="283" t="str">
        <f>IF(Table1[[#This Row],[h_hargasebelumdiskon]]="","",IF(Table1[[#This Row],[Disc 2]]="",0,(Table1[[#This Row],[h_hargasebelumdiskon]]-Table1[[#This Row],[h_disc 1]])*Table1[[#This Row],[Disc 2]]))</f>
        <v/>
      </c>
      <c r="AB77" s="283" t="str">
        <f>IF(Table1[Item Description]="","",Table1[[#This Row],[h_disc 1]]+Table1[[#This Row],[h_disc 2]])</f>
        <v/>
      </c>
      <c r="AC77" s="283" t="str">
        <f>IF(Table1[Item Description]="","",Table1[[#This Row],[h_hargasebelumdiskon]]-Table1[[#This Row],[h_diskon]])</f>
        <v/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/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 t="str">
        <f ca="1">IF(Table1[[#This Row],[No. Invoice :]]="","",ROW())</f>
        <v/>
      </c>
      <c r="B79" s="287" t="str">
        <f ca="1">IF(Table1[Column3]="","",B$1+COUNT(INDIRECT("B$2:B"&amp;ROW()-1)))</f>
        <v/>
      </c>
      <c r="C79" s="281" t="str">
        <f>IF(Table1[[#This Row],[Column2]]="","",Table1[[#This Row],[Column2]]+C$1-1)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Row],[Column3]])," ",Table1[[#This Row],[Column4]])</f>
        <v xml:space="preserve"> </v>
      </c>
      <c r="J79" s="287" t="str">
        <f>IF(Table1[[#This Row],[Column5]]="","",INDEX(Table2[e],IF(Table1[[#This Row],[Column5]]="","",MATCH(Table1[[#This Row],[Column5]],Table2[a],0)),))</f>
        <v/>
      </c>
      <c r="O79" s="287" t="str">
        <f>IF(Table1[[#This Row],[h_Item Description]]="","",INDEX([1]!db[NB PAJAK],MATCH(Table1[[#This Row],[h_Item Description]],[1]!db[kode],0)))</f>
        <v/>
      </c>
      <c r="Q79" s="283"/>
      <c r="R79" s="284"/>
      <c r="T79" s="283" t="str">
        <f>Table1[[#This Row],[h_hargasetelahdiskon]]</f>
        <v/>
      </c>
      <c r="W79" s="287" t="str">
        <f ca="1">IF(Table1[[#This Row],[Item Description]]="","",IF(Table1[[#This Row],[//]]="",INDIRECT(ADDRESS(ROW()-1,COLUMN())),Table1[[#This Row],[//]]))</f>
        <v/>
      </c>
      <c r="X79" s="287" t="str">
        <f ca="1">IF(Table1[[#This Row],[h_id]]="","",COUNTIF(Table1[h_id],Table1[[#This Row],[h_id]]))</f>
        <v/>
      </c>
      <c r="Y79" s="283" t="str">
        <f>IF(Table1[Item Description]="","",Table1[[#This Row],[Qty]]*Table1[[#This Row],[Unit Price]])</f>
        <v/>
      </c>
      <c r="Z79" s="283" t="str">
        <f>IF(Table1[[#This Row],[h_hargasebelumdiskon]]="","",IF(Table1[[#This Row],[Disc 1]]="",0,Table1[[#This Row],[h_hargasebelumdiskon]]*Table1[[#This Row],[Disc 1]]))</f>
        <v/>
      </c>
      <c r="AA79" s="283" t="str">
        <f>IF(Table1[[#This Row],[h_hargasebelumdiskon]]="","",IF(Table1[[#This Row],[Disc 2]]="",0,(Table1[[#This Row],[h_hargasebelumdiskon]]-Table1[[#This Row],[h_disc 1]])*Table1[[#This Row],[Disc 2]]))</f>
        <v/>
      </c>
      <c r="AB79" s="283" t="str">
        <f>IF(Table1[Item Description]="","",Table1[[#This Row],[h_disc 1]]+Table1[[#This Row],[h_disc 2]])</f>
        <v/>
      </c>
      <c r="AC79" s="283" t="str">
        <f>IF(Table1[Item Description]="","",Table1[[#This Row],[h_hargasebelumdiskon]]-Table1[[#This Row],[h_diskon]])</f>
        <v/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/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O80" s="287" t="str">
        <f>IF(Table1[[#This Row],[h_Item Description]]="","",INDEX([1]!db[NB PAJAK],MATCH(Table1[[#This Row],[h_Item Description]],[1]!db[kode],0)))</f>
        <v/>
      </c>
      <c r="Q80" s="283"/>
      <c r="R80" s="284"/>
      <c r="T80" s="283" t="str">
        <f>Table1[[#This Row],[h_hargasetelahdiskon]]</f>
        <v/>
      </c>
      <c r="W80" s="287" t="str">
        <f ca="1">IF(Table1[[#This Row],[Item Description]]="","",IF(Table1[[#This Row],[//]]="",INDIRECT(ADDRESS(ROW()-1,COLUMN())),Table1[[#This Row],[//]]))</f>
        <v/>
      </c>
      <c r="X80" s="287" t="str">
        <f ca="1">IF(Table1[[#This Row],[h_id]]="","",COUNTIF(Table1[h_id],Table1[[#This Row],[h_id]]))</f>
        <v/>
      </c>
      <c r="Y80" s="283" t="str">
        <f>IF(Table1[Item Description]="","",Table1[[#This Row],[Qty]]*Table1[[#This Row],[Unit Price]])</f>
        <v/>
      </c>
      <c r="Z80" s="283" t="str">
        <f>IF(Table1[[#This Row],[h_hargasebelumdiskon]]="","",IF(Table1[[#This Row],[Disc 1]]="",0,Table1[[#This Row],[h_hargasebelumdiskon]]*Table1[[#This Row],[Disc 1]]))</f>
        <v/>
      </c>
      <c r="AA80" s="283" t="str">
        <f>IF(Table1[[#This Row],[h_hargasebelumdiskon]]="","",IF(Table1[[#This Row],[Disc 2]]="",0,(Table1[[#This Row],[h_hargasebelumdiskon]]-Table1[[#This Row],[h_disc 1]])*Table1[[#This Row],[Disc 2]]))</f>
        <v/>
      </c>
      <c r="AB80" s="283" t="str">
        <f>IF(Table1[Item Description]="","",Table1[[#This Row],[h_disc 1]]+Table1[[#This Row],[h_disc 2]])</f>
        <v/>
      </c>
      <c r="AC80" s="283" t="str">
        <f>IF(Table1[Item Description]="","",Table1[[#This Row],[h_hargasebelumdiskon]]-Table1[[#This Row],[h_diskon]])</f>
        <v/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/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IF(Table1[Column3]="","",B$1+COUNT(INDIRECT("B$2:B"&amp;ROW()-1)))</f>
        <v/>
      </c>
      <c r="C82" s="281" t="str">
        <f>IF(Table1[[#This Row],[Column2]]="","",Table1[[#This Row],[Column2]]+C$1-1)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Row],[Column3]])," ",Table1[[#This Row],[Column4]])</f>
        <v xml:space="preserve"> </v>
      </c>
      <c r="J82" s="287" t="str">
        <f>IF(Table1[[#This Row],[Column5]]="","",INDEX(Table2[e],IF(Table1[[#This Row],[Column5]]="","",MATCH(Table1[[#This Row],[Column5]],Table2[a],0)),))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IF(Table1[Column3]="","",B$1+COUNT(INDIRECT("B$2:B"&amp;ROW()-1)))</f>
        <v/>
      </c>
      <c r="C84" s="281" t="str">
        <f>IF(Table1[[#This Row],[Column2]]="","",Table1[[#This Row],[Column2]]+C$1-1)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Row],[Column3]])," ",Table1[[#This Row],[Column4]])</f>
        <v xml:space="preserve"> </v>
      </c>
      <c r="J84" s="287" t="str">
        <f>IF(Table1[[#This Row],[Column5]]="","",INDEX(Table2[e],IF(Table1[[#This Row],[Column5]]="","",MATCH(Table1[[#This Row],[Column5]],Table2[a],0)),))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IF(Table1[Column3]="","",B$1+COUNT(INDIRECT("B$2:B"&amp;ROW()-1)))</f>
        <v/>
      </c>
      <c r="C98" s="281" t="str">
        <f>IF(Table1[[#This Row],[Column2]]="","",Table1[[#This Row],[Column2]]+C$1-1)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Row],[Column3]])," ",Table1[[#This Row],[Column4]])</f>
        <v xml:space="preserve"> </v>
      </c>
      <c r="J98" s="287" t="str">
        <f>IF(Table1[[#This Row],[Column5]]="","",INDEX(Table2[e],IF(Table1[[#This Row],[Column5]]="","",MATCH(Table1[[#This Row],[Column5]],Table2[a],0)),))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IF(Table1[Column3]="","",B$1+COUNT(INDIRECT("B$2:B"&amp;ROW()-1)))</f>
        <v/>
      </c>
      <c r="C103" s="281" t="str">
        <f>IF(Table1[[#This Row],[Column2]]="","",Table1[[#This Row],[Column2]]+C$1-1)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Row],[Column3]])," ",Table1[[#This Row],[Column4]])</f>
        <v xml:space="preserve"> </v>
      </c>
      <c r="J103" s="287" t="str">
        <f>IF(Table1[[#This Row],[Column5]]="","",INDEX(Table2[e],IF(Table1[[#This Row],[Column5]]="","",MATCH(Table1[[#This Row],[Column5]],Table2[a],0)),))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IF(Table1[Column3]="","",B$1+COUNT(INDIRECT("B$2:B"&amp;ROW()-1)))</f>
        <v/>
      </c>
      <c r="C109" s="281" t="str">
        <f>IF(Table1[[#This Row],[Column2]]="","",Table1[[#This Row],[Column2]]+C$1-1)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Row],[Column3]])," ",Table1[[#This Row],[Column4]])</f>
        <v xml:space="preserve"> </v>
      </c>
      <c r="J109" s="287" t="str">
        <f>IF(Table1[[#This Row],[Column5]]="","",INDEX(Table2[e],IF(Table1[[#This Row],[Column5]]="","",MATCH(Table1[[#This Row],[Column5]],Table2[a],0)),))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O111" s="287" t="str">
        <f>IF(Table1[[#This Row],[h_Item Description]]="","",INDEX([1]!db[NB PAJAK],MATCH(Table1[[#This Row],[h_Item Description]],[1]!db[kode],0)))</f>
        <v/>
      </c>
      <c r="P111" s="287"/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ht="16.5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P174" s="290"/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">
        <v>123</v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">
        <v>115</v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">
        <v>116</v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P240" s="287"/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/>
      <c r="B270" s="287"/>
      <c r="H270" s="287"/>
      <c r="I270" s="288"/>
      <c r="J270" s="287"/>
      <c r="O270" s="287"/>
      <c r="Q270" s="283"/>
      <c r="R270" s="284"/>
      <c r="T270" s="283"/>
      <c r="W270" s="287"/>
      <c r="X270" s="287"/>
      <c r="Y270" s="283"/>
      <c r="Z270" s="283"/>
      <c r="AA270" s="283"/>
      <c r="AE270" s="283"/>
      <c r="AF270" s="283"/>
    </row>
  </sheetData>
  <conditionalFormatting sqref="P55">
    <cfRule type="duplicateValues" dxfId="100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8" sqref="A8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117</v>
      </c>
      <c r="T1" s="183" t="s">
        <v>118</v>
      </c>
      <c r="U1" s="183" t="s">
        <v>117</v>
      </c>
      <c r="V1" s="183" t="s">
        <v>117</v>
      </c>
      <c r="W1" s="183" t="s">
        <v>119</v>
      </c>
      <c r="X1" s="183" t="s">
        <v>120</v>
      </c>
    </row>
    <row r="2" spans="1:27" x14ac:dyDescent="0.25">
      <c r="H2" t="s">
        <v>145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4</v>
      </c>
      <c r="H3" s="294" t="str">
        <f>"["&amp;H2&amp;".xlsx]Invoice"</f>
        <v>[09-Hitung FP Keluar September 2023.xlsx]Invoice</v>
      </c>
      <c r="I3" s="296"/>
      <c r="O3" s="85">
        <f>preview!K1</f>
        <v>11</v>
      </c>
      <c r="R3" t="str">
        <f>"'"&amp;pointer&amp;"'"&amp;"!$"&amp;1:1&amp;":$"&amp;1:1</f>
        <v>'[09-Hitung FP Keluar September 2023.xlsx]Invoice'!$D:$D</v>
      </c>
      <c r="S3">
        <f>NOTA!B1</f>
        <v>23090001</v>
      </c>
      <c r="T3" t="str">
        <f>"'"&amp;pointer&amp;"'"&amp;"!$"&amp;1:1&amp;":$"&amp;1:1</f>
        <v>'[09-Hitung FP Keluar September 2023.xlsx]Invoice'!$E:$E</v>
      </c>
      <c r="U3" t="str">
        <f>"'"&amp;pointer&amp;"'"&amp;"!$"&amp;1:1&amp;":$"&amp;1:1</f>
        <v>'[09-Hitung FP Keluar September 2023.xlsx]Invoice'!$D:$D</v>
      </c>
      <c r="V3" t="str">
        <f>"'"&amp;pointer&amp;"'"&amp;"!$"&amp;1:1&amp;":$"&amp;1:1</f>
        <v>'[09-Hitung FP Keluar September 2023.xlsx]Invoice'!$D:$D</v>
      </c>
      <c r="W3" t="str">
        <f>"'"&amp;pointer&amp;"'"&amp;"!$"&amp;1:1&amp;":$"&amp;1:1</f>
        <v>'[09-Hitung FP Keluar September 2023.xlsx]Invoice'!$K:$K</v>
      </c>
      <c r="X3" t="str">
        <f>"'"&amp;pointer&amp;"'"&amp;"!$"&amp;1:1&amp;":$"&amp;1:1</f>
        <v>'[09-Hitung FP Keluar September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122</v>
      </c>
      <c r="Q4" s="279"/>
      <c r="R4" s="291" t="s">
        <v>15</v>
      </c>
      <c r="S4" s="295" t="s">
        <v>121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34945800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23090001</v>
      </c>
      <c r="F5" s="88">
        <f ca="1">IF(pajak[[#This Row],[//]]="","",INDEX(Table1[Tgl Invoice :],pajak[//]-offset))</f>
        <v>45175</v>
      </c>
      <c r="G5" t="str">
        <f ca="1">IF(pajak[[#This Row],[//]]="","",INDEX(Table1[Kode Sales :],pajak[//]-offset))</f>
        <v>KO 3630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1588000</v>
      </c>
      <c r="J5" s="87">
        <f ca="1">IF(pajak[[#This Row],[//]]="","",SUMIF(Table1[h_id],pajak[[#This Row],[//]],Table1[h_diskon]))</f>
        <v>103500</v>
      </c>
      <c r="K5" s="87">
        <f ca="1">IF(pajak[[#This Row],[//]]="","",SUMIF(Table1[h_id],pajak[[#This Row],[//]],Table1[h_hargasetelahdiskon]))</f>
        <v>1484500</v>
      </c>
      <c r="L5" s="87">
        <f ca="1">IF(pajak[//]="","",pajak[[#This Row],[Sub Total]]/1.11*11%)</f>
        <v>147112.6126126126</v>
      </c>
      <c r="M5" s="87">
        <f ca="1">pajak[[#This Row],[Sub Total]]</f>
        <v>1484500</v>
      </c>
      <c r="N5" s="85" t="str">
        <f ca="1">IF(pajak[[#This Row],[//]]="","",INDEX(Table1[pembuat nota :],pajak[//]-offset))</f>
        <v>NOVI / YO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23090001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3463097.297297297</v>
      </c>
    </row>
    <row r="6" spans="1:27" x14ac:dyDescent="0.25">
      <c r="A6" s="291">
        <v>7</v>
      </c>
      <c r="D6">
        <f t="shared" ca="1" si="0"/>
        <v>7</v>
      </c>
      <c r="E6" t="str">
        <f ca="1">IF(pajak[[#This Row],[//]]="","",INDEX(Table1[No. Invoice :],pajak[//]-offset))</f>
        <v>AM 23090002</v>
      </c>
      <c r="F6" s="88">
        <f ca="1">IF(pajak[[#This Row],[//]]="","",INDEX(Table1[Tgl Invoice :],pajak[//]-offset))</f>
        <v>45178</v>
      </c>
      <c r="G6" t="str">
        <f ca="1">IF(pajak[[#This Row],[//]]="","",INDEX(Table1[Kode Sales :],pajak[//]-offset))</f>
        <v>KO 3644</v>
      </c>
      <c r="H6" t="str">
        <f ca="1">IF(pajak[[#This Row],[//]]="","",INDEX(Table1[Toko],pajak[//]-offset))</f>
        <v>CV  WISUDA PURWOKERTO</v>
      </c>
      <c r="I6" s="87">
        <f ca="1">IF(pajak[[#This Row],[//]]="","",SUMIF(Table1[h_id],pajak[[#This Row],[//]],Table1[h_hargasebelumdiskon]))</f>
        <v>465000</v>
      </c>
      <c r="J6" s="87">
        <f ca="1">IF(pajak[[#This Row],[//]]="","",SUMIF(Table1[h_id],pajak[[#This Row],[//]],Table1[h_diskon]))</f>
        <v>46500</v>
      </c>
      <c r="K6" s="87">
        <f ca="1">IF(pajak[[#This Row],[//]]="","",SUMIF(Table1[h_id],pajak[[#This Row],[//]],Table1[h_hargasetelahdiskon]))</f>
        <v>418500</v>
      </c>
      <c r="L6" s="87">
        <f ca="1">IF(pajak[//]="","",pajak[[#This Row],[Sub Total]]/1.11*11%)</f>
        <v>41472.972972972966</v>
      </c>
      <c r="M6" s="87">
        <f ca="1">pajak[[#This Row],[Sub Total]]</f>
        <v>418500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23090002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3463097.297297297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23090003</v>
      </c>
      <c r="F7" s="88">
        <f ca="1">IF(pajak[[#This Row],[//]]="","",INDEX(Table1[Tgl Invoice :],pajak[//]-offset))</f>
        <v>45178</v>
      </c>
      <c r="G7" t="str">
        <f ca="1">IF(pajak[[#This Row],[//]]="","",INDEX(Table1[Kode Sales :],pajak[//]-offset))</f>
        <v>G 3531</v>
      </c>
      <c r="H7" t="str">
        <f ca="1">IF(pajak[[#This Row],[//]]="","",INDEX(Table1[Toko],pajak[//]-offset))</f>
        <v>LILY JULIAWATI (REJO AGUNG) JOMBANG</v>
      </c>
      <c r="I7" s="87">
        <f ca="1">IF(pajak[[#This Row],[//]]="","",SUMIF(Table1[h_id],pajak[[#This Row],[//]],Table1[h_hargasebelumdiskon]))</f>
        <v>17280000</v>
      </c>
      <c r="J7" s="87">
        <f ca="1">IF(pajak[[#This Row],[//]]="","",SUMIF(Table1[h_id],pajak[[#This Row],[//]],Table1[h_diskon]))</f>
        <v>2160000</v>
      </c>
      <c r="K7" s="87">
        <f ca="1">IF(pajak[[#This Row],[//]]="","",SUMIF(Table1[h_id],pajak[[#This Row],[//]],Table1[h_hargasetelahdiskon]))</f>
        <v>15120000</v>
      </c>
      <c r="L7" s="87">
        <f ca="1">IF(pajak[//]="","",pajak[[#This Row],[Sub Total]]/1.11*11%)</f>
        <v>1498378.3783783782</v>
      </c>
      <c r="M7" s="87">
        <f ca="1">pajak[[#This Row],[Sub Total]]</f>
        <v>15120000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23090003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11</v>
      </c>
      <c r="D8">
        <f t="shared" ca="1" si="0"/>
        <v>11</v>
      </c>
      <c r="E8" t="str">
        <f ca="1">IF(pajak[[#This Row],[//]]="","",INDEX(Table1[No. Invoice :],pajak[//]-offset))</f>
        <v>AM 23090004</v>
      </c>
      <c r="F8" s="88">
        <f ca="1">IF(pajak[[#This Row],[//]]="","",INDEX(Table1[Tgl Invoice :],pajak[//]-offset))</f>
        <v>45178</v>
      </c>
      <c r="G8" t="str">
        <f ca="1">IF(pajak[[#This Row],[//]]="","",INDEX(Table1[Kode Sales :],pajak[//]-offset))</f>
        <v>G 3530</v>
      </c>
      <c r="H8" t="str">
        <f ca="1">IF(pajak[[#This Row],[//]]="","",INDEX(Table1[Toko],pajak[//]-offset))</f>
        <v>LILY JULIAWATI (REJO AGUNG) JOMBANG</v>
      </c>
      <c r="I8" s="87">
        <f ca="1">IF(pajak[[#This Row],[//]]="","",SUMIF(Table1[h_id],pajak[[#This Row],[//]],Table1[h_hargasebelumdiskon]))</f>
        <v>20483200</v>
      </c>
      <c r="J8" s="87">
        <f ca="1">IF(pajak[[#This Row],[//]]="","",SUMIF(Table1[h_id],pajak[[#This Row],[//]],Table1[h_diskon]))</f>
        <v>2560400</v>
      </c>
      <c r="K8" s="87">
        <f ca="1">IF(pajak[[#This Row],[//]]="","",SUMIF(Table1[h_id],pajak[[#This Row],[//]],Table1[h_hargasetelahdiskon]))</f>
        <v>17922800</v>
      </c>
      <c r="L8" s="87">
        <f ca="1">IF(pajak[//]="","",pajak[[#This Row],[Sub Total]]/1.11*11%)</f>
        <v>1776133.3333333333</v>
      </c>
      <c r="M8" s="87">
        <f ca="1">pajak[[#This Row],[Sub Total]]</f>
        <v>17922800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23090004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/>
      <c r="D9" t="str">
        <f t="shared" ca="1" si="0"/>
        <v/>
      </c>
      <c r="E9" t="str">
        <f ca="1">IF(pajak[[#This Row],[//]]="","",INDEX(Table1[No. Invoice :],pajak[//]-offset))</f>
        <v/>
      </c>
      <c r="F9" s="88" t="str">
        <f ca="1">IF(pajak[[#This Row],[//]]="","",INDEX(Table1[Tgl Invoice :],pajak[//]-offset))</f>
        <v/>
      </c>
      <c r="G9" t="str">
        <f ca="1">IF(pajak[[#This Row],[//]]="","",INDEX(Table1[Kode Sales :],pajak[//]-offset))</f>
        <v/>
      </c>
      <c r="H9" t="str">
        <f ca="1">IF(pajak[[#This Row],[//]]="","",INDEX(Table1[Toko],pajak[//]-offset))</f>
        <v/>
      </c>
      <c r="I9" s="87" t="str">
        <f ca="1">IF(pajak[[#This Row],[//]]="","",SUMIF(Table1[h_id],pajak[[#This Row],[//]],Table1[h_hargasebelumdiskon]))</f>
        <v/>
      </c>
      <c r="J9" s="87" t="str">
        <f ca="1">IF(pajak[[#This Row],[//]]="","",SUMIF(Table1[h_id],pajak[[#This Row],[//]],Table1[h_diskon]))</f>
        <v/>
      </c>
      <c r="K9" s="87" t="str">
        <f ca="1">IF(pajak[[#This Row],[//]]="","",SUMIF(Table1[h_id],pajak[[#This Row],[//]],Table1[h_hargasetelahdiskon]))</f>
        <v/>
      </c>
      <c r="L9" s="87" t="str">
        <f ca="1">IF(pajak[//]="","",pajak[[#This Row],[Sub Total]]/1.11*11%)</f>
        <v/>
      </c>
      <c r="M9" s="87" t="str">
        <f ca="1">pajak[[#This Row],[Sub Total]]</f>
        <v/>
      </c>
      <c r="N9" s="85" t="str">
        <f ca="1">IF(pajak[[#This Row],[//]]="","",INDEX(Table1[pembuat nota :],pajak[//]-offset))</f>
        <v/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23090005</v>
      </c>
      <c r="T9" s="183" t="b">
        <f ca="1">IF(Table4[[#This Row],[AM]]&amp;" "&amp;Table4[[#This Row],[---]]=INDIRECT("pajak[@["&amp;Table4[#Headers]&amp;"]]"),MATCH(Table4[[#This Row],[---]],INDIRECT($3:$3),0))</f>
        <v>0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 t="s">
        <v>52</v>
      </c>
      <c r="D10" t="str">
        <f t="shared" ca="1" si="0"/>
        <v/>
      </c>
      <c r="E10" t="str">
        <f ca="1">IF(pajak[[#This Row],[//]]="","",INDEX(Table1[No. Invoice :],pajak[//]-offset))</f>
        <v/>
      </c>
      <c r="F10" s="88" t="str">
        <f ca="1">IF(pajak[[#This Row],[//]]="","",INDEX(Table1[Tgl Invoice :],pajak[//]-offset))</f>
        <v/>
      </c>
      <c r="G10" t="str">
        <f ca="1">IF(pajak[[#This Row],[//]]="","",INDEX(Table1[Kode Sales :],pajak[//]-offset))</f>
        <v/>
      </c>
      <c r="H10" t="str">
        <f ca="1">IF(pajak[[#This Row],[//]]="","",INDEX(Table1[Toko],pajak[//]-offset))</f>
        <v/>
      </c>
      <c r="I10" s="87" t="str">
        <f ca="1">IF(pajak[[#This Row],[//]]="","",SUMIF(Table1[h_id],pajak[[#This Row],[//]],Table1[h_hargasebelumdiskon]))</f>
        <v/>
      </c>
      <c r="J10" s="87" t="str">
        <f ca="1">IF(pajak[[#This Row],[//]]="","",SUMIF(Table1[h_id],pajak[[#This Row],[//]],Table1[h_diskon]))</f>
        <v/>
      </c>
      <c r="K10" s="87" t="str">
        <f ca="1">IF(pajak[[#This Row],[//]]="","",SUMIF(Table1[h_id],pajak[[#This Row],[//]],Table1[h_hargasetelahdiskon]))</f>
        <v/>
      </c>
      <c r="L10" s="87" t="str">
        <f ca="1">IF(pajak[//]="","",pajak[[#This Row],[Sub Total]]/1.11*11%)</f>
        <v/>
      </c>
      <c r="M10" s="87" t="str">
        <f ca="1">pajak[[#This Row],[Sub Total]]</f>
        <v/>
      </c>
      <c r="N10" s="85" t="str">
        <f ca="1">IF(pajak[[#This Row],[//]]="","",INDEX(Table1[pembuat nota :],pajak[//]-offset))</f>
        <v/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23090006</v>
      </c>
      <c r="T10" s="183" t="b">
        <f ca="1">IF(Table4[[#This Row],[AM]]&amp;" "&amp;Table4[[#This Row],[---]]=INDIRECT("pajak[@["&amp;Table4[#Headers]&amp;"]]"),MATCH(Table4[[#This Row],[---]],INDIRECT($3:$3),0))</f>
        <v>0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D11" t="str">
        <f t="shared" ca="1" si="0"/>
        <v/>
      </c>
      <c r="E11" t="str">
        <f ca="1">IF(pajak[[#This Row],[//]]="","",INDEX(Table1[No. Invoice :],pajak[//]-offset))</f>
        <v/>
      </c>
      <c r="F11" s="88" t="str">
        <f ca="1">IF(pajak[[#This Row],[//]]="","",INDEX(Table1[Tgl Invoice :],pajak[//]-offset))</f>
        <v/>
      </c>
      <c r="G11" t="str">
        <f ca="1">IF(pajak[[#This Row],[//]]="","",INDEX(Table1[Kode Sales :],pajak[//]-offset))</f>
        <v/>
      </c>
      <c r="H11" t="str">
        <f ca="1">IF(pajak[[#This Row],[//]]="","",INDEX(Table1[Toko],pajak[//]-offset))</f>
        <v/>
      </c>
      <c r="I11" s="87" t="str">
        <f ca="1">IF(pajak[[#This Row],[//]]="","",SUMIF(Table1[h_id],pajak[[#This Row],[//]],Table1[h_hargasebelumdiskon]))</f>
        <v/>
      </c>
      <c r="J11" s="87" t="str">
        <f ca="1">IF(pajak[[#This Row],[//]]="","",SUMIF(Table1[h_id],pajak[[#This Row],[//]],Table1[h_diskon]))</f>
        <v/>
      </c>
      <c r="K11" s="87" t="str">
        <f ca="1">IF(pajak[[#This Row],[//]]="","",SUMIF(Table1[h_id],pajak[[#This Row],[//]],Table1[h_hargasetelahdiskon]))</f>
        <v/>
      </c>
      <c r="L11" s="87" t="str">
        <f ca="1">IF(pajak[//]="","",pajak[[#This Row],[Sub Total]]/1.11*11%)</f>
        <v/>
      </c>
      <c r="M11" s="87" t="str">
        <f ca="1">pajak[[#This Row],[Sub Total]]</f>
        <v/>
      </c>
      <c r="N11" s="85" t="str">
        <f ca="1">IF(pajak[[#This Row],[//]]="","",INDEX(Table1[pembuat nota :],pajak[//]-offset))</f>
        <v/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23090007</v>
      </c>
      <c r="T11" s="183" t="b">
        <f ca="1">IF(Table4[[#This Row],[AM]]&amp;" "&amp;Table4[[#This Row],[---]]=INDIRECT("pajak[@["&amp;Table4[#Headers]&amp;"]]"),MATCH(Table4[[#This Row],[---]],INDIRECT($3:$3),0))</f>
        <v>0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D12" t="str">
        <f t="shared" ca="1" si="0"/>
        <v/>
      </c>
      <c r="E12" t="str">
        <f ca="1">IF(pajak[[#This Row],[//]]="","",INDEX(Table1[No. Invoice :],pajak[//]-offset))</f>
        <v/>
      </c>
      <c r="F12" s="88" t="str">
        <f ca="1">IF(pajak[[#This Row],[//]]="","",INDEX(Table1[Tgl Invoice :],pajak[//]-offset))</f>
        <v/>
      </c>
      <c r="G12" t="str">
        <f ca="1">IF(pajak[[#This Row],[//]]="","",INDEX(Table1[Kode Sales :],pajak[//]-offset))</f>
        <v/>
      </c>
      <c r="H12" t="str">
        <f ca="1">IF(pajak[[#This Row],[//]]="","",INDEX(Table1[Toko],pajak[//]-offset))</f>
        <v/>
      </c>
      <c r="I12" s="87" t="str">
        <f ca="1">IF(pajak[[#This Row],[//]]="","",SUMIF(Table1[h_id],pajak[[#This Row],[//]],Table1[h_hargasebelumdiskon]))</f>
        <v/>
      </c>
      <c r="J12" s="87" t="str">
        <f ca="1">IF(pajak[[#This Row],[//]]="","",SUMIF(Table1[h_id],pajak[[#This Row],[//]],Table1[h_diskon]))</f>
        <v/>
      </c>
      <c r="K12" s="87" t="str">
        <f ca="1">IF(pajak[[#This Row],[//]]="","",SUMIF(Table1[h_id],pajak[[#This Row],[//]],Table1[h_hargasetelahdiskon]))</f>
        <v/>
      </c>
      <c r="L12" s="87" t="str">
        <f ca="1">IF(pajak[//]="","",pajak[[#This Row],[Sub Total]]/1.11*11%)</f>
        <v/>
      </c>
      <c r="M12" s="87" t="str">
        <f ca="1">pajak[[#This Row],[Sub Total]]</f>
        <v/>
      </c>
      <c r="N12" s="85" t="str">
        <f ca="1">IF(pajak[[#This Row],[//]]="","",INDEX(Table1[pembuat nota :],pajak[//]-offset))</f>
        <v/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23090008</v>
      </c>
      <c r="T12" s="183" t="b">
        <f ca="1">IF(Table4[[#This Row],[AM]]&amp;" "&amp;Table4[[#This Row],[---]]=INDIRECT("pajak[@["&amp;Table4[#Headers]&amp;"]]"),MATCH(Table4[[#This Row],[---]],INDIRECT($3:$3),0))</f>
        <v>0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D13" t="str">
        <f t="shared" ca="1" si="0"/>
        <v/>
      </c>
      <c r="E13" t="str">
        <f ca="1">IF(pajak[[#This Row],[//]]="","",INDEX(Table1[No. Invoice :],pajak[//]-offset))</f>
        <v/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/>
      </c>
      <c r="H13" t="str">
        <f ca="1">IF(pajak[[#This Row],[//]]="","",INDEX(Table1[Toko],pajak[//]-offset))</f>
        <v/>
      </c>
      <c r="I13" s="87" t="str">
        <f ca="1">IF(pajak[[#This Row],[//]]="","",SUMIF(Table1[h_id],pajak[[#This Row],[//]],Table1[h_hargasebelumdiskon]))</f>
        <v/>
      </c>
      <c r="J13" s="87" t="str">
        <f ca="1">IF(pajak[[#This Row],[//]]="","",SUMIF(Table1[h_id],pajak[[#This Row],[//]],Table1[h_diskon]))</f>
        <v/>
      </c>
      <c r="K13" s="87" t="str">
        <f ca="1">IF(pajak[[#This Row],[//]]="","",SUMIF(Table1[h_id],pajak[[#This Row],[//]],Table1[h_hargasetelahdiskon]))</f>
        <v/>
      </c>
      <c r="L13" s="87" t="str">
        <f ca="1">IF(pajak[//]="","",pajak[[#This Row],[Sub Total]]/1.11*11%)</f>
        <v/>
      </c>
      <c r="M13" s="87" t="str">
        <f ca="1">pajak[[#This Row],[Sub Total]]</f>
        <v/>
      </c>
      <c r="N13" s="85" t="str">
        <f ca="1">IF(pajak[[#This Row],[//]]="","",INDEX(Table1[pembuat nota :],pajak[//]-offset))</f>
        <v/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23090009</v>
      </c>
      <c r="T13" s="183" t="b">
        <f ca="1">IF(Table4[[#This Row],[AM]]&amp;" "&amp;Table4[[#This Row],[---]]=INDIRECT("pajak[@["&amp;Table4[#Headers]&amp;"]]"),MATCH(Table4[[#This Row],[---]],INDIRECT($3:$3),0))</f>
        <v>0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D14" s="85" t="str">
        <f t="shared" ca="1" si="0"/>
        <v/>
      </c>
      <c r="E14" t="str">
        <f ca="1">IF(pajak[[#This Row],[//]]="","",INDEX(Table1[No. Invoice :],pajak[//]-offset))</f>
        <v/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/>
      </c>
      <c r="H14" s="85" t="str">
        <f ca="1">IF(pajak[[#This Row],[//]]="","",INDEX(Table1[Toko],pajak[//]-offset))</f>
        <v/>
      </c>
      <c r="I14" s="87" t="str">
        <f ca="1">IF(pajak[[#This Row],[//]]="","",SUMIF(Table1[h_id],pajak[[#This Row],[//]],Table1[h_hargasebelumdiskon]))</f>
        <v/>
      </c>
      <c r="J14" s="87" t="str">
        <f ca="1">IF(pajak[[#This Row],[//]]="","",SUMIF(Table1[h_id],pajak[[#This Row],[//]],Table1[h_diskon]))</f>
        <v/>
      </c>
      <c r="K14" s="87" t="str">
        <f ca="1">IF(pajak[[#This Row],[//]]="","",SUMIF(Table1[h_id],pajak[[#This Row],[//]],Table1[h_hargasetelahdiskon]))</f>
        <v/>
      </c>
      <c r="L14" s="87" t="str">
        <f ca="1">IF(pajak[//]="","",pajak[[#This Row],[Sub Total]]/1.11*11%)</f>
        <v/>
      </c>
      <c r="M14" s="87" t="str">
        <f ca="1">pajak[[#This Row],[Sub Total]]</f>
        <v/>
      </c>
      <c r="N14" s="85" t="str">
        <f ca="1">IF(pajak[[#This Row],[//]]="","",INDEX(Table1[pembuat nota :],pajak[//]-offset))</f>
        <v/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23090010</v>
      </c>
      <c r="T14" s="183" t="b">
        <f ca="1">IF(Table4[[#This Row],[AM]]&amp;" "&amp;Table4[[#This Row],[---]]=INDIRECT("pajak[@["&amp;Table4[#Headers]&amp;"]]"),MATCH(Table4[[#This Row],[---]],INDIRECT($3:$3),0))</f>
        <v>0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D15" s="85" t="str">
        <f t="shared" ca="1" si="0"/>
        <v/>
      </c>
      <c r="E15" t="str">
        <f ca="1">IF(pajak[[#This Row],[//]]="","",INDEX(Table1[No. Invoice :],pajak[//]-offset))</f>
        <v/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/>
      </c>
      <c r="H15" s="85" t="str">
        <f ca="1">IF(pajak[[#This Row],[//]]="","",INDEX(Table1[Toko],pajak[//]-offset))</f>
        <v/>
      </c>
      <c r="I15" s="87" t="str">
        <f ca="1">IF(pajak[[#This Row],[//]]="","",SUMIF(Table1[h_id],pajak[[#This Row],[//]],Table1[h_hargasebelumdiskon]))</f>
        <v/>
      </c>
      <c r="J15" s="87" t="str">
        <f ca="1">IF(pajak[[#This Row],[//]]="","",SUMIF(Table1[h_id],pajak[[#This Row],[//]],Table1[h_diskon]))</f>
        <v/>
      </c>
      <c r="K15" s="87" t="str">
        <f ca="1">IF(pajak[[#This Row],[//]]="","",SUMIF(Table1[h_id],pajak[[#This Row],[//]],Table1[h_hargasetelahdiskon]))</f>
        <v/>
      </c>
      <c r="L15" s="87" t="str">
        <f ca="1">IF(pajak[//]="","",pajak[[#This Row],[Sub Total]]/1.11*11%)</f>
        <v/>
      </c>
      <c r="M15" s="87" t="str">
        <f ca="1">pajak[[#This Row],[Sub Total]]</f>
        <v/>
      </c>
      <c r="N15" s="85" t="str">
        <f ca="1">IF(pajak[[#This Row],[//]]="","",INDEX(Table1[pembuat nota :],pajak[//]-offset))</f>
        <v/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23090011</v>
      </c>
      <c r="T15" s="183" t="b">
        <f ca="1">IF(Table4[[#This Row],[AM]]&amp;" "&amp;Table4[[#This Row],[---]]=INDIRECT("pajak[@["&amp;Table4[#Headers]&amp;"]]"),MATCH(Table4[[#This Row],[---]],INDIRECT($3:$3),0))</f>
        <v>0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D16" s="85" t="str">
        <f t="shared" ca="1" si="0"/>
        <v/>
      </c>
      <c r="E16" t="str">
        <f ca="1">IF(pajak[[#This Row],[//]]="","",INDEX(Table1[No. Invoice :],pajak[//]-offset))</f>
        <v/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/>
      </c>
      <c r="H16" s="85" t="str">
        <f ca="1">IF(pajak[[#This Row],[//]]="","",INDEX(Table1[Toko],pajak[//]-offset))</f>
        <v/>
      </c>
      <c r="I16" s="87" t="str">
        <f ca="1">IF(pajak[[#This Row],[//]]="","",SUMIF(Table1[h_id],pajak[[#This Row],[//]],Table1[h_hargasebelumdiskon]))</f>
        <v/>
      </c>
      <c r="J16" s="87" t="str">
        <f ca="1">IF(pajak[[#This Row],[//]]="","",SUMIF(Table1[h_id],pajak[[#This Row],[//]],Table1[h_diskon]))</f>
        <v/>
      </c>
      <c r="K16" s="87" t="str">
        <f ca="1">IF(pajak[[#This Row],[//]]="","",SUMIF(Table1[h_id],pajak[[#This Row],[//]],Table1[h_hargasetelahdiskon]))</f>
        <v/>
      </c>
      <c r="L16" s="87" t="str">
        <f ca="1">IF(pajak[//]="","",pajak[[#This Row],[Sub Total]]/1.11*11%)</f>
        <v/>
      </c>
      <c r="M16" s="87" t="str">
        <f ca="1">pajak[[#This Row],[Sub Total]]</f>
        <v/>
      </c>
      <c r="N16" s="85" t="str">
        <f ca="1">IF(pajak[[#This Row],[//]]="","",INDEX(Table1[pembuat nota :],pajak[//]-offset))</f>
        <v/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23090012</v>
      </c>
      <c r="T16" s="183" t="b">
        <f ca="1">IF(Table4[[#This Row],[AM]]&amp;" "&amp;Table4[[#This Row],[---]]=INDIRECT("pajak[@["&amp;Table4[#Headers]&amp;"]]"),MATCH(Table4[[#This Row],[---]],INDIRECT($3:$3),0))</f>
        <v>0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2:24" x14ac:dyDescent="0.25">
      <c r="D17" s="85" t="str">
        <f t="shared" ca="1" si="0"/>
        <v/>
      </c>
      <c r="E17" t="str">
        <f ca="1">IF(pajak[[#This Row],[//]]="","",INDEX(Table1[No. Invoice :],pajak[//]-offset))</f>
        <v/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/>
      </c>
      <c r="H17" s="85" t="str">
        <f ca="1">IF(pajak[[#This Row],[//]]="","",INDEX(Table1[Toko],pajak[//]-offset))</f>
        <v/>
      </c>
      <c r="I17" s="87" t="str">
        <f ca="1">IF(pajak[[#This Row],[//]]="","",SUMIF(Table1[h_id],pajak[[#This Row],[//]],Table1[h_hargasebelumdiskon]))</f>
        <v/>
      </c>
      <c r="J17" s="87" t="str">
        <f ca="1">IF(pajak[[#This Row],[//]]="","",SUMIF(Table1[h_id],pajak[[#This Row],[//]],Table1[h_diskon]))</f>
        <v/>
      </c>
      <c r="K17" s="87" t="str">
        <f ca="1">IF(pajak[[#This Row],[//]]="","",SUMIF(Table1[h_id],pajak[[#This Row],[//]],Table1[h_hargasetelahdiskon]))</f>
        <v/>
      </c>
      <c r="L17" s="87" t="str">
        <f ca="1">IF(pajak[//]="","",pajak[[#This Row],[Sub Total]]/1.11*11%)</f>
        <v/>
      </c>
      <c r="M17" s="87" t="str">
        <f ca="1">pajak[[#This Row],[Sub Total]]</f>
        <v/>
      </c>
      <c r="N17" s="85" t="str">
        <f ca="1">IF(pajak[[#This Row],[//]]="","",INDEX(Table1[pembuat nota :],pajak[//]-offset))</f>
        <v/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23090013</v>
      </c>
      <c r="T17" s="183" t="b">
        <f ca="1">IF(Table4[[#This Row],[AM]]&amp;" "&amp;Table4[[#This Row],[---]]=INDIRECT("pajak[@["&amp;Table4[#Headers]&amp;"]]"),MATCH(Table4[[#This Row],[---]],INDIRECT($3:$3),0))</f>
        <v>0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2:24" x14ac:dyDescent="0.25">
      <c r="D18" s="85" t="str">
        <f t="shared" ca="1" si="0"/>
        <v/>
      </c>
      <c r="E18" t="str">
        <f ca="1">IF(pajak[[#This Row],[//]]="","",INDEX(Table1[No. Invoice :],pajak[//]-offset))</f>
        <v/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/>
      </c>
      <c r="H18" s="85" t="str">
        <f ca="1">IF(pajak[[#This Row],[//]]="","",INDEX(Table1[Toko],pajak[//]-offset))</f>
        <v/>
      </c>
      <c r="I18" s="87" t="str">
        <f ca="1">IF(pajak[[#This Row],[//]]="","",SUMIF(Table1[h_id],pajak[[#This Row],[//]],Table1[h_hargasebelumdiskon]))</f>
        <v/>
      </c>
      <c r="J18" s="87" t="str">
        <f ca="1">IF(pajak[[#This Row],[//]]="","",SUMIF(Table1[h_id],pajak[[#This Row],[//]],Table1[h_diskon]))</f>
        <v/>
      </c>
      <c r="K18" s="87" t="str">
        <f ca="1">IF(pajak[[#This Row],[//]]="","",SUMIF(Table1[h_id],pajak[[#This Row],[//]],Table1[h_hargasetelahdiskon]))</f>
        <v/>
      </c>
      <c r="L18" s="87" t="str">
        <f ca="1">IF(pajak[//]="","",pajak[[#This Row],[Sub Total]]/1.11*11%)</f>
        <v/>
      </c>
      <c r="M18" s="87" t="str">
        <f ca="1">pajak[[#This Row],[Sub Total]]</f>
        <v/>
      </c>
      <c r="N18" s="85" t="str">
        <f ca="1">IF(pajak[[#This Row],[//]]="","",INDEX(Table1[pembuat nota :],pajak[//]-offset))</f>
        <v/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23090014</v>
      </c>
      <c r="T18" s="183" t="b">
        <f ca="1">IF(Table4[[#This Row],[AM]]&amp;" "&amp;Table4[[#This Row],[---]]=INDIRECT("pajak[@["&amp;Table4[#Headers]&amp;"]]"),MATCH(Table4[[#This Row],[---]],INDIRECT($3:$3),0))</f>
        <v>0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2:24" x14ac:dyDescent="0.25">
      <c r="D19" s="85" t="str">
        <f t="shared" ca="1" si="0"/>
        <v/>
      </c>
      <c r="E19" t="str">
        <f ca="1">IF(pajak[[#This Row],[//]]="","",INDEX(Table1[No. Invoice :],pajak[//]-offset))</f>
        <v/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/>
      </c>
      <c r="H19" s="85" t="str">
        <f ca="1">IF(pajak[[#This Row],[//]]="","",INDEX(Table1[Toko],pajak[//]-offset))</f>
        <v/>
      </c>
      <c r="I19" s="87" t="str">
        <f ca="1">IF(pajak[[#This Row],[//]]="","",SUMIF(Table1[h_id],pajak[[#This Row],[//]],Table1[h_hargasebelumdiskon]))</f>
        <v/>
      </c>
      <c r="J19" s="87" t="str">
        <f ca="1">IF(pajak[[#This Row],[//]]="","",SUMIF(Table1[h_id],pajak[[#This Row],[//]],Table1[h_diskon]))</f>
        <v/>
      </c>
      <c r="K19" s="87" t="str">
        <f ca="1">IF(pajak[[#This Row],[//]]="","",SUMIF(Table1[h_id],pajak[[#This Row],[//]],Table1[h_hargasetelahdiskon]))</f>
        <v/>
      </c>
      <c r="L19" s="87" t="str">
        <f ca="1">IF(pajak[//]="","",pajak[[#This Row],[Sub Total]]/1.11*11%)</f>
        <v/>
      </c>
      <c r="M19" s="87" t="str">
        <f ca="1">pajak[[#This Row],[Sub Total]]</f>
        <v/>
      </c>
      <c r="N19" s="85" t="str">
        <f ca="1">IF(pajak[[#This Row],[//]]="","",INDEX(Table1[pembuat nota :],pajak[//]-offset))</f>
        <v/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23090015</v>
      </c>
      <c r="T19" s="183" t="b">
        <f ca="1">IF(Table4[[#This Row],[AM]]&amp;" "&amp;Table4[[#This Row],[---]]=INDIRECT("pajak[@["&amp;Table4[#Headers]&amp;"]]"),MATCH(Table4[[#This Row],[---]],INDIRECT($3:$3),0))</f>
        <v>0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2:24" x14ac:dyDescent="0.25">
      <c r="D20" s="85" t="str">
        <f t="shared" ca="1" si="0"/>
        <v/>
      </c>
      <c r="E20" t="str">
        <f ca="1">IF(pajak[[#This Row],[//]]="","",INDEX(Table1[No. Invoice :],pajak[//]-offset))</f>
        <v/>
      </c>
      <c r="F20" s="88" t="str">
        <f ca="1">IF(pajak[[#This Row],[//]]="","",INDEX(Table1[Tgl Invoice :],pajak[//]-offset))</f>
        <v/>
      </c>
      <c r="G20" s="85" t="str">
        <f ca="1">IF(pajak[[#This Row],[//]]="","",INDEX(Table1[Kode Sales :],pajak[//]-offset))</f>
        <v/>
      </c>
      <c r="H20" s="85" t="str">
        <f ca="1">IF(pajak[[#This Row],[//]]="","",INDEX(Table1[Toko],pajak[//]-offset))</f>
        <v/>
      </c>
      <c r="I20" s="87" t="str">
        <f ca="1">IF(pajak[[#This Row],[//]]="","",SUMIF(Table1[h_id],pajak[[#This Row],[//]],Table1[h_hargasebelumdiskon]))</f>
        <v/>
      </c>
      <c r="J20" s="87" t="str">
        <f ca="1">IF(pajak[[#This Row],[//]]="","",SUMIF(Table1[h_id],pajak[[#This Row],[//]],Table1[h_diskon]))</f>
        <v/>
      </c>
      <c r="K20" s="87" t="str">
        <f ca="1">IF(pajak[[#This Row],[//]]="","",SUMIF(Table1[h_id],pajak[[#This Row],[//]],Table1[h_hargasetelahdiskon]))</f>
        <v/>
      </c>
      <c r="L20" s="87" t="str">
        <f ca="1">IF(pajak[//]="","",pajak[[#This Row],[Sub Total]]/1.11*11%)</f>
        <v/>
      </c>
      <c r="M20" s="87" t="str">
        <f ca="1">pajak[[#This Row],[Sub Total]]</f>
        <v/>
      </c>
      <c r="N20" s="85" t="str">
        <f ca="1">IF(pajak[[#This Row],[//]]="","",INDEX(Table1[pembuat nota :],pajak[//]-offset))</f>
        <v/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23090016</v>
      </c>
      <c r="T20" s="183" t="b">
        <f ca="1">IF(Table4[[#This Row],[AM]]&amp;" "&amp;Table4[[#This Row],[---]]=INDIRECT("pajak[@["&amp;Table4[#Headers]&amp;"]]"),MATCH(Table4[[#This Row],[---]],INDIRECT($3:$3),0))</f>
        <v>0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2:24" x14ac:dyDescent="0.25">
      <c r="D21" s="85" t="str">
        <f t="shared" ca="1" si="0"/>
        <v/>
      </c>
      <c r="E21" t="str">
        <f ca="1">IF(pajak[[#This Row],[//]]="","",INDEX(Table1[No. Invoice :],pajak[//]-offset))</f>
        <v/>
      </c>
      <c r="F21" s="88" t="str">
        <f ca="1">IF(pajak[[#This Row],[//]]="","",INDEX(Table1[Tgl Invoice :],pajak[//]-offset))</f>
        <v/>
      </c>
      <c r="G21" s="85" t="str">
        <f ca="1">IF(pajak[[#This Row],[//]]="","",INDEX(Table1[Kode Sales :],pajak[//]-offset))</f>
        <v/>
      </c>
      <c r="H21" s="85" t="str">
        <f ca="1">IF(pajak[[#This Row],[//]]="","",INDEX(Table1[Toko],pajak[//]-offset))</f>
        <v/>
      </c>
      <c r="I21" s="87" t="str">
        <f ca="1">IF(pajak[[#This Row],[//]]="","",SUMIF(Table1[h_id],pajak[[#This Row],[//]],Table1[h_hargasebelumdiskon]))</f>
        <v/>
      </c>
      <c r="J21" s="87" t="str">
        <f ca="1">IF(pajak[[#This Row],[//]]="","",SUMIF(Table1[h_id],pajak[[#This Row],[//]],Table1[h_diskon]))</f>
        <v/>
      </c>
      <c r="K21" s="87" t="str">
        <f ca="1">IF(pajak[[#This Row],[//]]="","",SUMIF(Table1[h_id],pajak[[#This Row],[//]],Table1[h_hargasetelahdiskon]))</f>
        <v/>
      </c>
      <c r="L21" s="87" t="str">
        <f ca="1">IF(pajak[//]="","",pajak[[#This Row],[Sub Total]]/1.11*11%)</f>
        <v/>
      </c>
      <c r="M21" s="87" t="str">
        <f ca="1">pajak[[#This Row],[Sub Total]]</f>
        <v/>
      </c>
      <c r="N21" s="85" t="str">
        <f ca="1">IF(pajak[[#This Row],[//]]="","",INDEX(Table1[pembuat nota :],pajak[//]-offset))</f>
        <v/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23090017</v>
      </c>
      <c r="T21" s="183" t="b">
        <f ca="1">IF(Table4[[#This Row],[AM]]&amp;" "&amp;Table4[[#This Row],[---]]=INDIRECT("pajak[@["&amp;Table4[#Headers]&amp;"]]"),MATCH(Table4[[#This Row],[---]],INDIRECT($3:$3),0))</f>
        <v>0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2:24" x14ac:dyDescent="0.25">
      <c r="B22" s="291"/>
      <c r="D22" s="85" t="str">
        <f t="shared" ca="1" si="0"/>
        <v/>
      </c>
      <c r="E22" t="str">
        <f ca="1">IF(pajak[[#This Row],[//]]="","",INDEX(Table1[No. Invoice :],pajak[//]-offset))</f>
        <v/>
      </c>
      <c r="F22" s="88" t="str">
        <f ca="1">IF(pajak[[#This Row],[//]]="","",INDEX(Table1[Tgl Invoice :],pajak[//]-offset))</f>
        <v/>
      </c>
      <c r="G22" s="85" t="str">
        <f ca="1">IF(pajak[[#This Row],[//]]="","",INDEX(Table1[Kode Sales :],pajak[//]-offset))</f>
        <v/>
      </c>
      <c r="H22" s="85" t="str">
        <f ca="1">IF(pajak[[#This Row],[//]]="","",INDEX(Table1[Toko],pajak[//]-offset))</f>
        <v/>
      </c>
      <c r="I22" s="87" t="str">
        <f ca="1">IF(pajak[[#This Row],[//]]="","",SUMIF(Table1[h_id],pajak[[#This Row],[//]],Table1[h_hargasebelumdiskon]))</f>
        <v/>
      </c>
      <c r="J22" s="87" t="str">
        <f ca="1">IF(pajak[[#This Row],[//]]="","",SUMIF(Table1[h_id],pajak[[#This Row],[//]],Table1[h_diskon]))</f>
        <v/>
      </c>
      <c r="K22" s="87" t="str">
        <f ca="1">IF(pajak[[#This Row],[//]]="","",SUMIF(Table1[h_id],pajak[[#This Row],[//]],Table1[h_hargasetelahdiskon]))</f>
        <v/>
      </c>
      <c r="L22" s="87" t="str">
        <f ca="1">IF(pajak[//]="","",pajak[[#This Row],[Sub Total]]/1.11*11%)</f>
        <v/>
      </c>
      <c r="M22" s="87" t="str">
        <f ca="1">pajak[[#This Row],[Sub Total]]</f>
        <v/>
      </c>
      <c r="N22" s="85" t="str">
        <f ca="1">IF(pajak[[#This Row],[//]]="","",INDEX(Table1[pembuat nota :],pajak[//]-offset))</f>
        <v/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23090018</v>
      </c>
      <c r="T22" s="183" t="b">
        <f ca="1">IF(Table4[[#This Row],[AM]]&amp;" "&amp;Table4[[#This Row],[---]]=INDIRECT("pajak[@["&amp;Table4[#Headers]&amp;"]]"),MATCH(Table4[[#This Row],[---]],INDIRECT($3:$3),0))</f>
        <v>0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2:24" x14ac:dyDescent="0.25">
      <c r="D23" s="85" t="str">
        <f t="shared" ca="1" si="0"/>
        <v/>
      </c>
      <c r="E23" t="str">
        <f ca="1">IF(pajak[[#This Row],[//]]="","",INDEX(Table1[No. Invoice :],pajak[//]-offset))</f>
        <v/>
      </c>
      <c r="F23" s="88" t="str">
        <f ca="1">IF(pajak[[#This Row],[//]]="","",INDEX(Table1[Tgl Invoice :],pajak[//]-offset))</f>
        <v/>
      </c>
      <c r="G23" s="85" t="str">
        <f ca="1">IF(pajak[[#This Row],[//]]="","",INDEX(Table1[Kode Sales :],pajak[//]-offset))</f>
        <v/>
      </c>
      <c r="H23" s="85" t="str">
        <f ca="1">IF(pajak[[#This Row],[//]]="","",INDEX(Table1[Toko],pajak[//]-offset))</f>
        <v/>
      </c>
      <c r="I23" s="87" t="str">
        <f ca="1">IF(pajak[[#This Row],[//]]="","",SUMIF(Table1[h_id],pajak[[#This Row],[//]],Table1[h_hargasebelumdiskon]))</f>
        <v/>
      </c>
      <c r="J23" s="87" t="str">
        <f ca="1">IF(pajak[[#This Row],[//]]="","",SUMIF(Table1[h_id],pajak[[#This Row],[//]],Table1[h_diskon]))</f>
        <v/>
      </c>
      <c r="K23" s="87" t="str">
        <f ca="1">IF(pajak[[#This Row],[//]]="","",SUMIF(Table1[h_id],pajak[[#This Row],[//]],Table1[h_hargasetelahdiskon]))</f>
        <v/>
      </c>
      <c r="L23" s="87" t="str">
        <f ca="1">IF(pajak[//]="","",pajak[[#This Row],[Sub Total]]/1.11*11%)</f>
        <v/>
      </c>
      <c r="M23" s="87" t="str">
        <f ca="1">pajak[[#This Row],[Sub Total]]</f>
        <v/>
      </c>
      <c r="N23" s="85" t="str">
        <f ca="1">IF(pajak[[#This Row],[//]]="","",INDEX(Table1[pembuat nota :],pajak[//]-offset))</f>
        <v/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23090019</v>
      </c>
      <c r="T23" s="183" t="b">
        <f ca="1">IF(Table4[[#This Row],[AM]]&amp;" "&amp;Table4[[#This Row],[---]]=INDIRECT("pajak[@["&amp;Table4[#Headers]&amp;"]]"),MATCH(Table4[[#This Row],[---]],INDIRECT($3:$3),0))</f>
        <v>0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2:24" x14ac:dyDescent="0.25">
      <c r="D24" s="85" t="str">
        <f t="shared" ca="1" si="0"/>
        <v/>
      </c>
      <c r="E24" s="85" t="str">
        <f ca="1">IF(pajak[[#This Row],[//]]="","",INDEX(Table1[No. Invoice :],pajak[//]-offset))</f>
        <v/>
      </c>
      <c r="F24" s="88" t="str">
        <f ca="1">IF(pajak[[#This Row],[//]]="","",INDEX(Table1[Tgl Invoice :],pajak[//]-offset))</f>
        <v/>
      </c>
      <c r="G24" s="85" t="str">
        <f ca="1">IF(pajak[[#This Row],[//]]="","",INDEX(Table1[Kode Sales :],pajak[//]-offset))</f>
        <v/>
      </c>
      <c r="H24" s="85" t="str">
        <f ca="1">IF(pajak[[#This Row],[//]]="","",INDEX(Table1[Toko],pajak[//]-offset))</f>
        <v/>
      </c>
      <c r="I24" s="87" t="str">
        <f ca="1">IF(pajak[[#This Row],[//]]="","",SUMIF(Table1[h_id],pajak[[#This Row],[//]],Table1[h_hargasebelumdiskon]))</f>
        <v/>
      </c>
      <c r="J24" s="87" t="str">
        <f ca="1">IF(pajak[[#This Row],[//]]="","",SUMIF(Table1[h_id],pajak[[#This Row],[//]],Table1[h_diskon]))</f>
        <v/>
      </c>
      <c r="K24" s="87" t="str">
        <f ca="1">IF(pajak[[#This Row],[//]]="","",SUMIF(Table1[h_id],pajak[[#This Row],[//]],Table1[h_hargasetelahdiskon]))</f>
        <v/>
      </c>
      <c r="L24" s="87" t="str">
        <f ca="1">IF(pajak[//]="","",pajak[[#This Row],[Sub Total]]/1.11*11%)</f>
        <v/>
      </c>
      <c r="M24" s="87" t="str">
        <f ca="1">pajak[[#This Row],[Sub Total]]</f>
        <v/>
      </c>
      <c r="N24" s="85" t="str">
        <f ca="1">IF(pajak[[#This Row],[//]]="","",INDEX(Table1[pembuat nota :],pajak[//]-offset))</f>
        <v/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23090020</v>
      </c>
      <c r="T24" s="183" t="b">
        <f ca="1">IF(Table4[[#This Row],[AM]]&amp;" "&amp;Table4[[#This Row],[---]]=INDIRECT("pajak[@["&amp;Table4[#Headers]&amp;"]]"),MATCH(Table4[[#This Row],[---]],INDIRECT($3:$3),0))</f>
        <v>0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2:24" x14ac:dyDescent="0.25">
      <c r="D25" s="85" t="str">
        <f t="shared" ca="1" si="0"/>
        <v/>
      </c>
      <c r="E25" s="85" t="str">
        <f ca="1">IF(pajak[[#This Row],[//]]="","",INDEX(Table1[No. Invoice :],pajak[//]-offset))</f>
        <v/>
      </c>
      <c r="F25" s="88" t="str">
        <f ca="1">IF(pajak[[#This Row],[//]]="","",INDEX(Table1[Tgl Invoice :],pajak[//]-offset))</f>
        <v/>
      </c>
      <c r="G25" s="85" t="str">
        <f ca="1">IF(pajak[[#This Row],[//]]="","",INDEX(Table1[Kode Sales :],pajak[//]-offset))</f>
        <v/>
      </c>
      <c r="H25" s="85" t="str">
        <f ca="1">IF(pajak[[#This Row],[//]]="","",INDEX(Table1[Toko],pajak[//]-offset))</f>
        <v/>
      </c>
      <c r="I25" s="87" t="str">
        <f ca="1">IF(pajak[[#This Row],[//]]="","",SUMIF(Table1[h_id],pajak[[#This Row],[//]],Table1[h_hargasebelumdiskon]))</f>
        <v/>
      </c>
      <c r="J25" s="87" t="str">
        <f ca="1">IF(pajak[[#This Row],[//]]="","",SUMIF(Table1[h_id],pajak[[#This Row],[//]],Table1[h_diskon]))</f>
        <v/>
      </c>
      <c r="K25" s="87" t="str">
        <f ca="1">IF(pajak[[#This Row],[//]]="","",SUMIF(Table1[h_id],pajak[[#This Row],[//]],Table1[h_hargasetelahdiskon]))</f>
        <v/>
      </c>
      <c r="L25" s="87" t="str">
        <f ca="1">IF(pajak[//]="","",pajak[[#This Row],[Sub Total]]/1.11*11%)</f>
        <v/>
      </c>
      <c r="M25" s="87" t="str">
        <f ca="1">pajak[[#This Row],[Sub Total]]</f>
        <v/>
      </c>
      <c r="N25" s="85" t="str">
        <f ca="1">IF(pajak[[#This Row],[//]]="","",INDEX(Table1[pembuat nota :],pajak[//]-offset))</f>
        <v/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23090021</v>
      </c>
      <c r="T25" s="183" t="b">
        <f ca="1">IF(Table4[[#This Row],[AM]]&amp;" "&amp;Table4[[#This Row],[---]]=INDIRECT("pajak[@["&amp;Table4[#Headers]&amp;"]]"),MATCH(Table4[[#This Row],[---]],INDIRECT($3:$3),0))</f>
        <v>0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2:24" x14ac:dyDescent="0.25">
      <c r="D26" s="85" t="str">
        <f t="shared" ca="1" si="0"/>
        <v/>
      </c>
      <c r="E26" s="85" t="str">
        <f ca="1">IF(pajak[[#This Row],[//]]="","",INDEX(Table1[No. Invoice :],pajak[//]-offset))</f>
        <v/>
      </c>
      <c r="F26" s="88" t="str">
        <f ca="1">IF(pajak[[#This Row],[//]]="","",INDEX(Table1[Tgl Invoice :],pajak[//]-offset))</f>
        <v/>
      </c>
      <c r="G26" s="85" t="str">
        <f ca="1">IF(pajak[[#This Row],[//]]="","",INDEX(Table1[Kode Sales :],pajak[//]-offset))</f>
        <v/>
      </c>
      <c r="H26" s="85" t="str">
        <f ca="1">IF(pajak[[#This Row],[//]]="","",INDEX(Table1[Toko],pajak[//]-offset))</f>
        <v/>
      </c>
      <c r="I26" s="87" t="str">
        <f ca="1">IF(pajak[[#This Row],[//]]="","",SUMIF(Table1[h_id],pajak[[#This Row],[//]],Table1[h_hargasebelumdiskon]))</f>
        <v/>
      </c>
      <c r="J26" s="87" t="str">
        <f ca="1">IF(pajak[[#This Row],[//]]="","",SUMIF(Table1[h_id],pajak[[#This Row],[//]],Table1[h_diskon]))</f>
        <v/>
      </c>
      <c r="K26" s="87" t="str">
        <f ca="1">IF(pajak[[#This Row],[//]]="","",SUMIF(Table1[h_id],pajak[[#This Row],[//]],Table1[h_hargasetelahdiskon]))</f>
        <v/>
      </c>
      <c r="L26" s="87" t="str">
        <f ca="1">IF(pajak[//]="","",pajak[[#This Row],[Sub Total]]/1.11*11%)</f>
        <v/>
      </c>
      <c r="M26" s="87" t="str">
        <f ca="1">pajak[[#This Row],[Sub Total]]</f>
        <v/>
      </c>
      <c r="N26" s="85" t="str">
        <f ca="1">IF(pajak[[#This Row],[//]]="","",INDEX(Table1[pembuat nota :],pajak[//]-offset))</f>
        <v/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23090022</v>
      </c>
      <c r="T26" s="184" t="b">
        <f ca="1">IF(Table4[[#This Row],[AM]]&amp;" "&amp;Table4[[#This Row],[---]]=INDIRECT("pajak[@["&amp;Table4[#Headers]&amp;"]]"),MATCH(Table4[[#This Row],[---]],INDIRECT($3:$3),0))</f>
        <v>0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2:24" x14ac:dyDescent="0.25"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23090023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2:24" x14ac:dyDescent="0.25"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23090024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2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23090025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2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23090026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2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23090027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2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23090028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23090029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23090030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23090031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23090032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23090033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23090034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23090035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23090036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23090037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23090038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23090039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23090040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23090041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23090042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23090043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23090044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23090045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23090046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23090047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23090048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23090049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23090050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23090051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23090052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23090053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48</v>
      </c>
      <c r="F58"/>
      <c r="I58" s="87">
        <f ca="1">SUBTOTAL(109,pajak[Total])</f>
        <v>39816200</v>
      </c>
      <c r="J58" s="87">
        <f ca="1">SUBTOTAL(109,pajak[Diskon])</f>
        <v>4870400</v>
      </c>
      <c r="K58" s="87">
        <f ca="1">SUBTOTAL(109,pajak[Sub Total])</f>
        <v>34945800</v>
      </c>
      <c r="L58" s="87">
        <f ca="1">SUBTOTAL(109,pajak[PPN 11%])</f>
        <v>3463097.297297297</v>
      </c>
      <c r="M58" s="87">
        <f ca="1">SUBTOTAL(109,pajak[Total Invoice])</f>
        <v>34945800</v>
      </c>
      <c r="N58"/>
      <c r="O58"/>
      <c r="P58"/>
    </row>
  </sheetData>
  <conditionalFormatting sqref="G59:G1048576 G3:G57">
    <cfRule type="duplicateValues" dxfId="64" priority="9"/>
  </conditionalFormatting>
  <conditionalFormatting sqref="T1:X2 T4:X1048576">
    <cfRule type="containsText" dxfId="63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F4" sqref="F4:F6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11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7</v>
      </c>
      <c r="I1" s="298" t="s">
        <v>71</v>
      </c>
      <c r="J1" s="298"/>
      <c r="K1">
        <v>11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23090004</v>
      </c>
      <c r="G3" s="10" t="s">
        <v>16</v>
      </c>
      <c r="H3" s="305" t="str">
        <f ca="1">INDEX(Table2[b],MATCH(kToko,Table2[a],0))</f>
        <v>LILY JULIAWATI</v>
      </c>
      <c r="I3" s="305"/>
      <c r="J3" s="305"/>
      <c r="K3" s="306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09" t="s">
        <v>18</v>
      </c>
      <c r="G4" s="16"/>
      <c r="H4" s="307"/>
      <c r="I4" s="307"/>
      <c r="J4" s="307"/>
      <c r="K4" s="308"/>
      <c r="L4" s="11"/>
    </row>
    <row r="5" spans="1:12" s="9" customFormat="1" ht="16.5" customHeight="1" x14ac:dyDescent="0.3">
      <c r="A5" s="6"/>
      <c r="B5" s="1" t="s">
        <v>2</v>
      </c>
      <c r="C5" s="7"/>
      <c r="D5" s="310">
        <f ca="1">INDEX(Table1[Tgl Invoice :],newestIdRow-offset)</f>
        <v>45178</v>
      </c>
      <c r="E5" s="311"/>
      <c r="F5" s="309"/>
      <c r="G5" s="17"/>
      <c r="H5" s="312" t="str">
        <f ca="1">IF(INDEX(Table2[c],MATCH(kToko,Table2[a],0))="","",INDEX(Table2[c],MATCH(kToko,Table2[a],0)))</f>
        <v>(REJO AGUNG)</v>
      </c>
      <c r="I5" s="312"/>
      <c r="J5" s="312"/>
      <c r="K5" s="313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09"/>
      <c r="G6" s="17"/>
      <c r="H6" s="314" t="str">
        <f ca="1">INDEX(Table2[d],MATCH(kToko,Table2[a],0))</f>
        <v>JOMBANG</v>
      </c>
      <c r="I6" s="314"/>
      <c r="J6" s="314"/>
      <c r="K6" s="315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3530</v>
      </c>
      <c r="E7" s="8"/>
      <c r="F7" s="20"/>
      <c r="G7" s="21"/>
      <c r="H7" s="316"/>
      <c r="I7" s="316"/>
      <c r="J7" s="316"/>
      <c r="K7" s="317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240</v>
      </c>
      <c r="C11" s="45" t="str">
        <f ca="1">IF(A11&gt;jumlahBarang,"",UPPER((INDEX(Table1[Unit],newestIdRow-offset+A11-1))))</f>
        <v>SET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KUAS SET JOYKO BR-1</v>
      </c>
      <c r="F11" s="48"/>
      <c r="G11" s="49"/>
      <c r="H11" s="50">
        <f ca="1">IF(A11&gt;jumlahBarang,"",INDEX(Table1[Unit Price],newestIdRow-offset+A11-1))</f>
        <v>8800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1848000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1000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LABEL HARGA JOYKO LB-2RL (1 LINE PUTIH)</v>
      </c>
      <c r="F12" s="48"/>
      <c r="G12" s="49"/>
      <c r="H12" s="50">
        <f ca="1">IF(A12&gt;jumlahBarang,"",INDEX(Table1[Unit Price],newestIdRow-offset+A12-1))</f>
        <v>2050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1793750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60</v>
      </c>
      <c r="C13" s="45" t="str">
        <f ca="1">IF(A13&gt;jumlahBarang,"",UPPER((INDEX(Table1[Unit],newestIdRow-offset+A13-1))))</f>
        <v>PCS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PUNCH JOYKO 40XL</v>
      </c>
      <c r="F13" s="48"/>
      <c r="G13" s="49"/>
      <c r="H13" s="50">
        <f ca="1">IF(A13&gt;jumlahBarang,"",INDEX(Table1[Unit Price],newestIdRow-offset+A13-1))</f>
        <v>29500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1548750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18</v>
      </c>
      <c r="C14" s="45" t="str">
        <f ca="1">IF(A14&gt;jumlahBarang,"",UPPER((INDEX(Table1[Unit],newestIdRow-offset+A14-1))))</f>
        <v>LSN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STAMP PAD JOYKO NO. 0</v>
      </c>
      <c r="F14" s="48"/>
      <c r="G14" s="49"/>
      <c r="H14" s="50">
        <f ca="1">IF(A14&gt;jumlahBarang,"",INDEX(Table1[Unit Price],newestIdRow-offset+A14-1))</f>
        <v>58800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926100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18</v>
      </c>
      <c r="C15" s="45" t="str">
        <f ca="1">IF(A15&gt;jumlahBarang,"",UPPER((INDEX(Table1[Unit],newestIdRow-offset+A15-1))))</f>
        <v>LSN</v>
      </c>
      <c r="D15" s="46">
        <f ca="1">IF(A15&gt;jumlahBarang,"",IF(INDEX(Table1[C],newestIdRow-offset+A15-1)="","",INDEX(Table1[C],newestIdRow-offset+A15-1)))</f>
        <v>1</v>
      </c>
      <c r="E15" s="47" t="str">
        <f ca="1">IF(A15&gt;jumlahBarang,"",INDEX(Table1[Item Description],newestIdRow-offset+A15-1))</f>
        <v>STAMP PAD JOYKO NO. 1</v>
      </c>
      <c r="F15" s="48"/>
      <c r="G15" s="49"/>
      <c r="H15" s="50">
        <f ca="1">IF(A15&gt;jumlahBarang,"",INDEX(Table1[Unit Price],newestIdRow-offset+A15-1))</f>
        <v>69600</v>
      </c>
      <c r="I15" s="51">
        <f ca="1">IF(A15&gt;jumlahBarang,"",IF(INDEX(Table1[Disc 1],newestIdRow-offset+A15-1)="","",INDEX(Table1[Disc 1],newestIdRow-offset+A15-1)))</f>
        <v>0.125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1096200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288</v>
      </c>
      <c r="C16" s="45" t="str">
        <f ca="1">IF(A16&gt;jumlahBarang,"",UPPER((INDEX(Table1[Unit],newestIdRow-offset+A16-1))))</f>
        <v>PCS</v>
      </c>
      <c r="D16" s="46">
        <f ca="1">IF(A16&gt;jumlahBarang,"",IF(INDEX(Table1[C],newestIdRow-offset+A16-1)="","",INDEX(Table1[C],newestIdRow-offset+A16-1)))</f>
        <v>2</v>
      </c>
      <c r="E16" s="47" t="str">
        <f ca="1">IF(A16&gt;jumlahBarang,"",INDEX(Table1[Item Description],newestIdRow-offset+A16-1))</f>
        <v>CRAYON / OIL PASTEL PUTAR JOYKO TWCR-12S (PANJANG)</v>
      </c>
      <c r="F16" s="48"/>
      <c r="G16" s="49"/>
      <c r="H16" s="50">
        <f ca="1">IF(A16&gt;jumlahBarang,"",INDEX(Table1[Unit Price],newestIdRow-offset+A16-1))</f>
        <v>23900</v>
      </c>
      <c r="I16" s="51">
        <f ca="1">IF(A16&gt;jumlahBarang,"",IF(INDEX(Table1[Disc 1],newestIdRow-offset+A16-1)="","",INDEX(Table1[Disc 1],newestIdRow-offset+A16-1)))</f>
        <v>0.125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6022800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288</v>
      </c>
      <c r="C17" s="45" t="str">
        <f ca="1">IF(A17&gt;jumlahBarang,"",UPPER((INDEX(Table1[Unit],newestIdRow-offset+A17-1))))</f>
        <v>PCS</v>
      </c>
      <c r="D17" s="46">
        <f ca="1">IF(A17&gt;jumlahBarang,"",IF(INDEX(Table1[C],newestIdRow-offset+A17-1)="","",INDEX(Table1[C],newestIdRow-offset+A17-1)))</f>
        <v>2</v>
      </c>
      <c r="E17" s="47" t="str">
        <f ca="1">IF(A17&gt;jumlahBarang,"",INDEX(Table1[Item Description],newestIdRow-offset+A17-1))</f>
        <v>CRAYON / OIL PASTEL PUTAR JOYKO TWCR-12MINI (PENDEK)</v>
      </c>
      <c r="F17" s="48"/>
      <c r="G17" s="49"/>
      <c r="H17" s="50">
        <f ca="1">IF(A17&gt;jumlahBarang,"",INDEX(Table1[Unit Price],newestIdRow-offset+A17-1))</f>
        <v>18600</v>
      </c>
      <c r="I17" s="51">
        <f ca="1">IF(A17&gt;jumlahBarang,"",IF(INDEX(Table1[Disc 1],newestIdRow-offset+A17-1)="","",INDEX(Table1[Disc 1],newestIdRow-offset+A17-1)))</f>
        <v>0.125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4687200</v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04"/>
      <c r="K28" s="304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1">
        <f ca="1">INDEX(pajak[Sub Total],MATCH(newestIdRow,pajak[//],0))</f>
        <v>17922800</v>
      </c>
      <c r="K29" s="30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03"/>
      <c r="K30" s="30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04"/>
      <c r="K32" s="304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1">
        <f ca="1">INDEX(pajak[PPN 11%],MATCH(newestIdRow,pajak[//],0))</f>
        <v>1776133.3333333333</v>
      </c>
      <c r="K33" s="302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04"/>
      <c r="K34" s="304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17922800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299" t="str">
        <f ca="1">INDEX(pajak[pembuat nota],MATCH(newestIdRow,pajak[//],0))</f>
        <v>NOVI / CONDRO</v>
      </c>
      <c r="K37" s="300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299" t="str">
        <f ca="1">INDEX(pajak[edited],MATCH(newestIdRow,pajak[//],0))</f>
        <v/>
      </c>
      <c r="K38" s="30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23090004</v>
      </c>
      <c r="F41" s="195"/>
      <c r="G41" s="196" t="s">
        <v>16</v>
      </c>
      <c r="H41" s="318" t="str">
        <f ca="1">H3</f>
        <v>LILY JULIAWATI</v>
      </c>
      <c r="I41" s="318"/>
      <c r="J41" s="318"/>
      <c r="K41" s="319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22" t="s">
        <v>18</v>
      </c>
      <c r="G42" s="202"/>
      <c r="H42" s="320"/>
      <c r="I42" s="320"/>
      <c r="J42" s="320"/>
      <c r="K42" s="321"/>
      <c r="L42" s="197"/>
    </row>
    <row r="43" spans="1:12" s="9" customFormat="1" ht="16.5" customHeight="1" x14ac:dyDescent="0.3">
      <c r="A43" s="190"/>
      <c r="B43" s="191" t="s">
        <v>2</v>
      </c>
      <c r="C43" s="192"/>
      <c r="D43" s="323">
        <f ca="1">D5</f>
        <v>45178</v>
      </c>
      <c r="E43" s="324"/>
      <c r="F43" s="322"/>
      <c r="G43" s="203"/>
      <c r="H43" s="325" t="str">
        <f ca="1">H5</f>
        <v>(REJO AGUNG)</v>
      </c>
      <c r="I43" s="325"/>
      <c r="J43" s="325"/>
      <c r="K43" s="326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22"/>
      <c r="G44" s="203"/>
      <c r="H44" s="327" t="str">
        <f ca="1">H6</f>
        <v>JOMBANG</v>
      </c>
      <c r="I44" s="327"/>
      <c r="J44" s="327"/>
      <c r="K44" s="328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3530</v>
      </c>
      <c r="E45" s="194"/>
      <c r="F45" s="207"/>
      <c r="G45" s="208"/>
      <c r="H45" s="329"/>
      <c r="I45" s="329"/>
      <c r="J45" s="329"/>
      <c r="K45" s="330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240</v>
      </c>
      <c r="C49" s="234" t="str">
        <f t="shared" ca="1" si="0"/>
        <v>SET</v>
      </c>
      <c r="D49" s="235">
        <f t="shared" ca="1" si="0"/>
        <v>1</v>
      </c>
      <c r="E49" s="236" t="str">
        <f t="shared" ca="1" si="0"/>
        <v>KUAS SET JOYKO BR-1</v>
      </c>
      <c r="F49" s="237"/>
      <c r="G49" s="238"/>
      <c r="H49" s="239">
        <f t="shared" ref="H49:K64" ca="1" si="1">H11</f>
        <v>8800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1848000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1000</v>
      </c>
      <c r="C50" s="234" t="str">
        <f t="shared" ca="1" si="0"/>
        <v>PCS</v>
      </c>
      <c r="D50" s="235">
        <f t="shared" ca="1" si="0"/>
        <v>1</v>
      </c>
      <c r="E50" s="236" t="str">
        <f t="shared" ca="1" si="0"/>
        <v>LABEL HARGA JOYKO LB-2RL (1 LINE PUTIH)</v>
      </c>
      <c r="F50" s="237"/>
      <c r="G50" s="238"/>
      <c r="H50" s="239">
        <f t="shared" ca="1" si="1"/>
        <v>2050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1793750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60</v>
      </c>
      <c r="C51" s="234" t="str">
        <f t="shared" ca="1" si="0"/>
        <v>PCS</v>
      </c>
      <c r="D51" s="235">
        <f t="shared" ca="1" si="0"/>
        <v>1</v>
      </c>
      <c r="E51" s="236" t="str">
        <f t="shared" ca="1" si="0"/>
        <v>PUNCH JOYKO 40XL</v>
      </c>
      <c r="F51" s="237"/>
      <c r="G51" s="238"/>
      <c r="H51" s="239">
        <f t="shared" ca="1" si="1"/>
        <v>29500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1548750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18</v>
      </c>
      <c r="C52" s="234" t="str">
        <f t="shared" ca="1" si="0"/>
        <v>LSN</v>
      </c>
      <c r="D52" s="235">
        <f t="shared" ca="1" si="0"/>
        <v>1</v>
      </c>
      <c r="E52" s="236" t="str">
        <f t="shared" ca="1" si="0"/>
        <v>STAMP PAD JOYKO NO. 0</v>
      </c>
      <c r="F52" s="237"/>
      <c r="G52" s="238"/>
      <c r="H52" s="239">
        <f t="shared" ca="1" si="1"/>
        <v>58800</v>
      </c>
      <c r="I52" s="240">
        <f t="shared" ca="1" si="1"/>
        <v>0.125</v>
      </c>
      <c r="J52" s="240" t="str">
        <f t="shared" ca="1" si="1"/>
        <v/>
      </c>
      <c r="K52" s="241">
        <f t="shared" ca="1" si="1"/>
        <v>926100</v>
      </c>
      <c r="L52" s="223"/>
    </row>
    <row r="53" spans="1:12" s="9" customFormat="1" ht="14.1" customHeight="1" x14ac:dyDescent="0.25">
      <c r="A53" s="232">
        <v>5</v>
      </c>
      <c r="B53" s="233">
        <f t="shared" ca="1" si="0"/>
        <v>18</v>
      </c>
      <c r="C53" s="234" t="str">
        <f t="shared" ca="1" si="0"/>
        <v>LSN</v>
      </c>
      <c r="D53" s="235">
        <f t="shared" ca="1" si="0"/>
        <v>1</v>
      </c>
      <c r="E53" s="236" t="str">
        <f t="shared" ca="1" si="0"/>
        <v>STAMP PAD JOYKO NO. 1</v>
      </c>
      <c r="F53" s="237"/>
      <c r="G53" s="238"/>
      <c r="H53" s="239">
        <f t="shared" ca="1" si="1"/>
        <v>69600</v>
      </c>
      <c r="I53" s="240">
        <f t="shared" ca="1" si="1"/>
        <v>0.125</v>
      </c>
      <c r="J53" s="240" t="str">
        <f t="shared" ca="1" si="1"/>
        <v/>
      </c>
      <c r="K53" s="241">
        <f t="shared" ca="1" si="1"/>
        <v>1096200</v>
      </c>
      <c r="L53" s="223"/>
    </row>
    <row r="54" spans="1:12" s="9" customFormat="1" ht="14.1" customHeight="1" x14ac:dyDescent="0.25">
      <c r="A54" s="232">
        <v>6</v>
      </c>
      <c r="B54" s="233">
        <f t="shared" ca="1" si="0"/>
        <v>288</v>
      </c>
      <c r="C54" s="234" t="str">
        <f t="shared" ca="1" si="0"/>
        <v>PCS</v>
      </c>
      <c r="D54" s="235">
        <f t="shared" ca="1" si="0"/>
        <v>2</v>
      </c>
      <c r="E54" s="236" t="str">
        <f t="shared" ca="1" si="0"/>
        <v>CRAYON / OIL PASTEL PUTAR JOYKO TWCR-12S (PANJANG)</v>
      </c>
      <c r="F54" s="237"/>
      <c r="G54" s="238"/>
      <c r="H54" s="239">
        <f t="shared" ca="1" si="1"/>
        <v>23900</v>
      </c>
      <c r="I54" s="240">
        <f t="shared" ca="1" si="1"/>
        <v>0.125</v>
      </c>
      <c r="J54" s="240" t="str">
        <f t="shared" ca="1" si="1"/>
        <v/>
      </c>
      <c r="K54" s="241">
        <f t="shared" ca="1" si="1"/>
        <v>6022800</v>
      </c>
      <c r="L54" s="223"/>
    </row>
    <row r="55" spans="1:12" s="9" customFormat="1" ht="14.1" customHeight="1" x14ac:dyDescent="0.25">
      <c r="A55" s="232">
        <v>7</v>
      </c>
      <c r="B55" s="233">
        <f t="shared" ca="1" si="0"/>
        <v>288</v>
      </c>
      <c r="C55" s="234" t="str">
        <f t="shared" ca="1" si="0"/>
        <v>PCS</v>
      </c>
      <c r="D55" s="235">
        <f t="shared" ca="1" si="0"/>
        <v>2</v>
      </c>
      <c r="E55" s="236" t="str">
        <f t="shared" ca="1" si="0"/>
        <v>CRAYON / OIL PASTEL PUTAR JOYKO TWCR-12MINI (PENDEK)</v>
      </c>
      <c r="F55" s="237"/>
      <c r="G55" s="238"/>
      <c r="H55" s="239">
        <f t="shared" ca="1" si="1"/>
        <v>18600</v>
      </c>
      <c r="I55" s="240">
        <f t="shared" ca="1" si="1"/>
        <v>0.125</v>
      </c>
      <c r="J55" s="240" t="str">
        <f t="shared" ca="1" si="1"/>
        <v/>
      </c>
      <c r="K55" s="241">
        <f t="shared" ca="1" si="1"/>
        <v>4687200</v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1"/>
      <c r="K66" s="331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2">
        <f ca="1">J29</f>
        <v>17922800</v>
      </c>
      <c r="K67" s="333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34"/>
      <c r="K68" s="334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1"/>
      <c r="K70" s="331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2">
        <f ca="1">J33</f>
        <v>1776133.3333333333</v>
      </c>
      <c r="K71" s="333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1"/>
      <c r="K72" s="331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17922800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35" t="str">
        <f ca="1">J37</f>
        <v>NOVI / CONDRO</v>
      </c>
      <c r="K75" s="336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35" t="str">
        <f ca="1">J38</f>
        <v/>
      </c>
      <c r="K76" s="336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23090004</v>
      </c>
      <c r="F79" s="100"/>
      <c r="G79" s="101" t="s">
        <v>16</v>
      </c>
      <c r="H79" s="337" t="str">
        <f ca="1">H41</f>
        <v>LILY JULIAWATI</v>
      </c>
      <c r="I79" s="337"/>
      <c r="J79" s="337"/>
      <c r="K79" s="338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1" t="s">
        <v>18</v>
      </c>
      <c r="G80" s="107"/>
      <c r="H80" s="339"/>
      <c r="I80" s="339"/>
      <c r="J80" s="339"/>
      <c r="K80" s="340"/>
      <c r="L80" s="102"/>
    </row>
    <row r="81" spans="1:12" s="9" customFormat="1" ht="16.5" customHeight="1" x14ac:dyDescent="0.3">
      <c r="A81" s="95"/>
      <c r="B81" s="96" t="s">
        <v>2</v>
      </c>
      <c r="C81" s="97"/>
      <c r="D81" s="342">
        <f ca="1">D43</f>
        <v>45178</v>
      </c>
      <c r="E81" s="343"/>
      <c r="F81" s="341"/>
      <c r="G81" s="108"/>
      <c r="H81" s="344" t="str">
        <f ca="1">H43</f>
        <v>(REJO AGUNG)</v>
      </c>
      <c r="I81" s="344"/>
      <c r="J81" s="344"/>
      <c r="K81" s="345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1"/>
      <c r="G82" s="108"/>
      <c r="H82" s="346" t="str">
        <f ca="1">H44</f>
        <v>JOMBANG</v>
      </c>
      <c r="I82" s="346"/>
      <c r="J82" s="346"/>
      <c r="K82" s="347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3530</v>
      </c>
      <c r="E83" s="99"/>
      <c r="F83" s="112"/>
      <c r="G83" s="113"/>
      <c r="H83" s="348"/>
      <c r="I83" s="348"/>
      <c r="J83" s="348"/>
      <c r="K83" s="349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240</v>
      </c>
      <c r="C87" s="139" t="str">
        <f t="shared" ca="1" si="2"/>
        <v>SET</v>
      </c>
      <c r="D87" s="140">
        <f t="shared" ca="1" si="2"/>
        <v>1</v>
      </c>
      <c r="E87" s="141" t="str">
        <f t="shared" ca="1" si="2"/>
        <v>KUAS SET JOYKO BR-1</v>
      </c>
      <c r="F87" s="142"/>
      <c r="G87" s="143"/>
      <c r="H87" s="144">
        <f t="shared" ref="H87:K102" ca="1" si="3">H49</f>
        <v>8800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1848000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1000</v>
      </c>
      <c r="C88" s="139" t="str">
        <f t="shared" ca="1" si="2"/>
        <v>PCS</v>
      </c>
      <c r="D88" s="140">
        <f t="shared" ca="1" si="2"/>
        <v>1</v>
      </c>
      <c r="E88" s="141" t="str">
        <f t="shared" ca="1" si="2"/>
        <v>LABEL HARGA JOYKO LB-2RL (1 LINE PUTIH)</v>
      </c>
      <c r="F88" s="142"/>
      <c r="G88" s="143"/>
      <c r="H88" s="144">
        <f t="shared" ca="1" si="3"/>
        <v>2050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1793750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60</v>
      </c>
      <c r="C89" s="139" t="str">
        <f t="shared" ca="1" si="2"/>
        <v>PCS</v>
      </c>
      <c r="D89" s="140">
        <f t="shared" ca="1" si="2"/>
        <v>1</v>
      </c>
      <c r="E89" s="141" t="str">
        <f t="shared" ca="1" si="2"/>
        <v>PUNCH JOYKO 40XL</v>
      </c>
      <c r="F89" s="142"/>
      <c r="G89" s="143"/>
      <c r="H89" s="144">
        <f t="shared" ca="1" si="3"/>
        <v>29500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1548750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18</v>
      </c>
      <c r="C90" s="139" t="str">
        <f t="shared" ca="1" si="2"/>
        <v>LSN</v>
      </c>
      <c r="D90" s="140">
        <f t="shared" ca="1" si="2"/>
        <v>1</v>
      </c>
      <c r="E90" s="141" t="str">
        <f t="shared" ca="1" si="2"/>
        <v>STAMP PAD JOYKO NO. 0</v>
      </c>
      <c r="F90" s="142"/>
      <c r="G90" s="143"/>
      <c r="H90" s="144">
        <f t="shared" ca="1" si="3"/>
        <v>58800</v>
      </c>
      <c r="I90" s="145">
        <f t="shared" ca="1" si="3"/>
        <v>0.125</v>
      </c>
      <c r="J90" s="145" t="str">
        <f t="shared" ca="1" si="3"/>
        <v/>
      </c>
      <c r="K90" s="146">
        <f t="shared" ca="1" si="3"/>
        <v>926100</v>
      </c>
      <c r="L90" s="128"/>
    </row>
    <row r="91" spans="1:12" s="9" customFormat="1" ht="14.1" customHeight="1" x14ac:dyDescent="0.25">
      <c r="A91" s="137">
        <v>5</v>
      </c>
      <c r="B91" s="138">
        <f t="shared" ca="1" si="2"/>
        <v>18</v>
      </c>
      <c r="C91" s="139" t="str">
        <f t="shared" ca="1" si="2"/>
        <v>LSN</v>
      </c>
      <c r="D91" s="140">
        <f t="shared" ca="1" si="2"/>
        <v>1</v>
      </c>
      <c r="E91" s="141" t="str">
        <f t="shared" ca="1" si="2"/>
        <v>STAMP PAD JOYKO NO. 1</v>
      </c>
      <c r="F91" s="142"/>
      <c r="G91" s="143"/>
      <c r="H91" s="144">
        <f t="shared" ca="1" si="3"/>
        <v>69600</v>
      </c>
      <c r="I91" s="145">
        <f t="shared" ca="1" si="3"/>
        <v>0.125</v>
      </c>
      <c r="J91" s="145" t="str">
        <f t="shared" ca="1" si="3"/>
        <v/>
      </c>
      <c r="K91" s="146">
        <f t="shared" ca="1" si="3"/>
        <v>1096200</v>
      </c>
      <c r="L91" s="128"/>
    </row>
    <row r="92" spans="1:12" s="9" customFormat="1" ht="14.1" customHeight="1" x14ac:dyDescent="0.25">
      <c r="A92" s="137">
        <v>6</v>
      </c>
      <c r="B92" s="138">
        <f t="shared" ca="1" si="2"/>
        <v>288</v>
      </c>
      <c r="C92" s="139" t="str">
        <f t="shared" ca="1" si="2"/>
        <v>PCS</v>
      </c>
      <c r="D92" s="140">
        <f t="shared" ca="1" si="2"/>
        <v>2</v>
      </c>
      <c r="E92" s="141" t="str">
        <f t="shared" ca="1" si="2"/>
        <v>CRAYON / OIL PASTEL PUTAR JOYKO TWCR-12S (PANJANG)</v>
      </c>
      <c r="F92" s="142"/>
      <c r="G92" s="143"/>
      <c r="H92" s="144">
        <f t="shared" ca="1" si="3"/>
        <v>23900</v>
      </c>
      <c r="I92" s="145">
        <f t="shared" ca="1" si="3"/>
        <v>0.125</v>
      </c>
      <c r="J92" s="145" t="str">
        <f t="shared" ca="1" si="3"/>
        <v/>
      </c>
      <c r="K92" s="146">
        <f t="shared" ca="1" si="3"/>
        <v>6022800</v>
      </c>
      <c r="L92" s="128"/>
    </row>
    <row r="93" spans="1:12" s="9" customFormat="1" ht="14.1" customHeight="1" x14ac:dyDescent="0.25">
      <c r="A93" s="137">
        <v>7</v>
      </c>
      <c r="B93" s="138">
        <f t="shared" ca="1" si="2"/>
        <v>288</v>
      </c>
      <c r="C93" s="139" t="str">
        <f t="shared" ca="1" si="2"/>
        <v>PCS</v>
      </c>
      <c r="D93" s="140">
        <f t="shared" ca="1" si="2"/>
        <v>2</v>
      </c>
      <c r="E93" s="141" t="str">
        <f t="shared" ca="1" si="2"/>
        <v>CRAYON / OIL PASTEL PUTAR JOYKO TWCR-12MINI (PENDEK)</v>
      </c>
      <c r="F93" s="142"/>
      <c r="G93" s="143"/>
      <c r="H93" s="144">
        <f t="shared" ca="1" si="3"/>
        <v>18600</v>
      </c>
      <c r="I93" s="145">
        <f t="shared" ca="1" si="3"/>
        <v>0.125</v>
      </c>
      <c r="J93" s="145" t="str">
        <f t="shared" ca="1" si="3"/>
        <v/>
      </c>
      <c r="K93" s="146">
        <f t="shared" ca="1" si="3"/>
        <v>4687200</v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0"/>
      <c r="K104" s="350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1">
        <f ca="1">J67</f>
        <v>17922800</v>
      </c>
      <c r="K105" s="352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55"/>
      <c r="K106" s="355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0"/>
      <c r="K108" s="350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1">
        <f ca="1">J71</f>
        <v>1776133.3333333333</v>
      </c>
      <c r="K109" s="352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0"/>
      <c r="K110" s="350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17922800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53" t="str">
        <f ca="1">J75</f>
        <v>NOVI / CONDRO</v>
      </c>
      <c r="K113" s="354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53" t="str">
        <f ca="1">J76</f>
        <v/>
      </c>
      <c r="K114" s="354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29" sqref="B2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124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125</v>
      </c>
      <c r="B22" t="s">
        <v>126</v>
      </c>
      <c r="C22" t="s">
        <v>128</v>
      </c>
      <c r="D22" t="s">
        <v>127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2023-09-09T09:18:13Z</dcterms:modified>
</cp:coreProperties>
</file>