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0" yWindow="0" windowWidth="28800" windowHeight="11460"/>
  </bookViews>
  <sheets>
    <sheet name="Sheet2" sheetId="1" r:id="rId1"/>
    <sheet name="MG_1" sheetId="2" r:id="rId2"/>
    <sheet name="MG_2" sheetId="5" r:id="rId3"/>
    <sheet name="MG_3" sheetId="3" r:id="rId4"/>
  </sheets>
  <externalReferences>
    <externalReference r:id="rId5"/>
    <externalReference r:id="rId6"/>
    <externalReference r:id="rId7"/>
  </externalReferences>
  <calcPr calcId="152511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5" i="1" l="1"/>
  <c r="W345" i="1" s="1"/>
  <c r="Y345" i="1" s="1"/>
  <c r="G344" i="1"/>
  <c r="W344" i="1" s="1"/>
  <c r="W343" i="1"/>
  <c r="Y343" i="1" s="1"/>
  <c r="G343" i="1"/>
  <c r="W342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W296" i="1" s="1"/>
  <c r="W295" i="1"/>
  <c r="Y295" i="1" s="1"/>
  <c r="G295" i="1"/>
  <c r="W294" i="1"/>
  <c r="G294" i="1"/>
  <c r="W293" i="1"/>
  <c r="Y293" i="1" s="1"/>
  <c r="G293" i="1"/>
  <c r="W292" i="1"/>
  <c r="G292" i="1"/>
  <c r="W291" i="1"/>
  <c r="Y291" i="1" s="1"/>
  <c r="G291" i="1"/>
  <c r="W290" i="1"/>
  <c r="G290" i="1"/>
  <c r="W289" i="1"/>
  <c r="Y289" i="1" s="1"/>
  <c r="G289" i="1"/>
  <c r="W288" i="1"/>
  <c r="G288" i="1"/>
  <c r="G287" i="1"/>
  <c r="W287" i="1" s="1"/>
  <c r="Y287" i="1" s="1"/>
  <c r="G286" i="1"/>
  <c r="W286" i="1" s="1"/>
  <c r="G285" i="1"/>
  <c r="W285" i="1" s="1"/>
  <c r="Y285" i="1" s="1"/>
  <c r="G284" i="1"/>
  <c r="W284" i="1" s="1"/>
  <c r="G283" i="1"/>
  <c r="W283" i="1" s="1"/>
  <c r="Y283" i="1" s="1"/>
  <c r="G282" i="1"/>
  <c r="W282" i="1" s="1"/>
  <c r="G281" i="1"/>
  <c r="W281" i="1" s="1"/>
  <c r="Y281" i="1" s="1"/>
  <c r="G280" i="1"/>
  <c r="W280" i="1" s="1"/>
  <c r="W279" i="1"/>
  <c r="Y279" i="1" s="1"/>
  <c r="G279" i="1"/>
  <c r="W278" i="1"/>
  <c r="G278" i="1"/>
  <c r="W277" i="1"/>
  <c r="Y277" i="1" s="1"/>
  <c r="G277" i="1"/>
  <c r="W276" i="1"/>
  <c r="G276" i="1"/>
  <c r="W275" i="1"/>
  <c r="Y275" i="1" s="1"/>
  <c r="G275" i="1"/>
  <c r="W274" i="1"/>
  <c r="G274" i="1"/>
  <c r="W273" i="1"/>
  <c r="Y273" i="1" s="1"/>
  <c r="G273" i="1"/>
  <c r="W272" i="1"/>
  <c r="G272" i="1"/>
  <c r="Y271" i="1"/>
  <c r="G271" i="1"/>
  <c r="W271" i="1" s="1"/>
  <c r="G270" i="1"/>
  <c r="W270" i="1" s="1"/>
  <c r="G269" i="1"/>
  <c r="W269" i="1" s="1"/>
  <c r="Y269" i="1" s="1"/>
  <c r="G268" i="1"/>
  <c r="W268" i="1" s="1"/>
  <c r="G267" i="1"/>
  <c r="W267" i="1" s="1"/>
  <c r="Y267" i="1" s="1"/>
  <c r="G266" i="1"/>
  <c r="W266" i="1" s="1"/>
  <c r="G265" i="1"/>
  <c r="W265" i="1" s="1"/>
  <c r="Y265" i="1" s="1"/>
  <c r="G264" i="1"/>
  <c r="W264" i="1" s="1"/>
  <c r="W263" i="1"/>
  <c r="Y263" i="1" s="1"/>
  <c r="G263" i="1"/>
  <c r="W262" i="1"/>
  <c r="G262" i="1"/>
  <c r="W261" i="1"/>
  <c r="Y261" i="1" s="1"/>
  <c r="G261" i="1"/>
  <c r="W260" i="1"/>
  <c r="G260" i="1"/>
  <c r="W259" i="1"/>
  <c r="Y259" i="1" s="1"/>
  <c r="G259" i="1"/>
  <c r="W258" i="1"/>
  <c r="G258" i="1"/>
  <c r="W257" i="1"/>
  <c r="Y257" i="1" s="1"/>
  <c r="G257" i="1"/>
  <c r="W256" i="1"/>
  <c r="G256" i="1"/>
  <c r="G255" i="1"/>
  <c r="W255" i="1" s="1"/>
  <c r="Y255" i="1" s="1"/>
  <c r="G254" i="1"/>
  <c r="W254" i="1" s="1"/>
  <c r="G253" i="1"/>
  <c r="W253" i="1" s="1"/>
  <c r="Y253" i="1" s="1"/>
  <c r="G252" i="1"/>
  <c r="W252" i="1" s="1"/>
  <c r="G251" i="1"/>
  <c r="W251" i="1" s="1"/>
  <c r="Y251" i="1" s="1"/>
  <c r="G250" i="1"/>
  <c r="W250" i="1" s="1"/>
  <c r="G249" i="1"/>
  <c r="W249" i="1" s="1"/>
  <c r="Y249" i="1" s="1"/>
  <c r="G248" i="1"/>
  <c r="W248" i="1" s="1"/>
  <c r="W247" i="1"/>
  <c r="Y247" i="1" s="1"/>
  <c r="G247" i="1"/>
  <c r="W246" i="1"/>
  <c r="G246" i="1"/>
  <c r="W245" i="1"/>
  <c r="Y245" i="1" s="1"/>
  <c r="G245" i="1"/>
  <c r="W244" i="1"/>
  <c r="G244" i="1"/>
  <c r="W243" i="1"/>
  <c r="Y243" i="1" s="1"/>
  <c r="G243" i="1"/>
  <c r="W242" i="1"/>
  <c r="G242" i="1"/>
  <c r="W241" i="1"/>
  <c r="G241" i="1"/>
  <c r="W240" i="1"/>
  <c r="Y240" i="1" s="1"/>
  <c r="G240" i="1"/>
  <c r="W239" i="1"/>
  <c r="G239" i="1"/>
  <c r="Y238" i="1"/>
  <c r="G238" i="1"/>
  <c r="W238" i="1" s="1"/>
  <c r="G237" i="1"/>
  <c r="W237" i="1" s="1"/>
  <c r="G236" i="1"/>
  <c r="W236" i="1" s="1"/>
  <c r="Y236" i="1" s="1"/>
  <c r="G235" i="1"/>
  <c r="W235" i="1" s="1"/>
  <c r="G234" i="1"/>
  <c r="W234" i="1" s="1"/>
  <c r="Y234" i="1" s="1"/>
  <c r="G233" i="1"/>
  <c r="W233" i="1" s="1"/>
  <c r="G232" i="1"/>
  <c r="W232" i="1" s="1"/>
  <c r="Y232" i="1" s="1"/>
  <c r="G231" i="1"/>
  <c r="W231" i="1" s="1"/>
  <c r="W230" i="1"/>
  <c r="Y230" i="1" s="1"/>
  <c r="G230" i="1"/>
  <c r="W229" i="1"/>
  <c r="G229" i="1"/>
  <c r="W228" i="1"/>
  <c r="Y228" i="1" s="1"/>
  <c r="G228" i="1"/>
  <c r="W227" i="1"/>
  <c r="G227" i="1"/>
  <c r="W226" i="1"/>
  <c r="Y226" i="1" s="1"/>
  <c r="G226" i="1"/>
  <c r="W225" i="1"/>
  <c r="G225" i="1"/>
  <c r="W224" i="1"/>
  <c r="Y224" i="1" s="1"/>
  <c r="G224" i="1"/>
  <c r="W223" i="1"/>
  <c r="G223" i="1"/>
  <c r="G222" i="1"/>
  <c r="W222" i="1" s="1"/>
  <c r="Y222" i="1" s="1"/>
  <c r="G221" i="1"/>
  <c r="W221" i="1" s="1"/>
  <c r="G220" i="1"/>
  <c r="W220" i="1" s="1"/>
  <c r="Y220" i="1" s="1"/>
  <c r="G219" i="1"/>
  <c r="W219" i="1" s="1"/>
  <c r="G218" i="1"/>
  <c r="W218" i="1" s="1"/>
  <c r="Y218" i="1" s="1"/>
  <c r="G217" i="1"/>
  <c r="W217" i="1" s="1"/>
  <c r="G216" i="1"/>
  <c r="W216" i="1" s="1"/>
  <c r="Y216" i="1" s="1"/>
  <c r="G215" i="1"/>
  <c r="W215" i="1" s="1"/>
  <c r="W214" i="1"/>
  <c r="Y214" i="1" s="1"/>
  <c r="G214" i="1"/>
  <c r="W213" i="1"/>
  <c r="G213" i="1"/>
  <c r="W212" i="1"/>
  <c r="Y212" i="1" s="1"/>
  <c r="G212" i="1"/>
  <c r="W211" i="1"/>
  <c r="G211" i="1"/>
  <c r="W210" i="1"/>
  <c r="Y210" i="1" s="1"/>
  <c r="G210" i="1"/>
  <c r="W209" i="1"/>
  <c r="G209" i="1"/>
  <c r="W208" i="1"/>
  <c r="Y208" i="1" s="1"/>
  <c r="G208" i="1"/>
  <c r="W207" i="1"/>
  <c r="G207" i="1"/>
  <c r="Y206" i="1"/>
  <c r="G206" i="1"/>
  <c r="W206" i="1" s="1"/>
  <c r="G205" i="1"/>
  <c r="W205" i="1" s="1"/>
  <c r="G204" i="1"/>
  <c r="W204" i="1" s="1"/>
  <c r="Y204" i="1" s="1"/>
  <c r="G203" i="1"/>
  <c r="W203" i="1" s="1"/>
  <c r="G202" i="1"/>
  <c r="W202" i="1" s="1"/>
  <c r="Y202" i="1" s="1"/>
  <c r="G201" i="1"/>
  <c r="W201" i="1" s="1"/>
  <c r="G200" i="1"/>
  <c r="W200" i="1" s="1"/>
  <c r="Y200" i="1" s="1"/>
  <c r="G199" i="1"/>
  <c r="W199" i="1" s="1"/>
  <c r="W198" i="1"/>
  <c r="Y198" i="1" s="1"/>
  <c r="G198" i="1"/>
  <c r="W197" i="1"/>
  <c r="G197" i="1"/>
  <c r="W196" i="1"/>
  <c r="Y196" i="1" s="1"/>
  <c r="G196" i="1"/>
  <c r="W195" i="1"/>
  <c r="G195" i="1"/>
  <c r="W194" i="1"/>
  <c r="Y194" i="1" s="1"/>
  <c r="G194" i="1"/>
  <c r="W193" i="1"/>
  <c r="G193" i="1"/>
  <c r="W192" i="1"/>
  <c r="Y192" i="1" s="1"/>
  <c r="G192" i="1"/>
  <c r="W191" i="1"/>
  <c r="G191" i="1"/>
  <c r="G190" i="1"/>
  <c r="W190" i="1" s="1"/>
  <c r="Y190" i="1" s="1"/>
  <c r="G189" i="1"/>
  <c r="W189" i="1" s="1"/>
  <c r="G188" i="1"/>
  <c r="W188" i="1" s="1"/>
  <c r="Y188" i="1" s="1"/>
  <c r="G187" i="1"/>
  <c r="W187" i="1" s="1"/>
  <c r="G186" i="1"/>
  <c r="W186" i="1" s="1"/>
  <c r="Y186" i="1" s="1"/>
  <c r="G185" i="1"/>
  <c r="W185" i="1" s="1"/>
  <c r="G184" i="1"/>
  <c r="W184" i="1" s="1"/>
  <c r="Y184" i="1" s="1"/>
  <c r="G183" i="1"/>
  <c r="W183" i="1" s="1"/>
  <c r="W182" i="1"/>
  <c r="Y182" i="1" s="1"/>
  <c r="G182" i="1"/>
  <c r="W181" i="1"/>
  <c r="G181" i="1"/>
  <c r="W180" i="1"/>
  <c r="Y180" i="1" s="1"/>
  <c r="G180" i="1"/>
  <c r="W179" i="1"/>
  <c r="G179" i="1"/>
  <c r="W178" i="1"/>
  <c r="Y178" i="1" s="1"/>
  <c r="G178" i="1"/>
  <c r="W177" i="1"/>
  <c r="G177" i="1"/>
  <c r="W176" i="1"/>
  <c r="Y176" i="1" s="1"/>
  <c r="G176" i="1"/>
  <c r="W175" i="1"/>
  <c r="G175" i="1"/>
  <c r="Y174" i="1"/>
  <c r="G174" i="1"/>
  <c r="W174" i="1" s="1"/>
  <c r="G173" i="1"/>
  <c r="W173" i="1" s="1"/>
  <c r="G172" i="1"/>
  <c r="W172" i="1" s="1"/>
  <c r="Y172" i="1" s="1"/>
  <c r="G171" i="1"/>
  <c r="W171" i="1" s="1"/>
  <c r="G170" i="1"/>
  <c r="W170" i="1" s="1"/>
  <c r="Y170" i="1" s="1"/>
  <c r="G169" i="1"/>
  <c r="W169" i="1" s="1"/>
  <c r="G168" i="1"/>
  <c r="W168" i="1" s="1"/>
  <c r="Y168" i="1" s="1"/>
  <c r="G167" i="1"/>
  <c r="W167" i="1" s="1"/>
  <c r="W166" i="1"/>
  <c r="Y166" i="1" s="1"/>
  <c r="G166" i="1"/>
  <c r="W165" i="1"/>
  <c r="G165" i="1"/>
  <c r="W164" i="1"/>
  <c r="Y164" i="1" s="1"/>
  <c r="G164" i="1"/>
  <c r="W163" i="1"/>
  <c r="G163" i="1"/>
  <c r="W162" i="1"/>
  <c r="Y162" i="1" s="1"/>
  <c r="G162" i="1"/>
  <c r="W161" i="1"/>
  <c r="G161" i="1"/>
  <c r="W160" i="1"/>
  <c r="Y160" i="1" s="1"/>
  <c r="G160" i="1"/>
  <c r="W159" i="1"/>
  <c r="G159" i="1"/>
  <c r="G158" i="1"/>
  <c r="W158" i="1" s="1"/>
  <c r="Y158" i="1" s="1"/>
  <c r="G157" i="1"/>
  <c r="W157" i="1" s="1"/>
  <c r="G156" i="1"/>
  <c r="W156" i="1" s="1"/>
  <c r="Y156" i="1" s="1"/>
  <c r="G155" i="1"/>
  <c r="W155" i="1" s="1"/>
  <c r="G154" i="1"/>
  <c r="W154" i="1" s="1"/>
  <c r="Y154" i="1" s="1"/>
  <c r="G153" i="1"/>
  <c r="W153" i="1" s="1"/>
  <c r="G152" i="1"/>
  <c r="W152" i="1" s="1"/>
  <c r="Y152" i="1" s="1"/>
  <c r="G151" i="1"/>
  <c r="W151" i="1" s="1"/>
  <c r="G150" i="1"/>
  <c r="W150" i="1" s="1"/>
  <c r="Y150" i="1" s="1"/>
  <c r="G149" i="1"/>
  <c r="W149" i="1" s="1"/>
  <c r="G148" i="1"/>
  <c r="W148" i="1" s="1"/>
  <c r="Y148" i="1" s="1"/>
  <c r="G147" i="1"/>
  <c r="W147" i="1" s="1"/>
  <c r="G146" i="1"/>
  <c r="W146" i="1" s="1"/>
  <c r="Y146" i="1" s="1"/>
  <c r="G145" i="1"/>
  <c r="W145" i="1" s="1"/>
  <c r="G144" i="1"/>
  <c r="W144" i="1" s="1"/>
  <c r="Y144" i="1" s="1"/>
  <c r="G143" i="1"/>
  <c r="W143" i="1" s="1"/>
  <c r="W142" i="1"/>
  <c r="Y142" i="1" s="1"/>
  <c r="G142" i="1"/>
  <c r="W141" i="1"/>
  <c r="G141" i="1"/>
  <c r="W140" i="1"/>
  <c r="Y140" i="1" s="1"/>
  <c r="G140" i="1"/>
  <c r="W139" i="1"/>
  <c r="G139" i="1"/>
  <c r="W138" i="1"/>
  <c r="Y138" i="1" s="1"/>
  <c r="G138" i="1"/>
  <c r="W137" i="1"/>
  <c r="G137" i="1"/>
  <c r="W136" i="1"/>
  <c r="Y136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AB109" i="1"/>
  <c r="AC109" i="1" s="1"/>
  <c r="AD109" i="1" s="1"/>
  <c r="AE109" i="1" s="1"/>
  <c r="G109" i="1"/>
  <c r="W109" i="1" s="1"/>
  <c r="Y109" i="1" s="1"/>
  <c r="W108" i="1"/>
  <c r="Y108" i="1" s="1"/>
  <c r="G108" i="1"/>
  <c r="W107" i="1"/>
  <c r="Y107" i="1" s="1"/>
  <c r="G107" i="1"/>
  <c r="W106" i="1"/>
  <c r="Y106" i="1" s="1"/>
  <c r="G106" i="1"/>
  <c r="W105" i="1"/>
  <c r="Y105" i="1" s="1"/>
  <c r="G105" i="1"/>
  <c r="G104" i="1"/>
  <c r="W104" i="1" s="1"/>
  <c r="Y104" i="1" s="1"/>
  <c r="G103" i="1"/>
  <c r="W103" i="1" s="1"/>
  <c r="Y103" i="1" s="1"/>
  <c r="G102" i="1"/>
  <c r="W102" i="1" s="1"/>
  <c r="Y102" i="1" s="1"/>
  <c r="G101" i="1"/>
  <c r="W101" i="1" s="1"/>
  <c r="Y101" i="1" s="1"/>
  <c r="G100" i="1"/>
  <c r="W100" i="1" s="1"/>
  <c r="Y100" i="1" s="1"/>
  <c r="G99" i="1"/>
  <c r="W99" i="1" s="1"/>
  <c r="Y99" i="1" s="1"/>
  <c r="G98" i="1"/>
  <c r="W97" i="1"/>
  <c r="Y97" i="1" s="1"/>
  <c r="G97" i="1"/>
  <c r="W96" i="1"/>
  <c r="Y96" i="1" s="1"/>
  <c r="G96" i="1"/>
  <c r="W95" i="1"/>
  <c r="Y95" i="1" s="1"/>
  <c r="G95" i="1"/>
  <c r="W94" i="1"/>
  <c r="Y94" i="1" s="1"/>
  <c r="G94" i="1"/>
  <c r="W93" i="1"/>
  <c r="Y93" i="1" s="1"/>
  <c r="G93" i="1"/>
  <c r="W92" i="1"/>
  <c r="Y92" i="1" s="1"/>
  <c r="G92" i="1"/>
  <c r="G91" i="1"/>
  <c r="W91" i="1" s="1"/>
  <c r="G90" i="1"/>
  <c r="W90" i="1" s="1"/>
  <c r="G89" i="1"/>
  <c r="W89" i="1" s="1"/>
  <c r="G88" i="1"/>
  <c r="W88" i="1" s="1"/>
  <c r="G87" i="1"/>
  <c r="W87" i="1" s="1"/>
  <c r="G86" i="1"/>
  <c r="W86" i="1" s="1"/>
  <c r="G85" i="1"/>
  <c r="W85" i="1" s="1"/>
  <c r="G84" i="1"/>
  <c r="W84" i="1" s="1"/>
  <c r="G83" i="1"/>
  <c r="W83" i="1" s="1"/>
  <c r="G82" i="1"/>
  <c r="W82" i="1" s="1"/>
  <c r="G81" i="1"/>
  <c r="W81" i="1" s="1"/>
  <c r="G80" i="1"/>
  <c r="W80" i="1" s="1"/>
  <c r="G79" i="1"/>
  <c r="W79" i="1" s="1"/>
  <c r="G78" i="1"/>
  <c r="W78" i="1" s="1"/>
  <c r="G77" i="1"/>
  <c r="W77" i="1" s="1"/>
  <c r="G76" i="1"/>
  <c r="W76" i="1" s="1"/>
  <c r="G75" i="1"/>
  <c r="W75" i="1" s="1"/>
  <c r="G74" i="1"/>
  <c r="W74" i="1" s="1"/>
  <c r="G73" i="1"/>
  <c r="W73" i="1" s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G65" i="1"/>
  <c r="W65" i="1" s="1"/>
  <c r="G64" i="1"/>
  <c r="W64" i="1" s="1"/>
  <c r="G63" i="1"/>
  <c r="W63" i="1" s="1"/>
  <c r="G62" i="1"/>
  <c r="W62" i="1" s="1"/>
  <c r="G61" i="1"/>
  <c r="W61" i="1" s="1"/>
  <c r="G60" i="1"/>
  <c r="W60" i="1" s="1"/>
  <c r="G59" i="1"/>
  <c r="W59" i="1" s="1"/>
  <c r="G58" i="1"/>
  <c r="W58" i="1" s="1"/>
  <c r="G57" i="1"/>
  <c r="W57" i="1" s="1"/>
  <c r="G56" i="1"/>
  <c r="W56" i="1" s="1"/>
  <c r="G55" i="1"/>
  <c r="W55" i="1" s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G47" i="1"/>
  <c r="W47" i="1" s="1"/>
  <c r="G46" i="1"/>
  <c r="W46" i="1" s="1"/>
  <c r="G45" i="1"/>
  <c r="W45" i="1" s="1"/>
  <c r="G44" i="1"/>
  <c r="W44" i="1" s="1"/>
  <c r="G43" i="1"/>
  <c r="W43" i="1" s="1"/>
  <c r="G42" i="1"/>
  <c r="W42" i="1" s="1"/>
  <c r="G41" i="1"/>
  <c r="W41" i="1" s="1"/>
  <c r="G40" i="1"/>
  <c r="W40" i="1" s="1"/>
  <c r="G39" i="1"/>
  <c r="W39" i="1" s="1"/>
  <c r="G38" i="1"/>
  <c r="W38" i="1" s="1"/>
  <c r="G37" i="1"/>
  <c r="W37" i="1" s="1"/>
  <c r="G36" i="1"/>
  <c r="W36" i="1" s="1"/>
  <c r="G35" i="1"/>
  <c r="W35" i="1" s="1"/>
  <c r="G34" i="1"/>
  <c r="W34" i="1" s="1"/>
  <c r="G33" i="1"/>
  <c r="W33" i="1" s="1"/>
  <c r="G32" i="1"/>
  <c r="W32" i="1" s="1"/>
  <c r="G31" i="1"/>
  <c r="W31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W10" i="1" s="1"/>
  <c r="G9" i="1"/>
  <c r="W9" i="1" s="1"/>
  <c r="G8" i="1"/>
  <c r="W8" i="1" s="1"/>
  <c r="G7" i="1"/>
  <c r="W7" i="1" s="1"/>
  <c r="G6" i="1"/>
  <c r="W6" i="1" s="1"/>
  <c r="U4" i="1"/>
  <c r="T4" i="1"/>
  <c r="S4" i="1"/>
  <c r="R4" i="1"/>
  <c r="Q4" i="1"/>
  <c r="P4" i="1"/>
  <c r="O4" i="1"/>
  <c r="N4" i="1"/>
  <c r="M4" i="1"/>
  <c r="L4" i="1"/>
  <c r="K4" i="1"/>
  <c r="J4" i="1"/>
  <c r="I4" i="1"/>
  <c r="I2" i="1"/>
  <c r="Y296" i="1" l="1"/>
  <c r="Z296" i="1"/>
  <c r="Y7" i="1"/>
  <c r="AB7" i="1"/>
  <c r="AC7" i="1" s="1"/>
  <c r="AD7" i="1" s="1"/>
  <c r="AE7" i="1" s="1"/>
  <c r="Z7" i="1"/>
  <c r="AA7" i="1" s="1"/>
  <c r="Y9" i="1"/>
  <c r="AB9" i="1"/>
  <c r="AC9" i="1" s="1"/>
  <c r="AD9" i="1" s="1"/>
  <c r="AE9" i="1" s="1"/>
  <c r="Z9" i="1"/>
  <c r="AA9" i="1" s="1"/>
  <c r="Y6" i="1"/>
  <c r="AB6" i="1"/>
  <c r="AC6" i="1" s="1"/>
  <c r="AD6" i="1" s="1"/>
  <c r="AE6" i="1" s="1"/>
  <c r="Z6" i="1"/>
  <c r="AA6" i="1" s="1"/>
  <c r="Y8" i="1"/>
  <c r="AB8" i="1"/>
  <c r="AC8" i="1" s="1"/>
  <c r="AD8" i="1" s="1"/>
  <c r="AE8" i="1" s="1"/>
  <c r="Z8" i="1"/>
  <c r="AA8" i="1" s="1"/>
  <c r="Y10" i="1"/>
  <c r="AB10" i="1"/>
  <c r="AC10" i="1" s="1"/>
  <c r="AD10" i="1" s="1"/>
  <c r="AE10" i="1" s="1"/>
  <c r="Z10" i="1"/>
  <c r="Y31" i="1"/>
  <c r="AB31" i="1"/>
  <c r="AC31" i="1" s="1"/>
  <c r="AD31" i="1" s="1"/>
  <c r="AE31" i="1" s="1"/>
  <c r="Z31" i="1"/>
  <c r="Y33" i="1"/>
  <c r="AB33" i="1"/>
  <c r="AC33" i="1" s="1"/>
  <c r="AD33" i="1" s="1"/>
  <c r="AE33" i="1" s="1"/>
  <c r="Z33" i="1"/>
  <c r="Y35" i="1"/>
  <c r="AB35" i="1"/>
  <c r="AC35" i="1" s="1"/>
  <c r="AD35" i="1" s="1"/>
  <c r="AE35" i="1" s="1"/>
  <c r="Z35" i="1"/>
  <c r="Y37" i="1"/>
  <c r="AB37" i="1"/>
  <c r="AC37" i="1" s="1"/>
  <c r="AD37" i="1" s="1"/>
  <c r="AE37" i="1" s="1"/>
  <c r="Z37" i="1"/>
  <c r="Y39" i="1"/>
  <c r="AB39" i="1"/>
  <c r="AC39" i="1" s="1"/>
  <c r="AD39" i="1" s="1"/>
  <c r="AE39" i="1" s="1"/>
  <c r="Z39" i="1"/>
  <c r="AA39" i="1" s="1"/>
  <c r="Y41" i="1"/>
  <c r="AB41" i="1"/>
  <c r="AC41" i="1" s="1"/>
  <c r="AD41" i="1" s="1"/>
  <c r="Z41" i="1"/>
  <c r="Y43" i="1"/>
  <c r="AB43" i="1"/>
  <c r="AC43" i="1" s="1"/>
  <c r="AD43" i="1" s="1"/>
  <c r="AE43" i="1" s="1"/>
  <c r="Z43" i="1"/>
  <c r="Y45" i="1"/>
  <c r="AB45" i="1"/>
  <c r="AC45" i="1" s="1"/>
  <c r="AD45" i="1" s="1"/>
  <c r="AE45" i="1" s="1"/>
  <c r="Z45" i="1"/>
  <c r="Y47" i="1"/>
  <c r="AB47" i="1"/>
  <c r="AC47" i="1" s="1"/>
  <c r="AD47" i="1" s="1"/>
  <c r="AE47" i="1" s="1"/>
  <c r="Z47" i="1"/>
  <c r="Y49" i="1"/>
  <c r="AB49" i="1"/>
  <c r="AC49" i="1" s="1"/>
  <c r="AD49" i="1" s="1"/>
  <c r="AE49" i="1" s="1"/>
  <c r="Z49" i="1"/>
  <c r="Y51" i="1"/>
  <c r="AB51" i="1"/>
  <c r="AC51" i="1" s="1"/>
  <c r="AD51" i="1" s="1"/>
  <c r="AE51" i="1" s="1"/>
  <c r="Z51" i="1"/>
  <c r="Y53" i="1"/>
  <c r="AB53" i="1"/>
  <c r="AC53" i="1" s="1"/>
  <c r="AD53" i="1" s="1"/>
  <c r="AE53" i="1" s="1"/>
  <c r="Z53" i="1"/>
  <c r="Y55" i="1"/>
  <c r="AB55" i="1"/>
  <c r="AC55" i="1" s="1"/>
  <c r="AD55" i="1" s="1"/>
  <c r="AE55" i="1" s="1"/>
  <c r="Z55" i="1"/>
  <c r="Y57" i="1"/>
  <c r="AB57" i="1"/>
  <c r="AC57" i="1" s="1"/>
  <c r="AD57" i="1" s="1"/>
  <c r="AE57" i="1" s="1"/>
  <c r="Z57" i="1"/>
  <c r="Y59" i="1"/>
  <c r="AB59" i="1"/>
  <c r="AC59" i="1" s="1"/>
  <c r="AD59" i="1" s="1"/>
  <c r="AE59" i="1" s="1"/>
  <c r="Z59" i="1"/>
  <c r="AA59" i="1" s="1"/>
  <c r="Y61" i="1"/>
  <c r="AB61" i="1"/>
  <c r="AC61" i="1" s="1"/>
  <c r="AD61" i="1" s="1"/>
  <c r="AE61" i="1" s="1"/>
  <c r="Z61" i="1"/>
  <c r="AA61" i="1" s="1"/>
  <c r="Y63" i="1"/>
  <c r="AB63" i="1"/>
  <c r="AC63" i="1" s="1"/>
  <c r="AD63" i="1" s="1"/>
  <c r="AE63" i="1" s="1"/>
  <c r="Z63" i="1"/>
  <c r="AA63" i="1" s="1"/>
  <c r="Y65" i="1"/>
  <c r="AB65" i="1"/>
  <c r="AC65" i="1" s="1"/>
  <c r="AD65" i="1" s="1"/>
  <c r="AE65" i="1" s="1"/>
  <c r="Z65" i="1"/>
  <c r="AA65" i="1" s="1"/>
  <c r="Y67" i="1"/>
  <c r="AB67" i="1"/>
  <c r="AC67" i="1" s="1"/>
  <c r="AD67" i="1" s="1"/>
  <c r="AE67" i="1" s="1"/>
  <c r="Z67" i="1"/>
  <c r="Y69" i="1"/>
  <c r="AB69" i="1"/>
  <c r="AC69" i="1" s="1"/>
  <c r="AD69" i="1" s="1"/>
  <c r="AE69" i="1" s="1"/>
  <c r="Z69" i="1"/>
  <c r="Y71" i="1"/>
  <c r="AB71" i="1"/>
  <c r="AC71" i="1" s="1"/>
  <c r="AD71" i="1" s="1"/>
  <c r="Z71" i="1"/>
  <c r="Y73" i="1"/>
  <c r="AB73" i="1"/>
  <c r="AC73" i="1" s="1"/>
  <c r="AD73" i="1" s="1"/>
  <c r="Z73" i="1"/>
  <c r="Y75" i="1"/>
  <c r="AB75" i="1"/>
  <c r="AC75" i="1" s="1"/>
  <c r="AD75" i="1" s="1"/>
  <c r="AE75" i="1" s="1"/>
  <c r="Z75" i="1"/>
  <c r="Y77" i="1"/>
  <c r="AB77" i="1"/>
  <c r="AC77" i="1" s="1"/>
  <c r="AD77" i="1" s="1"/>
  <c r="AE77" i="1" s="1"/>
  <c r="Z77" i="1"/>
  <c r="AA77" i="1" s="1"/>
  <c r="Y79" i="1"/>
  <c r="AB79" i="1"/>
  <c r="AC79" i="1" s="1"/>
  <c r="AD79" i="1" s="1"/>
  <c r="AE79" i="1" s="1"/>
  <c r="Z79" i="1"/>
  <c r="Y81" i="1"/>
  <c r="AB81" i="1"/>
  <c r="AC81" i="1" s="1"/>
  <c r="AD81" i="1" s="1"/>
  <c r="AE81" i="1" s="1"/>
  <c r="Z81" i="1"/>
  <c r="AA81" i="1" s="1"/>
  <c r="Y83" i="1"/>
  <c r="AB83" i="1"/>
  <c r="AC83" i="1" s="1"/>
  <c r="AD83" i="1" s="1"/>
  <c r="AE83" i="1" s="1"/>
  <c r="Z83" i="1"/>
  <c r="AA83" i="1" s="1"/>
  <c r="Y85" i="1"/>
  <c r="AB85" i="1"/>
  <c r="AC85" i="1" s="1"/>
  <c r="AD85" i="1" s="1"/>
  <c r="AE85" i="1" s="1"/>
  <c r="Z85" i="1"/>
  <c r="AA85" i="1" s="1"/>
  <c r="Y87" i="1"/>
  <c r="AB87" i="1"/>
  <c r="AC87" i="1" s="1"/>
  <c r="AD87" i="1" s="1"/>
  <c r="AE87" i="1" s="1"/>
  <c r="Z87" i="1"/>
  <c r="Y89" i="1"/>
  <c r="AB89" i="1"/>
  <c r="AC89" i="1" s="1"/>
  <c r="AD89" i="1" s="1"/>
  <c r="AE89" i="1" s="1"/>
  <c r="Z89" i="1"/>
  <c r="AA89" i="1" s="1"/>
  <c r="Y91" i="1"/>
  <c r="AB91" i="1"/>
  <c r="AC91" i="1" s="1"/>
  <c r="AD91" i="1" s="1"/>
  <c r="AE91" i="1" s="1"/>
  <c r="Z91" i="1"/>
  <c r="AA91" i="1" s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Y32" i="1"/>
  <c r="AB32" i="1"/>
  <c r="AC32" i="1" s="1"/>
  <c r="AD32" i="1" s="1"/>
  <c r="AE32" i="1" s="1"/>
  <c r="Z32" i="1"/>
  <c r="Y34" i="1"/>
  <c r="AB34" i="1"/>
  <c r="AC34" i="1" s="1"/>
  <c r="AD34" i="1" s="1"/>
  <c r="AE34" i="1" s="1"/>
  <c r="Z34" i="1"/>
  <c r="Y36" i="1"/>
  <c r="AB36" i="1"/>
  <c r="AC36" i="1" s="1"/>
  <c r="AD36" i="1" s="1"/>
  <c r="AE36" i="1" s="1"/>
  <c r="Z36" i="1"/>
  <c r="AA36" i="1" s="1"/>
  <c r="Y38" i="1"/>
  <c r="AB38" i="1"/>
  <c r="AC38" i="1" s="1"/>
  <c r="AD38" i="1" s="1"/>
  <c r="AE38" i="1" s="1"/>
  <c r="Z38" i="1"/>
  <c r="AA38" i="1" s="1"/>
  <c r="Y40" i="1"/>
  <c r="AB40" i="1"/>
  <c r="AC40" i="1" s="1"/>
  <c r="AD40" i="1" s="1"/>
  <c r="AE40" i="1" s="1"/>
  <c r="Z40" i="1"/>
  <c r="AA40" i="1" s="1"/>
  <c r="Y42" i="1"/>
  <c r="AB42" i="1"/>
  <c r="AC42" i="1" s="1"/>
  <c r="AD42" i="1" s="1"/>
  <c r="AE42" i="1" s="1"/>
  <c r="Z42" i="1"/>
  <c r="Y44" i="1"/>
  <c r="AB44" i="1"/>
  <c r="AC44" i="1" s="1"/>
  <c r="AD44" i="1" s="1"/>
  <c r="AE44" i="1" s="1"/>
  <c r="Z44" i="1"/>
  <c r="Y46" i="1"/>
  <c r="AB46" i="1"/>
  <c r="AC46" i="1" s="1"/>
  <c r="AD46" i="1" s="1"/>
  <c r="AE46" i="1" s="1"/>
  <c r="Z46" i="1"/>
  <c r="Y48" i="1"/>
  <c r="AB48" i="1"/>
  <c r="AC48" i="1" s="1"/>
  <c r="AD48" i="1" s="1"/>
  <c r="AE48" i="1" s="1"/>
  <c r="Z48" i="1"/>
  <c r="Y50" i="1"/>
  <c r="AB50" i="1"/>
  <c r="AC50" i="1" s="1"/>
  <c r="AD50" i="1" s="1"/>
  <c r="AE50" i="1" s="1"/>
  <c r="Z50" i="1"/>
  <c r="Y52" i="1"/>
  <c r="AB52" i="1"/>
  <c r="AC52" i="1" s="1"/>
  <c r="AD52" i="1" s="1"/>
  <c r="AE52" i="1" s="1"/>
  <c r="Z52" i="1"/>
  <c r="Y54" i="1"/>
  <c r="AB54" i="1"/>
  <c r="AC54" i="1" s="1"/>
  <c r="AD54" i="1" s="1"/>
  <c r="AE54" i="1" s="1"/>
  <c r="Z54" i="1"/>
  <c r="Y56" i="1"/>
  <c r="AB56" i="1"/>
  <c r="AC56" i="1" s="1"/>
  <c r="AD56" i="1" s="1"/>
  <c r="AE56" i="1" s="1"/>
  <c r="Z56" i="1"/>
  <c r="Y58" i="1"/>
  <c r="AB58" i="1"/>
  <c r="AC58" i="1" s="1"/>
  <c r="AD58" i="1" s="1"/>
  <c r="AE58" i="1" s="1"/>
  <c r="Z58" i="1"/>
  <c r="AA58" i="1" s="1"/>
  <c r="Y60" i="1"/>
  <c r="AB60" i="1"/>
  <c r="AC60" i="1" s="1"/>
  <c r="AD60" i="1" s="1"/>
  <c r="AE60" i="1" s="1"/>
  <c r="Z60" i="1"/>
  <c r="AA60" i="1" s="1"/>
  <c r="Y62" i="1"/>
  <c r="AB62" i="1"/>
  <c r="AC62" i="1" s="1"/>
  <c r="AD62" i="1" s="1"/>
  <c r="AE62" i="1" s="1"/>
  <c r="Z62" i="1"/>
  <c r="AA62" i="1" s="1"/>
  <c r="Y64" i="1"/>
  <c r="AB64" i="1"/>
  <c r="AC64" i="1" s="1"/>
  <c r="AD64" i="1" s="1"/>
  <c r="AE64" i="1" s="1"/>
  <c r="Z64" i="1"/>
  <c r="AA64" i="1" s="1"/>
  <c r="Y66" i="1"/>
  <c r="AB66" i="1"/>
  <c r="AC66" i="1" s="1"/>
  <c r="AD66" i="1" s="1"/>
  <c r="AE66" i="1" s="1"/>
  <c r="Z66" i="1"/>
  <c r="Y68" i="1"/>
  <c r="AB68" i="1"/>
  <c r="AC68" i="1" s="1"/>
  <c r="AD68" i="1" s="1"/>
  <c r="AE68" i="1" s="1"/>
  <c r="Z68" i="1"/>
  <c r="Y70" i="1"/>
  <c r="AB70" i="1"/>
  <c r="AC70" i="1" s="1"/>
  <c r="AD70" i="1" s="1"/>
  <c r="AE70" i="1" s="1"/>
  <c r="Z70" i="1"/>
  <c r="Y72" i="1"/>
  <c r="AB72" i="1"/>
  <c r="AC72" i="1" s="1"/>
  <c r="AD72" i="1" s="1"/>
  <c r="Z72" i="1"/>
  <c r="Y74" i="1"/>
  <c r="AB74" i="1"/>
  <c r="AC74" i="1" s="1"/>
  <c r="AD74" i="1" s="1"/>
  <c r="AE74" i="1" s="1"/>
  <c r="Z74" i="1"/>
  <c r="Y76" i="1"/>
  <c r="AB76" i="1"/>
  <c r="AC76" i="1" s="1"/>
  <c r="AD76" i="1" s="1"/>
  <c r="AE76" i="1" s="1"/>
  <c r="Z76" i="1"/>
  <c r="AA76" i="1" s="1"/>
  <c r="Y78" i="1"/>
  <c r="AB78" i="1"/>
  <c r="AC78" i="1" s="1"/>
  <c r="AD78" i="1" s="1"/>
  <c r="AE78" i="1" s="1"/>
  <c r="Z78" i="1"/>
  <c r="AA78" i="1" s="1"/>
  <c r="Y80" i="1"/>
  <c r="AB80" i="1"/>
  <c r="AC80" i="1" s="1"/>
  <c r="AD80" i="1" s="1"/>
  <c r="AE80" i="1" s="1"/>
  <c r="Z80" i="1"/>
  <c r="AA80" i="1" s="1"/>
  <c r="Y82" i="1"/>
  <c r="AB82" i="1"/>
  <c r="AC82" i="1" s="1"/>
  <c r="AD82" i="1" s="1"/>
  <c r="AE82" i="1" s="1"/>
  <c r="Z82" i="1"/>
  <c r="AA82" i="1" s="1"/>
  <c r="Y84" i="1"/>
  <c r="AB84" i="1"/>
  <c r="AC84" i="1" s="1"/>
  <c r="AD84" i="1" s="1"/>
  <c r="AE84" i="1" s="1"/>
  <c r="Z84" i="1"/>
  <c r="AA84" i="1" s="1"/>
  <c r="Y86" i="1"/>
  <c r="AB86" i="1"/>
  <c r="AC86" i="1" s="1"/>
  <c r="AD86" i="1" s="1"/>
  <c r="AE86" i="1" s="1"/>
  <c r="Z86" i="1"/>
  <c r="AA86" i="1" s="1"/>
  <c r="Y88" i="1"/>
  <c r="AB88" i="1"/>
  <c r="AC88" i="1" s="1"/>
  <c r="AD88" i="1" s="1"/>
  <c r="AE88" i="1" s="1"/>
  <c r="Z88" i="1"/>
  <c r="AA88" i="1" s="1"/>
  <c r="Y90" i="1"/>
  <c r="AB90" i="1"/>
  <c r="AC90" i="1" s="1"/>
  <c r="AD90" i="1" s="1"/>
  <c r="AE90" i="1" s="1"/>
  <c r="Z90" i="1"/>
  <c r="AA90" i="1" s="1"/>
  <c r="Z92" i="1"/>
  <c r="AA92" i="1" s="1"/>
  <c r="AB92" i="1"/>
  <c r="AC92" i="1" s="1"/>
  <c r="AD92" i="1" s="1"/>
  <c r="AE92" i="1" s="1"/>
  <c r="Z93" i="1"/>
  <c r="AA93" i="1" s="1"/>
  <c r="AB93" i="1"/>
  <c r="AC93" i="1" s="1"/>
  <c r="AD93" i="1" s="1"/>
  <c r="AE93" i="1" s="1"/>
  <c r="Z94" i="1"/>
  <c r="AA94" i="1" s="1"/>
  <c r="AB94" i="1"/>
  <c r="AC94" i="1" s="1"/>
  <c r="AD94" i="1" s="1"/>
  <c r="AE94" i="1" s="1"/>
  <c r="Z95" i="1"/>
  <c r="AA95" i="1" s="1"/>
  <c r="AB95" i="1"/>
  <c r="AC95" i="1" s="1"/>
  <c r="AD95" i="1" s="1"/>
  <c r="AE95" i="1" s="1"/>
  <c r="Z96" i="1"/>
  <c r="AB96" i="1"/>
  <c r="AC96" i="1" s="1"/>
  <c r="AD96" i="1" s="1"/>
  <c r="AE96" i="1" s="1"/>
  <c r="Z97" i="1"/>
  <c r="AB97" i="1"/>
  <c r="AC97" i="1" s="1"/>
  <c r="AD97" i="1" s="1"/>
  <c r="AE97" i="1" s="1"/>
  <c r="W98" i="1"/>
  <c r="AB100" i="1"/>
  <c r="AC100" i="1" s="1"/>
  <c r="AD100" i="1" s="1"/>
  <c r="AE100" i="1" s="1"/>
  <c r="Z100" i="1"/>
  <c r="AB102" i="1"/>
  <c r="AC102" i="1" s="1"/>
  <c r="AD102" i="1" s="1"/>
  <c r="AE102" i="1" s="1"/>
  <c r="Z102" i="1"/>
  <c r="AB104" i="1"/>
  <c r="AC104" i="1" s="1"/>
  <c r="AD104" i="1" s="1"/>
  <c r="AE104" i="1" s="1"/>
  <c r="Z104" i="1"/>
  <c r="AB99" i="1"/>
  <c r="AC99" i="1" s="1"/>
  <c r="AD99" i="1" s="1"/>
  <c r="AE99" i="1" s="1"/>
  <c r="Z99" i="1"/>
  <c r="AB101" i="1"/>
  <c r="AC101" i="1" s="1"/>
  <c r="AD101" i="1" s="1"/>
  <c r="AE101" i="1" s="1"/>
  <c r="Z101" i="1"/>
  <c r="AB103" i="1"/>
  <c r="AC103" i="1" s="1"/>
  <c r="AD103" i="1" s="1"/>
  <c r="AE103" i="1" s="1"/>
  <c r="Z103" i="1"/>
  <c r="AB105" i="1"/>
  <c r="AC105" i="1" s="1"/>
  <c r="AD105" i="1" s="1"/>
  <c r="AE105" i="1" s="1"/>
  <c r="Z105" i="1"/>
  <c r="Z106" i="1"/>
  <c r="AB106" i="1"/>
  <c r="AC106" i="1" s="1"/>
  <c r="AD106" i="1" s="1"/>
  <c r="AE106" i="1" s="1"/>
  <c r="Z107" i="1"/>
  <c r="AB107" i="1"/>
  <c r="AC107" i="1" s="1"/>
  <c r="AD107" i="1" s="1"/>
  <c r="AE107" i="1" s="1"/>
  <c r="Z108" i="1"/>
  <c r="AA108" i="1" s="1"/>
  <c r="AB108" i="1"/>
  <c r="AC108" i="1" s="1"/>
  <c r="AD108" i="1" s="1"/>
  <c r="AE108" i="1" s="1"/>
  <c r="Z109" i="1"/>
  <c r="AA109" i="1" s="1"/>
  <c r="AB139" i="1"/>
  <c r="AC139" i="1" s="1"/>
  <c r="AD139" i="1" s="1"/>
  <c r="AE139" i="1" s="1"/>
  <c r="Z139" i="1"/>
  <c r="AA139" i="1" s="1"/>
  <c r="Y139" i="1"/>
  <c r="AB143" i="1"/>
  <c r="AC143" i="1" s="1"/>
  <c r="AD143" i="1" s="1"/>
  <c r="AE143" i="1" s="1"/>
  <c r="Z143" i="1"/>
  <c r="Y143" i="1"/>
  <c r="AB147" i="1"/>
  <c r="AC147" i="1" s="1"/>
  <c r="AD147" i="1" s="1"/>
  <c r="AE147" i="1" s="1"/>
  <c r="Z147" i="1"/>
  <c r="Y147" i="1"/>
  <c r="AB151" i="1"/>
  <c r="AC151" i="1" s="1"/>
  <c r="AD151" i="1" s="1"/>
  <c r="AE151" i="1" s="1"/>
  <c r="Z151" i="1"/>
  <c r="Y151" i="1"/>
  <c r="AB155" i="1"/>
  <c r="AC155" i="1" s="1"/>
  <c r="AD155" i="1" s="1"/>
  <c r="AE155" i="1" s="1"/>
  <c r="Z155" i="1"/>
  <c r="Y155" i="1"/>
  <c r="AB159" i="1"/>
  <c r="AC159" i="1" s="1"/>
  <c r="AD159" i="1" s="1"/>
  <c r="AE159" i="1" s="1"/>
  <c r="Z159" i="1"/>
  <c r="Y159" i="1"/>
  <c r="AB163" i="1"/>
  <c r="AC163" i="1" s="1"/>
  <c r="AD163" i="1" s="1"/>
  <c r="AE163" i="1" s="1"/>
  <c r="Z163" i="1"/>
  <c r="Y163" i="1"/>
  <c r="AB167" i="1"/>
  <c r="AC167" i="1" s="1"/>
  <c r="AD167" i="1" s="1"/>
  <c r="AE167" i="1" s="1"/>
  <c r="Z167" i="1"/>
  <c r="Y167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AB137" i="1"/>
  <c r="AC137" i="1" s="1"/>
  <c r="AD137" i="1" s="1"/>
  <c r="AE137" i="1" s="1"/>
  <c r="Z137" i="1"/>
  <c r="Y137" i="1"/>
  <c r="AB141" i="1"/>
  <c r="AC141" i="1" s="1"/>
  <c r="AD141" i="1" s="1"/>
  <c r="AE141" i="1" s="1"/>
  <c r="Z141" i="1"/>
  <c r="Y141" i="1"/>
  <c r="AB145" i="1"/>
  <c r="AC145" i="1" s="1"/>
  <c r="AD145" i="1" s="1"/>
  <c r="AE145" i="1" s="1"/>
  <c r="Z145" i="1"/>
  <c r="Y145" i="1"/>
  <c r="AB149" i="1"/>
  <c r="AC149" i="1" s="1"/>
  <c r="AD149" i="1" s="1"/>
  <c r="AE149" i="1" s="1"/>
  <c r="Z149" i="1"/>
  <c r="Y149" i="1"/>
  <c r="AB153" i="1"/>
  <c r="AC153" i="1" s="1"/>
  <c r="AD153" i="1" s="1"/>
  <c r="AE153" i="1" s="1"/>
  <c r="Z153" i="1"/>
  <c r="Y153" i="1"/>
  <c r="AB157" i="1"/>
  <c r="AC157" i="1" s="1"/>
  <c r="AD157" i="1" s="1"/>
  <c r="AE157" i="1" s="1"/>
  <c r="Z157" i="1"/>
  <c r="Y157" i="1"/>
  <c r="AB161" i="1"/>
  <c r="AC161" i="1" s="1"/>
  <c r="AD161" i="1" s="1"/>
  <c r="AE161" i="1" s="1"/>
  <c r="Z161" i="1"/>
  <c r="Y161" i="1"/>
  <c r="AB165" i="1"/>
  <c r="AC165" i="1" s="1"/>
  <c r="AD165" i="1" s="1"/>
  <c r="AE165" i="1" s="1"/>
  <c r="Z165" i="1"/>
  <c r="Y165" i="1"/>
  <c r="AB169" i="1"/>
  <c r="AC169" i="1" s="1"/>
  <c r="AD169" i="1" s="1"/>
  <c r="AE169" i="1" s="1"/>
  <c r="Z169" i="1"/>
  <c r="Y169" i="1"/>
  <c r="AB171" i="1"/>
  <c r="AC171" i="1" s="1"/>
  <c r="AD171" i="1" s="1"/>
  <c r="AE171" i="1" s="1"/>
  <c r="Z171" i="1"/>
  <c r="Y171" i="1"/>
  <c r="AB175" i="1"/>
  <c r="AC175" i="1" s="1"/>
  <c r="AD175" i="1" s="1"/>
  <c r="AE175" i="1" s="1"/>
  <c r="Z175" i="1"/>
  <c r="AA175" i="1" s="1"/>
  <c r="Y175" i="1"/>
  <c r="AB179" i="1"/>
  <c r="AC179" i="1" s="1"/>
  <c r="AD179" i="1" s="1"/>
  <c r="AE179" i="1" s="1"/>
  <c r="Z179" i="1"/>
  <c r="Y179" i="1"/>
  <c r="AB183" i="1"/>
  <c r="AC183" i="1" s="1"/>
  <c r="AD183" i="1" s="1"/>
  <c r="AE183" i="1" s="1"/>
  <c r="Z183" i="1"/>
  <c r="Y183" i="1"/>
  <c r="AB173" i="1"/>
  <c r="AC173" i="1" s="1"/>
  <c r="AD173" i="1" s="1"/>
  <c r="AE173" i="1" s="1"/>
  <c r="Z173" i="1"/>
  <c r="Y173" i="1"/>
  <c r="AB177" i="1"/>
  <c r="AC177" i="1" s="1"/>
  <c r="AD177" i="1" s="1"/>
  <c r="AE177" i="1" s="1"/>
  <c r="Z177" i="1"/>
  <c r="Y177" i="1"/>
  <c r="AB181" i="1"/>
  <c r="AC181" i="1" s="1"/>
  <c r="AD181" i="1" s="1"/>
  <c r="AE181" i="1" s="1"/>
  <c r="Z181" i="1"/>
  <c r="Y181" i="1"/>
  <c r="AB185" i="1"/>
  <c r="AC185" i="1" s="1"/>
  <c r="AD185" i="1" s="1"/>
  <c r="AE185" i="1" s="1"/>
  <c r="Z185" i="1"/>
  <c r="Y185" i="1"/>
  <c r="AB189" i="1"/>
  <c r="AC189" i="1" s="1"/>
  <c r="AD189" i="1" s="1"/>
  <c r="AE189" i="1" s="1"/>
  <c r="Z189" i="1"/>
  <c r="Y189" i="1"/>
  <c r="AB193" i="1"/>
  <c r="AC193" i="1" s="1"/>
  <c r="AD193" i="1" s="1"/>
  <c r="AE193" i="1" s="1"/>
  <c r="Z193" i="1"/>
  <c r="Y193" i="1"/>
  <c r="AB197" i="1"/>
  <c r="AC197" i="1" s="1"/>
  <c r="AD197" i="1" s="1"/>
  <c r="AE197" i="1" s="1"/>
  <c r="Z197" i="1"/>
  <c r="Y197" i="1"/>
  <c r="AB201" i="1"/>
  <c r="AC201" i="1" s="1"/>
  <c r="AD201" i="1" s="1"/>
  <c r="AE201" i="1" s="1"/>
  <c r="Z201" i="1"/>
  <c r="Y201" i="1"/>
  <c r="AB205" i="1"/>
  <c r="AC205" i="1" s="1"/>
  <c r="AD205" i="1" s="1"/>
  <c r="AE205" i="1" s="1"/>
  <c r="Z205" i="1"/>
  <c r="Y205" i="1"/>
  <c r="AB209" i="1"/>
  <c r="AC209" i="1" s="1"/>
  <c r="AD209" i="1" s="1"/>
  <c r="AE209" i="1" s="1"/>
  <c r="Z209" i="1"/>
  <c r="Y209" i="1"/>
  <c r="AB213" i="1"/>
  <c r="AC213" i="1" s="1"/>
  <c r="AD213" i="1" s="1"/>
  <c r="AE213" i="1" s="1"/>
  <c r="Z213" i="1"/>
  <c r="Y213" i="1"/>
  <c r="AB217" i="1"/>
  <c r="AC217" i="1" s="1"/>
  <c r="AD217" i="1" s="1"/>
  <c r="AE217" i="1" s="1"/>
  <c r="Z217" i="1"/>
  <c r="AA217" i="1" s="1"/>
  <c r="Y217" i="1"/>
  <c r="AB221" i="1"/>
  <c r="AC221" i="1" s="1"/>
  <c r="AD221" i="1" s="1"/>
  <c r="AE221" i="1" s="1"/>
  <c r="Z221" i="1"/>
  <c r="Y221" i="1"/>
  <c r="AB225" i="1"/>
  <c r="AC225" i="1" s="1"/>
  <c r="AD225" i="1" s="1"/>
  <c r="AE225" i="1" s="1"/>
  <c r="Z225" i="1"/>
  <c r="Y225" i="1"/>
  <c r="AB229" i="1"/>
  <c r="AC229" i="1" s="1"/>
  <c r="AD229" i="1" s="1"/>
  <c r="AE229" i="1" s="1"/>
  <c r="Z229" i="1"/>
  <c r="Y229" i="1"/>
  <c r="AB233" i="1"/>
  <c r="AC233" i="1" s="1"/>
  <c r="AD233" i="1" s="1"/>
  <c r="AE233" i="1" s="1"/>
  <c r="Z233" i="1"/>
  <c r="Y233" i="1"/>
  <c r="AB242" i="1"/>
  <c r="AC242" i="1" s="1"/>
  <c r="AD242" i="1" s="1"/>
  <c r="AE242" i="1" s="1"/>
  <c r="Z242" i="1"/>
  <c r="Y242" i="1"/>
  <c r="AB246" i="1"/>
  <c r="AC246" i="1" s="1"/>
  <c r="AD246" i="1" s="1"/>
  <c r="AE246" i="1" s="1"/>
  <c r="Z246" i="1"/>
  <c r="Y246" i="1"/>
  <c r="AB187" i="1"/>
  <c r="AC187" i="1" s="1"/>
  <c r="AD187" i="1" s="1"/>
  <c r="AE187" i="1" s="1"/>
  <c r="Z187" i="1"/>
  <c r="Y187" i="1"/>
  <c r="AB191" i="1"/>
  <c r="AC191" i="1" s="1"/>
  <c r="AD191" i="1" s="1"/>
  <c r="AE191" i="1" s="1"/>
  <c r="Z191" i="1"/>
  <c r="Y191" i="1"/>
  <c r="AB195" i="1"/>
  <c r="AC195" i="1" s="1"/>
  <c r="AD195" i="1" s="1"/>
  <c r="AE195" i="1" s="1"/>
  <c r="Z195" i="1"/>
  <c r="Y195" i="1"/>
  <c r="AB199" i="1"/>
  <c r="AC199" i="1" s="1"/>
  <c r="AD199" i="1" s="1"/>
  <c r="AE199" i="1" s="1"/>
  <c r="Z199" i="1"/>
  <c r="Y199" i="1"/>
  <c r="AB203" i="1"/>
  <c r="AC203" i="1" s="1"/>
  <c r="AD203" i="1" s="1"/>
  <c r="AE203" i="1" s="1"/>
  <c r="Z203" i="1"/>
  <c r="Y203" i="1"/>
  <c r="AB207" i="1"/>
  <c r="AC207" i="1" s="1"/>
  <c r="AD207" i="1" s="1"/>
  <c r="AE207" i="1" s="1"/>
  <c r="Z207" i="1"/>
  <c r="Y207" i="1"/>
  <c r="AB211" i="1"/>
  <c r="AC211" i="1" s="1"/>
  <c r="AD211" i="1" s="1"/>
  <c r="AE211" i="1" s="1"/>
  <c r="Z211" i="1"/>
  <c r="Y211" i="1"/>
  <c r="AB215" i="1"/>
  <c r="AC215" i="1" s="1"/>
  <c r="AD215" i="1" s="1"/>
  <c r="AE215" i="1" s="1"/>
  <c r="Z215" i="1"/>
  <c r="Y215" i="1"/>
  <c r="AB219" i="1"/>
  <c r="AC219" i="1" s="1"/>
  <c r="AD219" i="1" s="1"/>
  <c r="AE219" i="1" s="1"/>
  <c r="Z219" i="1"/>
  <c r="Y219" i="1"/>
  <c r="AB223" i="1"/>
  <c r="AC223" i="1" s="1"/>
  <c r="AD223" i="1" s="1"/>
  <c r="AE223" i="1" s="1"/>
  <c r="Z223" i="1"/>
  <c r="Y223" i="1"/>
  <c r="AB227" i="1"/>
  <c r="AC227" i="1" s="1"/>
  <c r="AD227" i="1" s="1"/>
  <c r="AE227" i="1" s="1"/>
  <c r="Z227" i="1"/>
  <c r="Y227" i="1"/>
  <c r="AB231" i="1"/>
  <c r="AC231" i="1" s="1"/>
  <c r="AD231" i="1" s="1"/>
  <c r="AE231" i="1" s="1"/>
  <c r="Z231" i="1"/>
  <c r="Y231" i="1"/>
  <c r="AB235" i="1"/>
  <c r="AC235" i="1" s="1"/>
  <c r="AD235" i="1" s="1"/>
  <c r="AE235" i="1" s="1"/>
  <c r="Z235" i="1"/>
  <c r="Y235" i="1"/>
  <c r="AB239" i="1"/>
  <c r="AC239" i="1" s="1"/>
  <c r="AD239" i="1" s="1"/>
  <c r="AE239" i="1" s="1"/>
  <c r="Z239" i="1"/>
  <c r="Y239" i="1"/>
  <c r="AB237" i="1"/>
  <c r="AC237" i="1" s="1"/>
  <c r="AD237" i="1" s="1"/>
  <c r="AE237" i="1" s="1"/>
  <c r="Z237" i="1"/>
  <c r="Y237" i="1"/>
  <c r="AB241" i="1"/>
  <c r="AC241" i="1" s="1"/>
  <c r="AD241" i="1" s="1"/>
  <c r="AE241" i="1" s="1"/>
  <c r="Z241" i="1"/>
  <c r="Y241" i="1"/>
  <c r="AB250" i="1"/>
  <c r="AC250" i="1" s="1"/>
  <c r="AD250" i="1" s="1"/>
  <c r="AE250" i="1" s="1"/>
  <c r="Z250" i="1"/>
  <c r="Y250" i="1"/>
  <c r="AB254" i="1"/>
  <c r="AC254" i="1" s="1"/>
  <c r="AD254" i="1" s="1"/>
  <c r="AE254" i="1" s="1"/>
  <c r="Z254" i="1"/>
  <c r="Y254" i="1"/>
  <c r="AB258" i="1"/>
  <c r="AC258" i="1" s="1"/>
  <c r="AD258" i="1" s="1"/>
  <c r="AE258" i="1" s="1"/>
  <c r="Z258" i="1"/>
  <c r="Y258" i="1"/>
  <c r="AB262" i="1"/>
  <c r="AC262" i="1" s="1"/>
  <c r="AD262" i="1" s="1"/>
  <c r="AE262" i="1" s="1"/>
  <c r="Z262" i="1"/>
  <c r="Y262" i="1"/>
  <c r="AB266" i="1"/>
  <c r="AC266" i="1" s="1"/>
  <c r="AD266" i="1" s="1"/>
  <c r="AE266" i="1" s="1"/>
  <c r="Z266" i="1"/>
  <c r="Y266" i="1"/>
  <c r="AB270" i="1"/>
  <c r="AC270" i="1" s="1"/>
  <c r="AD270" i="1" s="1"/>
  <c r="AE270" i="1" s="1"/>
  <c r="Z270" i="1"/>
  <c r="Y270" i="1"/>
  <c r="AB274" i="1"/>
  <c r="AC274" i="1" s="1"/>
  <c r="AD274" i="1" s="1"/>
  <c r="AE274" i="1" s="1"/>
  <c r="Z274" i="1"/>
  <c r="Y274" i="1"/>
  <c r="AB278" i="1"/>
  <c r="AC278" i="1" s="1"/>
  <c r="AD278" i="1" s="1"/>
  <c r="AE278" i="1" s="1"/>
  <c r="Z278" i="1"/>
  <c r="Y278" i="1"/>
  <c r="AB282" i="1"/>
  <c r="AC282" i="1" s="1"/>
  <c r="AD282" i="1" s="1"/>
  <c r="AE282" i="1" s="1"/>
  <c r="Z282" i="1"/>
  <c r="Y282" i="1"/>
  <c r="AB286" i="1"/>
  <c r="AC286" i="1" s="1"/>
  <c r="AD286" i="1" s="1"/>
  <c r="AE286" i="1" s="1"/>
  <c r="Z286" i="1"/>
  <c r="Y286" i="1"/>
  <c r="AB290" i="1"/>
  <c r="AC290" i="1" s="1"/>
  <c r="AD290" i="1" s="1"/>
  <c r="Z290" i="1"/>
  <c r="Y290" i="1"/>
  <c r="AB294" i="1"/>
  <c r="AC294" i="1" s="1"/>
  <c r="AD294" i="1" s="1"/>
  <c r="AE294" i="1" s="1"/>
  <c r="Z294" i="1"/>
  <c r="Y294" i="1"/>
  <c r="AB136" i="1"/>
  <c r="AC136" i="1" s="1"/>
  <c r="AD136" i="1" s="1"/>
  <c r="AE136" i="1" s="1"/>
  <c r="Z136" i="1"/>
  <c r="AB138" i="1"/>
  <c r="AC138" i="1" s="1"/>
  <c r="AD138" i="1" s="1"/>
  <c r="AE138" i="1" s="1"/>
  <c r="Z138" i="1"/>
  <c r="AA138" i="1" s="1"/>
  <c r="AB140" i="1"/>
  <c r="AC140" i="1" s="1"/>
  <c r="AD140" i="1" s="1"/>
  <c r="AE140" i="1" s="1"/>
  <c r="Z140" i="1"/>
  <c r="AA140" i="1" s="1"/>
  <c r="AB142" i="1"/>
  <c r="AC142" i="1" s="1"/>
  <c r="AD142" i="1" s="1"/>
  <c r="AE142" i="1" s="1"/>
  <c r="Z142" i="1"/>
  <c r="AB144" i="1"/>
  <c r="AC144" i="1" s="1"/>
  <c r="AD144" i="1" s="1"/>
  <c r="AE144" i="1" s="1"/>
  <c r="Z144" i="1"/>
  <c r="AB146" i="1"/>
  <c r="AC146" i="1" s="1"/>
  <c r="AD146" i="1" s="1"/>
  <c r="AE146" i="1" s="1"/>
  <c r="Z146" i="1"/>
  <c r="AB148" i="1"/>
  <c r="AC148" i="1" s="1"/>
  <c r="AD148" i="1" s="1"/>
  <c r="AE148" i="1" s="1"/>
  <c r="Z148" i="1"/>
  <c r="AB150" i="1"/>
  <c r="AC150" i="1" s="1"/>
  <c r="AD150" i="1" s="1"/>
  <c r="Z150" i="1"/>
  <c r="AB152" i="1"/>
  <c r="AC152" i="1" s="1"/>
  <c r="AD152" i="1" s="1"/>
  <c r="AE152" i="1" s="1"/>
  <c r="Z152" i="1"/>
  <c r="AB154" i="1"/>
  <c r="AC154" i="1" s="1"/>
  <c r="AD154" i="1" s="1"/>
  <c r="AE154" i="1" s="1"/>
  <c r="Z154" i="1"/>
  <c r="AB156" i="1"/>
  <c r="AC156" i="1" s="1"/>
  <c r="AD156" i="1" s="1"/>
  <c r="AE156" i="1" s="1"/>
  <c r="Z156" i="1"/>
  <c r="AB158" i="1"/>
  <c r="AC158" i="1" s="1"/>
  <c r="AD158" i="1" s="1"/>
  <c r="AE158" i="1" s="1"/>
  <c r="Z158" i="1"/>
  <c r="AB160" i="1"/>
  <c r="AC160" i="1" s="1"/>
  <c r="AD160" i="1" s="1"/>
  <c r="AE160" i="1" s="1"/>
  <c r="Z160" i="1"/>
  <c r="AB162" i="1"/>
  <c r="AC162" i="1" s="1"/>
  <c r="AD162" i="1" s="1"/>
  <c r="AE162" i="1" s="1"/>
  <c r="Z162" i="1"/>
  <c r="AB164" i="1"/>
  <c r="AC164" i="1" s="1"/>
  <c r="AD164" i="1" s="1"/>
  <c r="AE164" i="1" s="1"/>
  <c r="Z164" i="1"/>
  <c r="AB166" i="1"/>
  <c r="AC166" i="1" s="1"/>
  <c r="AD166" i="1" s="1"/>
  <c r="AE166" i="1" s="1"/>
  <c r="Z166" i="1"/>
  <c r="AB168" i="1"/>
  <c r="AC168" i="1" s="1"/>
  <c r="AD168" i="1" s="1"/>
  <c r="AE168" i="1" s="1"/>
  <c r="Z168" i="1"/>
  <c r="AB170" i="1"/>
  <c r="AC170" i="1" s="1"/>
  <c r="AD170" i="1" s="1"/>
  <c r="AE170" i="1" s="1"/>
  <c r="Z170" i="1"/>
  <c r="AB172" i="1"/>
  <c r="AC172" i="1" s="1"/>
  <c r="AD172" i="1" s="1"/>
  <c r="AE172" i="1" s="1"/>
  <c r="Z172" i="1"/>
  <c r="AB174" i="1"/>
  <c r="AC174" i="1" s="1"/>
  <c r="AD174" i="1" s="1"/>
  <c r="AE174" i="1" s="1"/>
  <c r="Z174" i="1"/>
  <c r="AB176" i="1"/>
  <c r="AC176" i="1" s="1"/>
  <c r="AD176" i="1" s="1"/>
  <c r="AE176" i="1" s="1"/>
  <c r="Z176" i="1"/>
  <c r="AB178" i="1"/>
  <c r="AC178" i="1" s="1"/>
  <c r="AD178" i="1" s="1"/>
  <c r="AE178" i="1" s="1"/>
  <c r="Z178" i="1"/>
  <c r="AB180" i="1"/>
  <c r="AC180" i="1" s="1"/>
  <c r="AD180" i="1" s="1"/>
  <c r="AE180" i="1" s="1"/>
  <c r="Z180" i="1"/>
  <c r="AB182" i="1"/>
  <c r="AC182" i="1" s="1"/>
  <c r="AD182" i="1" s="1"/>
  <c r="AE182" i="1" s="1"/>
  <c r="Z182" i="1"/>
  <c r="AB184" i="1"/>
  <c r="AC184" i="1" s="1"/>
  <c r="AD184" i="1" s="1"/>
  <c r="AE184" i="1" s="1"/>
  <c r="Z184" i="1"/>
  <c r="AB186" i="1"/>
  <c r="AC186" i="1" s="1"/>
  <c r="AD186" i="1" s="1"/>
  <c r="AE186" i="1" s="1"/>
  <c r="Z186" i="1"/>
  <c r="AB188" i="1"/>
  <c r="AC188" i="1" s="1"/>
  <c r="AD188" i="1" s="1"/>
  <c r="AE188" i="1" s="1"/>
  <c r="Z188" i="1"/>
  <c r="AB190" i="1"/>
  <c r="AC190" i="1" s="1"/>
  <c r="AD190" i="1" s="1"/>
  <c r="AE190" i="1" s="1"/>
  <c r="Z190" i="1"/>
  <c r="AB192" i="1"/>
  <c r="AC192" i="1" s="1"/>
  <c r="AD192" i="1" s="1"/>
  <c r="AE192" i="1" s="1"/>
  <c r="Z192" i="1"/>
  <c r="AB194" i="1"/>
  <c r="AC194" i="1" s="1"/>
  <c r="AD194" i="1" s="1"/>
  <c r="AE194" i="1" s="1"/>
  <c r="Z194" i="1"/>
  <c r="AB196" i="1"/>
  <c r="AC196" i="1" s="1"/>
  <c r="AD196" i="1" s="1"/>
  <c r="AE196" i="1" s="1"/>
  <c r="Z196" i="1"/>
  <c r="AA196" i="1" s="1"/>
  <c r="AB198" i="1"/>
  <c r="AC198" i="1" s="1"/>
  <c r="AD198" i="1" s="1"/>
  <c r="AE198" i="1" s="1"/>
  <c r="Z198" i="1"/>
  <c r="AB200" i="1"/>
  <c r="AC200" i="1" s="1"/>
  <c r="AD200" i="1" s="1"/>
  <c r="AE200" i="1" s="1"/>
  <c r="Z200" i="1"/>
  <c r="AB202" i="1"/>
  <c r="AC202" i="1" s="1"/>
  <c r="AD202" i="1" s="1"/>
  <c r="AE202" i="1" s="1"/>
  <c r="Z202" i="1"/>
  <c r="AB204" i="1"/>
  <c r="AC204" i="1" s="1"/>
  <c r="AD204" i="1" s="1"/>
  <c r="AE204" i="1" s="1"/>
  <c r="Z204" i="1"/>
  <c r="AB206" i="1"/>
  <c r="AC206" i="1" s="1"/>
  <c r="AD206" i="1" s="1"/>
  <c r="AE206" i="1" s="1"/>
  <c r="Z206" i="1"/>
  <c r="AB208" i="1"/>
  <c r="AC208" i="1" s="1"/>
  <c r="AD208" i="1" s="1"/>
  <c r="AE208" i="1" s="1"/>
  <c r="Z208" i="1"/>
  <c r="AB210" i="1"/>
  <c r="AC210" i="1" s="1"/>
  <c r="AD210" i="1" s="1"/>
  <c r="AE210" i="1" s="1"/>
  <c r="Z210" i="1"/>
  <c r="AB212" i="1"/>
  <c r="AC212" i="1" s="1"/>
  <c r="AD212" i="1" s="1"/>
  <c r="AE212" i="1" s="1"/>
  <c r="Z212" i="1"/>
  <c r="AB214" i="1"/>
  <c r="AC214" i="1" s="1"/>
  <c r="AD214" i="1" s="1"/>
  <c r="AE214" i="1" s="1"/>
  <c r="Z214" i="1"/>
  <c r="AB216" i="1"/>
  <c r="AC216" i="1" s="1"/>
  <c r="AD216" i="1" s="1"/>
  <c r="AE216" i="1" s="1"/>
  <c r="Z216" i="1"/>
  <c r="AA216" i="1" s="1"/>
  <c r="AB218" i="1"/>
  <c r="AC218" i="1" s="1"/>
  <c r="AD218" i="1" s="1"/>
  <c r="AE218" i="1" s="1"/>
  <c r="Z218" i="1"/>
  <c r="AB220" i="1"/>
  <c r="AC220" i="1" s="1"/>
  <c r="AD220" i="1" s="1"/>
  <c r="AE220" i="1" s="1"/>
  <c r="Z220" i="1"/>
  <c r="AB222" i="1"/>
  <c r="AC222" i="1" s="1"/>
  <c r="AD222" i="1" s="1"/>
  <c r="AE222" i="1" s="1"/>
  <c r="Z222" i="1"/>
  <c r="AB224" i="1"/>
  <c r="AC224" i="1" s="1"/>
  <c r="AD224" i="1" s="1"/>
  <c r="AE224" i="1" s="1"/>
  <c r="Z224" i="1"/>
  <c r="AB226" i="1"/>
  <c r="AC226" i="1" s="1"/>
  <c r="AD226" i="1" s="1"/>
  <c r="AE226" i="1" s="1"/>
  <c r="Z226" i="1"/>
  <c r="AB228" i="1"/>
  <c r="AC228" i="1" s="1"/>
  <c r="AD228" i="1" s="1"/>
  <c r="AE228" i="1" s="1"/>
  <c r="Z228" i="1"/>
  <c r="AB230" i="1"/>
  <c r="AC230" i="1" s="1"/>
  <c r="AD230" i="1" s="1"/>
  <c r="AE230" i="1" s="1"/>
  <c r="Z230" i="1"/>
  <c r="AB232" i="1"/>
  <c r="AC232" i="1" s="1"/>
  <c r="AD232" i="1" s="1"/>
  <c r="AE232" i="1" s="1"/>
  <c r="Z232" i="1"/>
  <c r="AB234" i="1"/>
  <c r="AC234" i="1" s="1"/>
  <c r="AD234" i="1" s="1"/>
  <c r="AE234" i="1" s="1"/>
  <c r="Z234" i="1"/>
  <c r="AB236" i="1"/>
  <c r="AC236" i="1" s="1"/>
  <c r="AD236" i="1" s="1"/>
  <c r="AE236" i="1" s="1"/>
  <c r="Z236" i="1"/>
  <c r="AB238" i="1"/>
  <c r="AC238" i="1" s="1"/>
  <c r="AD238" i="1" s="1"/>
  <c r="AE238" i="1" s="1"/>
  <c r="Z238" i="1"/>
  <c r="AB240" i="1"/>
  <c r="AC240" i="1" s="1"/>
  <c r="AD240" i="1" s="1"/>
  <c r="AE240" i="1" s="1"/>
  <c r="Z240" i="1"/>
  <c r="AB244" i="1"/>
  <c r="AC244" i="1" s="1"/>
  <c r="AD244" i="1" s="1"/>
  <c r="AE244" i="1" s="1"/>
  <c r="Z244" i="1"/>
  <c r="Y244" i="1"/>
  <c r="AB248" i="1"/>
  <c r="AC248" i="1" s="1"/>
  <c r="AD248" i="1" s="1"/>
  <c r="AE248" i="1" s="1"/>
  <c r="Z248" i="1"/>
  <c r="Y248" i="1"/>
  <c r="AB252" i="1"/>
  <c r="AC252" i="1" s="1"/>
  <c r="AD252" i="1" s="1"/>
  <c r="AE252" i="1" s="1"/>
  <c r="Z252" i="1"/>
  <c r="Y252" i="1"/>
  <c r="AB256" i="1"/>
  <c r="AC256" i="1" s="1"/>
  <c r="AD256" i="1" s="1"/>
  <c r="AE256" i="1" s="1"/>
  <c r="Z256" i="1"/>
  <c r="Y256" i="1"/>
  <c r="AB260" i="1"/>
  <c r="AC260" i="1" s="1"/>
  <c r="AD260" i="1" s="1"/>
  <c r="AE260" i="1" s="1"/>
  <c r="Z260" i="1"/>
  <c r="Y260" i="1"/>
  <c r="AB264" i="1"/>
  <c r="AC264" i="1" s="1"/>
  <c r="AD264" i="1" s="1"/>
  <c r="AE264" i="1" s="1"/>
  <c r="Z264" i="1"/>
  <c r="Y264" i="1"/>
  <c r="AB268" i="1"/>
  <c r="AC268" i="1" s="1"/>
  <c r="AD268" i="1" s="1"/>
  <c r="AE268" i="1" s="1"/>
  <c r="Z268" i="1"/>
  <c r="Y268" i="1"/>
  <c r="AB272" i="1"/>
  <c r="AC272" i="1" s="1"/>
  <c r="AD272" i="1" s="1"/>
  <c r="AE272" i="1" s="1"/>
  <c r="Z272" i="1"/>
  <c r="Y272" i="1"/>
  <c r="AB276" i="1"/>
  <c r="AC276" i="1" s="1"/>
  <c r="AD276" i="1" s="1"/>
  <c r="AE276" i="1" s="1"/>
  <c r="Z276" i="1"/>
  <c r="Y276" i="1"/>
  <c r="AB280" i="1"/>
  <c r="AC280" i="1" s="1"/>
  <c r="AD280" i="1" s="1"/>
  <c r="AE280" i="1" s="1"/>
  <c r="Z280" i="1"/>
  <c r="Y280" i="1"/>
  <c r="AB284" i="1"/>
  <c r="AC284" i="1" s="1"/>
  <c r="AD284" i="1" s="1"/>
  <c r="AE284" i="1" s="1"/>
  <c r="Z284" i="1"/>
  <c r="Y284" i="1"/>
  <c r="AB288" i="1"/>
  <c r="AC288" i="1" s="1"/>
  <c r="AD288" i="1" s="1"/>
  <c r="Z288" i="1"/>
  <c r="Y288" i="1"/>
  <c r="AB292" i="1"/>
  <c r="AC292" i="1" s="1"/>
  <c r="AD292" i="1" s="1"/>
  <c r="AE292" i="1" s="1"/>
  <c r="Z292" i="1"/>
  <c r="Y292" i="1"/>
  <c r="AB243" i="1"/>
  <c r="AC243" i="1" s="1"/>
  <c r="AD243" i="1" s="1"/>
  <c r="AE243" i="1" s="1"/>
  <c r="Z243" i="1"/>
  <c r="AB245" i="1"/>
  <c r="AC245" i="1" s="1"/>
  <c r="AD245" i="1" s="1"/>
  <c r="AE245" i="1" s="1"/>
  <c r="Z245" i="1"/>
  <c r="AB247" i="1"/>
  <c r="AC247" i="1" s="1"/>
  <c r="AD247" i="1" s="1"/>
  <c r="AE247" i="1" s="1"/>
  <c r="Z247" i="1"/>
  <c r="AB249" i="1"/>
  <c r="AC249" i="1" s="1"/>
  <c r="AD249" i="1" s="1"/>
  <c r="AE249" i="1" s="1"/>
  <c r="Z249" i="1"/>
  <c r="AB251" i="1"/>
  <c r="AC251" i="1" s="1"/>
  <c r="AD251" i="1" s="1"/>
  <c r="AE251" i="1" s="1"/>
  <c r="Z251" i="1"/>
  <c r="AB253" i="1"/>
  <c r="AC253" i="1" s="1"/>
  <c r="AD253" i="1" s="1"/>
  <c r="AE253" i="1" s="1"/>
  <c r="Z253" i="1"/>
  <c r="AB255" i="1"/>
  <c r="AC255" i="1" s="1"/>
  <c r="AD255" i="1" s="1"/>
  <c r="AE255" i="1" s="1"/>
  <c r="Z255" i="1"/>
  <c r="AB257" i="1"/>
  <c r="AC257" i="1" s="1"/>
  <c r="AD257" i="1" s="1"/>
  <c r="AE257" i="1" s="1"/>
  <c r="Z257" i="1"/>
  <c r="AA257" i="1" s="1"/>
  <c r="AB259" i="1"/>
  <c r="AC259" i="1" s="1"/>
  <c r="AD259" i="1" s="1"/>
  <c r="AE259" i="1" s="1"/>
  <c r="Z259" i="1"/>
  <c r="AB261" i="1"/>
  <c r="AC261" i="1" s="1"/>
  <c r="AD261" i="1" s="1"/>
  <c r="AE261" i="1" s="1"/>
  <c r="Z261" i="1"/>
  <c r="AB263" i="1"/>
  <c r="AC263" i="1" s="1"/>
  <c r="AD263" i="1" s="1"/>
  <c r="AE263" i="1" s="1"/>
  <c r="Z263" i="1"/>
  <c r="AB265" i="1"/>
  <c r="AC265" i="1" s="1"/>
  <c r="AD265" i="1" s="1"/>
  <c r="AE265" i="1" s="1"/>
  <c r="Z265" i="1"/>
  <c r="AB267" i="1"/>
  <c r="AC267" i="1" s="1"/>
  <c r="AD267" i="1" s="1"/>
  <c r="AE267" i="1" s="1"/>
  <c r="Z267" i="1"/>
  <c r="AB269" i="1"/>
  <c r="AC269" i="1" s="1"/>
  <c r="AD269" i="1" s="1"/>
  <c r="AE269" i="1" s="1"/>
  <c r="Z269" i="1"/>
  <c r="AB271" i="1"/>
  <c r="AC271" i="1" s="1"/>
  <c r="AD271" i="1" s="1"/>
  <c r="AE271" i="1" s="1"/>
  <c r="Z271" i="1"/>
  <c r="AB273" i="1"/>
  <c r="AC273" i="1" s="1"/>
  <c r="AD273" i="1" s="1"/>
  <c r="AE273" i="1" s="1"/>
  <c r="Z273" i="1"/>
  <c r="AB275" i="1"/>
  <c r="AC275" i="1" s="1"/>
  <c r="AD275" i="1" s="1"/>
  <c r="AE275" i="1" s="1"/>
  <c r="Z275" i="1"/>
  <c r="AB277" i="1"/>
  <c r="AC277" i="1" s="1"/>
  <c r="AD277" i="1" s="1"/>
  <c r="AE277" i="1" s="1"/>
  <c r="Z277" i="1"/>
  <c r="AB279" i="1"/>
  <c r="AC279" i="1" s="1"/>
  <c r="AD279" i="1" s="1"/>
  <c r="AE279" i="1" s="1"/>
  <c r="Z279" i="1"/>
  <c r="AB281" i="1"/>
  <c r="AC281" i="1" s="1"/>
  <c r="AD281" i="1" s="1"/>
  <c r="AE281" i="1" s="1"/>
  <c r="Z281" i="1"/>
  <c r="AB283" i="1"/>
  <c r="AC283" i="1" s="1"/>
  <c r="AD283" i="1" s="1"/>
  <c r="AE283" i="1" s="1"/>
  <c r="Z283" i="1"/>
  <c r="AB285" i="1"/>
  <c r="AC285" i="1" s="1"/>
  <c r="AD285" i="1" s="1"/>
  <c r="AE285" i="1" s="1"/>
  <c r="Z285" i="1"/>
  <c r="AB287" i="1"/>
  <c r="AC287" i="1" s="1"/>
  <c r="AD287" i="1" s="1"/>
  <c r="AE287" i="1" s="1"/>
  <c r="Z287" i="1"/>
  <c r="AB289" i="1"/>
  <c r="AC289" i="1" s="1"/>
  <c r="AD289" i="1" s="1"/>
  <c r="Z289" i="1"/>
  <c r="AB291" i="1"/>
  <c r="AC291" i="1" s="1"/>
  <c r="AD291" i="1" s="1"/>
  <c r="Z291" i="1"/>
  <c r="AB293" i="1"/>
  <c r="AC293" i="1" s="1"/>
  <c r="AD293" i="1" s="1"/>
  <c r="AE293" i="1" s="1"/>
  <c r="Z293" i="1"/>
  <c r="AA293" i="1" s="1"/>
  <c r="AB295" i="1"/>
  <c r="AC295" i="1" s="1"/>
  <c r="AD295" i="1" s="1"/>
  <c r="AE295" i="1" s="1"/>
  <c r="Z295" i="1"/>
  <c r="AB296" i="1"/>
  <c r="AC296" i="1" s="1"/>
  <c r="AD296" i="1" s="1"/>
  <c r="AE296" i="1" s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AB344" i="1"/>
  <c r="AC344" i="1" s="1"/>
  <c r="AD344" i="1" s="1"/>
  <c r="Z344" i="1"/>
  <c r="Y344" i="1"/>
  <c r="AB342" i="1"/>
  <c r="AC342" i="1" s="1"/>
  <c r="AD342" i="1" s="1"/>
  <c r="Z342" i="1"/>
  <c r="Y342" i="1"/>
  <c r="AB343" i="1"/>
  <c r="AC343" i="1" s="1"/>
  <c r="AD343" i="1" s="1"/>
  <c r="Z343" i="1"/>
  <c r="AB345" i="1"/>
  <c r="AC345" i="1" s="1"/>
  <c r="AD345" i="1" s="1"/>
  <c r="Z345" i="1"/>
  <c r="AA149" i="1" l="1"/>
  <c r="AB341" i="1"/>
  <c r="AC341" i="1" s="1"/>
  <c r="AD341" i="1" s="1"/>
  <c r="Y341" i="1"/>
  <c r="Z341" i="1"/>
  <c r="Y330" i="1"/>
  <c r="AB330" i="1"/>
  <c r="AC330" i="1" s="1"/>
  <c r="AD330" i="1" s="1"/>
  <c r="AE330" i="1" s="1"/>
  <c r="Z330" i="1"/>
  <c r="Y328" i="1"/>
  <c r="AB328" i="1"/>
  <c r="AC328" i="1" s="1"/>
  <c r="AD328" i="1" s="1"/>
  <c r="AE328" i="1" s="1"/>
  <c r="Z328" i="1"/>
  <c r="Y316" i="1"/>
  <c r="AB316" i="1"/>
  <c r="AC316" i="1" s="1"/>
  <c r="AD316" i="1" s="1"/>
  <c r="AE316" i="1" s="1"/>
  <c r="Z316" i="1"/>
  <c r="Y314" i="1"/>
  <c r="AB314" i="1"/>
  <c r="AC314" i="1" s="1"/>
  <c r="AD314" i="1" s="1"/>
  <c r="AE314" i="1" s="1"/>
  <c r="Z314" i="1"/>
  <c r="Y312" i="1"/>
  <c r="AB312" i="1"/>
  <c r="AC312" i="1" s="1"/>
  <c r="AD312" i="1" s="1"/>
  <c r="AE312" i="1" s="1"/>
  <c r="Z312" i="1"/>
  <c r="Y134" i="1"/>
  <c r="AB134" i="1"/>
  <c r="AC134" i="1" s="1"/>
  <c r="AD134" i="1" s="1"/>
  <c r="AE134" i="1" s="1"/>
  <c r="Z134" i="1"/>
  <c r="AA134" i="1" s="1"/>
  <c r="Y132" i="1"/>
  <c r="AB132" i="1"/>
  <c r="AC132" i="1" s="1"/>
  <c r="AD132" i="1" s="1"/>
  <c r="AE132" i="1" s="1"/>
  <c r="Z132" i="1"/>
  <c r="Y130" i="1"/>
  <c r="AB130" i="1"/>
  <c r="AC130" i="1" s="1"/>
  <c r="AD130" i="1" s="1"/>
  <c r="AE130" i="1" s="1"/>
  <c r="Z130" i="1"/>
  <c r="Y128" i="1"/>
  <c r="AB128" i="1"/>
  <c r="AC128" i="1" s="1"/>
  <c r="AD128" i="1" s="1"/>
  <c r="AE128" i="1" s="1"/>
  <c r="Z128" i="1"/>
  <c r="Y126" i="1"/>
  <c r="AB126" i="1"/>
  <c r="AC126" i="1" s="1"/>
  <c r="AD126" i="1" s="1"/>
  <c r="AE126" i="1" s="1"/>
  <c r="Z126" i="1"/>
  <c r="Y124" i="1"/>
  <c r="AB124" i="1"/>
  <c r="AC124" i="1" s="1"/>
  <c r="AD124" i="1" s="1"/>
  <c r="AE124" i="1" s="1"/>
  <c r="Z124" i="1"/>
  <c r="Y122" i="1"/>
  <c r="AB122" i="1"/>
  <c r="AC122" i="1" s="1"/>
  <c r="AD122" i="1" s="1"/>
  <c r="AE122" i="1" s="1"/>
  <c r="Z122" i="1"/>
  <c r="Y120" i="1"/>
  <c r="AB120" i="1"/>
  <c r="AC120" i="1" s="1"/>
  <c r="AD120" i="1" s="1"/>
  <c r="AE120" i="1" s="1"/>
  <c r="Z120" i="1"/>
  <c r="Y118" i="1"/>
  <c r="AB118" i="1"/>
  <c r="AC118" i="1" s="1"/>
  <c r="AD118" i="1" s="1"/>
  <c r="AE118" i="1" s="1"/>
  <c r="Z118" i="1"/>
  <c r="Y116" i="1"/>
  <c r="AB116" i="1"/>
  <c r="AC116" i="1" s="1"/>
  <c r="AD116" i="1" s="1"/>
  <c r="AE116" i="1" s="1"/>
  <c r="Z116" i="1"/>
  <c r="Y114" i="1"/>
  <c r="AB114" i="1"/>
  <c r="AC114" i="1" s="1"/>
  <c r="AD114" i="1" s="1"/>
  <c r="AE114" i="1" s="1"/>
  <c r="Z114" i="1"/>
  <c r="Y112" i="1"/>
  <c r="AB112" i="1"/>
  <c r="AC112" i="1" s="1"/>
  <c r="AD112" i="1" s="1"/>
  <c r="Z112" i="1"/>
  <c r="Y110" i="1"/>
  <c r="AB110" i="1"/>
  <c r="AC110" i="1" s="1"/>
  <c r="AD110" i="1" s="1"/>
  <c r="AE110" i="1" s="1"/>
  <c r="Z110" i="1"/>
  <c r="Y30" i="1"/>
  <c r="AB30" i="1"/>
  <c r="AC30" i="1" s="1"/>
  <c r="AD30" i="1" s="1"/>
  <c r="AE30" i="1" s="1"/>
  <c r="Z30" i="1"/>
  <c r="Y29" i="1"/>
  <c r="AB29" i="1"/>
  <c r="AC29" i="1" s="1"/>
  <c r="AD29" i="1" s="1"/>
  <c r="AE29" i="1" s="1"/>
  <c r="Z29" i="1"/>
  <c r="Y28" i="1"/>
  <c r="AB28" i="1"/>
  <c r="AC28" i="1" s="1"/>
  <c r="AD28" i="1" s="1"/>
  <c r="AE28" i="1" s="1"/>
  <c r="Z28" i="1"/>
  <c r="Y27" i="1"/>
  <c r="AB27" i="1"/>
  <c r="AC27" i="1" s="1"/>
  <c r="AD27" i="1" s="1"/>
  <c r="AE27" i="1" s="1"/>
  <c r="Z27" i="1"/>
  <c r="AA27" i="1" s="1"/>
  <c r="Y26" i="1"/>
  <c r="AB26" i="1"/>
  <c r="AC26" i="1" s="1"/>
  <c r="AD26" i="1" s="1"/>
  <c r="AE26" i="1" s="1"/>
  <c r="Z26" i="1"/>
  <c r="AA26" i="1" s="1"/>
  <c r="Y25" i="1"/>
  <c r="AB25" i="1"/>
  <c r="AC25" i="1" s="1"/>
  <c r="AD25" i="1" s="1"/>
  <c r="AE25" i="1" s="1"/>
  <c r="Z25" i="1"/>
  <c r="AA25" i="1" s="1"/>
  <c r="Y24" i="1"/>
  <c r="AB24" i="1"/>
  <c r="AC24" i="1" s="1"/>
  <c r="AD24" i="1" s="1"/>
  <c r="AE24" i="1" s="1"/>
  <c r="Z24" i="1"/>
  <c r="Y23" i="1"/>
  <c r="AB23" i="1"/>
  <c r="AC23" i="1" s="1"/>
  <c r="AD23" i="1" s="1"/>
  <c r="AE23" i="1" s="1"/>
  <c r="Z23" i="1"/>
  <c r="Y22" i="1"/>
  <c r="AB22" i="1"/>
  <c r="AC22" i="1" s="1"/>
  <c r="AD22" i="1" s="1"/>
  <c r="AE22" i="1" s="1"/>
  <c r="Z22" i="1"/>
  <c r="AA22" i="1" s="1"/>
  <c r="Y21" i="1"/>
  <c r="AB21" i="1"/>
  <c r="AC21" i="1" s="1"/>
  <c r="AD21" i="1" s="1"/>
  <c r="AE21" i="1" s="1"/>
  <c r="Z21" i="1"/>
  <c r="AA21" i="1" s="1"/>
  <c r="Y20" i="1"/>
  <c r="AB20" i="1"/>
  <c r="AC20" i="1" s="1"/>
  <c r="AD20" i="1" s="1"/>
  <c r="AE20" i="1" s="1"/>
  <c r="Z20" i="1"/>
  <c r="AA20" i="1" s="1"/>
  <c r="Y19" i="1"/>
  <c r="AB19" i="1"/>
  <c r="AC19" i="1" s="1"/>
  <c r="AD19" i="1" s="1"/>
  <c r="AE19" i="1" s="1"/>
  <c r="Z19" i="1"/>
  <c r="AA19" i="1" s="1"/>
  <c r="Y18" i="1"/>
  <c r="AB18" i="1"/>
  <c r="AC18" i="1" s="1"/>
  <c r="AD18" i="1" s="1"/>
  <c r="AE18" i="1" s="1"/>
  <c r="Z18" i="1"/>
  <c r="Y17" i="1"/>
  <c r="AB17" i="1"/>
  <c r="AC17" i="1" s="1"/>
  <c r="AD17" i="1" s="1"/>
  <c r="AE17" i="1" s="1"/>
  <c r="Z17" i="1"/>
  <c r="AA17" i="1" s="1"/>
  <c r="Y16" i="1"/>
  <c r="AB16" i="1"/>
  <c r="AC16" i="1" s="1"/>
  <c r="AD16" i="1" s="1"/>
  <c r="AE16" i="1" s="1"/>
  <c r="Z16" i="1"/>
  <c r="Y15" i="1"/>
  <c r="AB15" i="1"/>
  <c r="AC15" i="1" s="1"/>
  <c r="AD15" i="1" s="1"/>
  <c r="AE15" i="1" s="1"/>
  <c r="Z15" i="1"/>
  <c r="Y14" i="1"/>
  <c r="AB14" i="1"/>
  <c r="AC14" i="1" s="1"/>
  <c r="AD14" i="1" s="1"/>
  <c r="AE14" i="1" s="1"/>
  <c r="Z14" i="1"/>
  <c r="Y13" i="1"/>
  <c r="AB13" i="1"/>
  <c r="AC13" i="1" s="1"/>
  <c r="AD13" i="1" s="1"/>
  <c r="AE13" i="1" s="1"/>
  <c r="Z13" i="1"/>
  <c r="Y12" i="1"/>
  <c r="AB12" i="1"/>
  <c r="AC12" i="1" s="1"/>
  <c r="AD12" i="1" s="1"/>
  <c r="AE12" i="1" s="1"/>
  <c r="Z12" i="1"/>
  <c r="Y334" i="1"/>
  <c r="AB334" i="1"/>
  <c r="AC334" i="1" s="1"/>
  <c r="AD334" i="1" s="1"/>
  <c r="AE334" i="1" s="1"/>
  <c r="Z334" i="1"/>
  <c r="AA334" i="1" s="1"/>
  <c r="Y332" i="1"/>
  <c r="AB332" i="1"/>
  <c r="AC332" i="1" s="1"/>
  <c r="AD332" i="1" s="1"/>
  <c r="AE332" i="1" s="1"/>
  <c r="Z332" i="1"/>
  <c r="Y326" i="1"/>
  <c r="AB326" i="1"/>
  <c r="AC326" i="1" s="1"/>
  <c r="AD326" i="1" s="1"/>
  <c r="AE326" i="1" s="1"/>
  <c r="Z326" i="1"/>
  <c r="Y324" i="1"/>
  <c r="AB324" i="1"/>
  <c r="AC324" i="1" s="1"/>
  <c r="AD324" i="1" s="1"/>
  <c r="AE324" i="1" s="1"/>
  <c r="Z324" i="1"/>
  <c r="Y322" i="1"/>
  <c r="AB322" i="1"/>
  <c r="AC322" i="1" s="1"/>
  <c r="AD322" i="1" s="1"/>
  <c r="AE322" i="1" s="1"/>
  <c r="Z322" i="1"/>
  <c r="Y320" i="1"/>
  <c r="AB320" i="1"/>
  <c r="AC320" i="1" s="1"/>
  <c r="AD320" i="1" s="1"/>
  <c r="AE320" i="1" s="1"/>
  <c r="Z320" i="1"/>
  <c r="Y318" i="1"/>
  <c r="AB318" i="1"/>
  <c r="AC318" i="1" s="1"/>
  <c r="AD318" i="1" s="1"/>
  <c r="AE318" i="1" s="1"/>
  <c r="Z318" i="1"/>
  <c r="Y310" i="1"/>
  <c r="AB310" i="1"/>
  <c r="AC310" i="1" s="1"/>
  <c r="AD310" i="1" s="1"/>
  <c r="AE310" i="1" s="1"/>
  <c r="Z310" i="1"/>
  <c r="Y308" i="1"/>
  <c r="AB308" i="1"/>
  <c r="AC308" i="1" s="1"/>
  <c r="AD308" i="1" s="1"/>
  <c r="AE308" i="1" s="1"/>
  <c r="Z308" i="1"/>
  <c r="AA308" i="1" s="1"/>
  <c r="Y306" i="1"/>
  <c r="AB306" i="1"/>
  <c r="AC306" i="1" s="1"/>
  <c r="AD306" i="1" s="1"/>
  <c r="AE306" i="1" s="1"/>
  <c r="Z306" i="1"/>
  <c r="Y304" i="1"/>
  <c r="AB304" i="1"/>
  <c r="AC304" i="1" s="1"/>
  <c r="AD304" i="1" s="1"/>
  <c r="AE304" i="1" s="1"/>
  <c r="Z304" i="1"/>
  <c r="Y302" i="1"/>
  <c r="AB302" i="1"/>
  <c r="AC302" i="1" s="1"/>
  <c r="AD302" i="1" s="1"/>
  <c r="AE302" i="1" s="1"/>
  <c r="Z302" i="1"/>
  <c r="Y300" i="1"/>
  <c r="AB300" i="1"/>
  <c r="AC300" i="1" s="1"/>
  <c r="AD300" i="1" s="1"/>
  <c r="AE300" i="1" s="1"/>
  <c r="Z300" i="1"/>
  <c r="Y298" i="1"/>
  <c r="AB298" i="1"/>
  <c r="AC298" i="1" s="1"/>
  <c r="AD298" i="1" s="1"/>
  <c r="AE298" i="1" s="1"/>
  <c r="Z298" i="1"/>
  <c r="Y340" i="1"/>
  <c r="Z340" i="1"/>
  <c r="AB340" i="1"/>
  <c r="AC340" i="1" s="1"/>
  <c r="AD340" i="1" s="1"/>
  <c r="Y339" i="1"/>
  <c r="Z339" i="1"/>
  <c r="AB339" i="1"/>
  <c r="AC339" i="1" s="1"/>
  <c r="AD339" i="1" s="1"/>
  <c r="AE339" i="1" s="1"/>
  <c r="Y338" i="1"/>
  <c r="Z338" i="1"/>
  <c r="AB338" i="1"/>
  <c r="AC338" i="1" s="1"/>
  <c r="AD338" i="1" s="1"/>
  <c r="AE338" i="1" s="1"/>
  <c r="Y337" i="1"/>
  <c r="Z337" i="1"/>
  <c r="AA337" i="1" s="1"/>
  <c r="AB337" i="1"/>
  <c r="AC337" i="1" s="1"/>
  <c r="AD337" i="1" s="1"/>
  <c r="AE337" i="1" s="1"/>
  <c r="Y336" i="1"/>
  <c r="Z336" i="1"/>
  <c r="AB336" i="1"/>
  <c r="AC336" i="1" s="1"/>
  <c r="AD336" i="1" s="1"/>
  <c r="AE336" i="1" s="1"/>
  <c r="Y335" i="1"/>
  <c r="Z335" i="1"/>
  <c r="AA335" i="1" s="1"/>
  <c r="AB335" i="1"/>
  <c r="AC335" i="1" s="1"/>
  <c r="AD335" i="1" s="1"/>
  <c r="AE335" i="1" s="1"/>
  <c r="Y333" i="1"/>
  <c r="AB333" i="1"/>
  <c r="AC333" i="1" s="1"/>
  <c r="AD333" i="1" s="1"/>
  <c r="AE333" i="1" s="1"/>
  <c r="Z333" i="1"/>
  <c r="AA333" i="1" s="1"/>
  <c r="Y331" i="1"/>
  <c r="AB331" i="1"/>
  <c r="AC331" i="1" s="1"/>
  <c r="AD331" i="1" s="1"/>
  <c r="AE331" i="1" s="1"/>
  <c r="Z331" i="1"/>
  <c r="Y329" i="1"/>
  <c r="AB329" i="1"/>
  <c r="AC329" i="1" s="1"/>
  <c r="AD329" i="1" s="1"/>
  <c r="AE329" i="1" s="1"/>
  <c r="Z329" i="1"/>
  <c r="Y327" i="1"/>
  <c r="AB327" i="1"/>
  <c r="AC327" i="1" s="1"/>
  <c r="AD327" i="1" s="1"/>
  <c r="AE327" i="1" s="1"/>
  <c r="Z327" i="1"/>
  <c r="Y325" i="1"/>
  <c r="AB325" i="1"/>
  <c r="AC325" i="1" s="1"/>
  <c r="AD325" i="1" s="1"/>
  <c r="AE325" i="1" s="1"/>
  <c r="Z325" i="1"/>
  <c r="Y323" i="1"/>
  <c r="AB323" i="1"/>
  <c r="AC323" i="1" s="1"/>
  <c r="AD323" i="1" s="1"/>
  <c r="AE323" i="1" s="1"/>
  <c r="Z323" i="1"/>
  <c r="Y321" i="1"/>
  <c r="AB321" i="1"/>
  <c r="AC321" i="1" s="1"/>
  <c r="AD321" i="1" s="1"/>
  <c r="AE321" i="1" s="1"/>
  <c r="Z321" i="1"/>
  <c r="Y319" i="1"/>
  <c r="AB319" i="1"/>
  <c r="AC319" i="1" s="1"/>
  <c r="AD319" i="1" s="1"/>
  <c r="AE319" i="1" s="1"/>
  <c r="Z319" i="1"/>
  <c r="AA319" i="1" s="1"/>
  <c r="Y317" i="1"/>
  <c r="AB317" i="1"/>
  <c r="AC317" i="1" s="1"/>
  <c r="AD317" i="1" s="1"/>
  <c r="AE317" i="1" s="1"/>
  <c r="Z317" i="1"/>
  <c r="Y315" i="1"/>
  <c r="AB315" i="1"/>
  <c r="AC315" i="1" s="1"/>
  <c r="AD315" i="1" s="1"/>
  <c r="AE315" i="1" s="1"/>
  <c r="Z315" i="1"/>
  <c r="Y313" i="1"/>
  <c r="AB313" i="1"/>
  <c r="AC313" i="1" s="1"/>
  <c r="AD313" i="1" s="1"/>
  <c r="AE313" i="1" s="1"/>
  <c r="Z313" i="1"/>
  <c r="Y311" i="1"/>
  <c r="AB311" i="1"/>
  <c r="AC311" i="1" s="1"/>
  <c r="AD311" i="1" s="1"/>
  <c r="AE311" i="1" s="1"/>
  <c r="Z311" i="1"/>
  <c r="Y309" i="1"/>
  <c r="AB309" i="1"/>
  <c r="AC309" i="1" s="1"/>
  <c r="AD309" i="1" s="1"/>
  <c r="AE309" i="1" s="1"/>
  <c r="Z309" i="1"/>
  <c r="AA309" i="1" s="1"/>
  <c r="Y307" i="1"/>
  <c r="AB307" i="1"/>
  <c r="AC307" i="1" s="1"/>
  <c r="AD307" i="1" s="1"/>
  <c r="AE307" i="1" s="1"/>
  <c r="Z307" i="1"/>
  <c r="Y305" i="1"/>
  <c r="AB305" i="1"/>
  <c r="AC305" i="1" s="1"/>
  <c r="AD305" i="1" s="1"/>
  <c r="AE305" i="1" s="1"/>
  <c r="Z305" i="1"/>
  <c r="Y303" i="1"/>
  <c r="AB303" i="1"/>
  <c r="AC303" i="1" s="1"/>
  <c r="AD303" i="1" s="1"/>
  <c r="AE303" i="1" s="1"/>
  <c r="Z303" i="1"/>
  <c r="Y301" i="1"/>
  <c r="AB301" i="1"/>
  <c r="AC301" i="1" s="1"/>
  <c r="AD301" i="1" s="1"/>
  <c r="AE301" i="1" s="1"/>
  <c r="Z301" i="1"/>
  <c r="Y299" i="1"/>
  <c r="AB299" i="1"/>
  <c r="AC299" i="1" s="1"/>
  <c r="AD299" i="1" s="1"/>
  <c r="AE299" i="1" s="1"/>
  <c r="Z299" i="1"/>
  <c r="Y297" i="1"/>
  <c r="AB297" i="1"/>
  <c r="AC297" i="1" s="1"/>
  <c r="AD297" i="1" s="1"/>
  <c r="AE297" i="1" s="1"/>
  <c r="Z297" i="1"/>
  <c r="AA284" i="1"/>
  <c r="AA256" i="1"/>
  <c r="Y135" i="1"/>
  <c r="AB135" i="1"/>
  <c r="AC135" i="1" s="1"/>
  <c r="AD135" i="1" s="1"/>
  <c r="AE135" i="1" s="1"/>
  <c r="Z135" i="1"/>
  <c r="AA135" i="1" s="1"/>
  <c r="Y133" i="1"/>
  <c r="AB133" i="1"/>
  <c r="AC133" i="1" s="1"/>
  <c r="AD133" i="1" s="1"/>
  <c r="AE133" i="1" s="1"/>
  <c r="Z133" i="1"/>
  <c r="Y131" i="1"/>
  <c r="AB131" i="1"/>
  <c r="AC131" i="1" s="1"/>
  <c r="AD131" i="1" s="1"/>
  <c r="AE131" i="1" s="1"/>
  <c r="Z131" i="1"/>
  <c r="Y129" i="1"/>
  <c r="AB129" i="1"/>
  <c r="AC129" i="1" s="1"/>
  <c r="AD129" i="1" s="1"/>
  <c r="AE129" i="1" s="1"/>
  <c r="Z129" i="1"/>
  <c r="Y127" i="1"/>
  <c r="AB127" i="1"/>
  <c r="AC127" i="1" s="1"/>
  <c r="AD127" i="1" s="1"/>
  <c r="AE127" i="1" s="1"/>
  <c r="Z127" i="1"/>
  <c r="Y125" i="1"/>
  <c r="AB125" i="1"/>
  <c r="AC125" i="1" s="1"/>
  <c r="AD125" i="1" s="1"/>
  <c r="AE125" i="1" s="1"/>
  <c r="Z125" i="1"/>
  <c r="Y123" i="1"/>
  <c r="AB123" i="1"/>
  <c r="AC123" i="1" s="1"/>
  <c r="AD123" i="1" s="1"/>
  <c r="AE123" i="1" s="1"/>
  <c r="Z123" i="1"/>
  <c r="Y121" i="1"/>
  <c r="AB121" i="1"/>
  <c r="AC121" i="1" s="1"/>
  <c r="AD121" i="1" s="1"/>
  <c r="AE121" i="1" s="1"/>
  <c r="Z121" i="1"/>
  <c r="Y119" i="1"/>
  <c r="AB119" i="1"/>
  <c r="AC119" i="1" s="1"/>
  <c r="AD119" i="1" s="1"/>
  <c r="AE119" i="1" s="1"/>
  <c r="Z119" i="1"/>
  <c r="Y117" i="1"/>
  <c r="AB117" i="1"/>
  <c r="AC117" i="1" s="1"/>
  <c r="AD117" i="1" s="1"/>
  <c r="AE117" i="1" s="1"/>
  <c r="Z117" i="1"/>
  <c r="Y115" i="1"/>
  <c r="AB115" i="1"/>
  <c r="AC115" i="1" s="1"/>
  <c r="AD115" i="1" s="1"/>
  <c r="AE115" i="1" s="1"/>
  <c r="Z115" i="1"/>
  <c r="Y113" i="1"/>
  <c r="AB113" i="1"/>
  <c r="AC113" i="1" s="1"/>
  <c r="AD113" i="1" s="1"/>
  <c r="AE113" i="1" s="1"/>
  <c r="Z113" i="1"/>
  <c r="Y111" i="1"/>
  <c r="AB111" i="1"/>
  <c r="AC111" i="1" s="1"/>
  <c r="AD111" i="1" s="1"/>
  <c r="AE111" i="1" s="1"/>
  <c r="Z111" i="1"/>
  <c r="AA111" i="1" s="1"/>
  <c r="AB98" i="1"/>
  <c r="AC98" i="1" s="1"/>
  <c r="AD98" i="1" s="1"/>
  <c r="AE98" i="1" s="1"/>
  <c r="Z98" i="1"/>
  <c r="Y98" i="1"/>
  <c r="Y11" i="1"/>
  <c r="AB11" i="1"/>
  <c r="AC11" i="1" s="1"/>
  <c r="AD11" i="1" s="1"/>
  <c r="AE11" i="1" s="1"/>
  <c r="Z11" i="1"/>
  <c r="AA336" i="1" l="1"/>
  <c r="AA338" i="1"/>
  <c r="AR6" i="1" l="1"/>
  <c r="AR7" i="1" l="1"/>
  <c r="D6" i="1"/>
  <c r="H6" i="1" s="1"/>
  <c r="AN6" i="1"/>
  <c r="AJ6" i="1"/>
  <c r="AF6" i="1"/>
  <c r="R6" i="1"/>
  <c r="N6" i="1"/>
  <c r="J6" i="1"/>
  <c r="S6" i="1"/>
  <c r="O6" i="1"/>
  <c r="K6" i="1"/>
  <c r="T6" i="1"/>
  <c r="P6" i="1"/>
  <c r="L6" i="1"/>
  <c r="U6" i="1"/>
  <c r="Q6" i="1"/>
  <c r="M6" i="1"/>
  <c r="I6" i="1"/>
  <c r="AR8" i="1" l="1"/>
  <c r="E6" i="1"/>
  <c r="F6" i="1" s="1"/>
  <c r="X6" i="1"/>
  <c r="D7" i="1"/>
  <c r="H7" i="1" s="1"/>
  <c r="AI6" i="1"/>
  <c r="AG6" i="1"/>
  <c r="AH6" i="1" s="1"/>
  <c r="AQ6" i="1"/>
  <c r="AO6" i="1"/>
  <c r="AP6" i="1" s="1"/>
  <c r="AM6" i="1"/>
  <c r="AK6" i="1"/>
  <c r="AL6" i="1" s="1"/>
  <c r="AN7" i="1"/>
  <c r="AJ7" i="1"/>
  <c r="AF7" i="1"/>
  <c r="T7" i="1"/>
  <c r="P7" i="1"/>
  <c r="L7" i="1"/>
  <c r="S7" i="1"/>
  <c r="O7" i="1"/>
  <c r="K7" i="1"/>
  <c r="R7" i="1"/>
  <c r="N7" i="1"/>
  <c r="J7" i="1"/>
  <c r="U7" i="1"/>
  <c r="Q7" i="1"/>
  <c r="M7" i="1"/>
  <c r="I7" i="1"/>
  <c r="AR9" i="1" l="1"/>
  <c r="E7" i="1"/>
  <c r="F7" i="1" s="1"/>
  <c r="X7" i="1"/>
  <c r="AI7" i="1"/>
  <c r="AG7" i="1"/>
  <c r="AH7" i="1" s="1"/>
  <c r="AQ7" i="1"/>
  <c r="AO7" i="1"/>
  <c r="AP7" i="1" s="1"/>
  <c r="D8" i="1"/>
  <c r="H8" i="1" s="1"/>
  <c r="AM7" i="1"/>
  <c r="AK7" i="1"/>
  <c r="AL7" i="1" s="1"/>
  <c r="AN8" i="1"/>
  <c r="AJ8" i="1"/>
  <c r="AF8" i="1"/>
  <c r="R8" i="1"/>
  <c r="N8" i="1"/>
  <c r="J8" i="1"/>
  <c r="S8" i="1"/>
  <c r="O8" i="1"/>
  <c r="K8" i="1"/>
  <c r="T8" i="1"/>
  <c r="P8" i="1"/>
  <c r="L8" i="1"/>
  <c r="U8" i="1"/>
  <c r="Q8" i="1"/>
  <c r="M8" i="1"/>
  <c r="I8" i="1"/>
  <c r="AR10" i="1" l="1"/>
  <c r="E8" i="1"/>
  <c r="F8" i="1" s="1"/>
  <c r="X8" i="1"/>
  <c r="AI8" i="1"/>
  <c r="AG8" i="1"/>
  <c r="AH8" i="1" s="1"/>
  <c r="AQ8" i="1"/>
  <c r="AO8" i="1"/>
  <c r="AP8" i="1" s="1"/>
  <c r="D9" i="1"/>
  <c r="H9" i="1" s="1"/>
  <c r="AM8" i="1"/>
  <c r="AK8" i="1"/>
  <c r="AL8" i="1" s="1"/>
  <c r="AN9" i="1"/>
  <c r="AJ9" i="1"/>
  <c r="AF9" i="1"/>
  <c r="T9" i="1"/>
  <c r="P9" i="1"/>
  <c r="L9" i="1"/>
  <c r="S9" i="1"/>
  <c r="O9" i="1"/>
  <c r="K9" i="1"/>
  <c r="R9" i="1"/>
  <c r="N9" i="1"/>
  <c r="J9" i="1"/>
  <c r="U9" i="1"/>
  <c r="Q9" i="1"/>
  <c r="M9" i="1"/>
  <c r="I9" i="1"/>
  <c r="AR12" i="1" l="1"/>
  <c r="AR11" i="1"/>
  <c r="E9" i="1"/>
  <c r="F9" i="1" s="1"/>
  <c r="X9" i="1"/>
  <c r="AI9" i="1"/>
  <c r="AG9" i="1"/>
  <c r="AH9" i="1" s="1"/>
  <c r="AQ9" i="1"/>
  <c r="AO9" i="1"/>
  <c r="AP9" i="1" s="1"/>
  <c r="AM9" i="1"/>
  <c r="AK9" i="1"/>
  <c r="AL9" i="1" s="1"/>
  <c r="AN10" i="1"/>
  <c r="AJ10" i="1"/>
  <c r="AF10" i="1"/>
  <c r="AR13" i="1" l="1"/>
  <c r="AM10" i="1"/>
  <c r="AK10" i="1"/>
  <c r="AL10" i="1" s="1"/>
  <c r="AN11" i="1"/>
  <c r="AJ11" i="1"/>
  <c r="AF11" i="1"/>
  <c r="AI10" i="1"/>
  <c r="AG10" i="1"/>
  <c r="AH10" i="1" s="1"/>
  <c r="AQ10" i="1"/>
  <c r="AO10" i="1"/>
  <c r="AP10" i="1" s="1"/>
  <c r="AN12" i="1"/>
  <c r="AJ12" i="1"/>
  <c r="AF12" i="1"/>
  <c r="AR14" i="1" l="1"/>
  <c r="AM12" i="1"/>
  <c r="AK12" i="1"/>
  <c r="AL12" i="1" s="1"/>
  <c r="AI11" i="1"/>
  <c r="AG11" i="1"/>
  <c r="AH11" i="1" s="1"/>
  <c r="AQ11" i="1"/>
  <c r="AO11" i="1"/>
  <c r="AP11" i="1" s="1"/>
  <c r="AI12" i="1"/>
  <c r="AG12" i="1"/>
  <c r="AH12" i="1" s="1"/>
  <c r="AQ12" i="1"/>
  <c r="AO12" i="1"/>
  <c r="AP12" i="1" s="1"/>
  <c r="AM11" i="1"/>
  <c r="AK11" i="1"/>
  <c r="AL11" i="1" s="1"/>
  <c r="AN13" i="1"/>
  <c r="AJ13" i="1"/>
  <c r="AF13" i="1"/>
  <c r="AR15" i="1" l="1"/>
  <c r="AI13" i="1"/>
  <c r="AG13" i="1"/>
  <c r="AH13" i="1" s="1"/>
  <c r="AQ13" i="1"/>
  <c r="AO13" i="1"/>
  <c r="AP13" i="1" s="1"/>
  <c r="AM13" i="1"/>
  <c r="AK13" i="1"/>
  <c r="AL13" i="1" s="1"/>
  <c r="AN14" i="1"/>
  <c r="AJ14" i="1"/>
  <c r="AF14" i="1"/>
  <c r="AR16" i="1" l="1"/>
  <c r="D15" i="1"/>
  <c r="H15" i="1" s="1"/>
  <c r="AI14" i="1"/>
  <c r="AG14" i="1"/>
  <c r="AH14" i="1" s="1"/>
  <c r="AQ14" i="1"/>
  <c r="AO14" i="1"/>
  <c r="AP14" i="1" s="1"/>
  <c r="AM14" i="1"/>
  <c r="AK14" i="1"/>
  <c r="AL14" i="1" s="1"/>
  <c r="AN15" i="1"/>
  <c r="AJ15" i="1"/>
  <c r="AF15" i="1"/>
  <c r="S15" i="1"/>
  <c r="K15" i="1"/>
  <c r="Q15" i="1"/>
  <c r="I15" i="1"/>
  <c r="O15" i="1"/>
  <c r="T15" i="1"/>
  <c r="R15" i="1"/>
  <c r="P15" i="1"/>
  <c r="N15" i="1"/>
  <c r="L15" i="1"/>
  <c r="J15" i="1"/>
  <c r="U15" i="1"/>
  <c r="M15" i="1"/>
  <c r="AA15" i="1" l="1"/>
  <c r="X15" i="1" s="1"/>
  <c r="E15" i="1"/>
  <c r="F15" i="1" s="1"/>
  <c r="AM15" i="1"/>
  <c r="AK15" i="1"/>
  <c r="AL15" i="1" s="1"/>
  <c r="D16" i="1"/>
  <c r="H16" i="1" s="1"/>
  <c r="AI15" i="1"/>
  <c r="AG15" i="1"/>
  <c r="AH15" i="1" s="1"/>
  <c r="AQ15" i="1"/>
  <c r="AO15" i="1"/>
  <c r="AP15" i="1" s="1"/>
  <c r="AN16" i="1"/>
  <c r="AJ16" i="1"/>
  <c r="AF16" i="1"/>
  <c r="S16" i="1"/>
  <c r="K16" i="1"/>
  <c r="T16" i="1"/>
  <c r="R16" i="1"/>
  <c r="P16" i="1"/>
  <c r="N16" i="1"/>
  <c r="L16" i="1"/>
  <c r="J16" i="1"/>
  <c r="Q16" i="1"/>
  <c r="I16" i="1"/>
  <c r="O16" i="1"/>
  <c r="U16" i="1"/>
  <c r="M16" i="1"/>
  <c r="AA16" i="1" l="1"/>
  <c r="X16" i="1" s="1"/>
  <c r="E16" i="1"/>
  <c r="F16" i="1" s="1"/>
  <c r="AM16" i="1"/>
  <c r="AK16" i="1"/>
  <c r="AL16" i="1" s="1"/>
  <c r="AI16" i="1"/>
  <c r="AG16" i="1"/>
  <c r="AH16" i="1" s="1"/>
  <c r="AQ16" i="1"/>
  <c r="AO16" i="1"/>
  <c r="AP16" i="1" s="1"/>
  <c r="D11" i="1" l="1"/>
  <c r="H11" i="1" s="1"/>
  <c r="D10" i="1"/>
  <c r="H10" i="1" s="1"/>
  <c r="D13" i="1"/>
  <c r="H13" i="1" s="1"/>
  <c r="D14" i="1"/>
  <c r="H14" i="1" s="1"/>
  <c r="D12" i="1"/>
  <c r="H12" i="1" s="1"/>
  <c r="T11" i="1"/>
  <c r="P11" i="1"/>
  <c r="L11" i="1"/>
  <c r="S11" i="1"/>
  <c r="O11" i="1"/>
  <c r="K11" i="1"/>
  <c r="R11" i="1"/>
  <c r="N11" i="1"/>
  <c r="J11" i="1"/>
  <c r="U11" i="1"/>
  <c r="Q11" i="1"/>
  <c r="M11" i="1"/>
  <c r="I11" i="1"/>
  <c r="R10" i="1"/>
  <c r="N10" i="1"/>
  <c r="J10" i="1"/>
  <c r="S10" i="1"/>
  <c r="O10" i="1"/>
  <c r="K10" i="1"/>
  <c r="T10" i="1"/>
  <c r="P10" i="1"/>
  <c r="L10" i="1"/>
  <c r="U10" i="1"/>
  <c r="Q10" i="1"/>
  <c r="M10" i="1"/>
  <c r="I10" i="1"/>
  <c r="S13" i="1"/>
  <c r="K13" i="1"/>
  <c r="Q13" i="1"/>
  <c r="I13" i="1"/>
  <c r="O13" i="1"/>
  <c r="T13" i="1"/>
  <c r="R13" i="1"/>
  <c r="P13" i="1"/>
  <c r="N13" i="1"/>
  <c r="L13" i="1"/>
  <c r="J13" i="1"/>
  <c r="U13" i="1"/>
  <c r="M13" i="1"/>
  <c r="S14" i="1"/>
  <c r="K14" i="1"/>
  <c r="T14" i="1"/>
  <c r="R14" i="1"/>
  <c r="P14" i="1"/>
  <c r="N14" i="1"/>
  <c r="L14" i="1"/>
  <c r="J14" i="1"/>
  <c r="Q14" i="1"/>
  <c r="I14" i="1"/>
  <c r="O14" i="1"/>
  <c r="U14" i="1"/>
  <c r="M14" i="1"/>
  <c r="S12" i="1"/>
  <c r="K12" i="1"/>
  <c r="T12" i="1"/>
  <c r="R12" i="1"/>
  <c r="P12" i="1"/>
  <c r="N12" i="1"/>
  <c r="L12" i="1"/>
  <c r="J12" i="1"/>
  <c r="Q12" i="1"/>
  <c r="I12" i="1"/>
  <c r="O12" i="1"/>
  <c r="U12" i="1"/>
  <c r="M12" i="1"/>
  <c r="AA12" i="1" l="1"/>
  <c r="X12" i="1" s="1"/>
  <c r="E12" i="1"/>
  <c r="F12" i="1" s="1"/>
  <c r="AA14" i="1"/>
  <c r="X14" i="1" s="1"/>
  <c r="E14" i="1"/>
  <c r="F14" i="1" s="1"/>
  <c r="AA13" i="1"/>
  <c r="X13" i="1" s="1"/>
  <c r="E13" i="1"/>
  <c r="F13" i="1" s="1"/>
  <c r="E10" i="1"/>
  <c r="F10" i="1" s="1"/>
  <c r="AA10" i="1"/>
  <c r="X10" i="1" s="1"/>
  <c r="E11" i="1"/>
  <c r="F11" i="1" s="1"/>
  <c r="AA11" i="1"/>
  <c r="X11" i="1" s="1"/>
  <c r="D196" i="1" l="1"/>
  <c r="H196" i="1" s="1"/>
  <c r="AR19" i="1"/>
  <c r="AR22" i="1"/>
  <c r="AR27" i="1"/>
  <c r="AR34" i="1"/>
  <c r="AR36" i="1"/>
  <c r="AR37" i="1"/>
  <c r="AR38" i="1"/>
  <c r="AR40" i="1"/>
  <c r="AR41" i="1"/>
  <c r="AR43" i="1"/>
  <c r="AR44" i="1"/>
  <c r="AR45" i="1"/>
  <c r="AR46" i="1"/>
  <c r="AR47" i="1"/>
  <c r="AR48" i="1"/>
  <c r="AR49" i="1"/>
  <c r="AR50" i="1"/>
  <c r="AR53" i="1"/>
  <c r="AR54" i="1"/>
  <c r="AR60" i="1"/>
  <c r="AR62" i="1"/>
  <c r="AR63" i="1"/>
  <c r="AR68" i="1"/>
  <c r="AR71" i="1"/>
  <c r="AR73" i="1"/>
  <c r="AR77" i="1"/>
  <c r="AR78" i="1"/>
  <c r="AR79" i="1"/>
  <c r="AR80" i="1"/>
  <c r="AR84" i="1"/>
  <c r="AR85" i="1"/>
  <c r="AR86" i="1"/>
  <c r="AR89" i="1"/>
  <c r="AR92" i="1"/>
  <c r="AR94" i="1"/>
  <c r="AR95" i="1"/>
  <c r="AR98" i="1"/>
  <c r="AR100" i="1"/>
  <c r="AR102" i="1"/>
  <c r="AR103" i="1"/>
  <c r="AR108" i="1"/>
  <c r="AR112" i="1"/>
  <c r="AR113" i="1"/>
  <c r="AR116" i="1"/>
  <c r="AR117" i="1"/>
  <c r="AR118" i="1"/>
  <c r="AR122" i="1"/>
  <c r="AR126" i="1"/>
  <c r="AR127" i="1"/>
  <c r="AR128" i="1"/>
  <c r="AR129" i="1"/>
  <c r="AR130" i="1"/>
  <c r="AR132" i="1"/>
  <c r="AR133" i="1"/>
  <c r="AR135" i="1"/>
  <c r="AR138" i="1"/>
  <c r="AR140" i="1"/>
  <c r="AR141" i="1"/>
  <c r="AR143" i="1"/>
  <c r="AR144" i="1"/>
  <c r="AR146" i="1"/>
  <c r="AR148" i="1"/>
  <c r="AR150" i="1"/>
  <c r="AR152" i="1"/>
  <c r="AR154" i="1"/>
  <c r="AR159" i="1"/>
  <c r="AR160" i="1"/>
  <c r="AR162" i="1"/>
  <c r="AR164" i="1"/>
  <c r="AR167" i="1"/>
  <c r="AR169" i="1"/>
  <c r="AR171" i="1"/>
  <c r="AR175" i="1"/>
  <c r="AR179" i="1"/>
  <c r="AR180" i="1"/>
  <c r="AR183" i="1"/>
  <c r="AR186" i="1"/>
  <c r="AR189" i="1"/>
  <c r="AR190" i="1"/>
  <c r="AR191" i="1"/>
  <c r="AR192" i="1"/>
  <c r="AR193" i="1"/>
  <c r="AR195" i="1"/>
  <c r="AR198" i="1"/>
  <c r="AR200" i="1"/>
  <c r="AR202" i="1"/>
  <c r="AR203" i="1"/>
  <c r="AR206" i="1"/>
  <c r="AR209" i="1"/>
  <c r="AR211" i="1"/>
  <c r="AR212" i="1"/>
  <c r="AR214" i="1"/>
  <c r="AR215" i="1"/>
  <c r="AR218" i="1"/>
  <c r="AR220" i="1"/>
  <c r="AR221" i="1"/>
  <c r="AR222" i="1"/>
  <c r="AR223" i="1"/>
  <c r="AR225" i="1"/>
  <c r="AR226" i="1"/>
  <c r="AR227" i="1"/>
  <c r="AR230" i="1"/>
  <c r="AR234" i="1"/>
  <c r="AR235" i="1"/>
  <c r="AR236" i="1"/>
  <c r="AR237" i="1"/>
  <c r="AR238" i="1"/>
  <c r="AR242" i="1"/>
  <c r="AR246" i="1"/>
  <c r="AR248" i="1"/>
  <c r="AR250" i="1"/>
  <c r="AR252" i="1"/>
  <c r="AR255" i="1"/>
  <c r="AR257" i="1"/>
  <c r="AR258" i="1"/>
  <c r="AR259" i="1"/>
  <c r="AR260" i="1"/>
  <c r="AR261" i="1"/>
  <c r="AR264" i="1"/>
  <c r="AR266" i="1"/>
  <c r="AR268" i="1"/>
  <c r="AR269" i="1"/>
  <c r="AR270" i="1"/>
  <c r="AR271" i="1"/>
  <c r="AR272" i="1"/>
  <c r="AR273" i="1"/>
  <c r="AR275" i="1"/>
  <c r="AR276" i="1"/>
  <c r="AR278" i="1"/>
  <c r="AR282" i="1"/>
  <c r="AR283" i="1"/>
  <c r="AR284" i="1"/>
  <c r="AR286" i="1"/>
  <c r="AR288" i="1"/>
  <c r="AR289" i="1"/>
  <c r="AR293" i="1"/>
  <c r="AR295" i="1"/>
  <c r="AR296" i="1"/>
  <c r="AR298" i="1"/>
  <c r="AR300" i="1"/>
  <c r="AR301" i="1"/>
  <c r="AR303" i="1"/>
  <c r="AR306" i="1"/>
  <c r="AR311" i="1"/>
  <c r="AR313" i="1"/>
  <c r="AR315" i="1"/>
  <c r="AR316" i="1"/>
  <c r="AR317" i="1"/>
  <c r="AR318" i="1"/>
  <c r="AR321" i="1"/>
  <c r="AR324" i="1"/>
  <c r="AR330" i="1"/>
  <c r="AR332" i="1"/>
  <c r="AR334" i="1"/>
  <c r="AR337" i="1"/>
  <c r="AR338" i="1"/>
  <c r="AR339" i="1"/>
  <c r="AR343" i="1"/>
  <c r="AR344" i="1"/>
  <c r="AR17" i="1"/>
  <c r="AR26" i="1"/>
  <c r="AR18" i="1"/>
  <c r="AR20" i="1"/>
  <c r="AR21" i="1"/>
  <c r="AR23" i="1"/>
  <c r="AR24" i="1"/>
  <c r="AR25" i="1"/>
  <c r="AR28" i="1"/>
  <c r="AR29" i="1"/>
  <c r="AR30" i="1"/>
  <c r="AR31" i="1"/>
  <c r="AR32" i="1"/>
  <c r="AR33" i="1"/>
  <c r="AR35" i="1"/>
  <c r="AR39" i="1"/>
  <c r="AR42" i="1"/>
  <c r="AR51" i="1"/>
  <c r="AR52" i="1"/>
  <c r="AR55" i="1"/>
  <c r="AR56" i="1"/>
  <c r="AR57" i="1"/>
  <c r="AR58" i="1"/>
  <c r="AR59" i="1"/>
  <c r="AR61" i="1"/>
  <c r="AR64" i="1"/>
  <c r="AR65" i="1"/>
  <c r="AR66" i="1"/>
  <c r="AR67" i="1"/>
  <c r="AR69" i="1"/>
  <c r="AR70" i="1"/>
  <c r="AR72" i="1"/>
  <c r="AR74" i="1"/>
  <c r="AR75" i="1"/>
  <c r="AR76" i="1"/>
  <c r="AR81" i="1"/>
  <c r="AR82" i="1"/>
  <c r="AR83" i="1"/>
  <c r="AR87" i="1"/>
  <c r="AR88" i="1"/>
  <c r="AR90" i="1"/>
  <c r="AR91" i="1"/>
  <c r="AR93" i="1"/>
  <c r="AR96" i="1"/>
  <c r="AR97" i="1"/>
  <c r="AR99" i="1"/>
  <c r="AR101" i="1"/>
  <c r="AR104" i="1"/>
  <c r="AR105" i="1"/>
  <c r="AR106" i="1"/>
  <c r="AR107" i="1"/>
  <c r="AR109" i="1"/>
  <c r="AR110" i="1"/>
  <c r="AR111" i="1"/>
  <c r="AR114" i="1"/>
  <c r="AR115" i="1"/>
  <c r="AR119" i="1"/>
  <c r="AR120" i="1"/>
  <c r="AR121" i="1"/>
  <c r="AR123" i="1"/>
  <c r="AR124" i="1"/>
  <c r="AR125" i="1"/>
  <c r="AR131" i="1"/>
  <c r="AR134" i="1"/>
  <c r="AR136" i="1"/>
  <c r="AR137" i="1"/>
  <c r="AR139" i="1"/>
  <c r="AR142" i="1"/>
  <c r="AR145" i="1"/>
  <c r="AR147" i="1"/>
  <c r="AR149" i="1"/>
  <c r="AR151" i="1"/>
  <c r="AR153" i="1"/>
  <c r="AR155" i="1"/>
  <c r="AR156" i="1"/>
  <c r="AR157" i="1"/>
  <c r="AR158" i="1"/>
  <c r="AR161" i="1"/>
  <c r="AR163" i="1"/>
  <c r="AR165" i="1"/>
  <c r="AR166" i="1"/>
  <c r="AR168" i="1"/>
  <c r="AR170" i="1"/>
  <c r="AR172" i="1"/>
  <c r="AR173" i="1"/>
  <c r="AR174" i="1"/>
  <c r="AR176" i="1"/>
  <c r="AR177" i="1"/>
  <c r="AR178" i="1"/>
  <c r="AR181" i="1"/>
  <c r="AR182" i="1"/>
  <c r="AR184" i="1"/>
  <c r="AR185" i="1"/>
  <c r="AR187" i="1"/>
  <c r="AR188" i="1"/>
  <c r="AR194" i="1"/>
  <c r="AR196" i="1"/>
  <c r="AR197" i="1"/>
  <c r="AR199" i="1"/>
  <c r="AR201" i="1"/>
  <c r="AR204" i="1"/>
  <c r="AR205" i="1"/>
  <c r="AR207" i="1"/>
  <c r="AR208" i="1"/>
  <c r="AR210" i="1"/>
  <c r="AR213" i="1"/>
  <c r="AR216" i="1"/>
  <c r="AR217" i="1"/>
  <c r="AR219" i="1"/>
  <c r="AR224" i="1"/>
  <c r="AR228" i="1"/>
  <c r="AR229" i="1"/>
  <c r="AR231" i="1"/>
  <c r="AR232" i="1"/>
  <c r="AR233" i="1"/>
  <c r="AR239" i="1"/>
  <c r="AR240" i="1"/>
  <c r="AR241" i="1"/>
  <c r="AR243" i="1"/>
  <c r="AR244" i="1"/>
  <c r="AR245" i="1"/>
  <c r="AR247" i="1"/>
  <c r="AR249" i="1"/>
  <c r="AR251" i="1"/>
  <c r="AR253" i="1"/>
  <c r="AR254" i="1"/>
  <c r="AR256" i="1"/>
  <c r="AR262" i="1"/>
  <c r="AR263" i="1"/>
  <c r="AR265" i="1"/>
  <c r="AR267" i="1"/>
  <c r="AR274" i="1"/>
  <c r="AR277" i="1"/>
  <c r="AR279" i="1"/>
  <c r="AR280" i="1"/>
  <c r="AR281" i="1"/>
  <c r="AR285" i="1"/>
  <c r="AR287" i="1"/>
  <c r="AR290" i="1"/>
  <c r="AR291" i="1"/>
  <c r="AR292" i="1"/>
  <c r="AR294" i="1"/>
  <c r="AR297" i="1"/>
  <c r="AR299" i="1"/>
  <c r="AR302" i="1"/>
  <c r="AR304" i="1"/>
  <c r="AR305" i="1"/>
  <c r="AR307" i="1"/>
  <c r="AR308" i="1"/>
  <c r="AR309" i="1"/>
  <c r="AR310" i="1"/>
  <c r="AR312" i="1"/>
  <c r="AR314" i="1"/>
  <c r="AR319" i="1"/>
  <c r="AR320" i="1"/>
  <c r="AR322" i="1"/>
  <c r="AR323" i="1"/>
  <c r="AR325" i="1"/>
  <c r="AR326" i="1"/>
  <c r="AR327" i="1"/>
  <c r="AR328" i="1"/>
  <c r="AR329" i="1"/>
  <c r="AR331" i="1"/>
  <c r="AR333" i="1"/>
  <c r="AR335" i="1"/>
  <c r="AR336" i="1"/>
  <c r="AR340" i="1"/>
  <c r="AR341" i="1"/>
  <c r="AR342" i="1"/>
  <c r="AR345" i="1"/>
  <c r="D258" i="1"/>
  <c r="H258" i="1" s="1"/>
  <c r="D235" i="1"/>
  <c r="H235" i="1" s="1"/>
  <c r="D333" i="1"/>
  <c r="H333" i="1" s="1"/>
  <c r="D305" i="1"/>
  <c r="H305" i="1" s="1"/>
  <c r="D274" i="1"/>
  <c r="H274" i="1" s="1"/>
  <c r="D104" i="1"/>
  <c r="H104" i="1" s="1"/>
  <c r="D319" i="1"/>
  <c r="H319" i="1" s="1"/>
  <c r="D215" i="1"/>
  <c r="H215" i="1" s="1"/>
  <c r="D323" i="1"/>
  <c r="H323" i="1" s="1"/>
  <c r="D338" i="1"/>
  <c r="H338" i="1" s="1"/>
  <c r="D294" i="1"/>
  <c r="H294" i="1" s="1"/>
  <c r="D308" i="1"/>
  <c r="H308" i="1" s="1"/>
  <c r="D320" i="1"/>
  <c r="H320" i="1" s="1"/>
  <c r="D339" i="1"/>
  <c r="H339" i="1" s="1"/>
  <c r="D66" i="1"/>
  <c r="H66" i="1" s="1"/>
  <c r="T258" i="1"/>
  <c r="N258" i="1"/>
  <c r="R258" i="1"/>
  <c r="P258" i="1"/>
  <c r="L258" i="1"/>
  <c r="J258" i="1"/>
  <c r="U258" i="1"/>
  <c r="S258" i="1"/>
  <c r="Q258" i="1"/>
  <c r="O258" i="1"/>
  <c r="M258" i="1"/>
  <c r="K258" i="1"/>
  <c r="I258" i="1"/>
  <c r="T235" i="1"/>
  <c r="P235" i="1"/>
  <c r="J235" i="1"/>
  <c r="U235" i="1"/>
  <c r="S235" i="1"/>
  <c r="O235" i="1"/>
  <c r="M235" i="1"/>
  <c r="K235" i="1"/>
  <c r="R235" i="1"/>
  <c r="N235" i="1"/>
  <c r="L235" i="1"/>
  <c r="Q235" i="1"/>
  <c r="I235" i="1"/>
  <c r="T333" i="1"/>
  <c r="R333" i="1"/>
  <c r="P333" i="1"/>
  <c r="N333" i="1"/>
  <c r="L333" i="1"/>
  <c r="J333" i="1"/>
  <c r="U333" i="1"/>
  <c r="S333" i="1"/>
  <c r="Q333" i="1"/>
  <c r="O333" i="1"/>
  <c r="M333" i="1"/>
  <c r="K333" i="1"/>
  <c r="I333" i="1"/>
  <c r="T305" i="1"/>
  <c r="N305" i="1"/>
  <c r="J305" i="1"/>
  <c r="U305" i="1"/>
  <c r="S305" i="1"/>
  <c r="Q305" i="1"/>
  <c r="O305" i="1"/>
  <c r="M305" i="1"/>
  <c r="K305" i="1"/>
  <c r="I305" i="1"/>
  <c r="R305" i="1"/>
  <c r="P305" i="1"/>
  <c r="L305" i="1"/>
  <c r="T274" i="1"/>
  <c r="N274" i="1"/>
  <c r="R274" i="1"/>
  <c r="P274" i="1"/>
  <c r="L274" i="1"/>
  <c r="J274" i="1"/>
  <c r="U274" i="1"/>
  <c r="S274" i="1"/>
  <c r="Q274" i="1"/>
  <c r="O274" i="1"/>
  <c r="M274" i="1"/>
  <c r="K274" i="1"/>
  <c r="I274" i="1"/>
  <c r="U104" i="1"/>
  <c r="S104" i="1"/>
  <c r="Q104" i="1"/>
  <c r="M104" i="1"/>
  <c r="I104" i="1"/>
  <c r="T104" i="1"/>
  <c r="R104" i="1"/>
  <c r="P104" i="1"/>
  <c r="N104" i="1"/>
  <c r="L104" i="1"/>
  <c r="J104" i="1"/>
  <c r="O104" i="1"/>
  <c r="K104" i="1"/>
  <c r="T319" i="1"/>
  <c r="N319" i="1"/>
  <c r="J319" i="1"/>
  <c r="S319" i="1"/>
  <c r="O319" i="1"/>
  <c r="K319" i="1"/>
  <c r="R319" i="1"/>
  <c r="P319" i="1"/>
  <c r="L319" i="1"/>
  <c r="U319" i="1"/>
  <c r="Q319" i="1"/>
  <c r="M319" i="1"/>
  <c r="I319" i="1"/>
  <c r="T215" i="1"/>
  <c r="R215" i="1"/>
  <c r="P215" i="1"/>
  <c r="N215" i="1"/>
  <c r="U215" i="1"/>
  <c r="S215" i="1"/>
  <c r="O215" i="1"/>
  <c r="M215" i="1"/>
  <c r="K215" i="1"/>
  <c r="L215" i="1"/>
  <c r="J215" i="1"/>
  <c r="Q215" i="1"/>
  <c r="I215" i="1"/>
  <c r="T196" i="1"/>
  <c r="R196" i="1"/>
  <c r="J196" i="1"/>
  <c r="Q196" i="1"/>
  <c r="I196" i="1"/>
  <c r="P196" i="1"/>
  <c r="N196" i="1"/>
  <c r="L196" i="1"/>
  <c r="U196" i="1"/>
  <c r="S196" i="1"/>
  <c r="O196" i="1"/>
  <c r="M196" i="1"/>
  <c r="K196" i="1"/>
  <c r="T323" i="1"/>
  <c r="R323" i="1"/>
  <c r="P323" i="1"/>
  <c r="N323" i="1"/>
  <c r="L323" i="1"/>
  <c r="J323" i="1"/>
  <c r="S323" i="1"/>
  <c r="O323" i="1"/>
  <c r="K323" i="1"/>
  <c r="U323" i="1"/>
  <c r="Q323" i="1"/>
  <c r="M323" i="1"/>
  <c r="I323" i="1"/>
  <c r="T338" i="1"/>
  <c r="R338" i="1"/>
  <c r="P338" i="1"/>
  <c r="N338" i="1"/>
  <c r="L338" i="1"/>
  <c r="J338" i="1"/>
  <c r="U338" i="1"/>
  <c r="Q338" i="1"/>
  <c r="M338" i="1"/>
  <c r="K338" i="1"/>
  <c r="I338" i="1"/>
  <c r="S338" i="1"/>
  <c r="O338" i="1"/>
  <c r="T294" i="1"/>
  <c r="R294" i="1"/>
  <c r="J294" i="1"/>
  <c r="P294" i="1"/>
  <c r="N294" i="1"/>
  <c r="L294" i="1"/>
  <c r="U294" i="1"/>
  <c r="S294" i="1"/>
  <c r="Q294" i="1"/>
  <c r="O294" i="1"/>
  <c r="M294" i="1"/>
  <c r="K294" i="1"/>
  <c r="I294" i="1"/>
  <c r="R308" i="1"/>
  <c r="P308" i="1"/>
  <c r="L308" i="1"/>
  <c r="Q308" i="1"/>
  <c r="T308" i="1"/>
  <c r="N308" i="1"/>
  <c r="J308" i="1"/>
  <c r="U308" i="1"/>
  <c r="S308" i="1"/>
  <c r="O308" i="1"/>
  <c r="M308" i="1"/>
  <c r="K308" i="1"/>
  <c r="I308" i="1"/>
  <c r="R320" i="1"/>
  <c r="P320" i="1"/>
  <c r="L320" i="1"/>
  <c r="Q320" i="1"/>
  <c r="T320" i="1"/>
  <c r="N320" i="1"/>
  <c r="J320" i="1"/>
  <c r="U320" i="1"/>
  <c r="S320" i="1"/>
  <c r="O320" i="1"/>
  <c r="M320" i="1"/>
  <c r="K320" i="1"/>
  <c r="I320" i="1"/>
  <c r="O339" i="1"/>
  <c r="T339" i="1"/>
  <c r="R339" i="1"/>
  <c r="P339" i="1"/>
  <c r="N339" i="1"/>
  <c r="L339" i="1"/>
  <c r="J339" i="1"/>
  <c r="U339" i="1"/>
  <c r="S339" i="1"/>
  <c r="Q339" i="1"/>
  <c r="M339" i="1"/>
  <c r="K339" i="1"/>
  <c r="I339" i="1"/>
  <c r="T66" i="1"/>
  <c r="R66" i="1"/>
  <c r="P66" i="1"/>
  <c r="N66" i="1"/>
  <c r="L66" i="1"/>
  <c r="J66" i="1"/>
  <c r="U66" i="1"/>
  <c r="S66" i="1"/>
  <c r="Q66" i="1"/>
  <c r="M66" i="1"/>
  <c r="I66" i="1"/>
  <c r="O66" i="1"/>
  <c r="K66" i="1"/>
  <c r="AA66" i="1" l="1"/>
  <c r="X66" i="1" s="1"/>
  <c r="E66" i="1"/>
  <c r="F66" i="1" s="1"/>
  <c r="E339" i="1"/>
  <c r="F339" i="1" s="1"/>
  <c r="AA339" i="1"/>
  <c r="X339" i="1" s="1"/>
  <c r="E320" i="1"/>
  <c r="F320" i="1" s="1"/>
  <c r="AA320" i="1"/>
  <c r="X320" i="1" s="1"/>
  <c r="E308" i="1"/>
  <c r="F308" i="1" s="1"/>
  <c r="X308" i="1"/>
  <c r="E294" i="1"/>
  <c r="F294" i="1" s="1"/>
  <c r="AA294" i="1"/>
  <c r="X294" i="1" s="1"/>
  <c r="E338" i="1"/>
  <c r="F338" i="1" s="1"/>
  <c r="X338" i="1"/>
  <c r="E323" i="1"/>
  <c r="F323" i="1" s="1"/>
  <c r="AA323" i="1"/>
  <c r="X323" i="1" s="1"/>
  <c r="E196" i="1"/>
  <c r="F196" i="1" s="1"/>
  <c r="X196" i="1"/>
  <c r="E215" i="1"/>
  <c r="F215" i="1" s="1"/>
  <c r="AA215" i="1"/>
  <c r="X215" i="1" s="1"/>
  <c r="E319" i="1"/>
  <c r="F319" i="1" s="1"/>
  <c r="X319" i="1"/>
  <c r="AA104" i="1"/>
  <c r="X104" i="1" s="1"/>
  <c r="E104" i="1"/>
  <c r="F104" i="1" s="1"/>
  <c r="E274" i="1"/>
  <c r="F274" i="1" s="1"/>
  <c r="AA274" i="1"/>
  <c r="X274" i="1" s="1"/>
  <c r="E305" i="1"/>
  <c r="F305" i="1" s="1"/>
  <c r="AA305" i="1"/>
  <c r="X305" i="1" s="1"/>
  <c r="E333" i="1"/>
  <c r="F333" i="1" s="1"/>
  <c r="X333" i="1"/>
  <c r="E235" i="1"/>
  <c r="F235" i="1" s="1"/>
  <c r="AA235" i="1"/>
  <c r="X235" i="1" s="1"/>
  <c r="E258" i="1"/>
  <c r="F258" i="1" s="1"/>
  <c r="AA258" i="1"/>
  <c r="X258" i="1" s="1"/>
  <c r="D17" i="1"/>
  <c r="H17" i="1" s="1"/>
  <c r="D69" i="1"/>
  <c r="H69" i="1" s="1"/>
  <c r="D119" i="1"/>
  <c r="H119" i="1" s="1"/>
  <c r="D189" i="1"/>
  <c r="H189" i="1" s="1"/>
  <c r="D296" i="1"/>
  <c r="H296" i="1" s="1"/>
  <c r="D250" i="1"/>
  <c r="H250" i="1" s="1"/>
  <c r="D317" i="1"/>
  <c r="H317" i="1" s="1"/>
  <c r="D106" i="1"/>
  <c r="H106" i="1" s="1"/>
  <c r="D22" i="1"/>
  <c r="H22" i="1" s="1"/>
  <c r="D324" i="1"/>
  <c r="H324" i="1" s="1"/>
  <c r="D309" i="1"/>
  <c r="H309" i="1" s="1"/>
  <c r="D295" i="1"/>
  <c r="H295" i="1" s="1"/>
  <c r="D286" i="1"/>
  <c r="H286" i="1" s="1"/>
  <c r="D275" i="1"/>
  <c r="H275" i="1" s="1"/>
  <c r="D238" i="1"/>
  <c r="H238" i="1" s="1"/>
  <c r="D114" i="1"/>
  <c r="H114" i="1" s="1"/>
  <c r="D77" i="1"/>
  <c r="H77" i="1" s="1"/>
  <c r="D262" i="1"/>
  <c r="H262" i="1" s="1"/>
  <c r="D216" i="1"/>
  <c r="H216" i="1" s="1"/>
  <c r="D188" i="1"/>
  <c r="H188" i="1" s="1"/>
  <c r="D42" i="1"/>
  <c r="H42" i="1" s="1"/>
  <c r="D28" i="1"/>
  <c r="H28" i="1" s="1"/>
  <c r="D30" i="1"/>
  <c r="H30" i="1" s="1"/>
  <c r="D54" i="1"/>
  <c r="H54" i="1" s="1"/>
  <c r="D73" i="1"/>
  <c r="H73" i="1" s="1"/>
  <c r="D92" i="1"/>
  <c r="H92" i="1" s="1"/>
  <c r="D129" i="1"/>
  <c r="H129" i="1" s="1"/>
  <c r="D239" i="1"/>
  <c r="H239" i="1" s="1"/>
  <c r="D198" i="1"/>
  <c r="H198" i="1" s="1"/>
  <c r="D282" i="1"/>
  <c r="H282" i="1" s="1"/>
  <c r="D145" i="1"/>
  <c r="H145" i="1" s="1"/>
  <c r="D205" i="1"/>
  <c r="H205" i="1" s="1"/>
  <c r="D263" i="1"/>
  <c r="H263" i="1" s="1"/>
  <c r="D287" i="1"/>
  <c r="H287" i="1" s="1"/>
  <c r="D312" i="1"/>
  <c r="H312" i="1" s="1"/>
  <c r="D37" i="1"/>
  <c r="H37" i="1" s="1"/>
  <c r="D60" i="1"/>
  <c r="H60" i="1" s="1"/>
  <c r="D100" i="1"/>
  <c r="H100" i="1" s="1"/>
  <c r="D115" i="1"/>
  <c r="H115" i="1" s="1"/>
  <c r="D166" i="1"/>
  <c r="H166" i="1" s="1"/>
  <c r="D183" i="1"/>
  <c r="H183" i="1" s="1"/>
  <c r="D255" i="1"/>
  <c r="H255" i="1" s="1"/>
  <c r="D29" i="1"/>
  <c r="H29" i="1" s="1"/>
  <c r="D340" i="1"/>
  <c r="H340" i="1" s="1"/>
  <c r="D321" i="1"/>
  <c r="H321" i="1" s="1"/>
  <c r="D260" i="1"/>
  <c r="H260" i="1" s="1"/>
  <c r="D254" i="1"/>
  <c r="H254" i="1" s="1"/>
  <c r="D249" i="1"/>
  <c r="H249" i="1" s="1"/>
  <c r="D236" i="1"/>
  <c r="H236" i="1" s="1"/>
  <c r="D135" i="1"/>
  <c r="H135" i="1" s="1"/>
  <c r="D128" i="1"/>
  <c r="H128" i="1" s="1"/>
  <c r="D91" i="1"/>
  <c r="H91" i="1" s="1"/>
  <c r="D89" i="1"/>
  <c r="H89" i="1" s="1"/>
  <c r="D68" i="1"/>
  <c r="H68" i="1" s="1"/>
  <c r="D53" i="1"/>
  <c r="H53" i="1" s="1"/>
  <c r="D26" i="1"/>
  <c r="H26" i="1" s="1"/>
  <c r="D18" i="1"/>
  <c r="H18" i="1" s="1"/>
  <c r="D334" i="1"/>
  <c r="H334" i="1" s="1"/>
  <c r="D316" i="1"/>
  <c r="H316" i="1" s="1"/>
  <c r="D304" i="1"/>
  <c r="H304" i="1" s="1"/>
  <c r="D195" i="1"/>
  <c r="H195" i="1" s="1"/>
  <c r="D182" i="1"/>
  <c r="H182" i="1" s="1"/>
  <c r="D165" i="1"/>
  <c r="H165" i="1" s="1"/>
  <c r="D157" i="1"/>
  <c r="H157" i="1" s="1"/>
  <c r="D118" i="1"/>
  <c r="H118" i="1" s="1"/>
  <c r="D99" i="1"/>
  <c r="H99" i="1" s="1"/>
  <c r="D97" i="1"/>
  <c r="H97" i="1" s="1"/>
  <c r="D72" i="1"/>
  <c r="H72" i="1" s="1"/>
  <c r="D59" i="1"/>
  <c r="H59" i="1" s="1"/>
  <c r="D20" i="1"/>
  <c r="H20" i="1" s="1"/>
  <c r="D75" i="1"/>
  <c r="H75" i="1" s="1"/>
  <c r="D70" i="1"/>
  <c r="H70" i="1" s="1"/>
  <c r="D52" i="1"/>
  <c r="H52" i="1" s="1"/>
  <c r="D35" i="1"/>
  <c r="H35" i="1" s="1"/>
  <c r="D24" i="1"/>
  <c r="H24" i="1" s="1"/>
  <c r="D176" i="1"/>
  <c r="H176" i="1" s="1"/>
  <c r="D164" i="1"/>
  <c r="H164" i="1" s="1"/>
  <c r="D134" i="1"/>
  <c r="H134" i="1" s="1"/>
  <c r="D113" i="1"/>
  <c r="H113" i="1" s="1"/>
  <c r="D96" i="1"/>
  <c r="H96" i="1" s="1"/>
  <c r="D79" i="1"/>
  <c r="H79" i="1" s="1"/>
  <c r="D65" i="1"/>
  <c r="H65" i="1" s="1"/>
  <c r="D58" i="1"/>
  <c r="H58" i="1" s="1"/>
  <c r="D21" i="1"/>
  <c r="H21" i="1" s="1"/>
  <c r="D23" i="1"/>
  <c r="H23" i="1" s="1"/>
  <c r="D67" i="1"/>
  <c r="H67" i="1" s="1"/>
  <c r="D46" i="1"/>
  <c r="H46" i="1" s="1"/>
  <c r="D174" i="1"/>
  <c r="H174" i="1" s="1"/>
  <c r="D127" i="1"/>
  <c r="H127" i="1" s="1"/>
  <c r="D237" i="1"/>
  <c r="H237" i="1" s="1"/>
  <c r="D203" i="1"/>
  <c r="H203" i="1" s="1"/>
  <c r="D256" i="1"/>
  <c r="H256" i="1" s="1"/>
  <c r="D187" i="1"/>
  <c r="H187" i="1" s="1"/>
  <c r="D285" i="1"/>
  <c r="H285" i="1" s="1"/>
  <c r="D268" i="1"/>
  <c r="H268" i="1" s="1"/>
  <c r="D257" i="1"/>
  <c r="H257" i="1" s="1"/>
  <c r="D303" i="1"/>
  <c r="H303" i="1" s="1"/>
  <c r="D181" i="1"/>
  <c r="H181" i="1" s="1"/>
  <c r="D173" i="1"/>
  <c r="H173" i="1" s="1"/>
  <c r="D261" i="1"/>
  <c r="H261" i="1" s="1"/>
  <c r="D325" i="1"/>
  <c r="H325" i="1" s="1"/>
  <c r="D315" i="1"/>
  <c r="H315" i="1" s="1"/>
  <c r="AN342" i="1"/>
  <c r="AJ342" i="1"/>
  <c r="AF342" i="1"/>
  <c r="AN340" i="1"/>
  <c r="AF340" i="1"/>
  <c r="AJ340" i="1"/>
  <c r="AN335" i="1"/>
  <c r="AF335" i="1"/>
  <c r="AJ335" i="1"/>
  <c r="AN331" i="1"/>
  <c r="AJ331" i="1"/>
  <c r="AF331" i="1"/>
  <c r="AN328" i="1"/>
  <c r="AJ328" i="1"/>
  <c r="AF328" i="1"/>
  <c r="AN326" i="1"/>
  <c r="AJ326" i="1"/>
  <c r="AF326" i="1"/>
  <c r="AN323" i="1"/>
  <c r="AJ323" i="1"/>
  <c r="AF323" i="1"/>
  <c r="AN320" i="1"/>
  <c r="AJ320" i="1"/>
  <c r="AF320" i="1"/>
  <c r="AN314" i="1"/>
  <c r="AJ314" i="1"/>
  <c r="AF314" i="1"/>
  <c r="AN310" i="1"/>
  <c r="AJ310" i="1"/>
  <c r="AF310" i="1"/>
  <c r="AN308" i="1"/>
  <c r="AJ308" i="1"/>
  <c r="AF308" i="1"/>
  <c r="AN305" i="1"/>
  <c r="AJ305" i="1"/>
  <c r="AF305" i="1"/>
  <c r="AN302" i="1"/>
  <c r="AJ302" i="1"/>
  <c r="AF302" i="1"/>
  <c r="AN297" i="1"/>
  <c r="AJ297" i="1"/>
  <c r="AF297" i="1"/>
  <c r="AN292" i="1"/>
  <c r="AJ292" i="1"/>
  <c r="AF292" i="1"/>
  <c r="AN290" i="1"/>
  <c r="AJ290" i="1"/>
  <c r="AF290" i="1"/>
  <c r="AN285" i="1"/>
  <c r="AJ285" i="1"/>
  <c r="AF285" i="1"/>
  <c r="AN280" i="1"/>
  <c r="AJ280" i="1"/>
  <c r="AF280" i="1"/>
  <c r="AN277" i="1"/>
  <c r="AJ277" i="1"/>
  <c r="AF277" i="1"/>
  <c r="AN267" i="1"/>
  <c r="AJ267" i="1"/>
  <c r="AF267" i="1"/>
  <c r="AN263" i="1"/>
  <c r="AJ263" i="1"/>
  <c r="AF263" i="1"/>
  <c r="AN256" i="1"/>
  <c r="AJ256" i="1"/>
  <c r="AF256" i="1"/>
  <c r="AN253" i="1"/>
  <c r="AJ253" i="1"/>
  <c r="AF253" i="1"/>
  <c r="AN249" i="1"/>
  <c r="AJ249" i="1"/>
  <c r="AF249" i="1"/>
  <c r="AN245" i="1"/>
  <c r="AJ245" i="1"/>
  <c r="AF245" i="1"/>
  <c r="AN243" i="1"/>
  <c r="AJ243" i="1"/>
  <c r="AF243" i="1"/>
  <c r="AN240" i="1"/>
  <c r="AJ240" i="1"/>
  <c r="AF240" i="1"/>
  <c r="AN233" i="1"/>
  <c r="AJ233" i="1"/>
  <c r="AF233" i="1"/>
  <c r="AN231" i="1"/>
  <c r="AJ231" i="1"/>
  <c r="AF231" i="1"/>
  <c r="AN228" i="1"/>
  <c r="AJ228" i="1"/>
  <c r="AF228" i="1"/>
  <c r="AN219" i="1"/>
  <c r="AJ219" i="1"/>
  <c r="AF219" i="1"/>
  <c r="AN216" i="1"/>
  <c r="AJ216" i="1"/>
  <c r="AF216" i="1"/>
  <c r="AN210" i="1"/>
  <c r="AJ210" i="1"/>
  <c r="AF210" i="1"/>
  <c r="AN207" i="1"/>
  <c r="AJ207" i="1"/>
  <c r="AF207" i="1"/>
  <c r="AN204" i="1"/>
  <c r="AJ204" i="1"/>
  <c r="AF204" i="1"/>
  <c r="AN199" i="1"/>
  <c r="AJ199" i="1"/>
  <c r="AF199" i="1"/>
  <c r="AN196" i="1"/>
  <c r="AJ196" i="1"/>
  <c r="AF196" i="1"/>
  <c r="AN188" i="1"/>
  <c r="AJ188" i="1"/>
  <c r="AF188" i="1"/>
  <c r="AN185" i="1"/>
  <c r="AJ185" i="1"/>
  <c r="AF185" i="1"/>
  <c r="AN182" i="1"/>
  <c r="AJ182" i="1"/>
  <c r="AF182" i="1"/>
  <c r="AN178" i="1"/>
  <c r="AJ178" i="1"/>
  <c r="AF178" i="1"/>
  <c r="AN176" i="1"/>
  <c r="AJ176" i="1"/>
  <c r="AF176" i="1"/>
  <c r="AN173" i="1"/>
  <c r="AJ173" i="1"/>
  <c r="AF173" i="1"/>
  <c r="AN170" i="1"/>
  <c r="AJ170" i="1"/>
  <c r="AF170" i="1"/>
  <c r="AN166" i="1"/>
  <c r="AJ166" i="1"/>
  <c r="AF166" i="1"/>
  <c r="AN163" i="1"/>
  <c r="AJ163" i="1"/>
  <c r="AF163" i="1"/>
  <c r="AN158" i="1"/>
  <c r="AJ158" i="1"/>
  <c r="AF158" i="1"/>
  <c r="AN156" i="1"/>
  <c r="AJ156" i="1"/>
  <c r="AF156" i="1"/>
  <c r="AN153" i="1"/>
  <c r="AJ153" i="1"/>
  <c r="AF153" i="1"/>
  <c r="AN149" i="1"/>
  <c r="AJ149" i="1"/>
  <c r="AF149" i="1"/>
  <c r="AN145" i="1"/>
  <c r="AJ145" i="1"/>
  <c r="AF145" i="1"/>
  <c r="AN139" i="1"/>
  <c r="AJ139" i="1"/>
  <c r="AF139" i="1"/>
  <c r="AN136" i="1"/>
  <c r="AJ136" i="1"/>
  <c r="AF136" i="1"/>
  <c r="AN131" i="1"/>
  <c r="AJ131" i="1"/>
  <c r="AF131" i="1"/>
  <c r="AN124" i="1"/>
  <c r="AJ124" i="1"/>
  <c r="AF124" i="1"/>
  <c r="AN121" i="1"/>
  <c r="AJ121" i="1"/>
  <c r="AF121" i="1"/>
  <c r="AN119" i="1"/>
  <c r="AJ119" i="1"/>
  <c r="AF119" i="1"/>
  <c r="AN114" i="1"/>
  <c r="AJ114" i="1"/>
  <c r="AF114" i="1"/>
  <c r="AN110" i="1"/>
  <c r="AJ110" i="1"/>
  <c r="AF110" i="1"/>
  <c r="AN107" i="1"/>
  <c r="AJ107" i="1"/>
  <c r="AF107" i="1"/>
  <c r="AN105" i="1"/>
  <c r="AJ105" i="1"/>
  <c r="AF105" i="1"/>
  <c r="AN101" i="1"/>
  <c r="AJ101" i="1"/>
  <c r="AF101" i="1"/>
  <c r="AN97" i="1"/>
  <c r="AJ97" i="1"/>
  <c r="AF97" i="1"/>
  <c r="AN93" i="1"/>
  <c r="AJ93" i="1"/>
  <c r="AF93" i="1"/>
  <c r="AN90" i="1"/>
  <c r="AJ90" i="1"/>
  <c r="AF90" i="1"/>
  <c r="AN87" i="1"/>
  <c r="AJ87" i="1"/>
  <c r="AF87" i="1"/>
  <c r="AN82" i="1"/>
  <c r="AJ82" i="1"/>
  <c r="AF82" i="1"/>
  <c r="AN76" i="1"/>
  <c r="AJ76" i="1"/>
  <c r="AF76" i="1"/>
  <c r="AN74" i="1"/>
  <c r="AJ74" i="1"/>
  <c r="AF74" i="1"/>
  <c r="AN70" i="1"/>
  <c r="AJ70" i="1"/>
  <c r="AF70" i="1"/>
  <c r="AN67" i="1"/>
  <c r="AJ67" i="1"/>
  <c r="AF67" i="1"/>
  <c r="AN65" i="1"/>
  <c r="AJ65" i="1"/>
  <c r="AF65" i="1"/>
  <c r="AN61" i="1"/>
  <c r="AJ61" i="1"/>
  <c r="AF61" i="1"/>
  <c r="AN58" i="1"/>
  <c r="AJ58" i="1"/>
  <c r="AF58" i="1"/>
  <c r="AN56" i="1"/>
  <c r="AJ56" i="1"/>
  <c r="AF56" i="1"/>
  <c r="AN52" i="1"/>
  <c r="AJ52" i="1"/>
  <c r="AF52" i="1"/>
  <c r="AN42" i="1"/>
  <c r="AJ42" i="1"/>
  <c r="AF42" i="1"/>
  <c r="AN35" i="1"/>
  <c r="AJ35" i="1"/>
  <c r="AF35" i="1"/>
  <c r="AN32" i="1"/>
  <c r="AJ32" i="1"/>
  <c r="AF32" i="1"/>
  <c r="AN30" i="1"/>
  <c r="AJ30" i="1"/>
  <c r="AF30" i="1"/>
  <c r="AN28" i="1"/>
  <c r="AJ28" i="1"/>
  <c r="AF28" i="1"/>
  <c r="AN24" i="1"/>
  <c r="AJ24" i="1"/>
  <c r="AF24" i="1"/>
  <c r="AN21" i="1"/>
  <c r="AJ21" i="1"/>
  <c r="AF21" i="1"/>
  <c r="AN18" i="1"/>
  <c r="AJ18" i="1"/>
  <c r="AF18" i="1"/>
  <c r="AN17" i="1"/>
  <c r="AJ17" i="1"/>
  <c r="AF17" i="1"/>
  <c r="AN343" i="1"/>
  <c r="AJ343" i="1"/>
  <c r="AF343" i="1"/>
  <c r="AN338" i="1"/>
  <c r="AF338" i="1"/>
  <c r="AJ338" i="1"/>
  <c r="AN334" i="1"/>
  <c r="AJ334" i="1"/>
  <c r="AF334" i="1"/>
  <c r="AN330" i="1"/>
  <c r="AJ330" i="1"/>
  <c r="AF330" i="1"/>
  <c r="AN321" i="1"/>
  <c r="AJ321" i="1"/>
  <c r="AF321" i="1"/>
  <c r="AN317" i="1"/>
  <c r="AJ317" i="1"/>
  <c r="AF317" i="1"/>
  <c r="AN315" i="1"/>
  <c r="AJ315" i="1"/>
  <c r="AF315" i="1"/>
  <c r="AN311" i="1"/>
  <c r="AJ311" i="1"/>
  <c r="AF311" i="1"/>
  <c r="AN303" i="1"/>
  <c r="AJ303" i="1"/>
  <c r="AF303" i="1"/>
  <c r="AN300" i="1"/>
  <c r="AJ300" i="1"/>
  <c r="AF300" i="1"/>
  <c r="AN296" i="1"/>
  <c r="AJ296" i="1"/>
  <c r="AF296" i="1"/>
  <c r="AN293" i="1"/>
  <c r="AJ293" i="1"/>
  <c r="AF293" i="1"/>
  <c r="AN288" i="1"/>
  <c r="AJ288" i="1"/>
  <c r="AF288" i="1"/>
  <c r="AN284" i="1"/>
  <c r="AJ284" i="1"/>
  <c r="AF284" i="1"/>
  <c r="AN282" i="1"/>
  <c r="AJ282" i="1"/>
  <c r="AF282" i="1"/>
  <c r="AN276" i="1"/>
  <c r="AJ276" i="1"/>
  <c r="AF276" i="1"/>
  <c r="AN273" i="1"/>
  <c r="AJ273" i="1"/>
  <c r="AF273" i="1"/>
  <c r="AN271" i="1"/>
  <c r="AJ271" i="1"/>
  <c r="AF271" i="1"/>
  <c r="AN269" i="1"/>
  <c r="AJ269" i="1"/>
  <c r="AF269" i="1"/>
  <c r="AN266" i="1"/>
  <c r="AJ266" i="1"/>
  <c r="AF266" i="1"/>
  <c r="AN261" i="1"/>
  <c r="AJ261" i="1"/>
  <c r="AF261" i="1"/>
  <c r="AN259" i="1"/>
  <c r="AJ259" i="1"/>
  <c r="AF259" i="1"/>
  <c r="AN257" i="1"/>
  <c r="AJ257" i="1"/>
  <c r="AF257" i="1"/>
  <c r="AN252" i="1"/>
  <c r="AJ252" i="1"/>
  <c r="AF252" i="1"/>
  <c r="AN248" i="1"/>
  <c r="AJ248" i="1"/>
  <c r="AF248" i="1"/>
  <c r="AN242" i="1"/>
  <c r="AJ242" i="1"/>
  <c r="AF242" i="1"/>
  <c r="AN237" i="1"/>
  <c r="AJ237" i="1"/>
  <c r="AF237" i="1"/>
  <c r="AN235" i="1"/>
  <c r="AJ235" i="1"/>
  <c r="AF235" i="1"/>
  <c r="AN230" i="1"/>
  <c r="AJ230" i="1"/>
  <c r="AF230" i="1"/>
  <c r="AN226" i="1"/>
  <c r="AJ226" i="1"/>
  <c r="AF226" i="1"/>
  <c r="AN223" i="1"/>
  <c r="AJ223" i="1"/>
  <c r="AF223" i="1"/>
  <c r="AN221" i="1"/>
  <c r="AJ221" i="1"/>
  <c r="AF221" i="1"/>
  <c r="AN218" i="1"/>
  <c r="AJ218" i="1"/>
  <c r="AF218" i="1"/>
  <c r="AN214" i="1"/>
  <c r="AJ214" i="1"/>
  <c r="AF214" i="1"/>
  <c r="AN211" i="1"/>
  <c r="AJ211" i="1"/>
  <c r="AF211" i="1"/>
  <c r="AN206" i="1"/>
  <c r="AJ206" i="1"/>
  <c r="AF206" i="1"/>
  <c r="AN202" i="1"/>
  <c r="AJ202" i="1"/>
  <c r="AF202" i="1"/>
  <c r="AN198" i="1"/>
  <c r="AJ198" i="1"/>
  <c r="AF198" i="1"/>
  <c r="AN193" i="1"/>
  <c r="AJ193" i="1"/>
  <c r="AF193" i="1"/>
  <c r="AN191" i="1"/>
  <c r="AJ191" i="1"/>
  <c r="AF191" i="1"/>
  <c r="AN189" i="1"/>
  <c r="AJ189" i="1"/>
  <c r="AF189" i="1"/>
  <c r="AN183" i="1"/>
  <c r="AJ183" i="1"/>
  <c r="AF183" i="1"/>
  <c r="AN179" i="1"/>
  <c r="AJ179" i="1"/>
  <c r="AF179" i="1"/>
  <c r="AN171" i="1"/>
  <c r="AJ171" i="1"/>
  <c r="AF171" i="1"/>
  <c r="AN167" i="1"/>
  <c r="AJ167" i="1"/>
  <c r="AF167" i="1"/>
  <c r="AN162" i="1"/>
  <c r="AJ162" i="1"/>
  <c r="AF162" i="1"/>
  <c r="AN159" i="1"/>
  <c r="AJ159" i="1"/>
  <c r="AF159" i="1"/>
  <c r="AN152" i="1"/>
  <c r="AJ152" i="1"/>
  <c r="AF152" i="1"/>
  <c r="AN148" i="1"/>
  <c r="AJ148" i="1"/>
  <c r="AF148" i="1"/>
  <c r="AN144" i="1"/>
  <c r="AJ144" i="1"/>
  <c r="AF144" i="1"/>
  <c r="AN141" i="1"/>
  <c r="AJ141" i="1"/>
  <c r="AF141" i="1"/>
  <c r="AN138" i="1"/>
  <c r="AJ138" i="1"/>
  <c r="AF138" i="1"/>
  <c r="AN133" i="1"/>
  <c r="AJ133" i="1"/>
  <c r="AF133" i="1"/>
  <c r="AN130" i="1"/>
  <c r="AJ130" i="1"/>
  <c r="AF130" i="1"/>
  <c r="AN128" i="1"/>
  <c r="AJ128" i="1"/>
  <c r="AF128" i="1"/>
  <c r="AN126" i="1"/>
  <c r="AJ126" i="1"/>
  <c r="AF126" i="1"/>
  <c r="AN118" i="1"/>
  <c r="AJ118" i="1"/>
  <c r="AF118" i="1"/>
  <c r="AN116" i="1"/>
  <c r="AJ116" i="1"/>
  <c r="AF116" i="1"/>
  <c r="AN112" i="1"/>
  <c r="AJ112" i="1"/>
  <c r="AF112" i="1"/>
  <c r="AN103" i="1"/>
  <c r="AJ103" i="1"/>
  <c r="AF103" i="1"/>
  <c r="AN100" i="1"/>
  <c r="AJ100" i="1"/>
  <c r="AF100" i="1"/>
  <c r="AN95" i="1"/>
  <c r="AJ95" i="1"/>
  <c r="AF95" i="1"/>
  <c r="AN92" i="1"/>
  <c r="AJ92" i="1"/>
  <c r="AF92" i="1"/>
  <c r="AN86" i="1"/>
  <c r="AJ86" i="1"/>
  <c r="AF86" i="1"/>
  <c r="AN84" i="1"/>
  <c r="AJ84" i="1"/>
  <c r="AF84" i="1"/>
  <c r="AN79" i="1"/>
  <c r="AJ79" i="1"/>
  <c r="AF79" i="1"/>
  <c r="AN77" i="1"/>
  <c r="AJ77" i="1"/>
  <c r="AF77" i="1"/>
  <c r="AN71" i="1"/>
  <c r="AJ71" i="1"/>
  <c r="AF71" i="1"/>
  <c r="AN63" i="1"/>
  <c r="AJ63" i="1"/>
  <c r="AF63" i="1"/>
  <c r="AN60" i="1"/>
  <c r="AJ60" i="1"/>
  <c r="AF60" i="1"/>
  <c r="AN53" i="1"/>
  <c r="AJ53" i="1"/>
  <c r="AF53" i="1"/>
  <c r="AN49" i="1"/>
  <c r="AJ49" i="1"/>
  <c r="AF49" i="1"/>
  <c r="AN47" i="1"/>
  <c r="AJ47" i="1"/>
  <c r="AF47" i="1"/>
  <c r="AN45" i="1"/>
  <c r="AJ45" i="1"/>
  <c r="AF45" i="1"/>
  <c r="AN43" i="1"/>
  <c r="AJ43" i="1"/>
  <c r="AF43" i="1"/>
  <c r="AN40" i="1"/>
  <c r="AJ40" i="1"/>
  <c r="AF40" i="1"/>
  <c r="AN37" i="1"/>
  <c r="AJ37" i="1"/>
  <c r="AF37" i="1"/>
  <c r="AN34" i="1"/>
  <c r="AJ34" i="1"/>
  <c r="AF34" i="1"/>
  <c r="AN22" i="1"/>
  <c r="AJ22" i="1"/>
  <c r="AF22" i="1"/>
  <c r="D48" i="1"/>
  <c r="H48" i="1" s="1"/>
  <c r="D83" i="1"/>
  <c r="H83" i="1" s="1"/>
  <c r="D136" i="1"/>
  <c r="H136" i="1" s="1"/>
  <c r="D217" i="1"/>
  <c r="H217" i="1" s="1"/>
  <c r="D153" i="1"/>
  <c r="H153" i="1" s="1"/>
  <c r="D276" i="1"/>
  <c r="H276" i="1" s="1"/>
  <c r="D307" i="1"/>
  <c r="H307" i="1" s="1"/>
  <c r="D44" i="1"/>
  <c r="H44" i="1" s="1"/>
  <c r="D78" i="1"/>
  <c r="H78" i="1" s="1"/>
  <c r="D158" i="1"/>
  <c r="H158" i="1" s="1"/>
  <c r="D180" i="1"/>
  <c r="H180" i="1" s="1"/>
  <c r="D226" i="1"/>
  <c r="H226" i="1" s="1"/>
  <c r="D270" i="1"/>
  <c r="H270" i="1" s="1"/>
  <c r="D311" i="1"/>
  <c r="H311" i="1" s="1"/>
  <c r="D306" i="1"/>
  <c r="H306" i="1" s="1"/>
  <c r="D293" i="1"/>
  <c r="H293" i="1" s="1"/>
  <c r="D281" i="1"/>
  <c r="H281" i="1" s="1"/>
  <c r="D269" i="1"/>
  <c r="H269" i="1" s="1"/>
  <c r="D225" i="1"/>
  <c r="H225" i="1" s="1"/>
  <c r="D179" i="1"/>
  <c r="H179" i="1" s="1"/>
  <c r="D144" i="1"/>
  <c r="H144" i="1" s="1"/>
  <c r="D36" i="1"/>
  <c r="H36" i="1" s="1"/>
  <c r="D326" i="1"/>
  <c r="H326" i="1" s="1"/>
  <c r="D204" i="1"/>
  <c r="H204" i="1" s="1"/>
  <c r="D197" i="1"/>
  <c r="H197" i="1" s="1"/>
  <c r="D152" i="1"/>
  <c r="H152" i="1" s="1"/>
  <c r="D105" i="1"/>
  <c r="H105" i="1" s="1"/>
  <c r="D82" i="1"/>
  <c r="H82" i="1" s="1"/>
  <c r="D47" i="1"/>
  <c r="H47" i="1" s="1"/>
  <c r="D43" i="1"/>
  <c r="H43" i="1" s="1"/>
  <c r="D25" i="1"/>
  <c r="H25" i="1" s="1"/>
  <c r="D19" i="1"/>
  <c r="H19" i="1" s="1"/>
  <c r="D80" i="1"/>
  <c r="H80" i="1" s="1"/>
  <c r="D71" i="1"/>
  <c r="H71" i="1" s="1"/>
  <c r="D178" i="1"/>
  <c r="H178" i="1" s="1"/>
  <c r="D175" i="1"/>
  <c r="H175" i="1" s="1"/>
  <c r="D151" i="1"/>
  <c r="H151" i="1" s="1"/>
  <c r="D117" i="1"/>
  <c r="H117" i="1" s="1"/>
  <c r="D98" i="1"/>
  <c r="H98" i="1" s="1"/>
  <c r="D81" i="1"/>
  <c r="H81" i="1" s="1"/>
  <c r="D76" i="1"/>
  <c r="H76" i="1" s="1"/>
  <c r="D64" i="1"/>
  <c r="H64" i="1" s="1"/>
  <c r="D27" i="1"/>
  <c r="H27" i="1" s="1"/>
  <c r="D88" i="1"/>
  <c r="H88" i="1" s="1"/>
  <c r="D74" i="1"/>
  <c r="H74" i="1" s="1"/>
  <c r="D156" i="1"/>
  <c r="H156" i="1" s="1"/>
  <c r="D253" i="1"/>
  <c r="H253" i="1" s="1"/>
  <c r="D224" i="1"/>
  <c r="H224" i="1" s="1"/>
  <c r="D177" i="1"/>
  <c r="H177" i="1" s="1"/>
  <c r="D248" i="1"/>
  <c r="H248" i="1" s="1"/>
  <c r="D310" i="1"/>
  <c r="H310" i="1" s="1"/>
  <c r="D280" i="1"/>
  <c r="H280" i="1" s="1"/>
  <c r="D259" i="1"/>
  <c r="H259" i="1" s="1"/>
  <c r="D90" i="1"/>
  <c r="H90" i="1" s="1"/>
  <c r="D194" i="1"/>
  <c r="H194" i="1" s="1"/>
  <c r="D143" i="1"/>
  <c r="H143" i="1" s="1"/>
  <c r="D292" i="1"/>
  <c r="H292" i="1" s="1"/>
  <c r="D337" i="1"/>
  <c r="H337" i="1" s="1"/>
  <c r="D322" i="1"/>
  <c r="H322" i="1" s="1"/>
  <c r="AN345" i="1"/>
  <c r="AJ345" i="1"/>
  <c r="AF345" i="1"/>
  <c r="AN341" i="1"/>
  <c r="AJ341" i="1"/>
  <c r="AF341" i="1"/>
  <c r="AN336" i="1"/>
  <c r="AF336" i="1"/>
  <c r="AJ336" i="1"/>
  <c r="AN333" i="1"/>
  <c r="AJ333" i="1"/>
  <c r="AF333" i="1"/>
  <c r="AN329" i="1"/>
  <c r="AJ329" i="1"/>
  <c r="AF329" i="1"/>
  <c r="AN327" i="1"/>
  <c r="AJ327" i="1"/>
  <c r="AF327" i="1"/>
  <c r="AN325" i="1"/>
  <c r="AJ325" i="1"/>
  <c r="AF325" i="1"/>
  <c r="AN322" i="1"/>
  <c r="AJ322" i="1"/>
  <c r="AF322" i="1"/>
  <c r="AN319" i="1"/>
  <c r="AJ319" i="1"/>
  <c r="AF319" i="1"/>
  <c r="AN312" i="1"/>
  <c r="AJ312" i="1"/>
  <c r="AF312" i="1"/>
  <c r="AN309" i="1"/>
  <c r="AJ309" i="1"/>
  <c r="AF309" i="1"/>
  <c r="AN307" i="1"/>
  <c r="AJ307" i="1"/>
  <c r="AF307" i="1"/>
  <c r="AN304" i="1"/>
  <c r="AJ304" i="1"/>
  <c r="AF304" i="1"/>
  <c r="AN299" i="1"/>
  <c r="AJ299" i="1"/>
  <c r="AF299" i="1"/>
  <c r="AN294" i="1"/>
  <c r="AJ294" i="1"/>
  <c r="AF294" i="1"/>
  <c r="AN291" i="1"/>
  <c r="AJ291" i="1"/>
  <c r="AF291" i="1"/>
  <c r="AN287" i="1"/>
  <c r="AJ287" i="1"/>
  <c r="AF287" i="1"/>
  <c r="AN281" i="1"/>
  <c r="AJ281" i="1"/>
  <c r="AF281" i="1"/>
  <c r="AN279" i="1"/>
  <c r="AJ279" i="1"/>
  <c r="AF279" i="1"/>
  <c r="AN274" i="1"/>
  <c r="AJ274" i="1"/>
  <c r="AF274" i="1"/>
  <c r="AN265" i="1"/>
  <c r="AJ265" i="1"/>
  <c r="AF265" i="1"/>
  <c r="AN262" i="1"/>
  <c r="AJ262" i="1"/>
  <c r="AF262" i="1"/>
  <c r="AN254" i="1"/>
  <c r="AJ254" i="1"/>
  <c r="AF254" i="1"/>
  <c r="AN251" i="1"/>
  <c r="AJ251" i="1"/>
  <c r="AF251" i="1"/>
  <c r="AN247" i="1"/>
  <c r="AJ247" i="1"/>
  <c r="AF247" i="1"/>
  <c r="AN244" i="1"/>
  <c r="AJ244" i="1"/>
  <c r="AF244" i="1"/>
  <c r="AN241" i="1"/>
  <c r="AJ241" i="1"/>
  <c r="AF241" i="1"/>
  <c r="AN239" i="1"/>
  <c r="AJ239" i="1"/>
  <c r="AF239" i="1"/>
  <c r="AN232" i="1"/>
  <c r="AJ232" i="1"/>
  <c r="AF232" i="1"/>
  <c r="AN229" i="1"/>
  <c r="AJ229" i="1"/>
  <c r="AF229" i="1"/>
  <c r="AN224" i="1"/>
  <c r="AJ224" i="1"/>
  <c r="AF224" i="1"/>
  <c r="AN217" i="1"/>
  <c r="AJ217" i="1"/>
  <c r="AF217" i="1"/>
  <c r="AN213" i="1"/>
  <c r="AJ213" i="1"/>
  <c r="AF213" i="1"/>
  <c r="AN208" i="1"/>
  <c r="AJ208" i="1"/>
  <c r="AF208" i="1"/>
  <c r="AN205" i="1"/>
  <c r="AJ205" i="1"/>
  <c r="AF205" i="1"/>
  <c r="AN201" i="1"/>
  <c r="AJ201" i="1"/>
  <c r="AF201" i="1"/>
  <c r="AN197" i="1"/>
  <c r="AJ197" i="1"/>
  <c r="AF197" i="1"/>
  <c r="AN194" i="1"/>
  <c r="AJ194" i="1"/>
  <c r="AF194" i="1"/>
  <c r="AN187" i="1"/>
  <c r="AJ187" i="1"/>
  <c r="AF187" i="1"/>
  <c r="AN184" i="1"/>
  <c r="AJ184" i="1"/>
  <c r="AF184" i="1"/>
  <c r="AN181" i="1"/>
  <c r="AJ181" i="1"/>
  <c r="AF181" i="1"/>
  <c r="AN177" i="1"/>
  <c r="AJ177" i="1"/>
  <c r="AF177" i="1"/>
  <c r="AN174" i="1"/>
  <c r="AJ174" i="1"/>
  <c r="AF174" i="1"/>
  <c r="AN172" i="1"/>
  <c r="AJ172" i="1"/>
  <c r="AF172" i="1"/>
  <c r="AN168" i="1"/>
  <c r="AJ168" i="1"/>
  <c r="AF168" i="1"/>
  <c r="AN165" i="1"/>
  <c r="AJ165" i="1"/>
  <c r="AF165" i="1"/>
  <c r="AN161" i="1"/>
  <c r="AJ161" i="1"/>
  <c r="AF161" i="1"/>
  <c r="AN157" i="1"/>
  <c r="AJ157" i="1"/>
  <c r="AF157" i="1"/>
  <c r="AN155" i="1"/>
  <c r="AJ155" i="1"/>
  <c r="AF155" i="1"/>
  <c r="AN151" i="1"/>
  <c r="AJ151" i="1"/>
  <c r="AF151" i="1"/>
  <c r="AN147" i="1"/>
  <c r="AJ147" i="1"/>
  <c r="AF147" i="1"/>
  <c r="AN142" i="1"/>
  <c r="AJ142" i="1"/>
  <c r="AF142" i="1"/>
  <c r="AN137" i="1"/>
  <c r="AJ137" i="1"/>
  <c r="AF137" i="1"/>
  <c r="AN134" i="1"/>
  <c r="AJ134" i="1"/>
  <c r="AF134" i="1"/>
  <c r="AN125" i="1"/>
  <c r="AJ125" i="1"/>
  <c r="AF125" i="1"/>
  <c r="AN123" i="1"/>
  <c r="AJ123" i="1"/>
  <c r="AF123" i="1"/>
  <c r="AN120" i="1"/>
  <c r="AJ120" i="1"/>
  <c r="AF120" i="1"/>
  <c r="AN115" i="1"/>
  <c r="AJ115" i="1"/>
  <c r="AF115" i="1"/>
  <c r="AN111" i="1"/>
  <c r="AJ111" i="1"/>
  <c r="AF111" i="1"/>
  <c r="AN109" i="1"/>
  <c r="AJ109" i="1"/>
  <c r="AF109" i="1"/>
  <c r="AN106" i="1"/>
  <c r="AJ106" i="1"/>
  <c r="AF106" i="1"/>
  <c r="AN104" i="1"/>
  <c r="AJ104" i="1"/>
  <c r="AF104" i="1"/>
  <c r="AN99" i="1"/>
  <c r="AJ99" i="1"/>
  <c r="AF99" i="1"/>
  <c r="AN96" i="1"/>
  <c r="AJ96" i="1"/>
  <c r="AF96" i="1"/>
  <c r="AN91" i="1"/>
  <c r="AJ91" i="1"/>
  <c r="AF91" i="1"/>
  <c r="AN88" i="1"/>
  <c r="AJ88" i="1"/>
  <c r="AF88" i="1"/>
  <c r="AN83" i="1"/>
  <c r="AJ83" i="1"/>
  <c r="AF83" i="1"/>
  <c r="AN81" i="1"/>
  <c r="AJ81" i="1"/>
  <c r="AF81" i="1"/>
  <c r="AN75" i="1"/>
  <c r="AJ75" i="1"/>
  <c r="AF75" i="1"/>
  <c r="AN72" i="1"/>
  <c r="AJ72" i="1"/>
  <c r="AF72" i="1"/>
  <c r="AN69" i="1"/>
  <c r="AJ69" i="1"/>
  <c r="AF69" i="1"/>
  <c r="AN66" i="1"/>
  <c r="AJ66" i="1"/>
  <c r="AF66" i="1"/>
  <c r="AN64" i="1"/>
  <c r="AJ64" i="1"/>
  <c r="AF64" i="1"/>
  <c r="AN59" i="1"/>
  <c r="AJ59" i="1"/>
  <c r="AF59" i="1"/>
  <c r="AN57" i="1"/>
  <c r="AJ57" i="1"/>
  <c r="AF57" i="1"/>
  <c r="AN55" i="1"/>
  <c r="AJ55" i="1"/>
  <c r="AF55" i="1"/>
  <c r="AN51" i="1"/>
  <c r="AJ51" i="1"/>
  <c r="AF51" i="1"/>
  <c r="AN39" i="1"/>
  <c r="AJ39" i="1"/>
  <c r="AF39" i="1"/>
  <c r="AN33" i="1"/>
  <c r="AJ33" i="1"/>
  <c r="AF33" i="1"/>
  <c r="AN31" i="1"/>
  <c r="AJ31" i="1"/>
  <c r="AF31" i="1"/>
  <c r="AN29" i="1"/>
  <c r="AJ29" i="1"/>
  <c r="AF29" i="1"/>
  <c r="AN25" i="1"/>
  <c r="AJ25" i="1"/>
  <c r="AF25" i="1"/>
  <c r="AN23" i="1"/>
  <c r="AJ23" i="1"/>
  <c r="AF23" i="1"/>
  <c r="AN20" i="1"/>
  <c r="AJ20" i="1"/>
  <c r="AF20" i="1"/>
  <c r="AN26" i="1"/>
  <c r="AJ26" i="1"/>
  <c r="AF26" i="1"/>
  <c r="AN344" i="1"/>
  <c r="AJ344" i="1"/>
  <c r="AF344" i="1"/>
  <c r="AN339" i="1"/>
  <c r="AF339" i="1"/>
  <c r="AJ339" i="1"/>
  <c r="AN337" i="1"/>
  <c r="AF337" i="1"/>
  <c r="AJ337" i="1"/>
  <c r="AN332" i="1"/>
  <c r="AJ332" i="1"/>
  <c r="AF332" i="1"/>
  <c r="AN324" i="1"/>
  <c r="AJ324" i="1"/>
  <c r="AF324" i="1"/>
  <c r="AN318" i="1"/>
  <c r="AJ318" i="1"/>
  <c r="AF318" i="1"/>
  <c r="AN316" i="1"/>
  <c r="AJ316" i="1"/>
  <c r="AF316" i="1"/>
  <c r="AN313" i="1"/>
  <c r="AJ313" i="1"/>
  <c r="AF313" i="1"/>
  <c r="AN306" i="1"/>
  <c r="AJ306" i="1"/>
  <c r="AF306" i="1"/>
  <c r="AN301" i="1"/>
  <c r="AJ301" i="1"/>
  <c r="AF301" i="1"/>
  <c r="AN298" i="1"/>
  <c r="AJ298" i="1"/>
  <c r="AF298" i="1"/>
  <c r="AN295" i="1"/>
  <c r="AJ295" i="1"/>
  <c r="AF295" i="1"/>
  <c r="AN289" i="1"/>
  <c r="AJ289" i="1"/>
  <c r="AF289" i="1"/>
  <c r="AN286" i="1"/>
  <c r="AJ286" i="1"/>
  <c r="AF286" i="1"/>
  <c r="AN283" i="1"/>
  <c r="AJ283" i="1"/>
  <c r="AF283" i="1"/>
  <c r="AN278" i="1"/>
  <c r="AJ278" i="1"/>
  <c r="AF278" i="1"/>
  <c r="AN275" i="1"/>
  <c r="AJ275" i="1"/>
  <c r="AF275" i="1"/>
  <c r="AN272" i="1"/>
  <c r="AJ272" i="1"/>
  <c r="AF272" i="1"/>
  <c r="AN270" i="1"/>
  <c r="AJ270" i="1"/>
  <c r="AF270" i="1"/>
  <c r="AN268" i="1"/>
  <c r="AJ268" i="1"/>
  <c r="AF268" i="1"/>
  <c r="AN264" i="1"/>
  <c r="AJ264" i="1"/>
  <c r="AF264" i="1"/>
  <c r="AN260" i="1"/>
  <c r="AJ260" i="1"/>
  <c r="AF260" i="1"/>
  <c r="AN258" i="1"/>
  <c r="AJ258" i="1"/>
  <c r="AF258" i="1"/>
  <c r="AN255" i="1"/>
  <c r="AJ255" i="1"/>
  <c r="AF255" i="1"/>
  <c r="AN250" i="1"/>
  <c r="AJ250" i="1"/>
  <c r="AF250" i="1"/>
  <c r="AN246" i="1"/>
  <c r="AJ246" i="1"/>
  <c r="AF246" i="1"/>
  <c r="AN238" i="1"/>
  <c r="AJ238" i="1"/>
  <c r="AF238" i="1"/>
  <c r="AN236" i="1"/>
  <c r="AJ236" i="1"/>
  <c r="AF236" i="1"/>
  <c r="AN234" i="1"/>
  <c r="AJ234" i="1"/>
  <c r="AF234" i="1"/>
  <c r="AN227" i="1"/>
  <c r="AJ227" i="1"/>
  <c r="AF227" i="1"/>
  <c r="AN225" i="1"/>
  <c r="AJ225" i="1"/>
  <c r="AF225" i="1"/>
  <c r="AN222" i="1"/>
  <c r="AJ222" i="1"/>
  <c r="AF222" i="1"/>
  <c r="AN220" i="1"/>
  <c r="AJ220" i="1"/>
  <c r="AF220" i="1"/>
  <c r="AN215" i="1"/>
  <c r="AJ215" i="1"/>
  <c r="AF215" i="1"/>
  <c r="AN212" i="1"/>
  <c r="AJ212" i="1"/>
  <c r="AF212" i="1"/>
  <c r="AN209" i="1"/>
  <c r="AJ209" i="1"/>
  <c r="AF209" i="1"/>
  <c r="AN203" i="1"/>
  <c r="AJ203" i="1"/>
  <c r="AF203" i="1"/>
  <c r="AN200" i="1"/>
  <c r="AJ200" i="1"/>
  <c r="AF200" i="1"/>
  <c r="AN195" i="1"/>
  <c r="AJ195" i="1"/>
  <c r="AF195" i="1"/>
  <c r="AN192" i="1"/>
  <c r="AJ192" i="1"/>
  <c r="AF192" i="1"/>
  <c r="AN190" i="1"/>
  <c r="AJ190" i="1"/>
  <c r="AF190" i="1"/>
  <c r="AN186" i="1"/>
  <c r="AJ186" i="1"/>
  <c r="AF186" i="1"/>
  <c r="AN180" i="1"/>
  <c r="AJ180" i="1"/>
  <c r="AF180" i="1"/>
  <c r="AN175" i="1"/>
  <c r="AJ175" i="1"/>
  <c r="AF175" i="1"/>
  <c r="AN169" i="1"/>
  <c r="AJ169" i="1"/>
  <c r="AF169" i="1"/>
  <c r="AN164" i="1"/>
  <c r="AJ164" i="1"/>
  <c r="AF164" i="1"/>
  <c r="AN160" i="1"/>
  <c r="AJ160" i="1"/>
  <c r="AF160" i="1"/>
  <c r="AN154" i="1"/>
  <c r="AJ154" i="1"/>
  <c r="AF154" i="1"/>
  <c r="AN150" i="1"/>
  <c r="AJ150" i="1"/>
  <c r="AF150" i="1"/>
  <c r="AN146" i="1"/>
  <c r="AJ146" i="1"/>
  <c r="AF146" i="1"/>
  <c r="AN143" i="1"/>
  <c r="AJ143" i="1"/>
  <c r="AF143" i="1"/>
  <c r="AN140" i="1"/>
  <c r="AJ140" i="1"/>
  <c r="AF140" i="1"/>
  <c r="AN135" i="1"/>
  <c r="AJ135" i="1"/>
  <c r="AF135" i="1"/>
  <c r="AN132" i="1"/>
  <c r="AJ132" i="1"/>
  <c r="AF132" i="1"/>
  <c r="AN129" i="1"/>
  <c r="AJ129" i="1"/>
  <c r="AF129" i="1"/>
  <c r="AN127" i="1"/>
  <c r="AJ127" i="1"/>
  <c r="AF127" i="1"/>
  <c r="AN122" i="1"/>
  <c r="AJ122" i="1"/>
  <c r="AF122" i="1"/>
  <c r="AN117" i="1"/>
  <c r="AJ117" i="1"/>
  <c r="AF117" i="1"/>
  <c r="AN113" i="1"/>
  <c r="AJ113" i="1"/>
  <c r="AF113" i="1"/>
  <c r="AN108" i="1"/>
  <c r="AJ108" i="1"/>
  <c r="AF108" i="1"/>
  <c r="AN102" i="1"/>
  <c r="AJ102" i="1"/>
  <c r="AF102" i="1"/>
  <c r="AN98" i="1"/>
  <c r="AJ98" i="1"/>
  <c r="AF98" i="1"/>
  <c r="AN94" i="1"/>
  <c r="AJ94" i="1"/>
  <c r="AF94" i="1"/>
  <c r="AN89" i="1"/>
  <c r="AJ89" i="1"/>
  <c r="AF89" i="1"/>
  <c r="AN85" i="1"/>
  <c r="AJ85" i="1"/>
  <c r="AF85" i="1"/>
  <c r="AN80" i="1"/>
  <c r="AJ80" i="1"/>
  <c r="AF80" i="1"/>
  <c r="AN78" i="1"/>
  <c r="AJ78" i="1"/>
  <c r="AF78" i="1"/>
  <c r="AN73" i="1"/>
  <c r="AJ73" i="1"/>
  <c r="AF73" i="1"/>
  <c r="AN68" i="1"/>
  <c r="AJ68" i="1"/>
  <c r="AF68" i="1"/>
  <c r="AN62" i="1"/>
  <c r="AJ62" i="1"/>
  <c r="AF62" i="1"/>
  <c r="AN54" i="1"/>
  <c r="AJ54" i="1"/>
  <c r="AF54" i="1"/>
  <c r="AN50" i="1"/>
  <c r="AJ50" i="1"/>
  <c r="AF50" i="1"/>
  <c r="AN48" i="1"/>
  <c r="AJ48" i="1"/>
  <c r="AF48" i="1"/>
  <c r="AN46" i="1"/>
  <c r="AJ46" i="1"/>
  <c r="AF46" i="1"/>
  <c r="AN44" i="1"/>
  <c r="AJ44" i="1"/>
  <c r="AF44" i="1"/>
  <c r="AN41" i="1"/>
  <c r="AJ41" i="1"/>
  <c r="AF41" i="1"/>
  <c r="AN38" i="1"/>
  <c r="AJ38" i="1"/>
  <c r="AF38" i="1"/>
  <c r="AN36" i="1"/>
  <c r="AJ36" i="1"/>
  <c r="AF36" i="1"/>
  <c r="AN27" i="1"/>
  <c r="AJ27" i="1"/>
  <c r="AF27" i="1"/>
  <c r="AN19" i="1"/>
  <c r="AJ19" i="1"/>
  <c r="AF19" i="1"/>
  <c r="S17" i="1"/>
  <c r="K17" i="1"/>
  <c r="Q17" i="1"/>
  <c r="I17" i="1"/>
  <c r="O17" i="1"/>
  <c r="T17" i="1"/>
  <c r="R17" i="1"/>
  <c r="P17" i="1"/>
  <c r="N17" i="1"/>
  <c r="L17" i="1"/>
  <c r="J17" i="1"/>
  <c r="U17" i="1"/>
  <c r="M17" i="1"/>
  <c r="O69" i="1"/>
  <c r="K69" i="1"/>
  <c r="T69" i="1"/>
  <c r="R69" i="1"/>
  <c r="P69" i="1"/>
  <c r="N69" i="1"/>
  <c r="L69" i="1"/>
  <c r="J69" i="1"/>
  <c r="U69" i="1"/>
  <c r="S69" i="1"/>
  <c r="Q69" i="1"/>
  <c r="M69" i="1"/>
  <c r="I69" i="1"/>
  <c r="T119" i="1"/>
  <c r="P119" i="1"/>
  <c r="N119" i="1"/>
  <c r="O119" i="1"/>
  <c r="K119" i="1"/>
  <c r="R119" i="1"/>
  <c r="L119" i="1"/>
  <c r="J119" i="1"/>
  <c r="U119" i="1"/>
  <c r="S119" i="1"/>
  <c r="Q119" i="1"/>
  <c r="M119" i="1"/>
  <c r="I119" i="1"/>
  <c r="N189" i="1"/>
  <c r="L189" i="1"/>
  <c r="J189" i="1"/>
  <c r="U189" i="1"/>
  <c r="S189" i="1"/>
  <c r="O189" i="1"/>
  <c r="M189" i="1"/>
  <c r="K189" i="1"/>
  <c r="T189" i="1"/>
  <c r="R189" i="1"/>
  <c r="P189" i="1"/>
  <c r="Q189" i="1"/>
  <c r="I189" i="1"/>
  <c r="R296" i="1"/>
  <c r="P296" i="1"/>
  <c r="L296" i="1"/>
  <c r="J296" i="1"/>
  <c r="Q296" i="1"/>
  <c r="T296" i="1"/>
  <c r="N296" i="1"/>
  <c r="U296" i="1"/>
  <c r="S296" i="1"/>
  <c r="O296" i="1"/>
  <c r="M296" i="1"/>
  <c r="K296" i="1"/>
  <c r="I296" i="1"/>
  <c r="T250" i="1"/>
  <c r="N250" i="1"/>
  <c r="R250" i="1"/>
  <c r="P250" i="1"/>
  <c r="L250" i="1"/>
  <c r="J250" i="1"/>
  <c r="U250" i="1"/>
  <c r="S250" i="1"/>
  <c r="Q250" i="1"/>
  <c r="O250" i="1"/>
  <c r="M250" i="1"/>
  <c r="K250" i="1"/>
  <c r="I250" i="1"/>
  <c r="T317" i="1"/>
  <c r="N317" i="1"/>
  <c r="J317" i="1"/>
  <c r="U317" i="1"/>
  <c r="S317" i="1"/>
  <c r="Q317" i="1"/>
  <c r="O317" i="1"/>
  <c r="M317" i="1"/>
  <c r="K317" i="1"/>
  <c r="I317" i="1"/>
  <c r="R317" i="1"/>
  <c r="P317" i="1"/>
  <c r="L317" i="1"/>
  <c r="T106" i="1"/>
  <c r="N106" i="1"/>
  <c r="J106" i="1"/>
  <c r="U106" i="1"/>
  <c r="S106" i="1"/>
  <c r="Q106" i="1"/>
  <c r="M106" i="1"/>
  <c r="I106" i="1"/>
  <c r="R106" i="1"/>
  <c r="P106" i="1"/>
  <c r="L106" i="1"/>
  <c r="O106" i="1"/>
  <c r="K106" i="1"/>
  <c r="S22" i="1"/>
  <c r="K22" i="1"/>
  <c r="T22" i="1"/>
  <c r="R22" i="1"/>
  <c r="P22" i="1"/>
  <c r="N22" i="1"/>
  <c r="L22" i="1"/>
  <c r="J22" i="1"/>
  <c r="Q22" i="1"/>
  <c r="I22" i="1"/>
  <c r="O22" i="1"/>
  <c r="U22" i="1"/>
  <c r="M22" i="1"/>
  <c r="I324" i="1"/>
  <c r="T324" i="1"/>
  <c r="R324" i="1"/>
  <c r="P324" i="1"/>
  <c r="N324" i="1"/>
  <c r="L324" i="1"/>
  <c r="J324" i="1"/>
  <c r="U324" i="1"/>
  <c r="S324" i="1"/>
  <c r="Q324" i="1"/>
  <c r="O324" i="1"/>
  <c r="M324" i="1"/>
  <c r="K324" i="1"/>
  <c r="T309" i="1"/>
  <c r="N309" i="1"/>
  <c r="J309" i="1"/>
  <c r="U309" i="1"/>
  <c r="S309" i="1"/>
  <c r="Q309" i="1"/>
  <c r="O309" i="1"/>
  <c r="M309" i="1"/>
  <c r="K309" i="1"/>
  <c r="I309" i="1"/>
  <c r="R309" i="1"/>
  <c r="P309" i="1"/>
  <c r="L309" i="1"/>
  <c r="L295" i="1"/>
  <c r="U295" i="1"/>
  <c r="S295" i="1"/>
  <c r="Q295" i="1"/>
  <c r="O295" i="1"/>
  <c r="M295" i="1"/>
  <c r="K295" i="1"/>
  <c r="I295" i="1"/>
  <c r="T295" i="1"/>
  <c r="R295" i="1"/>
  <c r="P295" i="1"/>
  <c r="N295" i="1"/>
  <c r="J295" i="1"/>
  <c r="T286" i="1"/>
  <c r="R286" i="1"/>
  <c r="J286" i="1"/>
  <c r="P286" i="1"/>
  <c r="N286" i="1"/>
  <c r="L286" i="1"/>
  <c r="U286" i="1"/>
  <c r="S286" i="1"/>
  <c r="Q286" i="1"/>
  <c r="O286" i="1"/>
  <c r="M286" i="1"/>
  <c r="K286" i="1"/>
  <c r="I286" i="1"/>
  <c r="T275" i="1"/>
  <c r="P275" i="1"/>
  <c r="U275" i="1"/>
  <c r="S275" i="1"/>
  <c r="Q275" i="1"/>
  <c r="O275" i="1"/>
  <c r="M275" i="1"/>
  <c r="K275" i="1"/>
  <c r="I275" i="1"/>
  <c r="R275" i="1"/>
  <c r="N275" i="1"/>
  <c r="L275" i="1"/>
  <c r="J275" i="1"/>
  <c r="N238" i="1"/>
  <c r="Q238" i="1"/>
  <c r="I238" i="1"/>
  <c r="T238" i="1"/>
  <c r="R238" i="1"/>
  <c r="P238" i="1"/>
  <c r="L238" i="1"/>
  <c r="J238" i="1"/>
  <c r="U238" i="1"/>
  <c r="S238" i="1"/>
  <c r="O238" i="1"/>
  <c r="M238" i="1"/>
  <c r="K238" i="1"/>
  <c r="R114" i="1"/>
  <c r="L114" i="1"/>
  <c r="J114" i="1"/>
  <c r="U114" i="1"/>
  <c r="S114" i="1"/>
  <c r="Q114" i="1"/>
  <c r="M114" i="1"/>
  <c r="I114" i="1"/>
  <c r="T114" i="1"/>
  <c r="P114" i="1"/>
  <c r="N114" i="1"/>
  <c r="O114" i="1"/>
  <c r="K114" i="1"/>
  <c r="O77" i="1"/>
  <c r="K77" i="1"/>
  <c r="T77" i="1"/>
  <c r="R77" i="1"/>
  <c r="P77" i="1"/>
  <c r="N77" i="1"/>
  <c r="L77" i="1"/>
  <c r="J77" i="1"/>
  <c r="U77" i="1"/>
  <c r="S77" i="1"/>
  <c r="Q77" i="1"/>
  <c r="M77" i="1"/>
  <c r="I77" i="1"/>
  <c r="T262" i="1"/>
  <c r="R262" i="1"/>
  <c r="J262" i="1"/>
  <c r="P262" i="1"/>
  <c r="N262" i="1"/>
  <c r="L262" i="1"/>
  <c r="U262" i="1"/>
  <c r="S262" i="1"/>
  <c r="Q262" i="1"/>
  <c r="O262" i="1"/>
  <c r="M262" i="1"/>
  <c r="K262" i="1"/>
  <c r="I262" i="1"/>
  <c r="R216" i="1"/>
  <c r="P216" i="1"/>
  <c r="L216" i="1"/>
  <c r="J216" i="1"/>
  <c r="Q216" i="1"/>
  <c r="I216" i="1"/>
  <c r="T216" i="1"/>
  <c r="N216" i="1"/>
  <c r="U216" i="1"/>
  <c r="S216" i="1"/>
  <c r="O216" i="1"/>
  <c r="M216" i="1"/>
  <c r="K216" i="1"/>
  <c r="T188" i="1"/>
  <c r="R188" i="1"/>
  <c r="J188" i="1"/>
  <c r="Q188" i="1"/>
  <c r="I188" i="1"/>
  <c r="P188" i="1"/>
  <c r="N188" i="1"/>
  <c r="L188" i="1"/>
  <c r="U188" i="1"/>
  <c r="S188" i="1"/>
  <c r="O188" i="1"/>
  <c r="M188" i="1"/>
  <c r="K188" i="1"/>
  <c r="T42" i="1"/>
  <c r="R42" i="1"/>
  <c r="P42" i="1"/>
  <c r="N42" i="1"/>
  <c r="L42" i="1"/>
  <c r="J42" i="1"/>
  <c r="U42" i="1"/>
  <c r="S42" i="1"/>
  <c r="Q42" i="1"/>
  <c r="M42" i="1"/>
  <c r="I42" i="1"/>
  <c r="O42" i="1"/>
  <c r="K42" i="1"/>
  <c r="S28" i="1"/>
  <c r="K28" i="1"/>
  <c r="T28" i="1"/>
  <c r="R28" i="1"/>
  <c r="P28" i="1"/>
  <c r="N28" i="1"/>
  <c r="L28" i="1"/>
  <c r="J28" i="1"/>
  <c r="Q28" i="1"/>
  <c r="I28" i="1"/>
  <c r="O28" i="1"/>
  <c r="U28" i="1"/>
  <c r="M28" i="1"/>
  <c r="O30" i="1"/>
  <c r="T30" i="1"/>
  <c r="R30" i="1"/>
  <c r="P30" i="1"/>
  <c r="N30" i="1"/>
  <c r="L30" i="1"/>
  <c r="J30" i="1"/>
  <c r="I30" i="1"/>
  <c r="U30" i="1"/>
  <c r="S30" i="1"/>
  <c r="Q30" i="1"/>
  <c r="K30" i="1"/>
  <c r="M30" i="1"/>
  <c r="T54" i="1"/>
  <c r="R54" i="1"/>
  <c r="P54" i="1"/>
  <c r="N54" i="1"/>
  <c r="L54" i="1"/>
  <c r="J54" i="1"/>
  <c r="U54" i="1"/>
  <c r="S54" i="1"/>
  <c r="Q54" i="1"/>
  <c r="M54" i="1"/>
  <c r="I54" i="1"/>
  <c r="O54" i="1"/>
  <c r="K54" i="1"/>
  <c r="O73" i="1"/>
  <c r="K73" i="1"/>
  <c r="T73" i="1"/>
  <c r="R73" i="1"/>
  <c r="P73" i="1"/>
  <c r="N73" i="1"/>
  <c r="L73" i="1"/>
  <c r="J73" i="1"/>
  <c r="U73" i="1"/>
  <c r="S73" i="1"/>
  <c r="Q73" i="1"/>
  <c r="M73" i="1"/>
  <c r="I73" i="1"/>
  <c r="T92" i="1"/>
  <c r="R92" i="1"/>
  <c r="P92" i="1"/>
  <c r="N92" i="1"/>
  <c r="L92" i="1"/>
  <c r="J92" i="1"/>
  <c r="U92" i="1"/>
  <c r="S92" i="1"/>
  <c r="Q92" i="1"/>
  <c r="M92" i="1"/>
  <c r="I92" i="1"/>
  <c r="O92" i="1"/>
  <c r="K92" i="1"/>
  <c r="T129" i="1"/>
  <c r="P129" i="1"/>
  <c r="N129" i="1"/>
  <c r="O129" i="1"/>
  <c r="K129" i="1"/>
  <c r="R129" i="1"/>
  <c r="L129" i="1"/>
  <c r="J129" i="1"/>
  <c r="U129" i="1"/>
  <c r="S129" i="1"/>
  <c r="Q129" i="1"/>
  <c r="M129" i="1"/>
  <c r="I129" i="1"/>
  <c r="T239" i="1"/>
  <c r="P239" i="1"/>
  <c r="N239" i="1"/>
  <c r="J239" i="1"/>
  <c r="U239" i="1"/>
  <c r="S239" i="1"/>
  <c r="O239" i="1"/>
  <c r="M239" i="1"/>
  <c r="K239" i="1"/>
  <c r="R239" i="1"/>
  <c r="L239" i="1"/>
  <c r="Q239" i="1"/>
  <c r="I239" i="1"/>
  <c r="N198" i="1"/>
  <c r="Q198" i="1"/>
  <c r="I198" i="1"/>
  <c r="T198" i="1"/>
  <c r="R198" i="1"/>
  <c r="P198" i="1"/>
  <c r="L198" i="1"/>
  <c r="J198" i="1"/>
  <c r="U198" i="1"/>
  <c r="S198" i="1"/>
  <c r="O198" i="1"/>
  <c r="M198" i="1"/>
  <c r="K198" i="1"/>
  <c r="T282" i="1"/>
  <c r="N282" i="1"/>
  <c r="R282" i="1"/>
  <c r="P282" i="1"/>
  <c r="L282" i="1"/>
  <c r="J282" i="1"/>
  <c r="U282" i="1"/>
  <c r="S282" i="1"/>
  <c r="Q282" i="1"/>
  <c r="O282" i="1"/>
  <c r="M282" i="1"/>
  <c r="K282" i="1"/>
  <c r="I282" i="1"/>
  <c r="R145" i="1"/>
  <c r="L145" i="1"/>
  <c r="J145" i="1"/>
  <c r="U145" i="1"/>
  <c r="S145" i="1"/>
  <c r="O145" i="1"/>
  <c r="M145" i="1"/>
  <c r="K145" i="1"/>
  <c r="T145" i="1"/>
  <c r="P145" i="1"/>
  <c r="N145" i="1"/>
  <c r="Q145" i="1"/>
  <c r="I145" i="1"/>
  <c r="N205" i="1"/>
  <c r="L205" i="1"/>
  <c r="J205" i="1"/>
  <c r="U205" i="1"/>
  <c r="S205" i="1"/>
  <c r="O205" i="1"/>
  <c r="M205" i="1"/>
  <c r="K205" i="1"/>
  <c r="T205" i="1"/>
  <c r="R205" i="1"/>
  <c r="P205" i="1"/>
  <c r="Q205" i="1"/>
  <c r="I205" i="1"/>
  <c r="L263" i="1"/>
  <c r="U263" i="1"/>
  <c r="S263" i="1"/>
  <c r="Q263" i="1"/>
  <c r="O263" i="1"/>
  <c r="M263" i="1"/>
  <c r="K263" i="1"/>
  <c r="I263" i="1"/>
  <c r="T263" i="1"/>
  <c r="R263" i="1"/>
  <c r="P263" i="1"/>
  <c r="N263" i="1"/>
  <c r="J263" i="1"/>
  <c r="L287" i="1"/>
  <c r="U287" i="1"/>
  <c r="S287" i="1"/>
  <c r="Q287" i="1"/>
  <c r="O287" i="1"/>
  <c r="M287" i="1"/>
  <c r="K287" i="1"/>
  <c r="I287" i="1"/>
  <c r="T287" i="1"/>
  <c r="R287" i="1"/>
  <c r="P287" i="1"/>
  <c r="N287" i="1"/>
  <c r="J287" i="1"/>
  <c r="R312" i="1"/>
  <c r="P312" i="1"/>
  <c r="L312" i="1"/>
  <c r="Q312" i="1"/>
  <c r="T312" i="1"/>
  <c r="N312" i="1"/>
  <c r="J312" i="1"/>
  <c r="U312" i="1"/>
  <c r="S312" i="1"/>
  <c r="O312" i="1"/>
  <c r="M312" i="1"/>
  <c r="K312" i="1"/>
  <c r="I312" i="1"/>
  <c r="O37" i="1"/>
  <c r="K37" i="1"/>
  <c r="T37" i="1"/>
  <c r="R37" i="1"/>
  <c r="P37" i="1"/>
  <c r="N37" i="1"/>
  <c r="L37" i="1"/>
  <c r="J37" i="1"/>
  <c r="U37" i="1"/>
  <c r="S37" i="1"/>
  <c r="Q37" i="1"/>
  <c r="M37" i="1"/>
  <c r="I37" i="1"/>
  <c r="T60" i="1"/>
  <c r="R60" i="1"/>
  <c r="P60" i="1"/>
  <c r="N60" i="1"/>
  <c r="L60" i="1"/>
  <c r="J60" i="1"/>
  <c r="U60" i="1"/>
  <c r="S60" i="1"/>
  <c r="Q60" i="1"/>
  <c r="M60" i="1"/>
  <c r="I60" i="1"/>
  <c r="O60" i="1"/>
  <c r="K60" i="1"/>
  <c r="U100" i="1"/>
  <c r="S100" i="1"/>
  <c r="Q100" i="1"/>
  <c r="M100" i="1"/>
  <c r="I100" i="1"/>
  <c r="T100" i="1"/>
  <c r="R100" i="1"/>
  <c r="P100" i="1"/>
  <c r="N100" i="1"/>
  <c r="L100" i="1"/>
  <c r="J100" i="1"/>
  <c r="O100" i="1"/>
  <c r="K100" i="1"/>
  <c r="T115" i="1"/>
  <c r="P115" i="1"/>
  <c r="N115" i="1"/>
  <c r="O115" i="1"/>
  <c r="K115" i="1"/>
  <c r="R115" i="1"/>
  <c r="L115" i="1"/>
  <c r="J115" i="1"/>
  <c r="U115" i="1"/>
  <c r="S115" i="1"/>
  <c r="Q115" i="1"/>
  <c r="M115" i="1"/>
  <c r="I115" i="1"/>
  <c r="N166" i="1"/>
  <c r="Q166" i="1"/>
  <c r="I166" i="1"/>
  <c r="T166" i="1"/>
  <c r="R166" i="1"/>
  <c r="P166" i="1"/>
  <c r="L166" i="1"/>
  <c r="J166" i="1"/>
  <c r="U166" i="1"/>
  <c r="S166" i="1"/>
  <c r="O166" i="1"/>
  <c r="M166" i="1"/>
  <c r="K166" i="1"/>
  <c r="T183" i="1"/>
  <c r="R183" i="1"/>
  <c r="P183" i="1"/>
  <c r="U183" i="1"/>
  <c r="S183" i="1"/>
  <c r="O183" i="1"/>
  <c r="M183" i="1"/>
  <c r="K183" i="1"/>
  <c r="N183" i="1"/>
  <c r="L183" i="1"/>
  <c r="J183" i="1"/>
  <c r="Q183" i="1"/>
  <c r="I183" i="1"/>
  <c r="L255" i="1"/>
  <c r="U255" i="1"/>
  <c r="S255" i="1"/>
  <c r="Q255" i="1"/>
  <c r="O255" i="1"/>
  <c r="M255" i="1"/>
  <c r="K255" i="1"/>
  <c r="I255" i="1"/>
  <c r="T255" i="1"/>
  <c r="R255" i="1"/>
  <c r="P255" i="1"/>
  <c r="N255" i="1"/>
  <c r="J255" i="1"/>
  <c r="S29" i="1"/>
  <c r="K29" i="1"/>
  <c r="Q29" i="1"/>
  <c r="I29" i="1"/>
  <c r="O29" i="1"/>
  <c r="T29" i="1"/>
  <c r="R29" i="1"/>
  <c r="P29" i="1"/>
  <c r="N29" i="1"/>
  <c r="L29" i="1"/>
  <c r="J29" i="1"/>
  <c r="U29" i="1"/>
  <c r="M29" i="1"/>
  <c r="T340" i="1"/>
  <c r="R340" i="1"/>
  <c r="P340" i="1"/>
  <c r="N340" i="1"/>
  <c r="L340" i="1"/>
  <c r="J340" i="1"/>
  <c r="U340" i="1"/>
  <c r="S340" i="1"/>
  <c r="Q340" i="1"/>
  <c r="M340" i="1"/>
  <c r="K340" i="1"/>
  <c r="I340" i="1"/>
  <c r="O340" i="1"/>
  <c r="T321" i="1"/>
  <c r="N321" i="1"/>
  <c r="J321" i="1"/>
  <c r="U321" i="1"/>
  <c r="S321" i="1"/>
  <c r="Q321" i="1"/>
  <c r="O321" i="1"/>
  <c r="M321" i="1"/>
  <c r="K321" i="1"/>
  <c r="I321" i="1"/>
  <c r="R321" i="1"/>
  <c r="P321" i="1"/>
  <c r="L321" i="1"/>
  <c r="R260" i="1"/>
  <c r="P260" i="1"/>
  <c r="N260" i="1"/>
  <c r="L260" i="1"/>
  <c r="T260" i="1"/>
  <c r="J260" i="1"/>
  <c r="U260" i="1"/>
  <c r="S260" i="1"/>
  <c r="Q260" i="1"/>
  <c r="O260" i="1"/>
  <c r="M260" i="1"/>
  <c r="K260" i="1"/>
  <c r="I260" i="1"/>
  <c r="T254" i="1"/>
  <c r="R254" i="1"/>
  <c r="J254" i="1"/>
  <c r="P254" i="1"/>
  <c r="N254" i="1"/>
  <c r="L254" i="1"/>
  <c r="U254" i="1"/>
  <c r="S254" i="1"/>
  <c r="Q254" i="1"/>
  <c r="O254" i="1"/>
  <c r="M254" i="1"/>
  <c r="K254" i="1"/>
  <c r="I254" i="1"/>
  <c r="R249" i="1"/>
  <c r="N249" i="1"/>
  <c r="J249" i="1"/>
  <c r="U249" i="1"/>
  <c r="S249" i="1"/>
  <c r="Q249" i="1"/>
  <c r="O249" i="1"/>
  <c r="M249" i="1"/>
  <c r="K249" i="1"/>
  <c r="I249" i="1"/>
  <c r="T249" i="1"/>
  <c r="P249" i="1"/>
  <c r="L249" i="1"/>
  <c r="T236" i="1"/>
  <c r="R236" i="1"/>
  <c r="J236" i="1"/>
  <c r="Q236" i="1"/>
  <c r="I236" i="1"/>
  <c r="P236" i="1"/>
  <c r="N236" i="1"/>
  <c r="L236" i="1"/>
  <c r="U236" i="1"/>
  <c r="S236" i="1"/>
  <c r="O236" i="1"/>
  <c r="M236" i="1"/>
  <c r="K236" i="1"/>
  <c r="T135" i="1"/>
  <c r="P135" i="1"/>
  <c r="N135" i="1"/>
  <c r="O135" i="1"/>
  <c r="K135" i="1"/>
  <c r="R135" i="1"/>
  <c r="L135" i="1"/>
  <c r="J135" i="1"/>
  <c r="U135" i="1"/>
  <c r="S135" i="1"/>
  <c r="Q135" i="1"/>
  <c r="M135" i="1"/>
  <c r="I135" i="1"/>
  <c r="R128" i="1"/>
  <c r="L128" i="1"/>
  <c r="J128" i="1"/>
  <c r="U128" i="1"/>
  <c r="S128" i="1"/>
  <c r="Q128" i="1"/>
  <c r="M128" i="1"/>
  <c r="I128" i="1"/>
  <c r="T128" i="1"/>
  <c r="P128" i="1"/>
  <c r="N128" i="1"/>
  <c r="O128" i="1"/>
  <c r="K128" i="1"/>
  <c r="O91" i="1"/>
  <c r="K91" i="1"/>
  <c r="T91" i="1"/>
  <c r="R91" i="1"/>
  <c r="P91" i="1"/>
  <c r="N91" i="1"/>
  <c r="L91" i="1"/>
  <c r="J91" i="1"/>
  <c r="U91" i="1"/>
  <c r="S91" i="1"/>
  <c r="Q91" i="1"/>
  <c r="M91" i="1"/>
  <c r="I91" i="1"/>
  <c r="O89" i="1"/>
  <c r="K89" i="1"/>
  <c r="T89" i="1"/>
  <c r="R89" i="1"/>
  <c r="P89" i="1"/>
  <c r="N89" i="1"/>
  <c r="L89" i="1"/>
  <c r="J89" i="1"/>
  <c r="U89" i="1"/>
  <c r="S89" i="1"/>
  <c r="Q89" i="1"/>
  <c r="M89" i="1"/>
  <c r="I89" i="1"/>
  <c r="T68" i="1"/>
  <c r="R68" i="1"/>
  <c r="P68" i="1"/>
  <c r="N68" i="1"/>
  <c r="L68" i="1"/>
  <c r="J68" i="1"/>
  <c r="U68" i="1"/>
  <c r="S68" i="1"/>
  <c r="Q68" i="1"/>
  <c r="M68" i="1"/>
  <c r="I68" i="1"/>
  <c r="O68" i="1"/>
  <c r="K68" i="1"/>
  <c r="O53" i="1"/>
  <c r="K53" i="1"/>
  <c r="T53" i="1"/>
  <c r="R53" i="1"/>
  <c r="P53" i="1"/>
  <c r="N53" i="1"/>
  <c r="L53" i="1"/>
  <c r="J53" i="1"/>
  <c r="U53" i="1"/>
  <c r="S53" i="1"/>
  <c r="Q53" i="1"/>
  <c r="M53" i="1"/>
  <c r="I53" i="1"/>
  <c r="S26" i="1"/>
  <c r="K26" i="1"/>
  <c r="T26" i="1"/>
  <c r="R26" i="1"/>
  <c r="P26" i="1"/>
  <c r="N26" i="1"/>
  <c r="L26" i="1"/>
  <c r="J26" i="1"/>
  <c r="Q26" i="1"/>
  <c r="I26" i="1"/>
  <c r="O26" i="1"/>
  <c r="U26" i="1"/>
  <c r="M26" i="1"/>
  <c r="S18" i="1"/>
  <c r="K18" i="1"/>
  <c r="T18" i="1"/>
  <c r="R18" i="1"/>
  <c r="P18" i="1"/>
  <c r="N18" i="1"/>
  <c r="L18" i="1"/>
  <c r="J18" i="1"/>
  <c r="Q18" i="1"/>
  <c r="I18" i="1"/>
  <c r="O18" i="1"/>
  <c r="U18" i="1"/>
  <c r="M18" i="1"/>
  <c r="U334" i="1"/>
  <c r="Q334" i="1"/>
  <c r="M334" i="1"/>
  <c r="T334" i="1"/>
  <c r="R334" i="1"/>
  <c r="P334" i="1"/>
  <c r="N334" i="1"/>
  <c r="L334" i="1"/>
  <c r="J334" i="1"/>
  <c r="S334" i="1"/>
  <c r="O334" i="1"/>
  <c r="K334" i="1"/>
  <c r="I334" i="1"/>
  <c r="R316" i="1"/>
  <c r="P316" i="1"/>
  <c r="L316" i="1"/>
  <c r="Q316" i="1"/>
  <c r="T316" i="1"/>
  <c r="N316" i="1"/>
  <c r="J316" i="1"/>
  <c r="U316" i="1"/>
  <c r="S316" i="1"/>
  <c r="O316" i="1"/>
  <c r="M316" i="1"/>
  <c r="K316" i="1"/>
  <c r="I316" i="1"/>
  <c r="R304" i="1"/>
  <c r="P304" i="1"/>
  <c r="L304" i="1"/>
  <c r="Q304" i="1"/>
  <c r="T304" i="1"/>
  <c r="N304" i="1"/>
  <c r="J304" i="1"/>
  <c r="U304" i="1"/>
  <c r="S304" i="1"/>
  <c r="O304" i="1"/>
  <c r="M304" i="1"/>
  <c r="K304" i="1"/>
  <c r="I304" i="1"/>
  <c r="T195" i="1"/>
  <c r="P195" i="1"/>
  <c r="J195" i="1"/>
  <c r="U195" i="1"/>
  <c r="S195" i="1"/>
  <c r="O195" i="1"/>
  <c r="M195" i="1"/>
  <c r="K195" i="1"/>
  <c r="R195" i="1"/>
  <c r="N195" i="1"/>
  <c r="L195" i="1"/>
  <c r="Q195" i="1"/>
  <c r="I195" i="1"/>
  <c r="N182" i="1"/>
  <c r="L182" i="1"/>
  <c r="Q182" i="1"/>
  <c r="I182" i="1"/>
  <c r="T182" i="1"/>
  <c r="R182" i="1"/>
  <c r="P182" i="1"/>
  <c r="J182" i="1"/>
  <c r="U182" i="1"/>
  <c r="S182" i="1"/>
  <c r="O182" i="1"/>
  <c r="M182" i="1"/>
  <c r="K182" i="1"/>
  <c r="N165" i="1"/>
  <c r="L165" i="1"/>
  <c r="U165" i="1"/>
  <c r="S165" i="1"/>
  <c r="O165" i="1"/>
  <c r="M165" i="1"/>
  <c r="K165" i="1"/>
  <c r="T165" i="1"/>
  <c r="R165" i="1"/>
  <c r="P165" i="1"/>
  <c r="J165" i="1"/>
  <c r="Q165" i="1"/>
  <c r="I165" i="1"/>
  <c r="N157" i="1"/>
  <c r="L157" i="1"/>
  <c r="U157" i="1"/>
  <c r="S157" i="1"/>
  <c r="O157" i="1"/>
  <c r="M157" i="1"/>
  <c r="K157" i="1"/>
  <c r="T157" i="1"/>
  <c r="R157" i="1"/>
  <c r="P157" i="1"/>
  <c r="J157" i="1"/>
  <c r="Q157" i="1"/>
  <c r="I157" i="1"/>
  <c r="R118" i="1"/>
  <c r="L118" i="1"/>
  <c r="J118" i="1"/>
  <c r="U118" i="1"/>
  <c r="S118" i="1"/>
  <c r="Q118" i="1"/>
  <c r="M118" i="1"/>
  <c r="I118" i="1"/>
  <c r="T118" i="1"/>
  <c r="P118" i="1"/>
  <c r="N118" i="1"/>
  <c r="O118" i="1"/>
  <c r="K118" i="1"/>
  <c r="T99" i="1"/>
  <c r="R99" i="1"/>
  <c r="P99" i="1"/>
  <c r="N99" i="1"/>
  <c r="L99" i="1"/>
  <c r="J99" i="1"/>
  <c r="O99" i="1"/>
  <c r="K99" i="1"/>
  <c r="U99" i="1"/>
  <c r="S99" i="1"/>
  <c r="Q99" i="1"/>
  <c r="M99" i="1"/>
  <c r="I99" i="1"/>
  <c r="O97" i="1"/>
  <c r="K97" i="1"/>
  <c r="T97" i="1"/>
  <c r="R97" i="1"/>
  <c r="P97" i="1"/>
  <c r="N97" i="1"/>
  <c r="L97" i="1"/>
  <c r="J97" i="1"/>
  <c r="U97" i="1"/>
  <c r="S97" i="1"/>
  <c r="Q97" i="1"/>
  <c r="M97" i="1"/>
  <c r="I97" i="1"/>
  <c r="T72" i="1"/>
  <c r="R72" i="1"/>
  <c r="P72" i="1"/>
  <c r="N72" i="1"/>
  <c r="L72" i="1"/>
  <c r="J72" i="1"/>
  <c r="U72" i="1"/>
  <c r="S72" i="1"/>
  <c r="Q72" i="1"/>
  <c r="M72" i="1"/>
  <c r="I72" i="1"/>
  <c r="O72" i="1"/>
  <c r="K72" i="1"/>
  <c r="O59" i="1"/>
  <c r="K59" i="1"/>
  <c r="T59" i="1"/>
  <c r="R59" i="1"/>
  <c r="P59" i="1"/>
  <c r="N59" i="1"/>
  <c r="L59" i="1"/>
  <c r="J59" i="1"/>
  <c r="U59" i="1"/>
  <c r="S59" i="1"/>
  <c r="Q59" i="1"/>
  <c r="M59" i="1"/>
  <c r="I59" i="1"/>
  <c r="S20" i="1"/>
  <c r="K20" i="1"/>
  <c r="T20" i="1"/>
  <c r="R20" i="1"/>
  <c r="P20" i="1"/>
  <c r="N20" i="1"/>
  <c r="L20" i="1"/>
  <c r="J20" i="1"/>
  <c r="Q20" i="1"/>
  <c r="I20" i="1"/>
  <c r="O20" i="1"/>
  <c r="U20" i="1"/>
  <c r="M20" i="1"/>
  <c r="O75" i="1"/>
  <c r="K75" i="1"/>
  <c r="T75" i="1"/>
  <c r="R75" i="1"/>
  <c r="P75" i="1"/>
  <c r="N75" i="1"/>
  <c r="L75" i="1"/>
  <c r="J75" i="1"/>
  <c r="U75" i="1"/>
  <c r="S75" i="1"/>
  <c r="Q75" i="1"/>
  <c r="M75" i="1"/>
  <c r="I75" i="1"/>
  <c r="T70" i="1"/>
  <c r="R70" i="1"/>
  <c r="P70" i="1"/>
  <c r="N70" i="1"/>
  <c r="L70" i="1"/>
  <c r="J70" i="1"/>
  <c r="U70" i="1"/>
  <c r="S70" i="1"/>
  <c r="Q70" i="1"/>
  <c r="M70" i="1"/>
  <c r="I70" i="1"/>
  <c r="O70" i="1"/>
  <c r="K70" i="1"/>
  <c r="T52" i="1"/>
  <c r="R52" i="1"/>
  <c r="P52" i="1"/>
  <c r="N52" i="1"/>
  <c r="L52" i="1"/>
  <c r="J52" i="1"/>
  <c r="U52" i="1"/>
  <c r="S52" i="1"/>
  <c r="Q52" i="1"/>
  <c r="M52" i="1"/>
  <c r="I52" i="1"/>
  <c r="O52" i="1"/>
  <c r="K52" i="1"/>
  <c r="O35" i="1"/>
  <c r="K35" i="1"/>
  <c r="T35" i="1"/>
  <c r="R35" i="1"/>
  <c r="P35" i="1"/>
  <c r="N35" i="1"/>
  <c r="L35" i="1"/>
  <c r="J35" i="1"/>
  <c r="U35" i="1"/>
  <c r="S35" i="1"/>
  <c r="Q35" i="1"/>
  <c r="M35" i="1"/>
  <c r="I35" i="1"/>
  <c r="S24" i="1"/>
  <c r="K24" i="1"/>
  <c r="T24" i="1"/>
  <c r="R24" i="1"/>
  <c r="P24" i="1"/>
  <c r="N24" i="1"/>
  <c r="L24" i="1"/>
  <c r="J24" i="1"/>
  <c r="Q24" i="1"/>
  <c r="I24" i="1"/>
  <c r="O24" i="1"/>
  <c r="U24" i="1"/>
  <c r="M24" i="1"/>
  <c r="R176" i="1"/>
  <c r="P176" i="1"/>
  <c r="L176" i="1"/>
  <c r="J176" i="1"/>
  <c r="Q176" i="1"/>
  <c r="I176" i="1"/>
  <c r="T176" i="1"/>
  <c r="N176" i="1"/>
  <c r="U176" i="1"/>
  <c r="S176" i="1"/>
  <c r="O176" i="1"/>
  <c r="M176" i="1"/>
  <c r="K176" i="1"/>
  <c r="T164" i="1"/>
  <c r="R164" i="1"/>
  <c r="L164" i="1"/>
  <c r="J164" i="1"/>
  <c r="Q164" i="1"/>
  <c r="I164" i="1"/>
  <c r="P164" i="1"/>
  <c r="N164" i="1"/>
  <c r="U164" i="1"/>
  <c r="S164" i="1"/>
  <c r="O164" i="1"/>
  <c r="M164" i="1"/>
  <c r="K164" i="1"/>
  <c r="R134" i="1"/>
  <c r="L134" i="1"/>
  <c r="J134" i="1"/>
  <c r="U134" i="1"/>
  <c r="S134" i="1"/>
  <c r="Q134" i="1"/>
  <c r="M134" i="1"/>
  <c r="I134" i="1"/>
  <c r="T134" i="1"/>
  <c r="P134" i="1"/>
  <c r="N134" i="1"/>
  <c r="O134" i="1"/>
  <c r="K134" i="1"/>
  <c r="T113" i="1"/>
  <c r="P113" i="1"/>
  <c r="N113" i="1"/>
  <c r="O113" i="1"/>
  <c r="K113" i="1"/>
  <c r="R113" i="1"/>
  <c r="L113" i="1"/>
  <c r="J113" i="1"/>
  <c r="U113" i="1"/>
  <c r="S113" i="1"/>
  <c r="Q113" i="1"/>
  <c r="M113" i="1"/>
  <c r="I113" i="1"/>
  <c r="T96" i="1"/>
  <c r="R96" i="1"/>
  <c r="P96" i="1"/>
  <c r="N96" i="1"/>
  <c r="L96" i="1"/>
  <c r="J96" i="1"/>
  <c r="U96" i="1"/>
  <c r="S96" i="1"/>
  <c r="Q96" i="1"/>
  <c r="M96" i="1"/>
  <c r="I96" i="1"/>
  <c r="O96" i="1"/>
  <c r="K96" i="1"/>
  <c r="O79" i="1"/>
  <c r="K79" i="1"/>
  <c r="T79" i="1"/>
  <c r="R79" i="1"/>
  <c r="P79" i="1"/>
  <c r="N79" i="1"/>
  <c r="L79" i="1"/>
  <c r="J79" i="1"/>
  <c r="U79" i="1"/>
  <c r="S79" i="1"/>
  <c r="Q79" i="1"/>
  <c r="M79" i="1"/>
  <c r="I79" i="1"/>
  <c r="O65" i="1"/>
  <c r="K65" i="1"/>
  <c r="T65" i="1"/>
  <c r="R65" i="1"/>
  <c r="P65" i="1"/>
  <c r="N65" i="1"/>
  <c r="L65" i="1"/>
  <c r="J65" i="1"/>
  <c r="U65" i="1"/>
  <c r="S65" i="1"/>
  <c r="Q65" i="1"/>
  <c r="M65" i="1"/>
  <c r="I65" i="1"/>
  <c r="T58" i="1"/>
  <c r="R58" i="1"/>
  <c r="P58" i="1"/>
  <c r="N58" i="1"/>
  <c r="L58" i="1"/>
  <c r="J58" i="1"/>
  <c r="U58" i="1"/>
  <c r="S58" i="1"/>
  <c r="Q58" i="1"/>
  <c r="M58" i="1"/>
  <c r="I58" i="1"/>
  <c r="O58" i="1"/>
  <c r="K58" i="1"/>
  <c r="S21" i="1"/>
  <c r="K21" i="1"/>
  <c r="Q21" i="1"/>
  <c r="I21" i="1"/>
  <c r="O21" i="1"/>
  <c r="T21" i="1"/>
  <c r="R21" i="1"/>
  <c r="P21" i="1"/>
  <c r="N21" i="1"/>
  <c r="L21" i="1"/>
  <c r="J21" i="1"/>
  <c r="U21" i="1"/>
  <c r="M21" i="1"/>
  <c r="S23" i="1"/>
  <c r="K23" i="1"/>
  <c r="Q23" i="1"/>
  <c r="I23" i="1"/>
  <c r="O23" i="1"/>
  <c r="T23" i="1"/>
  <c r="R23" i="1"/>
  <c r="P23" i="1"/>
  <c r="N23" i="1"/>
  <c r="L23" i="1"/>
  <c r="J23" i="1"/>
  <c r="U23" i="1"/>
  <c r="M23" i="1"/>
  <c r="O67" i="1"/>
  <c r="K67" i="1"/>
  <c r="T67" i="1"/>
  <c r="R67" i="1"/>
  <c r="P67" i="1"/>
  <c r="N67" i="1"/>
  <c r="L67" i="1"/>
  <c r="J67" i="1"/>
  <c r="U67" i="1"/>
  <c r="S67" i="1"/>
  <c r="Q67" i="1"/>
  <c r="M67" i="1"/>
  <c r="I67" i="1"/>
  <c r="T46" i="1"/>
  <c r="R46" i="1"/>
  <c r="P46" i="1"/>
  <c r="N46" i="1"/>
  <c r="L46" i="1"/>
  <c r="J46" i="1"/>
  <c r="U46" i="1"/>
  <c r="S46" i="1"/>
  <c r="Q46" i="1"/>
  <c r="M46" i="1"/>
  <c r="I46" i="1"/>
  <c r="O46" i="1"/>
  <c r="K46" i="1"/>
  <c r="N174" i="1"/>
  <c r="L174" i="1"/>
  <c r="Q174" i="1"/>
  <c r="I174" i="1"/>
  <c r="T174" i="1"/>
  <c r="R174" i="1"/>
  <c r="P174" i="1"/>
  <c r="J174" i="1"/>
  <c r="U174" i="1"/>
  <c r="S174" i="1"/>
  <c r="O174" i="1"/>
  <c r="M174" i="1"/>
  <c r="K174" i="1"/>
  <c r="T127" i="1"/>
  <c r="P127" i="1"/>
  <c r="N127" i="1"/>
  <c r="O127" i="1"/>
  <c r="K127" i="1"/>
  <c r="R127" i="1"/>
  <c r="L127" i="1"/>
  <c r="J127" i="1"/>
  <c r="U127" i="1"/>
  <c r="S127" i="1"/>
  <c r="Q127" i="1"/>
  <c r="M127" i="1"/>
  <c r="I127" i="1"/>
  <c r="N237" i="1"/>
  <c r="L237" i="1"/>
  <c r="U237" i="1"/>
  <c r="S237" i="1"/>
  <c r="O237" i="1"/>
  <c r="M237" i="1"/>
  <c r="K237" i="1"/>
  <c r="T237" i="1"/>
  <c r="R237" i="1"/>
  <c r="P237" i="1"/>
  <c r="J237" i="1"/>
  <c r="Q237" i="1"/>
  <c r="I237" i="1"/>
  <c r="T203" i="1"/>
  <c r="P203" i="1"/>
  <c r="J203" i="1"/>
  <c r="U203" i="1"/>
  <c r="S203" i="1"/>
  <c r="O203" i="1"/>
  <c r="M203" i="1"/>
  <c r="K203" i="1"/>
  <c r="R203" i="1"/>
  <c r="N203" i="1"/>
  <c r="L203" i="1"/>
  <c r="Q203" i="1"/>
  <c r="I203" i="1"/>
  <c r="P256" i="1"/>
  <c r="L256" i="1"/>
  <c r="J256" i="1"/>
  <c r="T256" i="1"/>
  <c r="R256" i="1"/>
  <c r="N256" i="1"/>
  <c r="U256" i="1"/>
  <c r="S256" i="1"/>
  <c r="Q256" i="1"/>
  <c r="O256" i="1"/>
  <c r="M256" i="1"/>
  <c r="K256" i="1"/>
  <c r="I256" i="1"/>
  <c r="T187" i="1"/>
  <c r="P187" i="1"/>
  <c r="J187" i="1"/>
  <c r="U187" i="1"/>
  <c r="S187" i="1"/>
  <c r="O187" i="1"/>
  <c r="M187" i="1"/>
  <c r="K187" i="1"/>
  <c r="R187" i="1"/>
  <c r="N187" i="1"/>
  <c r="L187" i="1"/>
  <c r="Q187" i="1"/>
  <c r="I187" i="1"/>
  <c r="T285" i="1"/>
  <c r="R285" i="1"/>
  <c r="P285" i="1"/>
  <c r="N285" i="1"/>
  <c r="J285" i="1"/>
  <c r="U285" i="1"/>
  <c r="S285" i="1"/>
  <c r="Q285" i="1"/>
  <c r="O285" i="1"/>
  <c r="M285" i="1"/>
  <c r="K285" i="1"/>
  <c r="I285" i="1"/>
  <c r="L285" i="1"/>
  <c r="R268" i="1"/>
  <c r="P268" i="1"/>
  <c r="N268" i="1"/>
  <c r="L268" i="1"/>
  <c r="T268" i="1"/>
  <c r="J268" i="1"/>
  <c r="U268" i="1"/>
  <c r="S268" i="1"/>
  <c r="Q268" i="1"/>
  <c r="O268" i="1"/>
  <c r="M268" i="1"/>
  <c r="K268" i="1"/>
  <c r="I268" i="1"/>
  <c r="R257" i="1"/>
  <c r="N257" i="1"/>
  <c r="L257" i="1"/>
  <c r="J257" i="1"/>
  <c r="U257" i="1"/>
  <c r="S257" i="1"/>
  <c r="Q257" i="1"/>
  <c r="O257" i="1"/>
  <c r="M257" i="1"/>
  <c r="K257" i="1"/>
  <c r="I257" i="1"/>
  <c r="T257" i="1"/>
  <c r="P257" i="1"/>
  <c r="T303" i="1"/>
  <c r="N303" i="1"/>
  <c r="J303" i="1"/>
  <c r="S303" i="1"/>
  <c r="O303" i="1"/>
  <c r="K303" i="1"/>
  <c r="R303" i="1"/>
  <c r="P303" i="1"/>
  <c r="L303" i="1"/>
  <c r="U303" i="1"/>
  <c r="Q303" i="1"/>
  <c r="M303" i="1"/>
  <c r="I303" i="1"/>
  <c r="R181" i="1"/>
  <c r="N181" i="1"/>
  <c r="L181" i="1"/>
  <c r="U181" i="1"/>
  <c r="S181" i="1"/>
  <c r="O181" i="1"/>
  <c r="M181" i="1"/>
  <c r="K181" i="1"/>
  <c r="T181" i="1"/>
  <c r="P181" i="1"/>
  <c r="J181" i="1"/>
  <c r="Q181" i="1"/>
  <c r="I181" i="1"/>
  <c r="R173" i="1"/>
  <c r="N173" i="1"/>
  <c r="L173" i="1"/>
  <c r="U173" i="1"/>
  <c r="S173" i="1"/>
  <c r="O173" i="1"/>
  <c r="M173" i="1"/>
  <c r="K173" i="1"/>
  <c r="T173" i="1"/>
  <c r="P173" i="1"/>
  <c r="J173" i="1"/>
  <c r="Q173" i="1"/>
  <c r="I173" i="1"/>
  <c r="T261" i="1"/>
  <c r="R261" i="1"/>
  <c r="P261" i="1"/>
  <c r="N261" i="1"/>
  <c r="J261" i="1"/>
  <c r="U261" i="1"/>
  <c r="S261" i="1"/>
  <c r="Q261" i="1"/>
  <c r="O261" i="1"/>
  <c r="M261" i="1"/>
  <c r="K261" i="1"/>
  <c r="I261" i="1"/>
  <c r="L261" i="1"/>
  <c r="T325" i="1"/>
  <c r="R325" i="1"/>
  <c r="P325" i="1"/>
  <c r="N325" i="1"/>
  <c r="L325" i="1"/>
  <c r="J325" i="1"/>
  <c r="U325" i="1"/>
  <c r="S325" i="1"/>
  <c r="Q325" i="1"/>
  <c r="O325" i="1"/>
  <c r="M325" i="1"/>
  <c r="K325" i="1"/>
  <c r="I325" i="1"/>
  <c r="T315" i="1"/>
  <c r="N315" i="1"/>
  <c r="J315" i="1"/>
  <c r="S315" i="1"/>
  <c r="O315" i="1"/>
  <c r="K315" i="1"/>
  <c r="R315" i="1"/>
  <c r="P315" i="1"/>
  <c r="L315" i="1"/>
  <c r="U315" i="1"/>
  <c r="Q315" i="1"/>
  <c r="M315" i="1"/>
  <c r="I315" i="1"/>
  <c r="T48" i="1"/>
  <c r="R48" i="1"/>
  <c r="P48" i="1"/>
  <c r="N48" i="1"/>
  <c r="L48" i="1"/>
  <c r="J48" i="1"/>
  <c r="U48" i="1"/>
  <c r="S48" i="1"/>
  <c r="Q48" i="1"/>
  <c r="M48" i="1"/>
  <c r="I48" i="1"/>
  <c r="O48" i="1"/>
  <c r="K48" i="1"/>
  <c r="O83" i="1"/>
  <c r="K83" i="1"/>
  <c r="T83" i="1"/>
  <c r="R83" i="1"/>
  <c r="P83" i="1"/>
  <c r="N83" i="1"/>
  <c r="L83" i="1"/>
  <c r="J83" i="1"/>
  <c r="U83" i="1"/>
  <c r="S83" i="1"/>
  <c r="Q83" i="1"/>
  <c r="M83" i="1"/>
  <c r="I83" i="1"/>
  <c r="R136" i="1"/>
  <c r="P136" i="1"/>
  <c r="J136" i="1"/>
  <c r="Q136" i="1"/>
  <c r="I136" i="1"/>
  <c r="T136" i="1"/>
  <c r="N136" i="1"/>
  <c r="L136" i="1"/>
  <c r="U136" i="1"/>
  <c r="S136" i="1"/>
  <c r="O136" i="1"/>
  <c r="M136" i="1"/>
  <c r="K136" i="1"/>
  <c r="R217" i="1"/>
  <c r="L217" i="1"/>
  <c r="U217" i="1"/>
  <c r="S217" i="1"/>
  <c r="O217" i="1"/>
  <c r="M217" i="1"/>
  <c r="K217" i="1"/>
  <c r="T217" i="1"/>
  <c r="P217" i="1"/>
  <c r="N217" i="1"/>
  <c r="J217" i="1"/>
  <c r="Q217" i="1"/>
  <c r="I217" i="1"/>
  <c r="R153" i="1"/>
  <c r="L153" i="1"/>
  <c r="J153" i="1"/>
  <c r="U153" i="1"/>
  <c r="S153" i="1"/>
  <c r="O153" i="1"/>
  <c r="M153" i="1"/>
  <c r="K153" i="1"/>
  <c r="T153" i="1"/>
  <c r="P153" i="1"/>
  <c r="N153" i="1"/>
  <c r="Q153" i="1"/>
  <c r="I153" i="1"/>
  <c r="R276" i="1"/>
  <c r="P276" i="1"/>
  <c r="N276" i="1"/>
  <c r="L276" i="1"/>
  <c r="T276" i="1"/>
  <c r="J276" i="1"/>
  <c r="U276" i="1"/>
  <c r="S276" i="1"/>
  <c r="Q276" i="1"/>
  <c r="O276" i="1"/>
  <c r="M276" i="1"/>
  <c r="K276" i="1"/>
  <c r="I276" i="1"/>
  <c r="T307" i="1"/>
  <c r="N307" i="1"/>
  <c r="J307" i="1"/>
  <c r="S307" i="1"/>
  <c r="O307" i="1"/>
  <c r="K307" i="1"/>
  <c r="R307" i="1"/>
  <c r="P307" i="1"/>
  <c r="L307" i="1"/>
  <c r="U307" i="1"/>
  <c r="Q307" i="1"/>
  <c r="M307" i="1"/>
  <c r="I307" i="1"/>
  <c r="T44" i="1"/>
  <c r="R44" i="1"/>
  <c r="P44" i="1"/>
  <c r="N44" i="1"/>
  <c r="L44" i="1"/>
  <c r="J44" i="1"/>
  <c r="U44" i="1"/>
  <c r="S44" i="1"/>
  <c r="Q44" i="1"/>
  <c r="M44" i="1"/>
  <c r="I44" i="1"/>
  <c r="O44" i="1"/>
  <c r="K44" i="1"/>
  <c r="T78" i="1"/>
  <c r="R78" i="1"/>
  <c r="P78" i="1"/>
  <c r="N78" i="1"/>
  <c r="L78" i="1"/>
  <c r="J78" i="1"/>
  <c r="U78" i="1"/>
  <c r="S78" i="1"/>
  <c r="Q78" i="1"/>
  <c r="M78" i="1"/>
  <c r="I78" i="1"/>
  <c r="O78" i="1"/>
  <c r="K78" i="1"/>
  <c r="N158" i="1"/>
  <c r="Q158" i="1"/>
  <c r="I158" i="1"/>
  <c r="T158" i="1"/>
  <c r="R158" i="1"/>
  <c r="P158" i="1"/>
  <c r="L158" i="1"/>
  <c r="J158" i="1"/>
  <c r="U158" i="1"/>
  <c r="S158" i="1"/>
  <c r="O158" i="1"/>
  <c r="M158" i="1"/>
  <c r="K158" i="1"/>
  <c r="T180" i="1"/>
  <c r="R180" i="1"/>
  <c r="J180" i="1"/>
  <c r="Q180" i="1"/>
  <c r="I180" i="1"/>
  <c r="P180" i="1"/>
  <c r="N180" i="1"/>
  <c r="L180" i="1"/>
  <c r="U180" i="1"/>
  <c r="S180" i="1"/>
  <c r="O180" i="1"/>
  <c r="M180" i="1"/>
  <c r="K180" i="1"/>
  <c r="T226" i="1"/>
  <c r="P226" i="1"/>
  <c r="N226" i="1"/>
  <c r="L226" i="1"/>
  <c r="Q226" i="1"/>
  <c r="I226" i="1"/>
  <c r="R226" i="1"/>
  <c r="J226" i="1"/>
  <c r="U226" i="1"/>
  <c r="S226" i="1"/>
  <c r="O226" i="1"/>
  <c r="M226" i="1"/>
  <c r="K226" i="1"/>
  <c r="T270" i="1"/>
  <c r="R270" i="1"/>
  <c r="J270" i="1"/>
  <c r="P270" i="1"/>
  <c r="N270" i="1"/>
  <c r="L270" i="1"/>
  <c r="U270" i="1"/>
  <c r="S270" i="1"/>
  <c r="Q270" i="1"/>
  <c r="O270" i="1"/>
  <c r="M270" i="1"/>
  <c r="K270" i="1"/>
  <c r="I270" i="1"/>
  <c r="T311" i="1"/>
  <c r="N311" i="1"/>
  <c r="J311" i="1"/>
  <c r="S311" i="1"/>
  <c r="O311" i="1"/>
  <c r="K311" i="1"/>
  <c r="R311" i="1"/>
  <c r="P311" i="1"/>
  <c r="L311" i="1"/>
  <c r="U311" i="1"/>
  <c r="Q311" i="1"/>
  <c r="M311" i="1"/>
  <c r="I311" i="1"/>
  <c r="R306" i="1"/>
  <c r="P306" i="1"/>
  <c r="L306" i="1"/>
  <c r="U306" i="1"/>
  <c r="M306" i="1"/>
  <c r="I306" i="1"/>
  <c r="T306" i="1"/>
  <c r="N306" i="1"/>
  <c r="J306" i="1"/>
  <c r="S306" i="1"/>
  <c r="Q306" i="1"/>
  <c r="O306" i="1"/>
  <c r="K306" i="1"/>
  <c r="T293" i="1"/>
  <c r="R293" i="1"/>
  <c r="P293" i="1"/>
  <c r="N293" i="1"/>
  <c r="J293" i="1"/>
  <c r="U293" i="1"/>
  <c r="S293" i="1"/>
  <c r="Q293" i="1"/>
  <c r="O293" i="1"/>
  <c r="M293" i="1"/>
  <c r="K293" i="1"/>
  <c r="I293" i="1"/>
  <c r="L293" i="1"/>
  <c r="R281" i="1"/>
  <c r="N281" i="1"/>
  <c r="L281" i="1"/>
  <c r="J281" i="1"/>
  <c r="U281" i="1"/>
  <c r="S281" i="1"/>
  <c r="Q281" i="1"/>
  <c r="O281" i="1"/>
  <c r="M281" i="1"/>
  <c r="K281" i="1"/>
  <c r="I281" i="1"/>
  <c r="T281" i="1"/>
  <c r="P281" i="1"/>
  <c r="T269" i="1"/>
  <c r="R269" i="1"/>
  <c r="P269" i="1"/>
  <c r="N269" i="1"/>
  <c r="J269" i="1"/>
  <c r="U269" i="1"/>
  <c r="S269" i="1"/>
  <c r="Q269" i="1"/>
  <c r="O269" i="1"/>
  <c r="M269" i="1"/>
  <c r="K269" i="1"/>
  <c r="I269" i="1"/>
  <c r="L269" i="1"/>
  <c r="R225" i="1"/>
  <c r="L225" i="1"/>
  <c r="U225" i="1"/>
  <c r="S225" i="1"/>
  <c r="O225" i="1"/>
  <c r="M225" i="1"/>
  <c r="K225" i="1"/>
  <c r="T225" i="1"/>
  <c r="P225" i="1"/>
  <c r="N225" i="1"/>
  <c r="J225" i="1"/>
  <c r="Q225" i="1"/>
  <c r="I225" i="1"/>
  <c r="T179" i="1"/>
  <c r="P179" i="1"/>
  <c r="N179" i="1"/>
  <c r="J179" i="1"/>
  <c r="U179" i="1"/>
  <c r="S179" i="1"/>
  <c r="O179" i="1"/>
  <c r="M179" i="1"/>
  <c r="K179" i="1"/>
  <c r="R179" i="1"/>
  <c r="L179" i="1"/>
  <c r="Q179" i="1"/>
  <c r="I179" i="1"/>
  <c r="R144" i="1"/>
  <c r="P144" i="1"/>
  <c r="J144" i="1"/>
  <c r="Q144" i="1"/>
  <c r="I144" i="1"/>
  <c r="T144" i="1"/>
  <c r="N144" i="1"/>
  <c r="L144" i="1"/>
  <c r="U144" i="1"/>
  <c r="S144" i="1"/>
  <c r="O144" i="1"/>
  <c r="M144" i="1"/>
  <c r="K144" i="1"/>
  <c r="T36" i="1"/>
  <c r="R36" i="1"/>
  <c r="P36" i="1"/>
  <c r="N36" i="1"/>
  <c r="L36" i="1"/>
  <c r="J36" i="1"/>
  <c r="U36" i="1"/>
  <c r="S36" i="1"/>
  <c r="Q36" i="1"/>
  <c r="M36" i="1"/>
  <c r="I36" i="1"/>
  <c r="O36" i="1"/>
  <c r="K36" i="1"/>
  <c r="U326" i="1"/>
  <c r="Q326" i="1"/>
  <c r="M326" i="1"/>
  <c r="T326" i="1"/>
  <c r="R326" i="1"/>
  <c r="P326" i="1"/>
  <c r="N326" i="1"/>
  <c r="L326" i="1"/>
  <c r="J326" i="1"/>
  <c r="S326" i="1"/>
  <c r="O326" i="1"/>
  <c r="K326" i="1"/>
  <c r="I326" i="1"/>
  <c r="T204" i="1"/>
  <c r="R204" i="1"/>
  <c r="J204" i="1"/>
  <c r="Q204" i="1"/>
  <c r="I204" i="1"/>
  <c r="P204" i="1"/>
  <c r="N204" i="1"/>
  <c r="L204" i="1"/>
  <c r="U204" i="1"/>
  <c r="S204" i="1"/>
  <c r="O204" i="1"/>
  <c r="M204" i="1"/>
  <c r="K204" i="1"/>
  <c r="N197" i="1"/>
  <c r="L197" i="1"/>
  <c r="J197" i="1"/>
  <c r="U197" i="1"/>
  <c r="S197" i="1"/>
  <c r="O197" i="1"/>
  <c r="M197" i="1"/>
  <c r="K197" i="1"/>
  <c r="T197" i="1"/>
  <c r="R197" i="1"/>
  <c r="P197" i="1"/>
  <c r="Q197" i="1"/>
  <c r="I197" i="1"/>
  <c r="R152" i="1"/>
  <c r="P152" i="1"/>
  <c r="J152" i="1"/>
  <c r="Q152" i="1"/>
  <c r="I152" i="1"/>
  <c r="T152" i="1"/>
  <c r="N152" i="1"/>
  <c r="L152" i="1"/>
  <c r="U152" i="1"/>
  <c r="S152" i="1"/>
  <c r="O152" i="1"/>
  <c r="M152" i="1"/>
  <c r="K152" i="1"/>
  <c r="O105" i="1"/>
  <c r="K105" i="1"/>
  <c r="T105" i="1"/>
  <c r="R105" i="1"/>
  <c r="P105" i="1"/>
  <c r="N105" i="1"/>
  <c r="L105" i="1"/>
  <c r="J105" i="1"/>
  <c r="U105" i="1"/>
  <c r="S105" i="1"/>
  <c r="Q105" i="1"/>
  <c r="M105" i="1"/>
  <c r="I105" i="1"/>
  <c r="T82" i="1"/>
  <c r="R82" i="1"/>
  <c r="P82" i="1"/>
  <c r="N82" i="1"/>
  <c r="L82" i="1"/>
  <c r="J82" i="1"/>
  <c r="U82" i="1"/>
  <c r="S82" i="1"/>
  <c r="Q82" i="1"/>
  <c r="M82" i="1"/>
  <c r="I82" i="1"/>
  <c r="O82" i="1"/>
  <c r="K82" i="1"/>
  <c r="O47" i="1"/>
  <c r="K47" i="1"/>
  <c r="T47" i="1"/>
  <c r="R47" i="1"/>
  <c r="P47" i="1"/>
  <c r="N47" i="1"/>
  <c r="L47" i="1"/>
  <c r="J47" i="1"/>
  <c r="U47" i="1"/>
  <c r="S47" i="1"/>
  <c r="Q47" i="1"/>
  <c r="M47" i="1"/>
  <c r="I47" i="1"/>
  <c r="O43" i="1"/>
  <c r="K43" i="1"/>
  <c r="T43" i="1"/>
  <c r="R43" i="1"/>
  <c r="P43" i="1"/>
  <c r="N43" i="1"/>
  <c r="L43" i="1"/>
  <c r="J43" i="1"/>
  <c r="U43" i="1"/>
  <c r="S43" i="1"/>
  <c r="Q43" i="1"/>
  <c r="M43" i="1"/>
  <c r="I43" i="1"/>
  <c r="S25" i="1"/>
  <c r="K25" i="1"/>
  <c r="Q25" i="1"/>
  <c r="I25" i="1"/>
  <c r="O25" i="1"/>
  <c r="T25" i="1"/>
  <c r="R25" i="1"/>
  <c r="P25" i="1"/>
  <c r="N25" i="1"/>
  <c r="L25" i="1"/>
  <c r="J25" i="1"/>
  <c r="U25" i="1"/>
  <c r="M25" i="1"/>
  <c r="S19" i="1"/>
  <c r="K19" i="1"/>
  <c r="Q19" i="1"/>
  <c r="I19" i="1"/>
  <c r="O19" i="1"/>
  <c r="T19" i="1"/>
  <c r="R19" i="1"/>
  <c r="P19" i="1"/>
  <c r="N19" i="1"/>
  <c r="L19" i="1"/>
  <c r="J19" i="1"/>
  <c r="U19" i="1"/>
  <c r="M19" i="1"/>
  <c r="T80" i="1"/>
  <c r="R80" i="1"/>
  <c r="P80" i="1"/>
  <c r="N80" i="1"/>
  <c r="L80" i="1"/>
  <c r="J80" i="1"/>
  <c r="U80" i="1"/>
  <c r="S80" i="1"/>
  <c r="Q80" i="1"/>
  <c r="M80" i="1"/>
  <c r="I80" i="1"/>
  <c r="O80" i="1"/>
  <c r="K80" i="1"/>
  <c r="O71" i="1"/>
  <c r="K71" i="1"/>
  <c r="T71" i="1"/>
  <c r="R71" i="1"/>
  <c r="P71" i="1"/>
  <c r="N71" i="1"/>
  <c r="L71" i="1"/>
  <c r="J71" i="1"/>
  <c r="U71" i="1"/>
  <c r="S71" i="1"/>
  <c r="Q71" i="1"/>
  <c r="M71" i="1"/>
  <c r="I71" i="1"/>
  <c r="T178" i="1"/>
  <c r="P178" i="1"/>
  <c r="N178" i="1"/>
  <c r="Q178" i="1"/>
  <c r="I178" i="1"/>
  <c r="R178" i="1"/>
  <c r="L178" i="1"/>
  <c r="J178" i="1"/>
  <c r="U178" i="1"/>
  <c r="S178" i="1"/>
  <c r="O178" i="1"/>
  <c r="M178" i="1"/>
  <c r="K178" i="1"/>
  <c r="T175" i="1"/>
  <c r="R175" i="1"/>
  <c r="P175" i="1"/>
  <c r="U175" i="1"/>
  <c r="S175" i="1"/>
  <c r="O175" i="1"/>
  <c r="M175" i="1"/>
  <c r="K175" i="1"/>
  <c r="N175" i="1"/>
  <c r="L175" i="1"/>
  <c r="J175" i="1"/>
  <c r="Q175" i="1"/>
  <c r="I175" i="1"/>
  <c r="T151" i="1"/>
  <c r="P151" i="1"/>
  <c r="U151" i="1"/>
  <c r="S151" i="1"/>
  <c r="O151" i="1"/>
  <c r="M151" i="1"/>
  <c r="K151" i="1"/>
  <c r="R151" i="1"/>
  <c r="N151" i="1"/>
  <c r="L151" i="1"/>
  <c r="J151" i="1"/>
  <c r="Q151" i="1"/>
  <c r="I151" i="1"/>
  <c r="T117" i="1"/>
  <c r="P117" i="1"/>
  <c r="N117" i="1"/>
  <c r="O117" i="1"/>
  <c r="K117" i="1"/>
  <c r="R117" i="1"/>
  <c r="L117" i="1"/>
  <c r="J117" i="1"/>
  <c r="U117" i="1"/>
  <c r="S117" i="1"/>
  <c r="Q117" i="1"/>
  <c r="M117" i="1"/>
  <c r="I117" i="1"/>
  <c r="T98" i="1"/>
  <c r="R98" i="1"/>
  <c r="P98" i="1"/>
  <c r="N98" i="1"/>
  <c r="L98" i="1"/>
  <c r="J98" i="1"/>
  <c r="U98" i="1"/>
  <c r="S98" i="1"/>
  <c r="Q98" i="1"/>
  <c r="M98" i="1"/>
  <c r="I98" i="1"/>
  <c r="O98" i="1"/>
  <c r="K98" i="1"/>
  <c r="O81" i="1"/>
  <c r="K81" i="1"/>
  <c r="T81" i="1"/>
  <c r="R81" i="1"/>
  <c r="P81" i="1"/>
  <c r="N81" i="1"/>
  <c r="L81" i="1"/>
  <c r="J81" i="1"/>
  <c r="U81" i="1"/>
  <c r="S81" i="1"/>
  <c r="Q81" i="1"/>
  <c r="M81" i="1"/>
  <c r="I81" i="1"/>
  <c r="T76" i="1"/>
  <c r="R76" i="1"/>
  <c r="P76" i="1"/>
  <c r="N76" i="1"/>
  <c r="L76" i="1"/>
  <c r="J76" i="1"/>
  <c r="U76" i="1"/>
  <c r="S76" i="1"/>
  <c r="Q76" i="1"/>
  <c r="M76" i="1"/>
  <c r="I76" i="1"/>
  <c r="O76" i="1"/>
  <c r="K76" i="1"/>
  <c r="T64" i="1"/>
  <c r="R64" i="1"/>
  <c r="P64" i="1"/>
  <c r="N64" i="1"/>
  <c r="L64" i="1"/>
  <c r="J64" i="1"/>
  <c r="U64" i="1"/>
  <c r="S64" i="1"/>
  <c r="Q64" i="1"/>
  <c r="M64" i="1"/>
  <c r="I64" i="1"/>
  <c r="O64" i="1"/>
  <c r="K64" i="1"/>
  <c r="S27" i="1"/>
  <c r="K27" i="1"/>
  <c r="Q27" i="1"/>
  <c r="I27" i="1"/>
  <c r="O27" i="1"/>
  <c r="T27" i="1"/>
  <c r="R27" i="1"/>
  <c r="P27" i="1"/>
  <c r="N27" i="1"/>
  <c r="L27" i="1"/>
  <c r="J27" i="1"/>
  <c r="U27" i="1"/>
  <c r="M27" i="1"/>
  <c r="T88" i="1"/>
  <c r="R88" i="1"/>
  <c r="P88" i="1"/>
  <c r="N88" i="1"/>
  <c r="L88" i="1"/>
  <c r="J88" i="1"/>
  <c r="U88" i="1"/>
  <c r="S88" i="1"/>
  <c r="Q88" i="1"/>
  <c r="M88" i="1"/>
  <c r="I88" i="1"/>
  <c r="O88" i="1"/>
  <c r="K88" i="1"/>
  <c r="T74" i="1"/>
  <c r="R74" i="1"/>
  <c r="P74" i="1"/>
  <c r="N74" i="1"/>
  <c r="L74" i="1"/>
  <c r="J74" i="1"/>
  <c r="U74" i="1"/>
  <c r="S74" i="1"/>
  <c r="Q74" i="1"/>
  <c r="M74" i="1"/>
  <c r="I74" i="1"/>
  <c r="O74" i="1"/>
  <c r="K74" i="1"/>
  <c r="T156" i="1"/>
  <c r="R156" i="1"/>
  <c r="L156" i="1"/>
  <c r="J156" i="1"/>
  <c r="Q156" i="1"/>
  <c r="I156" i="1"/>
  <c r="P156" i="1"/>
  <c r="N156" i="1"/>
  <c r="U156" i="1"/>
  <c r="S156" i="1"/>
  <c r="O156" i="1"/>
  <c r="M156" i="1"/>
  <c r="K156" i="1"/>
  <c r="T253" i="1"/>
  <c r="R253" i="1"/>
  <c r="P253" i="1"/>
  <c r="N253" i="1"/>
  <c r="J253" i="1"/>
  <c r="U253" i="1"/>
  <c r="S253" i="1"/>
  <c r="Q253" i="1"/>
  <c r="O253" i="1"/>
  <c r="M253" i="1"/>
  <c r="K253" i="1"/>
  <c r="I253" i="1"/>
  <c r="L253" i="1"/>
  <c r="R224" i="1"/>
  <c r="P224" i="1"/>
  <c r="L224" i="1"/>
  <c r="J224" i="1"/>
  <c r="Q224" i="1"/>
  <c r="I224" i="1"/>
  <c r="T224" i="1"/>
  <c r="N224" i="1"/>
  <c r="U224" i="1"/>
  <c r="S224" i="1"/>
  <c r="O224" i="1"/>
  <c r="M224" i="1"/>
  <c r="K224" i="1"/>
  <c r="L177" i="1"/>
  <c r="J177" i="1"/>
  <c r="U177" i="1"/>
  <c r="S177" i="1"/>
  <c r="O177" i="1"/>
  <c r="M177" i="1"/>
  <c r="K177" i="1"/>
  <c r="T177" i="1"/>
  <c r="R177" i="1"/>
  <c r="P177" i="1"/>
  <c r="N177" i="1"/>
  <c r="Q177" i="1"/>
  <c r="I177" i="1"/>
  <c r="P248" i="1"/>
  <c r="L248" i="1"/>
  <c r="J248" i="1"/>
  <c r="T248" i="1"/>
  <c r="R248" i="1"/>
  <c r="N248" i="1"/>
  <c r="U248" i="1"/>
  <c r="S248" i="1"/>
  <c r="Q248" i="1"/>
  <c r="O248" i="1"/>
  <c r="M248" i="1"/>
  <c r="K248" i="1"/>
  <c r="I248" i="1"/>
  <c r="R310" i="1"/>
  <c r="P310" i="1"/>
  <c r="L310" i="1"/>
  <c r="U310" i="1"/>
  <c r="M310" i="1"/>
  <c r="I310" i="1"/>
  <c r="T310" i="1"/>
  <c r="N310" i="1"/>
  <c r="J310" i="1"/>
  <c r="S310" i="1"/>
  <c r="Q310" i="1"/>
  <c r="O310" i="1"/>
  <c r="K310" i="1"/>
  <c r="P280" i="1"/>
  <c r="L280" i="1"/>
  <c r="J280" i="1"/>
  <c r="T280" i="1"/>
  <c r="R280" i="1"/>
  <c r="N280" i="1"/>
  <c r="U280" i="1"/>
  <c r="S280" i="1"/>
  <c r="Q280" i="1"/>
  <c r="O280" i="1"/>
  <c r="M280" i="1"/>
  <c r="K280" i="1"/>
  <c r="I280" i="1"/>
  <c r="T259" i="1"/>
  <c r="P259" i="1"/>
  <c r="U259" i="1"/>
  <c r="S259" i="1"/>
  <c r="Q259" i="1"/>
  <c r="O259" i="1"/>
  <c r="M259" i="1"/>
  <c r="K259" i="1"/>
  <c r="I259" i="1"/>
  <c r="R259" i="1"/>
  <c r="N259" i="1"/>
  <c r="L259" i="1"/>
  <c r="J259" i="1"/>
  <c r="T90" i="1"/>
  <c r="R90" i="1"/>
  <c r="P90" i="1"/>
  <c r="N90" i="1"/>
  <c r="L90" i="1"/>
  <c r="J90" i="1"/>
  <c r="U90" i="1"/>
  <c r="S90" i="1"/>
  <c r="Q90" i="1"/>
  <c r="M90" i="1"/>
  <c r="I90" i="1"/>
  <c r="O90" i="1"/>
  <c r="K90" i="1"/>
  <c r="T194" i="1"/>
  <c r="P194" i="1"/>
  <c r="N194" i="1"/>
  <c r="L194" i="1"/>
  <c r="Q194" i="1"/>
  <c r="I194" i="1"/>
  <c r="R194" i="1"/>
  <c r="J194" i="1"/>
  <c r="U194" i="1"/>
  <c r="S194" i="1"/>
  <c r="O194" i="1"/>
  <c r="M194" i="1"/>
  <c r="K194" i="1"/>
  <c r="T143" i="1"/>
  <c r="P143" i="1"/>
  <c r="U143" i="1"/>
  <c r="S143" i="1"/>
  <c r="O143" i="1"/>
  <c r="M143" i="1"/>
  <c r="K143" i="1"/>
  <c r="R143" i="1"/>
  <c r="N143" i="1"/>
  <c r="L143" i="1"/>
  <c r="J143" i="1"/>
  <c r="Q143" i="1"/>
  <c r="I143" i="1"/>
  <c r="R292" i="1"/>
  <c r="P292" i="1"/>
  <c r="N292" i="1"/>
  <c r="L292" i="1"/>
  <c r="T292" i="1"/>
  <c r="J292" i="1"/>
  <c r="U292" i="1"/>
  <c r="S292" i="1"/>
  <c r="Q292" i="1"/>
  <c r="O292" i="1"/>
  <c r="M292" i="1"/>
  <c r="K292" i="1"/>
  <c r="I292" i="1"/>
  <c r="S337" i="1"/>
  <c r="O337" i="1"/>
  <c r="T337" i="1"/>
  <c r="R337" i="1"/>
  <c r="P337" i="1"/>
  <c r="N337" i="1"/>
  <c r="L337" i="1"/>
  <c r="J337" i="1"/>
  <c r="U337" i="1"/>
  <c r="Q337" i="1"/>
  <c r="M337" i="1"/>
  <c r="K337" i="1"/>
  <c r="I337" i="1"/>
  <c r="R322" i="1"/>
  <c r="P322" i="1"/>
  <c r="L322" i="1"/>
  <c r="U322" i="1"/>
  <c r="M322" i="1"/>
  <c r="I322" i="1"/>
  <c r="T322" i="1"/>
  <c r="N322" i="1"/>
  <c r="J322" i="1"/>
  <c r="S322" i="1"/>
  <c r="Q322" i="1"/>
  <c r="O322" i="1"/>
  <c r="K322" i="1"/>
  <c r="B2" i="2" l="1"/>
  <c r="C2" i="2" s="1"/>
  <c r="B3" i="2"/>
  <c r="AA322" i="1"/>
  <c r="X322" i="1" s="1"/>
  <c r="E322" i="1"/>
  <c r="F322" i="1" s="1"/>
  <c r="E337" i="1"/>
  <c r="F337" i="1" s="1"/>
  <c r="X337" i="1"/>
  <c r="E292" i="1"/>
  <c r="F292" i="1" s="1"/>
  <c r="AA292" i="1"/>
  <c r="X292" i="1" s="1"/>
  <c r="E143" i="1"/>
  <c r="F143" i="1" s="1"/>
  <c r="AA143" i="1"/>
  <c r="X143" i="1" s="1"/>
  <c r="AA194" i="1"/>
  <c r="X194" i="1" s="1"/>
  <c r="E194" i="1"/>
  <c r="F194" i="1" s="1"/>
  <c r="E90" i="1"/>
  <c r="F90" i="1" s="1"/>
  <c r="X90" i="1"/>
  <c r="E259" i="1"/>
  <c r="F259" i="1" s="1"/>
  <c r="AA259" i="1"/>
  <c r="X259" i="1" s="1"/>
  <c r="E280" i="1"/>
  <c r="F280" i="1" s="1"/>
  <c r="AA280" i="1"/>
  <c r="X280" i="1" s="1"/>
  <c r="AA310" i="1"/>
  <c r="X310" i="1" s="1"/>
  <c r="E310" i="1"/>
  <c r="F310" i="1" s="1"/>
  <c r="E248" i="1"/>
  <c r="F248" i="1" s="1"/>
  <c r="AA248" i="1"/>
  <c r="X248" i="1" s="1"/>
  <c r="E177" i="1"/>
  <c r="F177" i="1" s="1"/>
  <c r="AA177" i="1"/>
  <c r="X177" i="1" s="1"/>
  <c r="AA224" i="1"/>
  <c r="X224" i="1" s="1"/>
  <c r="E224" i="1"/>
  <c r="F224" i="1" s="1"/>
  <c r="E253" i="1"/>
  <c r="F253" i="1" s="1"/>
  <c r="AA253" i="1"/>
  <c r="X253" i="1" s="1"/>
  <c r="AA156" i="1"/>
  <c r="X156" i="1" s="1"/>
  <c r="E156" i="1"/>
  <c r="F156" i="1" s="1"/>
  <c r="AA74" i="1"/>
  <c r="X74" i="1" s="1"/>
  <c r="E74" i="1"/>
  <c r="F74" i="1" s="1"/>
  <c r="E88" i="1"/>
  <c r="F88" i="1" s="1"/>
  <c r="X88" i="1"/>
  <c r="X27" i="1"/>
  <c r="E27" i="1"/>
  <c r="F27" i="1" s="1"/>
  <c r="E64" i="1"/>
  <c r="F64" i="1" s="1"/>
  <c r="X64" i="1"/>
  <c r="E76" i="1"/>
  <c r="F76" i="1" s="1"/>
  <c r="X76" i="1"/>
  <c r="E81" i="1"/>
  <c r="F81" i="1" s="1"/>
  <c r="X81" i="1"/>
  <c r="AA98" i="1"/>
  <c r="X98" i="1" s="1"/>
  <c r="E98" i="1"/>
  <c r="F98" i="1" s="1"/>
  <c r="E117" i="1"/>
  <c r="F117" i="1" s="1"/>
  <c r="AA117" i="1"/>
  <c r="X117" i="1" s="1"/>
  <c r="E151" i="1"/>
  <c r="F151" i="1" s="1"/>
  <c r="AA151" i="1"/>
  <c r="X151" i="1" s="1"/>
  <c r="E175" i="1"/>
  <c r="F175" i="1" s="1"/>
  <c r="X175" i="1"/>
  <c r="AA178" i="1"/>
  <c r="X178" i="1" s="1"/>
  <c r="E178" i="1"/>
  <c r="F178" i="1" s="1"/>
  <c r="E71" i="1"/>
  <c r="F71" i="1" s="1"/>
  <c r="AE71" i="1"/>
  <c r="AA71" i="1"/>
  <c r="X71" i="1" s="1"/>
  <c r="E80" i="1"/>
  <c r="F80" i="1" s="1"/>
  <c r="X80" i="1"/>
  <c r="X19" i="1"/>
  <c r="E19" i="1"/>
  <c r="F19" i="1" s="1"/>
  <c r="X25" i="1"/>
  <c r="E25" i="1"/>
  <c r="F25" i="1" s="1"/>
  <c r="E43" i="1"/>
  <c r="F43" i="1" s="1"/>
  <c r="AA43" i="1"/>
  <c r="X43" i="1" s="1"/>
  <c r="E47" i="1"/>
  <c r="F47" i="1" s="1"/>
  <c r="AA47" i="1"/>
  <c r="X47" i="1" s="1"/>
  <c r="E82" i="1"/>
  <c r="F82" i="1" s="1"/>
  <c r="X82" i="1"/>
  <c r="E105" i="1"/>
  <c r="F105" i="1" s="1"/>
  <c r="AA105" i="1"/>
  <c r="X105" i="1" s="1"/>
  <c r="AA152" i="1"/>
  <c r="X152" i="1" s="1"/>
  <c r="E152" i="1"/>
  <c r="F152" i="1" s="1"/>
  <c r="E197" i="1"/>
  <c r="F197" i="1" s="1"/>
  <c r="AA197" i="1"/>
  <c r="X197" i="1" s="1"/>
  <c r="AA204" i="1"/>
  <c r="X204" i="1" s="1"/>
  <c r="E204" i="1"/>
  <c r="F204" i="1" s="1"/>
  <c r="E326" i="1"/>
  <c r="F326" i="1" s="1"/>
  <c r="AA326" i="1"/>
  <c r="X326" i="1" s="1"/>
  <c r="E36" i="1"/>
  <c r="F36" i="1" s="1"/>
  <c r="X36" i="1"/>
  <c r="AA144" i="1"/>
  <c r="X144" i="1" s="1"/>
  <c r="E144" i="1"/>
  <c r="F144" i="1" s="1"/>
  <c r="E179" i="1"/>
  <c r="F179" i="1" s="1"/>
  <c r="AA179" i="1"/>
  <c r="X179" i="1" s="1"/>
  <c r="E225" i="1"/>
  <c r="F225" i="1" s="1"/>
  <c r="AA225" i="1"/>
  <c r="X225" i="1" s="1"/>
  <c r="E269" i="1"/>
  <c r="F269" i="1" s="1"/>
  <c r="AA269" i="1"/>
  <c r="X269" i="1" s="1"/>
  <c r="E281" i="1"/>
  <c r="F281" i="1" s="1"/>
  <c r="AA281" i="1"/>
  <c r="X281" i="1" s="1"/>
  <c r="E293" i="1"/>
  <c r="F293" i="1" s="1"/>
  <c r="X293" i="1"/>
  <c r="AA306" i="1"/>
  <c r="X306" i="1" s="1"/>
  <c r="E306" i="1"/>
  <c r="F306" i="1" s="1"/>
  <c r="E311" i="1"/>
  <c r="F311" i="1" s="1"/>
  <c r="AA311" i="1"/>
  <c r="X311" i="1" s="1"/>
  <c r="E270" i="1"/>
  <c r="F270" i="1" s="1"/>
  <c r="AA270" i="1"/>
  <c r="X270" i="1" s="1"/>
  <c r="AA226" i="1"/>
  <c r="X226" i="1" s="1"/>
  <c r="E226" i="1"/>
  <c r="F226" i="1" s="1"/>
  <c r="AA180" i="1"/>
  <c r="X180" i="1" s="1"/>
  <c r="E180" i="1"/>
  <c r="F180" i="1" s="1"/>
  <c r="AA158" i="1"/>
  <c r="X158" i="1" s="1"/>
  <c r="E158" i="1"/>
  <c r="F158" i="1" s="1"/>
  <c r="E78" i="1"/>
  <c r="F78" i="1" s="1"/>
  <c r="X78" i="1"/>
  <c r="AA44" i="1"/>
  <c r="X44" i="1" s="1"/>
  <c r="E44" i="1"/>
  <c r="F44" i="1" s="1"/>
  <c r="E307" i="1"/>
  <c r="F307" i="1" s="1"/>
  <c r="AA307" i="1"/>
  <c r="X307" i="1" s="1"/>
  <c r="E276" i="1"/>
  <c r="F276" i="1" s="1"/>
  <c r="AA276" i="1"/>
  <c r="X276" i="1" s="1"/>
  <c r="E153" i="1"/>
  <c r="F153" i="1" s="1"/>
  <c r="AA153" i="1"/>
  <c r="X153" i="1" s="1"/>
  <c r="E217" i="1"/>
  <c r="F217" i="1" s="1"/>
  <c r="X217" i="1"/>
  <c r="AA136" i="1"/>
  <c r="X136" i="1" s="1"/>
  <c r="E136" i="1"/>
  <c r="F136" i="1" s="1"/>
  <c r="E83" i="1"/>
  <c r="F83" i="1" s="1"/>
  <c r="X83" i="1"/>
  <c r="AA48" i="1"/>
  <c r="X48" i="1" s="1"/>
  <c r="E48" i="1"/>
  <c r="F48" i="1" s="1"/>
  <c r="E315" i="1"/>
  <c r="F315" i="1" s="1"/>
  <c r="AA315" i="1"/>
  <c r="X315" i="1" s="1"/>
  <c r="E325" i="1"/>
  <c r="F325" i="1" s="1"/>
  <c r="AA325" i="1"/>
  <c r="X325" i="1" s="1"/>
  <c r="E261" i="1"/>
  <c r="F261" i="1" s="1"/>
  <c r="AA261" i="1"/>
  <c r="X261" i="1" s="1"/>
  <c r="E173" i="1"/>
  <c r="F173" i="1" s="1"/>
  <c r="AA173" i="1"/>
  <c r="X173" i="1" s="1"/>
  <c r="E181" i="1"/>
  <c r="F181" i="1" s="1"/>
  <c r="AA181" i="1"/>
  <c r="X181" i="1" s="1"/>
  <c r="E303" i="1"/>
  <c r="F303" i="1" s="1"/>
  <c r="AA303" i="1"/>
  <c r="X303" i="1" s="1"/>
  <c r="X257" i="1"/>
  <c r="E257" i="1"/>
  <c r="F257" i="1" s="1"/>
  <c r="E268" i="1"/>
  <c r="F268" i="1" s="1"/>
  <c r="AA268" i="1"/>
  <c r="X268" i="1" s="1"/>
  <c r="E285" i="1"/>
  <c r="F285" i="1" s="1"/>
  <c r="AA285" i="1"/>
  <c r="X285" i="1" s="1"/>
  <c r="E187" i="1"/>
  <c r="F187" i="1" s="1"/>
  <c r="AA187" i="1"/>
  <c r="X187" i="1" s="1"/>
  <c r="E256" i="1"/>
  <c r="F256" i="1" s="1"/>
  <c r="X256" i="1"/>
  <c r="E203" i="1"/>
  <c r="F203" i="1" s="1"/>
  <c r="AA203" i="1"/>
  <c r="X203" i="1" s="1"/>
  <c r="E237" i="1"/>
  <c r="F237" i="1" s="1"/>
  <c r="AA237" i="1"/>
  <c r="X237" i="1" s="1"/>
  <c r="E127" i="1"/>
  <c r="F127" i="1" s="1"/>
  <c r="AA127" i="1"/>
  <c r="X127" i="1" s="1"/>
  <c r="AA174" i="1"/>
  <c r="X174" i="1" s="1"/>
  <c r="E174" i="1"/>
  <c r="F174" i="1" s="1"/>
  <c r="AA46" i="1"/>
  <c r="X46" i="1" s="1"/>
  <c r="E46" i="1"/>
  <c r="F46" i="1" s="1"/>
  <c r="E67" i="1"/>
  <c r="F67" i="1" s="1"/>
  <c r="AA67" i="1"/>
  <c r="X67" i="1" s="1"/>
  <c r="AA23" i="1"/>
  <c r="X23" i="1" s="1"/>
  <c r="E23" i="1"/>
  <c r="F23" i="1" s="1"/>
  <c r="X21" i="1"/>
  <c r="E21" i="1"/>
  <c r="F21" i="1" s="1"/>
  <c r="E58" i="1"/>
  <c r="F58" i="1" s="1"/>
  <c r="X58" i="1"/>
  <c r="E65" i="1"/>
  <c r="F65" i="1" s="1"/>
  <c r="X65" i="1"/>
  <c r="E79" i="1"/>
  <c r="F79" i="1" s="1"/>
  <c r="AA79" i="1"/>
  <c r="X79" i="1" s="1"/>
  <c r="AA96" i="1"/>
  <c r="X96" i="1" s="1"/>
  <c r="E96" i="1"/>
  <c r="F96" i="1" s="1"/>
  <c r="E113" i="1"/>
  <c r="F113" i="1" s="1"/>
  <c r="AA113" i="1"/>
  <c r="X113" i="1" s="1"/>
  <c r="X134" i="1"/>
  <c r="E134" i="1"/>
  <c r="F134" i="1" s="1"/>
  <c r="AA164" i="1"/>
  <c r="X164" i="1" s="1"/>
  <c r="E164" i="1"/>
  <c r="F164" i="1" s="1"/>
  <c r="AA176" i="1"/>
  <c r="X176" i="1" s="1"/>
  <c r="E176" i="1"/>
  <c r="F176" i="1" s="1"/>
  <c r="AA24" i="1"/>
  <c r="X24" i="1" s="1"/>
  <c r="E24" i="1"/>
  <c r="F24" i="1" s="1"/>
  <c r="E35" i="1"/>
  <c r="F35" i="1" s="1"/>
  <c r="AA35" i="1"/>
  <c r="X35" i="1" s="1"/>
  <c r="AA52" i="1"/>
  <c r="X52" i="1" s="1"/>
  <c r="E52" i="1"/>
  <c r="F52" i="1" s="1"/>
  <c r="AA70" i="1"/>
  <c r="X70" i="1" s="1"/>
  <c r="E70" i="1"/>
  <c r="F70" i="1" s="1"/>
  <c r="E75" i="1"/>
  <c r="F75" i="1" s="1"/>
  <c r="AA75" i="1"/>
  <c r="X75" i="1" s="1"/>
  <c r="E20" i="1"/>
  <c r="F20" i="1" s="1"/>
  <c r="X20" i="1"/>
  <c r="E59" i="1"/>
  <c r="F59" i="1" s="1"/>
  <c r="X59" i="1"/>
  <c r="AA72" i="1"/>
  <c r="X72" i="1" s="1"/>
  <c r="E72" i="1"/>
  <c r="F72" i="1" s="1"/>
  <c r="AE72" i="1"/>
  <c r="E97" i="1"/>
  <c r="F97" i="1" s="1"/>
  <c r="AA97" i="1"/>
  <c r="X97" i="1" s="1"/>
  <c r="E99" i="1"/>
  <c r="F99" i="1" s="1"/>
  <c r="AA99" i="1"/>
  <c r="X99" i="1" s="1"/>
  <c r="AA118" i="1"/>
  <c r="X118" i="1" s="1"/>
  <c r="E118" i="1"/>
  <c r="F118" i="1" s="1"/>
  <c r="E157" i="1"/>
  <c r="F157" i="1" s="1"/>
  <c r="AA157" i="1"/>
  <c r="X157" i="1" s="1"/>
  <c r="E165" i="1"/>
  <c r="F165" i="1" s="1"/>
  <c r="AA165" i="1"/>
  <c r="X165" i="1" s="1"/>
  <c r="AA182" i="1"/>
  <c r="X182" i="1" s="1"/>
  <c r="E182" i="1"/>
  <c r="F182" i="1" s="1"/>
  <c r="E195" i="1"/>
  <c r="F195" i="1" s="1"/>
  <c r="AA195" i="1"/>
  <c r="X195" i="1" s="1"/>
  <c r="E304" i="1"/>
  <c r="F304" i="1" s="1"/>
  <c r="AA304" i="1"/>
  <c r="X304" i="1" s="1"/>
  <c r="E316" i="1"/>
  <c r="F316" i="1" s="1"/>
  <c r="AA316" i="1"/>
  <c r="X316" i="1" s="1"/>
  <c r="E334" i="1"/>
  <c r="F334" i="1" s="1"/>
  <c r="X334" i="1"/>
  <c r="AA18" i="1"/>
  <c r="X18" i="1" s="1"/>
  <c r="E18" i="1"/>
  <c r="F18" i="1" s="1"/>
  <c r="E26" i="1"/>
  <c r="F26" i="1" s="1"/>
  <c r="X26" i="1"/>
  <c r="E53" i="1"/>
  <c r="F53" i="1" s="1"/>
  <c r="AA53" i="1"/>
  <c r="X53" i="1" s="1"/>
  <c r="AA68" i="1"/>
  <c r="X68" i="1" s="1"/>
  <c r="E68" i="1"/>
  <c r="F68" i="1" s="1"/>
  <c r="E89" i="1"/>
  <c r="F89" i="1" s="1"/>
  <c r="X89" i="1"/>
  <c r="E91" i="1"/>
  <c r="F91" i="1" s="1"/>
  <c r="X91" i="1"/>
  <c r="AA128" i="1"/>
  <c r="X128" i="1" s="1"/>
  <c r="E128" i="1"/>
  <c r="F128" i="1" s="1"/>
  <c r="E135" i="1"/>
  <c r="F135" i="1" s="1"/>
  <c r="X135" i="1"/>
  <c r="AA236" i="1"/>
  <c r="X236" i="1" s="1"/>
  <c r="E236" i="1"/>
  <c r="F236" i="1" s="1"/>
  <c r="E249" i="1"/>
  <c r="F249" i="1" s="1"/>
  <c r="AA249" i="1"/>
  <c r="X249" i="1" s="1"/>
  <c r="E254" i="1"/>
  <c r="F254" i="1" s="1"/>
  <c r="AA254" i="1"/>
  <c r="X254" i="1" s="1"/>
  <c r="E260" i="1"/>
  <c r="F260" i="1" s="1"/>
  <c r="AA260" i="1"/>
  <c r="X260" i="1" s="1"/>
  <c r="E321" i="1"/>
  <c r="F321" i="1" s="1"/>
  <c r="AA321" i="1"/>
  <c r="X321" i="1" s="1"/>
  <c r="AA340" i="1"/>
  <c r="X340" i="1" s="1"/>
  <c r="E340" i="1"/>
  <c r="F340" i="1" s="1"/>
  <c r="AE340" i="1"/>
  <c r="AA29" i="1"/>
  <c r="X29" i="1" s="1"/>
  <c r="E29" i="1"/>
  <c r="F29" i="1" s="1"/>
  <c r="E255" i="1"/>
  <c r="F255" i="1" s="1"/>
  <c r="AA255" i="1"/>
  <c r="X255" i="1" s="1"/>
  <c r="E183" i="1"/>
  <c r="F183" i="1" s="1"/>
  <c r="AA183" i="1"/>
  <c r="X183" i="1" s="1"/>
  <c r="AA166" i="1"/>
  <c r="X166" i="1" s="1"/>
  <c r="E166" i="1"/>
  <c r="F166" i="1" s="1"/>
  <c r="E115" i="1"/>
  <c r="F115" i="1" s="1"/>
  <c r="AA115" i="1"/>
  <c r="X115" i="1" s="1"/>
  <c r="AA100" i="1"/>
  <c r="X100" i="1" s="1"/>
  <c r="E100" i="1"/>
  <c r="F100" i="1" s="1"/>
  <c r="E60" i="1"/>
  <c r="F60" i="1" s="1"/>
  <c r="X60" i="1"/>
  <c r="E37" i="1"/>
  <c r="F37" i="1" s="1"/>
  <c r="AA37" i="1"/>
  <c r="X37" i="1" s="1"/>
  <c r="E312" i="1"/>
  <c r="F312" i="1" s="1"/>
  <c r="AA312" i="1"/>
  <c r="X312" i="1" s="1"/>
  <c r="E287" i="1"/>
  <c r="F287" i="1" s="1"/>
  <c r="AA287" i="1"/>
  <c r="X287" i="1" s="1"/>
  <c r="E263" i="1"/>
  <c r="F263" i="1" s="1"/>
  <c r="AA263" i="1"/>
  <c r="X263" i="1" s="1"/>
  <c r="E205" i="1"/>
  <c r="F205" i="1" s="1"/>
  <c r="AA205" i="1"/>
  <c r="X205" i="1" s="1"/>
  <c r="E145" i="1"/>
  <c r="F145" i="1" s="1"/>
  <c r="AA145" i="1"/>
  <c r="X145" i="1" s="1"/>
  <c r="E282" i="1"/>
  <c r="F282" i="1" s="1"/>
  <c r="AA282" i="1"/>
  <c r="X282" i="1" s="1"/>
  <c r="AA198" i="1"/>
  <c r="X198" i="1" s="1"/>
  <c r="E198" i="1"/>
  <c r="F198" i="1" s="1"/>
  <c r="E239" i="1"/>
  <c r="F239" i="1" s="1"/>
  <c r="AA239" i="1"/>
  <c r="X239" i="1" s="1"/>
  <c r="E129" i="1"/>
  <c r="F129" i="1" s="1"/>
  <c r="AA129" i="1"/>
  <c r="X129" i="1" s="1"/>
  <c r="E92" i="1"/>
  <c r="F92" i="1" s="1"/>
  <c r="X92" i="1"/>
  <c r="E73" i="1"/>
  <c r="F73" i="1" s="1"/>
  <c r="AE73" i="1"/>
  <c r="AA73" i="1"/>
  <c r="X73" i="1" s="1"/>
  <c r="AA54" i="1"/>
  <c r="X54" i="1" s="1"/>
  <c r="E54" i="1"/>
  <c r="F54" i="1" s="1"/>
  <c r="E30" i="1"/>
  <c r="F30" i="1" s="1"/>
  <c r="AA30" i="1"/>
  <c r="X30" i="1" s="1"/>
  <c r="AA28" i="1"/>
  <c r="X28" i="1" s="1"/>
  <c r="E28" i="1"/>
  <c r="F28" i="1" s="1"/>
  <c r="AA42" i="1"/>
  <c r="X42" i="1" s="1"/>
  <c r="E42" i="1"/>
  <c r="F42" i="1" s="1"/>
  <c r="AA188" i="1"/>
  <c r="X188" i="1" s="1"/>
  <c r="E188" i="1"/>
  <c r="F188" i="1" s="1"/>
  <c r="X216" i="1"/>
  <c r="E216" i="1"/>
  <c r="F216" i="1" s="1"/>
  <c r="E262" i="1"/>
  <c r="F262" i="1" s="1"/>
  <c r="AA262" i="1"/>
  <c r="X262" i="1" s="1"/>
  <c r="E77" i="1"/>
  <c r="F77" i="1" s="1"/>
  <c r="X77" i="1"/>
  <c r="AA114" i="1"/>
  <c r="X114" i="1" s="1"/>
  <c r="E114" i="1"/>
  <c r="F114" i="1" s="1"/>
  <c r="AA238" i="1"/>
  <c r="X238" i="1" s="1"/>
  <c r="E238" i="1"/>
  <c r="F238" i="1" s="1"/>
  <c r="E275" i="1"/>
  <c r="F275" i="1" s="1"/>
  <c r="AA275" i="1"/>
  <c r="X275" i="1" s="1"/>
  <c r="E286" i="1"/>
  <c r="F286" i="1" s="1"/>
  <c r="AA286" i="1"/>
  <c r="X286" i="1" s="1"/>
  <c r="E295" i="1"/>
  <c r="F295" i="1" s="1"/>
  <c r="AA295" i="1"/>
  <c r="X295" i="1" s="1"/>
  <c r="E309" i="1"/>
  <c r="F309" i="1" s="1"/>
  <c r="X309" i="1"/>
  <c r="AA324" i="1"/>
  <c r="X324" i="1" s="1"/>
  <c r="E324" i="1"/>
  <c r="F324" i="1" s="1"/>
  <c r="E22" i="1"/>
  <c r="F22" i="1" s="1"/>
  <c r="X22" i="1"/>
  <c r="AA106" i="1"/>
  <c r="X106" i="1" s="1"/>
  <c r="E106" i="1"/>
  <c r="F106" i="1" s="1"/>
  <c r="E317" i="1"/>
  <c r="F317" i="1" s="1"/>
  <c r="AA317" i="1"/>
  <c r="X317" i="1" s="1"/>
  <c r="E250" i="1"/>
  <c r="F250" i="1" s="1"/>
  <c r="AA250" i="1"/>
  <c r="X250" i="1" s="1"/>
  <c r="E296" i="1"/>
  <c r="F296" i="1" s="1"/>
  <c r="AA296" i="1"/>
  <c r="X296" i="1" s="1"/>
  <c r="E189" i="1"/>
  <c r="F189" i="1" s="1"/>
  <c r="AA189" i="1"/>
  <c r="X189" i="1" s="1"/>
  <c r="E119" i="1"/>
  <c r="F119" i="1" s="1"/>
  <c r="AA119" i="1"/>
  <c r="X119" i="1" s="1"/>
  <c r="E69" i="1"/>
  <c r="F69" i="1" s="1"/>
  <c r="AA69" i="1"/>
  <c r="X69" i="1" s="1"/>
  <c r="X17" i="1"/>
  <c r="E17" i="1"/>
  <c r="F17" i="1" s="1"/>
  <c r="D116" i="1"/>
  <c r="H116" i="1" s="1"/>
  <c r="D313" i="1"/>
  <c r="H313" i="1" s="1"/>
  <c r="D199" i="1"/>
  <c r="H199" i="1" s="1"/>
  <c r="D130" i="1"/>
  <c r="H130" i="1" s="1"/>
  <c r="D55" i="1"/>
  <c r="H55" i="1" s="1"/>
  <c r="D184" i="1"/>
  <c r="H184" i="1" s="1"/>
  <c r="D288" i="1"/>
  <c r="H288" i="1" s="1"/>
  <c r="D146" i="1"/>
  <c r="H146" i="1" s="1"/>
  <c r="AM19" i="1"/>
  <c r="AK19" i="1"/>
  <c r="AL19" i="1" s="1"/>
  <c r="AI27" i="1"/>
  <c r="AG27" i="1"/>
  <c r="AH27" i="1" s="1"/>
  <c r="AQ27" i="1"/>
  <c r="AO27" i="1"/>
  <c r="AP27" i="1" s="1"/>
  <c r="AM36" i="1"/>
  <c r="AK36" i="1"/>
  <c r="AL36" i="1" s="1"/>
  <c r="AI38" i="1"/>
  <c r="AG38" i="1"/>
  <c r="AH38" i="1" s="1"/>
  <c r="AQ38" i="1"/>
  <c r="AO38" i="1"/>
  <c r="AP38" i="1" s="1"/>
  <c r="AM41" i="1"/>
  <c r="AK41" i="1"/>
  <c r="AL41" i="1" s="1"/>
  <c r="AI44" i="1"/>
  <c r="AG44" i="1"/>
  <c r="AH44" i="1" s="1"/>
  <c r="AQ44" i="1"/>
  <c r="AO44" i="1"/>
  <c r="AP44" i="1" s="1"/>
  <c r="AM46" i="1"/>
  <c r="AK46" i="1"/>
  <c r="AL46" i="1" s="1"/>
  <c r="AI48" i="1"/>
  <c r="AG48" i="1"/>
  <c r="AH48" i="1" s="1"/>
  <c r="AQ48" i="1"/>
  <c r="AO48" i="1"/>
  <c r="AP48" i="1" s="1"/>
  <c r="AM50" i="1"/>
  <c r="AK50" i="1"/>
  <c r="AL50" i="1" s="1"/>
  <c r="AI54" i="1"/>
  <c r="AG54" i="1"/>
  <c r="AH54" i="1" s="1"/>
  <c r="AQ54" i="1"/>
  <c r="AO54" i="1"/>
  <c r="AP54" i="1" s="1"/>
  <c r="AM62" i="1"/>
  <c r="AK62" i="1"/>
  <c r="AL62" i="1" s="1"/>
  <c r="AI68" i="1"/>
  <c r="AG68" i="1"/>
  <c r="AH68" i="1" s="1"/>
  <c r="AQ68" i="1"/>
  <c r="AO68" i="1"/>
  <c r="AP68" i="1" s="1"/>
  <c r="AM73" i="1"/>
  <c r="AK73" i="1"/>
  <c r="AL73" i="1" s="1"/>
  <c r="AI78" i="1"/>
  <c r="AG78" i="1"/>
  <c r="AH78" i="1" s="1"/>
  <c r="AQ78" i="1"/>
  <c r="AO78" i="1"/>
  <c r="AP78" i="1" s="1"/>
  <c r="AM80" i="1"/>
  <c r="AK80" i="1"/>
  <c r="AL80" i="1" s="1"/>
  <c r="AI85" i="1"/>
  <c r="AG85" i="1"/>
  <c r="AH85" i="1" s="1"/>
  <c r="AQ85" i="1"/>
  <c r="AO85" i="1"/>
  <c r="AP85" i="1" s="1"/>
  <c r="AM89" i="1"/>
  <c r="AK89" i="1"/>
  <c r="AL89" i="1" s="1"/>
  <c r="AI94" i="1"/>
  <c r="AG94" i="1"/>
  <c r="AH94" i="1" s="1"/>
  <c r="AQ94" i="1"/>
  <c r="AO94" i="1"/>
  <c r="AP94" i="1" s="1"/>
  <c r="AK98" i="1"/>
  <c r="AL98" i="1" s="1"/>
  <c r="AM98" i="1"/>
  <c r="AG102" i="1"/>
  <c r="AH102" i="1" s="1"/>
  <c r="AI102" i="1"/>
  <c r="AO102" i="1"/>
  <c r="AP102" i="1" s="1"/>
  <c r="AQ102" i="1"/>
  <c r="AM108" i="1"/>
  <c r="AK108" i="1"/>
  <c r="AL108" i="1" s="1"/>
  <c r="AI113" i="1"/>
  <c r="AG113" i="1"/>
  <c r="AH113" i="1" s="1"/>
  <c r="AQ113" i="1"/>
  <c r="AO113" i="1"/>
  <c r="AP113" i="1" s="1"/>
  <c r="AM117" i="1"/>
  <c r="AK117" i="1"/>
  <c r="AL117" i="1" s="1"/>
  <c r="AI122" i="1"/>
  <c r="AG122" i="1"/>
  <c r="AH122" i="1" s="1"/>
  <c r="AQ122" i="1"/>
  <c r="AO122" i="1"/>
  <c r="AP122" i="1" s="1"/>
  <c r="AM127" i="1"/>
  <c r="AK127" i="1"/>
  <c r="AL127" i="1" s="1"/>
  <c r="AI129" i="1"/>
  <c r="AG129" i="1"/>
  <c r="AH129" i="1" s="1"/>
  <c r="AQ129" i="1"/>
  <c r="AO129" i="1"/>
  <c r="AP129" i="1" s="1"/>
  <c r="AM132" i="1"/>
  <c r="AK132" i="1"/>
  <c r="AL132" i="1" s="1"/>
  <c r="AI135" i="1"/>
  <c r="AG135" i="1"/>
  <c r="AH135" i="1" s="1"/>
  <c r="AQ135" i="1"/>
  <c r="AO135" i="1"/>
  <c r="AP135" i="1" s="1"/>
  <c r="AM140" i="1"/>
  <c r="AK140" i="1"/>
  <c r="AL140" i="1" s="1"/>
  <c r="AG143" i="1"/>
  <c r="AH143" i="1" s="1"/>
  <c r="AI143" i="1"/>
  <c r="AO143" i="1"/>
  <c r="AP143" i="1" s="1"/>
  <c r="AQ143" i="1"/>
  <c r="AM146" i="1"/>
  <c r="AK146" i="1"/>
  <c r="AL146" i="1" s="1"/>
  <c r="AI150" i="1"/>
  <c r="AG150" i="1"/>
  <c r="AQ150" i="1"/>
  <c r="AO150" i="1"/>
  <c r="AP150" i="1" s="1"/>
  <c r="AM154" i="1"/>
  <c r="AK154" i="1"/>
  <c r="AL154" i="1" s="1"/>
  <c r="AI160" i="1"/>
  <c r="AG160" i="1"/>
  <c r="AH160" i="1" s="1"/>
  <c r="AQ160" i="1"/>
  <c r="AO160" i="1"/>
  <c r="AP160" i="1" s="1"/>
  <c r="AM164" i="1"/>
  <c r="AK164" i="1"/>
  <c r="AL164" i="1" s="1"/>
  <c r="AG169" i="1"/>
  <c r="AH169" i="1" s="1"/>
  <c r="AI169" i="1"/>
  <c r="AO169" i="1"/>
  <c r="AP169" i="1" s="1"/>
  <c r="AQ169" i="1"/>
  <c r="AK175" i="1"/>
  <c r="AL175" i="1" s="1"/>
  <c r="AM175" i="1"/>
  <c r="AI180" i="1"/>
  <c r="AG180" i="1"/>
  <c r="AH180" i="1" s="1"/>
  <c r="AQ180" i="1"/>
  <c r="AO180" i="1"/>
  <c r="AP180" i="1" s="1"/>
  <c r="AM186" i="1"/>
  <c r="AK186" i="1"/>
  <c r="AL186" i="1" s="1"/>
  <c r="AI190" i="1"/>
  <c r="AG190" i="1"/>
  <c r="AH190" i="1" s="1"/>
  <c r="AQ190" i="1"/>
  <c r="AO190" i="1"/>
  <c r="AP190" i="1" s="1"/>
  <c r="AM192" i="1"/>
  <c r="AK192" i="1"/>
  <c r="AL192" i="1" s="1"/>
  <c r="AG195" i="1"/>
  <c r="AH195" i="1" s="1"/>
  <c r="AI195" i="1"/>
  <c r="AO195" i="1"/>
  <c r="AP195" i="1" s="1"/>
  <c r="AQ195" i="1"/>
  <c r="AM200" i="1"/>
  <c r="AK200" i="1"/>
  <c r="AL200" i="1" s="1"/>
  <c r="AG203" i="1"/>
  <c r="AH203" i="1" s="1"/>
  <c r="AI203" i="1"/>
  <c r="AO203" i="1"/>
  <c r="AP203" i="1" s="1"/>
  <c r="AQ203" i="1"/>
  <c r="AK209" i="1"/>
  <c r="AL209" i="1" s="1"/>
  <c r="AM209" i="1"/>
  <c r="AI212" i="1"/>
  <c r="AG212" i="1"/>
  <c r="AH212" i="1" s="1"/>
  <c r="AQ212" i="1"/>
  <c r="AO212" i="1"/>
  <c r="AP212" i="1" s="1"/>
  <c r="AK215" i="1"/>
  <c r="AL215" i="1" s="1"/>
  <c r="AM215" i="1"/>
  <c r="AI220" i="1"/>
  <c r="AG220" i="1"/>
  <c r="AH220" i="1" s="1"/>
  <c r="AQ220" i="1"/>
  <c r="AO220" i="1"/>
  <c r="AP220" i="1" s="1"/>
  <c r="AM222" i="1"/>
  <c r="AK222" i="1"/>
  <c r="AL222" i="1" s="1"/>
  <c r="AG225" i="1"/>
  <c r="AH225" i="1" s="1"/>
  <c r="AI225" i="1"/>
  <c r="AO225" i="1"/>
  <c r="AP225" i="1" s="1"/>
  <c r="AQ225" i="1"/>
  <c r="AK227" i="1"/>
  <c r="AL227" i="1" s="1"/>
  <c r="AM227" i="1"/>
  <c r="AI234" i="1"/>
  <c r="AG234" i="1"/>
  <c r="AH234" i="1" s="1"/>
  <c r="AQ234" i="1"/>
  <c r="AO234" i="1"/>
  <c r="AP234" i="1" s="1"/>
  <c r="AM236" i="1"/>
  <c r="AK236" i="1"/>
  <c r="AL236" i="1" s="1"/>
  <c r="AI238" i="1"/>
  <c r="AG238" i="1"/>
  <c r="AH238" i="1" s="1"/>
  <c r="AQ238" i="1"/>
  <c r="AO238" i="1"/>
  <c r="AP238" i="1" s="1"/>
  <c r="AK246" i="1"/>
  <c r="AL246" i="1" s="1"/>
  <c r="AM246" i="1"/>
  <c r="AG250" i="1"/>
  <c r="AH250" i="1" s="1"/>
  <c r="AI250" i="1"/>
  <c r="AO250" i="1"/>
  <c r="AP250" i="1" s="1"/>
  <c r="AQ250" i="1"/>
  <c r="AM255" i="1"/>
  <c r="AK255" i="1"/>
  <c r="AL255" i="1" s="1"/>
  <c r="AG258" i="1"/>
  <c r="AH258" i="1" s="1"/>
  <c r="AI258" i="1"/>
  <c r="AO258" i="1"/>
  <c r="AP258" i="1" s="1"/>
  <c r="AQ258" i="1"/>
  <c r="AK260" i="1"/>
  <c r="AL260" i="1" s="1"/>
  <c r="AM260" i="1"/>
  <c r="AG264" i="1"/>
  <c r="AH264" i="1" s="1"/>
  <c r="AI264" i="1"/>
  <c r="AO264" i="1"/>
  <c r="AP264" i="1" s="1"/>
  <c r="AQ264" i="1"/>
  <c r="AK268" i="1"/>
  <c r="AL268" i="1" s="1"/>
  <c r="AM268" i="1"/>
  <c r="AG270" i="1"/>
  <c r="AH270" i="1" s="1"/>
  <c r="AI270" i="1"/>
  <c r="AO270" i="1"/>
  <c r="AP270" i="1" s="1"/>
  <c r="AQ270" i="1"/>
  <c r="AK272" i="1"/>
  <c r="AL272" i="1" s="1"/>
  <c r="AM272" i="1"/>
  <c r="AI275" i="1"/>
  <c r="AG275" i="1"/>
  <c r="AH275" i="1" s="1"/>
  <c r="AQ275" i="1"/>
  <c r="AO275" i="1"/>
  <c r="AP275" i="1" s="1"/>
  <c r="AK278" i="1"/>
  <c r="AL278" i="1" s="1"/>
  <c r="AM278" i="1"/>
  <c r="AI283" i="1"/>
  <c r="AG283" i="1"/>
  <c r="AH283" i="1" s="1"/>
  <c r="AQ283" i="1"/>
  <c r="AO283" i="1"/>
  <c r="AP283" i="1" s="1"/>
  <c r="AK286" i="1"/>
  <c r="AL286" i="1" s="1"/>
  <c r="AM286" i="1"/>
  <c r="AI289" i="1"/>
  <c r="AG289" i="1"/>
  <c r="AH289" i="1" s="1"/>
  <c r="AQ289" i="1"/>
  <c r="AO289" i="1"/>
  <c r="AP289" i="1" s="1"/>
  <c r="AM295" i="1"/>
  <c r="AK295" i="1"/>
  <c r="AL295" i="1" s="1"/>
  <c r="AI298" i="1"/>
  <c r="AG298" i="1"/>
  <c r="AH298" i="1" s="1"/>
  <c r="AQ298" i="1"/>
  <c r="AO298" i="1"/>
  <c r="AP298" i="1" s="1"/>
  <c r="AM301" i="1"/>
  <c r="AK301" i="1"/>
  <c r="AL301" i="1" s="1"/>
  <c r="AI306" i="1"/>
  <c r="AG306" i="1"/>
  <c r="AH306" i="1" s="1"/>
  <c r="AQ306" i="1"/>
  <c r="AO306" i="1"/>
  <c r="AP306" i="1" s="1"/>
  <c r="AM313" i="1"/>
  <c r="AK313" i="1"/>
  <c r="AL313" i="1" s="1"/>
  <c r="AI316" i="1"/>
  <c r="AG316" i="1"/>
  <c r="AH316" i="1" s="1"/>
  <c r="AQ316" i="1"/>
  <c r="AO316" i="1"/>
  <c r="AP316" i="1" s="1"/>
  <c r="AM318" i="1"/>
  <c r="AK318" i="1"/>
  <c r="AL318" i="1" s="1"/>
  <c r="AI324" i="1"/>
  <c r="AG324" i="1"/>
  <c r="AH324" i="1" s="1"/>
  <c r="AQ324" i="1"/>
  <c r="AO324" i="1"/>
  <c r="AP324" i="1" s="1"/>
  <c r="AM332" i="1"/>
  <c r="AK332" i="1"/>
  <c r="AL332" i="1" s="1"/>
  <c r="AM337" i="1"/>
  <c r="AK337" i="1"/>
  <c r="AL337" i="1" s="1"/>
  <c r="AQ337" i="1"/>
  <c r="AO337" i="1"/>
  <c r="AP337" i="1" s="1"/>
  <c r="AI339" i="1"/>
  <c r="AG339" i="1"/>
  <c r="AH339" i="1" s="1"/>
  <c r="AG344" i="1"/>
  <c r="AH344" i="1" s="1"/>
  <c r="AI344" i="1"/>
  <c r="AO344" i="1"/>
  <c r="AQ344" i="1"/>
  <c r="AM26" i="1"/>
  <c r="AK26" i="1"/>
  <c r="AL26" i="1" s="1"/>
  <c r="AI20" i="1"/>
  <c r="AG20" i="1"/>
  <c r="AH20" i="1" s="1"/>
  <c r="AQ20" i="1"/>
  <c r="AO20" i="1"/>
  <c r="AP20" i="1" s="1"/>
  <c r="AM23" i="1"/>
  <c r="AK23" i="1"/>
  <c r="AL23" i="1" s="1"/>
  <c r="AI25" i="1"/>
  <c r="AG25" i="1"/>
  <c r="AH25" i="1" s="1"/>
  <c r="AQ25" i="1"/>
  <c r="AO25" i="1"/>
  <c r="AP25" i="1" s="1"/>
  <c r="AM29" i="1"/>
  <c r="AK29" i="1"/>
  <c r="AL29" i="1" s="1"/>
  <c r="AI31" i="1"/>
  <c r="AG31" i="1"/>
  <c r="AH31" i="1" s="1"/>
  <c r="AQ31" i="1"/>
  <c r="AO31" i="1"/>
  <c r="AP31" i="1" s="1"/>
  <c r="AM33" i="1"/>
  <c r="AK33" i="1"/>
  <c r="AL33" i="1" s="1"/>
  <c r="AI39" i="1"/>
  <c r="AG39" i="1"/>
  <c r="AH39" i="1" s="1"/>
  <c r="AQ39" i="1"/>
  <c r="AO39" i="1"/>
  <c r="AP39" i="1" s="1"/>
  <c r="AM51" i="1"/>
  <c r="AK51" i="1"/>
  <c r="AL51" i="1" s="1"/>
  <c r="AI55" i="1"/>
  <c r="AG55" i="1"/>
  <c r="AH55" i="1" s="1"/>
  <c r="AQ55" i="1"/>
  <c r="AO55" i="1"/>
  <c r="AP55" i="1" s="1"/>
  <c r="AM57" i="1"/>
  <c r="AK57" i="1"/>
  <c r="AL57" i="1" s="1"/>
  <c r="AI59" i="1"/>
  <c r="AG59" i="1"/>
  <c r="AH59" i="1" s="1"/>
  <c r="AQ59" i="1"/>
  <c r="AO59" i="1"/>
  <c r="AP59" i="1" s="1"/>
  <c r="AM64" i="1"/>
  <c r="AK64" i="1"/>
  <c r="AL64" i="1" s="1"/>
  <c r="AI66" i="1"/>
  <c r="AG66" i="1"/>
  <c r="AH66" i="1" s="1"/>
  <c r="AQ66" i="1"/>
  <c r="AO66" i="1"/>
  <c r="AP66" i="1" s="1"/>
  <c r="AM69" i="1"/>
  <c r="AK69" i="1"/>
  <c r="AL69" i="1" s="1"/>
  <c r="AI72" i="1"/>
  <c r="AG72" i="1"/>
  <c r="AH72" i="1" s="1"/>
  <c r="AQ72" i="1"/>
  <c r="AO72" i="1"/>
  <c r="AP72" i="1" s="1"/>
  <c r="AM75" i="1"/>
  <c r="AK75" i="1"/>
  <c r="AL75" i="1" s="1"/>
  <c r="AI81" i="1"/>
  <c r="AG81" i="1"/>
  <c r="AH81" i="1" s="1"/>
  <c r="AQ81" i="1"/>
  <c r="AO81" i="1"/>
  <c r="AP81" i="1" s="1"/>
  <c r="AM83" i="1"/>
  <c r="AK83" i="1"/>
  <c r="AL83" i="1" s="1"/>
  <c r="AI88" i="1"/>
  <c r="AG88" i="1"/>
  <c r="AH88" i="1" s="1"/>
  <c r="AQ88" i="1"/>
  <c r="AO88" i="1"/>
  <c r="AP88" i="1" s="1"/>
  <c r="AM91" i="1"/>
  <c r="AK91" i="1"/>
  <c r="AL91" i="1" s="1"/>
  <c r="AI96" i="1"/>
  <c r="AG96" i="1"/>
  <c r="AH96" i="1" s="1"/>
  <c r="AQ96" i="1"/>
  <c r="AO96" i="1"/>
  <c r="AP96" i="1" s="1"/>
  <c r="AM99" i="1"/>
  <c r="AK99" i="1"/>
  <c r="AL99" i="1" s="1"/>
  <c r="AG104" i="1"/>
  <c r="AH104" i="1" s="1"/>
  <c r="AI104" i="1"/>
  <c r="AO104" i="1"/>
  <c r="AP104" i="1" s="1"/>
  <c r="AQ104" i="1"/>
  <c r="AM106" i="1"/>
  <c r="AK106" i="1"/>
  <c r="AL106" i="1" s="1"/>
  <c r="AI109" i="1"/>
  <c r="AG109" i="1"/>
  <c r="AH109" i="1" s="1"/>
  <c r="AQ109" i="1"/>
  <c r="AO109" i="1"/>
  <c r="AP109" i="1" s="1"/>
  <c r="AM111" i="1"/>
  <c r="AK111" i="1"/>
  <c r="AL111" i="1" s="1"/>
  <c r="AI115" i="1"/>
  <c r="AG115" i="1"/>
  <c r="AH115" i="1" s="1"/>
  <c r="AQ115" i="1"/>
  <c r="AO115" i="1"/>
  <c r="AP115" i="1" s="1"/>
  <c r="AM120" i="1"/>
  <c r="AK120" i="1"/>
  <c r="AL120" i="1" s="1"/>
  <c r="AI123" i="1"/>
  <c r="AG123" i="1"/>
  <c r="AH123" i="1" s="1"/>
  <c r="AQ123" i="1"/>
  <c r="AO123" i="1"/>
  <c r="AP123" i="1" s="1"/>
  <c r="AM125" i="1"/>
  <c r="AK125" i="1"/>
  <c r="AL125" i="1" s="1"/>
  <c r="AI134" i="1"/>
  <c r="AG134" i="1"/>
  <c r="AH134" i="1" s="1"/>
  <c r="AQ134" i="1"/>
  <c r="AO134" i="1"/>
  <c r="AP134" i="1" s="1"/>
  <c r="AK137" i="1"/>
  <c r="AL137" i="1" s="1"/>
  <c r="AM137" i="1"/>
  <c r="AI142" i="1"/>
  <c r="AG142" i="1"/>
  <c r="AH142" i="1" s="1"/>
  <c r="AQ142" i="1"/>
  <c r="AO142" i="1"/>
  <c r="AP142" i="1" s="1"/>
  <c r="AK147" i="1"/>
  <c r="AL147" i="1" s="1"/>
  <c r="AM147" i="1"/>
  <c r="AG151" i="1"/>
  <c r="AH151" i="1" s="1"/>
  <c r="AI151" i="1"/>
  <c r="AO151" i="1"/>
  <c r="AP151" i="1" s="1"/>
  <c r="AQ151" i="1"/>
  <c r="AK155" i="1"/>
  <c r="AL155" i="1" s="1"/>
  <c r="AM155" i="1"/>
  <c r="AG157" i="1"/>
  <c r="AH157" i="1" s="1"/>
  <c r="AI157" i="1"/>
  <c r="AO157" i="1"/>
  <c r="AP157" i="1" s="1"/>
  <c r="AQ157" i="1"/>
  <c r="AK161" i="1"/>
  <c r="AL161" i="1" s="1"/>
  <c r="AM161" i="1"/>
  <c r="AG165" i="1"/>
  <c r="AH165" i="1" s="1"/>
  <c r="AI165" i="1"/>
  <c r="AO165" i="1"/>
  <c r="AP165" i="1" s="1"/>
  <c r="AQ165" i="1"/>
  <c r="AM168" i="1"/>
  <c r="AK168" i="1"/>
  <c r="AL168" i="1" s="1"/>
  <c r="AI172" i="1"/>
  <c r="AG172" i="1"/>
  <c r="AH172" i="1" s="1"/>
  <c r="AQ172" i="1"/>
  <c r="AO172" i="1"/>
  <c r="AP172" i="1" s="1"/>
  <c r="AM174" i="1"/>
  <c r="AK174" i="1"/>
  <c r="AL174" i="1" s="1"/>
  <c r="AG177" i="1"/>
  <c r="AH177" i="1" s="1"/>
  <c r="AI177" i="1"/>
  <c r="AO177" i="1"/>
  <c r="AP177" i="1" s="1"/>
  <c r="AQ177" i="1"/>
  <c r="AK181" i="1"/>
  <c r="AL181" i="1" s="1"/>
  <c r="AM181" i="1"/>
  <c r="AI184" i="1"/>
  <c r="AG184" i="1"/>
  <c r="AH184" i="1" s="1"/>
  <c r="AQ184" i="1"/>
  <c r="AO184" i="1"/>
  <c r="AP184" i="1" s="1"/>
  <c r="AK187" i="1"/>
  <c r="AL187" i="1" s="1"/>
  <c r="AM187" i="1"/>
  <c r="AI194" i="1"/>
  <c r="AG194" i="1"/>
  <c r="AH194" i="1" s="1"/>
  <c r="AQ194" i="1"/>
  <c r="AO194" i="1"/>
  <c r="AP194" i="1" s="1"/>
  <c r="AK197" i="1"/>
  <c r="AL197" i="1" s="1"/>
  <c r="AM197" i="1"/>
  <c r="AG201" i="1"/>
  <c r="AH201" i="1" s="1"/>
  <c r="AI201" i="1"/>
  <c r="AO201" i="1"/>
  <c r="AP201" i="1" s="1"/>
  <c r="AQ201" i="1"/>
  <c r="AK205" i="1"/>
  <c r="AL205" i="1" s="1"/>
  <c r="AM205" i="1"/>
  <c r="AI208" i="1"/>
  <c r="AG208" i="1"/>
  <c r="AH208" i="1" s="1"/>
  <c r="AQ208" i="1"/>
  <c r="AO208" i="1"/>
  <c r="AP208" i="1" s="1"/>
  <c r="AK213" i="1"/>
  <c r="AL213" i="1" s="1"/>
  <c r="AM213" i="1"/>
  <c r="AG217" i="1"/>
  <c r="AH217" i="1" s="1"/>
  <c r="AI217" i="1"/>
  <c r="AO217" i="1"/>
  <c r="AP217" i="1" s="1"/>
  <c r="AQ217" i="1"/>
  <c r="AM224" i="1"/>
  <c r="AK224" i="1"/>
  <c r="AL224" i="1" s="1"/>
  <c r="AG229" i="1"/>
  <c r="AH229" i="1" s="1"/>
  <c r="AI229" i="1"/>
  <c r="AO229" i="1"/>
  <c r="AP229" i="1" s="1"/>
  <c r="AQ229" i="1"/>
  <c r="AM232" i="1"/>
  <c r="AK232" i="1"/>
  <c r="AL232" i="1" s="1"/>
  <c r="AG239" i="1"/>
  <c r="AH239" i="1" s="1"/>
  <c r="AI239" i="1"/>
  <c r="AO239" i="1"/>
  <c r="AP239" i="1" s="1"/>
  <c r="AQ239" i="1"/>
  <c r="AM241" i="1"/>
  <c r="AK241" i="1"/>
  <c r="AL241" i="1" s="1"/>
  <c r="AG244" i="1"/>
  <c r="AH244" i="1" s="1"/>
  <c r="AI244" i="1"/>
  <c r="AO244" i="1"/>
  <c r="AP244" i="1" s="1"/>
  <c r="AQ244" i="1"/>
  <c r="AM247" i="1"/>
  <c r="AK247" i="1"/>
  <c r="AL247" i="1" s="1"/>
  <c r="AI251" i="1"/>
  <c r="AG251" i="1"/>
  <c r="AH251" i="1" s="1"/>
  <c r="AQ251" i="1"/>
  <c r="AO251" i="1"/>
  <c r="AP251" i="1" s="1"/>
  <c r="AK254" i="1"/>
  <c r="AL254" i="1" s="1"/>
  <c r="AM254" i="1"/>
  <c r="AG262" i="1"/>
  <c r="AH262" i="1" s="1"/>
  <c r="AI262" i="1"/>
  <c r="AO262" i="1"/>
  <c r="AP262" i="1" s="1"/>
  <c r="AQ262" i="1"/>
  <c r="AM265" i="1"/>
  <c r="AK265" i="1"/>
  <c r="AL265" i="1" s="1"/>
  <c r="AG274" i="1"/>
  <c r="AH274" i="1" s="1"/>
  <c r="AI274" i="1"/>
  <c r="AO274" i="1"/>
  <c r="AP274" i="1" s="1"/>
  <c r="AQ274" i="1"/>
  <c r="AM279" i="1"/>
  <c r="AK279" i="1"/>
  <c r="AL279" i="1" s="1"/>
  <c r="AI281" i="1"/>
  <c r="AG281" i="1"/>
  <c r="AH281" i="1" s="1"/>
  <c r="AQ281" i="1"/>
  <c r="AO281" i="1"/>
  <c r="AP281" i="1" s="1"/>
  <c r="AM287" i="1"/>
  <c r="AK287" i="1"/>
  <c r="AL287" i="1" s="1"/>
  <c r="AI291" i="1"/>
  <c r="AG291" i="1"/>
  <c r="AH291" i="1" s="1"/>
  <c r="AQ291" i="1"/>
  <c r="AO291" i="1"/>
  <c r="AP291" i="1" s="1"/>
  <c r="AK294" i="1"/>
  <c r="AL294" i="1" s="1"/>
  <c r="AM294" i="1"/>
  <c r="AI299" i="1"/>
  <c r="AG299" i="1"/>
  <c r="AH299" i="1" s="1"/>
  <c r="AQ299" i="1"/>
  <c r="AO299" i="1"/>
  <c r="AP299" i="1" s="1"/>
  <c r="AM304" i="1"/>
  <c r="AK304" i="1"/>
  <c r="AL304" i="1" s="1"/>
  <c r="AI307" i="1"/>
  <c r="AG307" i="1"/>
  <c r="AH307" i="1" s="1"/>
  <c r="AQ307" i="1"/>
  <c r="AO307" i="1"/>
  <c r="AP307" i="1" s="1"/>
  <c r="AM309" i="1"/>
  <c r="AK309" i="1"/>
  <c r="AL309" i="1" s="1"/>
  <c r="AI312" i="1"/>
  <c r="AG312" i="1"/>
  <c r="AH312" i="1" s="1"/>
  <c r="AQ312" i="1"/>
  <c r="AO312" i="1"/>
  <c r="AP312" i="1" s="1"/>
  <c r="AM319" i="1"/>
  <c r="AK319" i="1"/>
  <c r="AL319" i="1" s="1"/>
  <c r="AI322" i="1"/>
  <c r="AG322" i="1"/>
  <c r="AH322" i="1" s="1"/>
  <c r="AQ322" i="1"/>
  <c r="AO322" i="1"/>
  <c r="AP322" i="1" s="1"/>
  <c r="AM325" i="1"/>
  <c r="AK325" i="1"/>
  <c r="AL325" i="1" s="1"/>
  <c r="AI327" i="1"/>
  <c r="AG327" i="1"/>
  <c r="AH327" i="1" s="1"/>
  <c r="AQ327" i="1"/>
  <c r="AO327" i="1"/>
  <c r="AP327" i="1" s="1"/>
  <c r="AM329" i="1"/>
  <c r="AK329" i="1"/>
  <c r="AL329" i="1" s="1"/>
  <c r="AI333" i="1"/>
  <c r="AG333" i="1"/>
  <c r="AH333" i="1" s="1"/>
  <c r="AQ333" i="1"/>
  <c r="AO333" i="1"/>
  <c r="AP333" i="1" s="1"/>
  <c r="AI336" i="1"/>
  <c r="AG336" i="1"/>
  <c r="AH336" i="1" s="1"/>
  <c r="AI341" i="1"/>
  <c r="AG341" i="1"/>
  <c r="AH341" i="1" s="1"/>
  <c r="AQ341" i="1"/>
  <c r="AO341" i="1"/>
  <c r="AM345" i="1"/>
  <c r="AK345" i="1"/>
  <c r="AL345" i="1" s="1"/>
  <c r="AI22" i="1"/>
  <c r="AG22" i="1"/>
  <c r="AH22" i="1" s="1"/>
  <c r="AQ22" i="1"/>
  <c r="AO22" i="1"/>
  <c r="AP22" i="1" s="1"/>
  <c r="AM34" i="1"/>
  <c r="AK34" i="1"/>
  <c r="AL34" i="1" s="1"/>
  <c r="AI37" i="1"/>
  <c r="AG37" i="1"/>
  <c r="AH37" i="1" s="1"/>
  <c r="AQ37" i="1"/>
  <c r="AO37" i="1"/>
  <c r="AP37" i="1" s="1"/>
  <c r="AM40" i="1"/>
  <c r="AK40" i="1"/>
  <c r="AL40" i="1" s="1"/>
  <c r="AI43" i="1"/>
  <c r="AG43" i="1"/>
  <c r="AH43" i="1" s="1"/>
  <c r="AQ43" i="1"/>
  <c r="AO43" i="1"/>
  <c r="AP43" i="1" s="1"/>
  <c r="AM45" i="1"/>
  <c r="AK45" i="1"/>
  <c r="AL45" i="1" s="1"/>
  <c r="AI47" i="1"/>
  <c r="AG47" i="1"/>
  <c r="AH47" i="1" s="1"/>
  <c r="AQ47" i="1"/>
  <c r="AO47" i="1"/>
  <c r="AP47" i="1" s="1"/>
  <c r="AM49" i="1"/>
  <c r="AK49" i="1"/>
  <c r="AL49" i="1" s="1"/>
  <c r="AI53" i="1"/>
  <c r="AG53" i="1"/>
  <c r="AH53" i="1" s="1"/>
  <c r="AQ53" i="1"/>
  <c r="AO53" i="1"/>
  <c r="AP53" i="1" s="1"/>
  <c r="AM60" i="1"/>
  <c r="AK60" i="1"/>
  <c r="AL60" i="1" s="1"/>
  <c r="AI63" i="1"/>
  <c r="AG63" i="1"/>
  <c r="AH63" i="1" s="1"/>
  <c r="AQ63" i="1"/>
  <c r="AO63" i="1"/>
  <c r="AP63" i="1" s="1"/>
  <c r="AM71" i="1"/>
  <c r="AK71" i="1"/>
  <c r="AL71" i="1" s="1"/>
  <c r="AI77" i="1"/>
  <c r="AG77" i="1"/>
  <c r="AH77" i="1" s="1"/>
  <c r="AQ77" i="1"/>
  <c r="AO77" i="1"/>
  <c r="AP77" i="1" s="1"/>
  <c r="AM79" i="1"/>
  <c r="AK79" i="1"/>
  <c r="AL79" i="1" s="1"/>
  <c r="AI84" i="1"/>
  <c r="AG84" i="1"/>
  <c r="AH84" i="1" s="1"/>
  <c r="AQ84" i="1"/>
  <c r="AO84" i="1"/>
  <c r="AP84" i="1" s="1"/>
  <c r="AM86" i="1"/>
  <c r="AK86" i="1"/>
  <c r="AL86" i="1" s="1"/>
  <c r="AI92" i="1"/>
  <c r="AG92" i="1"/>
  <c r="AH92" i="1" s="1"/>
  <c r="AQ92" i="1"/>
  <c r="AO92" i="1"/>
  <c r="AP92" i="1" s="1"/>
  <c r="AM95" i="1"/>
  <c r="AK95" i="1"/>
  <c r="AL95" i="1" s="1"/>
  <c r="AG100" i="1"/>
  <c r="AH100" i="1" s="1"/>
  <c r="AI100" i="1"/>
  <c r="AO100" i="1"/>
  <c r="AP100" i="1" s="1"/>
  <c r="AQ100" i="1"/>
  <c r="AM103" i="1"/>
  <c r="AK103" i="1"/>
  <c r="AL103" i="1" s="1"/>
  <c r="AI112" i="1"/>
  <c r="AG112" i="1"/>
  <c r="AQ112" i="1"/>
  <c r="AO112" i="1"/>
  <c r="AP112" i="1" s="1"/>
  <c r="AM116" i="1"/>
  <c r="AK116" i="1"/>
  <c r="AL116" i="1" s="1"/>
  <c r="AI118" i="1"/>
  <c r="AG118" i="1"/>
  <c r="AH118" i="1" s="1"/>
  <c r="AQ118" i="1"/>
  <c r="AO118" i="1"/>
  <c r="AP118" i="1" s="1"/>
  <c r="AM126" i="1"/>
  <c r="AK126" i="1"/>
  <c r="AL126" i="1" s="1"/>
  <c r="AI128" i="1"/>
  <c r="AG128" i="1"/>
  <c r="AH128" i="1" s="1"/>
  <c r="AQ128" i="1"/>
  <c r="AO128" i="1"/>
  <c r="AP128" i="1" s="1"/>
  <c r="AM130" i="1"/>
  <c r="AK130" i="1"/>
  <c r="AL130" i="1" s="1"/>
  <c r="AI133" i="1"/>
  <c r="AG133" i="1"/>
  <c r="AH133" i="1" s="1"/>
  <c r="AQ133" i="1"/>
  <c r="AO133" i="1"/>
  <c r="AP133" i="1" s="1"/>
  <c r="AM138" i="1"/>
  <c r="AK138" i="1"/>
  <c r="AL138" i="1" s="1"/>
  <c r="AG141" i="1"/>
  <c r="AH141" i="1" s="1"/>
  <c r="AI141" i="1"/>
  <c r="AO141" i="1"/>
  <c r="AP141" i="1" s="1"/>
  <c r="AQ141" i="1"/>
  <c r="AM144" i="1"/>
  <c r="AK144" i="1"/>
  <c r="AL144" i="1" s="1"/>
  <c r="AI148" i="1"/>
  <c r="AG148" i="1"/>
  <c r="AH148" i="1" s="1"/>
  <c r="AQ148" i="1"/>
  <c r="AO148" i="1"/>
  <c r="AP148" i="1" s="1"/>
  <c r="AM152" i="1"/>
  <c r="AK152" i="1"/>
  <c r="AL152" i="1" s="1"/>
  <c r="AG159" i="1"/>
  <c r="AH159" i="1" s="1"/>
  <c r="AI159" i="1"/>
  <c r="AO159" i="1"/>
  <c r="AP159" i="1" s="1"/>
  <c r="AQ159" i="1"/>
  <c r="AM162" i="1"/>
  <c r="AK162" i="1"/>
  <c r="AL162" i="1" s="1"/>
  <c r="AG167" i="1"/>
  <c r="AH167" i="1" s="1"/>
  <c r="AI167" i="1"/>
  <c r="AO167" i="1"/>
  <c r="AP167" i="1" s="1"/>
  <c r="AQ167" i="1"/>
  <c r="AK171" i="1"/>
  <c r="AL171" i="1" s="1"/>
  <c r="AM171" i="1"/>
  <c r="AG179" i="1"/>
  <c r="AH179" i="1" s="1"/>
  <c r="AI179" i="1"/>
  <c r="AO179" i="1"/>
  <c r="AP179" i="1" s="1"/>
  <c r="AQ179" i="1"/>
  <c r="AK183" i="1"/>
  <c r="AL183" i="1" s="1"/>
  <c r="AM183" i="1"/>
  <c r="AG189" i="1"/>
  <c r="AH189" i="1" s="1"/>
  <c r="AI189" i="1"/>
  <c r="AO189" i="1"/>
  <c r="AP189" i="1" s="1"/>
  <c r="AQ189" i="1"/>
  <c r="AK191" i="1"/>
  <c r="AL191" i="1" s="1"/>
  <c r="AM191" i="1"/>
  <c r="AG193" i="1"/>
  <c r="AH193" i="1" s="1"/>
  <c r="AI193" i="1"/>
  <c r="AO193" i="1"/>
  <c r="AP193" i="1" s="1"/>
  <c r="AQ193" i="1"/>
  <c r="AM198" i="1"/>
  <c r="AK198" i="1"/>
  <c r="AL198" i="1" s="1"/>
  <c r="AI202" i="1"/>
  <c r="AG202" i="1"/>
  <c r="AH202" i="1" s="1"/>
  <c r="AQ202" i="1"/>
  <c r="AO202" i="1"/>
  <c r="AP202" i="1" s="1"/>
  <c r="AM206" i="1"/>
  <c r="AK206" i="1"/>
  <c r="AL206" i="1" s="1"/>
  <c r="AG211" i="1"/>
  <c r="AH211" i="1" s="1"/>
  <c r="AI211" i="1"/>
  <c r="AO211" i="1"/>
  <c r="AP211" i="1" s="1"/>
  <c r="AQ211" i="1"/>
  <c r="AM214" i="1"/>
  <c r="AK214" i="1"/>
  <c r="AL214" i="1" s="1"/>
  <c r="AI218" i="1"/>
  <c r="AG218" i="1"/>
  <c r="AH218" i="1" s="1"/>
  <c r="AQ218" i="1"/>
  <c r="AO218" i="1"/>
  <c r="AP218" i="1" s="1"/>
  <c r="AK221" i="1"/>
  <c r="AL221" i="1" s="1"/>
  <c r="AM221" i="1"/>
  <c r="AG223" i="1"/>
  <c r="AH223" i="1" s="1"/>
  <c r="AI223" i="1"/>
  <c r="AO223" i="1"/>
  <c r="AP223" i="1" s="1"/>
  <c r="AQ223" i="1"/>
  <c r="AM226" i="1"/>
  <c r="AK226" i="1"/>
  <c r="AL226" i="1" s="1"/>
  <c r="AI230" i="1"/>
  <c r="AG230" i="1"/>
  <c r="AH230" i="1" s="1"/>
  <c r="AQ230" i="1"/>
  <c r="AO230" i="1"/>
  <c r="AP230" i="1" s="1"/>
  <c r="AK235" i="1"/>
  <c r="AL235" i="1" s="1"/>
  <c r="AM235" i="1"/>
  <c r="AG237" i="1"/>
  <c r="AH237" i="1" s="1"/>
  <c r="AI237" i="1"/>
  <c r="AO237" i="1"/>
  <c r="AP237" i="1" s="1"/>
  <c r="AQ237" i="1"/>
  <c r="AK242" i="1"/>
  <c r="AL242" i="1" s="1"/>
  <c r="AM242" i="1"/>
  <c r="AG248" i="1"/>
  <c r="AH248" i="1" s="1"/>
  <c r="AI248" i="1"/>
  <c r="AO248" i="1"/>
  <c r="AP248" i="1" s="1"/>
  <c r="AQ248" i="1"/>
  <c r="AK252" i="1"/>
  <c r="AL252" i="1" s="1"/>
  <c r="AM252" i="1"/>
  <c r="AI257" i="1"/>
  <c r="AG257" i="1"/>
  <c r="AH257" i="1" s="1"/>
  <c r="AQ257" i="1"/>
  <c r="AO257" i="1"/>
  <c r="AP257" i="1" s="1"/>
  <c r="AM259" i="1"/>
  <c r="AK259" i="1"/>
  <c r="AL259" i="1" s="1"/>
  <c r="AI261" i="1"/>
  <c r="AG261" i="1"/>
  <c r="AH261" i="1" s="1"/>
  <c r="AQ261" i="1"/>
  <c r="AO261" i="1"/>
  <c r="AP261" i="1" s="1"/>
  <c r="AK266" i="1"/>
  <c r="AL266" i="1" s="1"/>
  <c r="AM266" i="1"/>
  <c r="AI269" i="1"/>
  <c r="AG269" i="1"/>
  <c r="AH269" i="1" s="1"/>
  <c r="AQ269" i="1"/>
  <c r="AO269" i="1"/>
  <c r="AP269" i="1" s="1"/>
  <c r="AM271" i="1"/>
  <c r="AK271" i="1"/>
  <c r="AL271" i="1" s="1"/>
  <c r="AI273" i="1"/>
  <c r="AG273" i="1"/>
  <c r="AH273" i="1" s="1"/>
  <c r="AQ273" i="1"/>
  <c r="AO273" i="1"/>
  <c r="AP273" i="1" s="1"/>
  <c r="AK276" i="1"/>
  <c r="AL276" i="1" s="1"/>
  <c r="AM276" i="1"/>
  <c r="AG282" i="1"/>
  <c r="AH282" i="1" s="1"/>
  <c r="AI282" i="1"/>
  <c r="AO282" i="1"/>
  <c r="AP282" i="1" s="1"/>
  <c r="AQ282" i="1"/>
  <c r="AK284" i="1"/>
  <c r="AL284" i="1" s="1"/>
  <c r="AM284" i="1"/>
  <c r="AG288" i="1"/>
  <c r="AH288" i="1" s="1"/>
  <c r="AI288" i="1"/>
  <c r="AO288" i="1"/>
  <c r="AP288" i="1" s="1"/>
  <c r="AQ288" i="1"/>
  <c r="AM293" i="1"/>
  <c r="AK293" i="1"/>
  <c r="AL293" i="1" s="1"/>
  <c r="AI296" i="1"/>
  <c r="AG296" i="1"/>
  <c r="AH296" i="1" s="1"/>
  <c r="AQ296" i="1"/>
  <c r="AO296" i="1"/>
  <c r="AP296" i="1" s="1"/>
  <c r="AM300" i="1"/>
  <c r="AK300" i="1"/>
  <c r="AL300" i="1" s="1"/>
  <c r="AI303" i="1"/>
  <c r="AG303" i="1"/>
  <c r="AH303" i="1" s="1"/>
  <c r="AQ303" i="1"/>
  <c r="AO303" i="1"/>
  <c r="AP303" i="1" s="1"/>
  <c r="AM311" i="1"/>
  <c r="AK311" i="1"/>
  <c r="AL311" i="1" s="1"/>
  <c r="AI315" i="1"/>
  <c r="AG315" i="1"/>
  <c r="AH315" i="1" s="1"/>
  <c r="AQ315" i="1"/>
  <c r="AO315" i="1"/>
  <c r="AP315" i="1" s="1"/>
  <c r="AM317" i="1"/>
  <c r="AK317" i="1"/>
  <c r="AL317" i="1" s="1"/>
  <c r="AI321" i="1"/>
  <c r="AG321" i="1"/>
  <c r="AH321" i="1" s="1"/>
  <c r="AQ321" i="1"/>
  <c r="AO321" i="1"/>
  <c r="AP321" i="1" s="1"/>
  <c r="AM330" i="1"/>
  <c r="AK330" i="1"/>
  <c r="AL330" i="1" s="1"/>
  <c r="AI334" i="1"/>
  <c r="AG334" i="1"/>
  <c r="AH334" i="1" s="1"/>
  <c r="AQ334" i="1"/>
  <c r="AO334" i="1"/>
  <c r="AP334" i="1" s="1"/>
  <c r="AI338" i="1"/>
  <c r="AG338" i="1"/>
  <c r="AH338" i="1" s="1"/>
  <c r="AI343" i="1"/>
  <c r="AG343" i="1"/>
  <c r="AH343" i="1" s="1"/>
  <c r="AQ343" i="1"/>
  <c r="AO343" i="1"/>
  <c r="AM17" i="1"/>
  <c r="AK17" i="1"/>
  <c r="AL17" i="1" s="1"/>
  <c r="AI18" i="1"/>
  <c r="AG18" i="1"/>
  <c r="AH18" i="1" s="1"/>
  <c r="AQ18" i="1"/>
  <c r="AO18" i="1"/>
  <c r="AP18" i="1" s="1"/>
  <c r="AM21" i="1"/>
  <c r="AK21" i="1"/>
  <c r="AL21" i="1" s="1"/>
  <c r="AI24" i="1"/>
  <c r="AG24" i="1"/>
  <c r="AH24" i="1" s="1"/>
  <c r="AQ24" i="1"/>
  <c r="AO24" i="1"/>
  <c r="AP24" i="1" s="1"/>
  <c r="AM28" i="1"/>
  <c r="AK28" i="1"/>
  <c r="AL28" i="1" s="1"/>
  <c r="AI30" i="1"/>
  <c r="AG30" i="1"/>
  <c r="AH30" i="1" s="1"/>
  <c r="AQ30" i="1"/>
  <c r="AO30" i="1"/>
  <c r="AP30" i="1" s="1"/>
  <c r="AM32" i="1"/>
  <c r="AK32" i="1"/>
  <c r="AL32" i="1" s="1"/>
  <c r="AI35" i="1"/>
  <c r="AG35" i="1"/>
  <c r="AH35" i="1" s="1"/>
  <c r="AQ35" i="1"/>
  <c r="AO35" i="1"/>
  <c r="AP35" i="1" s="1"/>
  <c r="AM42" i="1"/>
  <c r="AK42" i="1"/>
  <c r="AL42" i="1" s="1"/>
  <c r="AI52" i="1"/>
  <c r="AG52" i="1"/>
  <c r="AH52" i="1" s="1"/>
  <c r="AQ52" i="1"/>
  <c r="AO52" i="1"/>
  <c r="AP52" i="1" s="1"/>
  <c r="AM56" i="1"/>
  <c r="AK56" i="1"/>
  <c r="AL56" i="1" s="1"/>
  <c r="AI58" i="1"/>
  <c r="AG58" i="1"/>
  <c r="AH58" i="1" s="1"/>
  <c r="AQ58" i="1"/>
  <c r="AO58" i="1"/>
  <c r="AP58" i="1" s="1"/>
  <c r="AM61" i="1"/>
  <c r="AK61" i="1"/>
  <c r="AL61" i="1" s="1"/>
  <c r="AI65" i="1"/>
  <c r="AG65" i="1"/>
  <c r="AH65" i="1" s="1"/>
  <c r="AQ65" i="1"/>
  <c r="AO65" i="1"/>
  <c r="AP65" i="1" s="1"/>
  <c r="AM67" i="1"/>
  <c r="AK67" i="1"/>
  <c r="AL67" i="1" s="1"/>
  <c r="AI70" i="1"/>
  <c r="AG70" i="1"/>
  <c r="AH70" i="1" s="1"/>
  <c r="AQ70" i="1"/>
  <c r="AO70" i="1"/>
  <c r="AP70" i="1" s="1"/>
  <c r="AM74" i="1"/>
  <c r="AK74" i="1"/>
  <c r="AL74" i="1" s="1"/>
  <c r="AI76" i="1"/>
  <c r="AG76" i="1"/>
  <c r="AH76" i="1" s="1"/>
  <c r="AQ76" i="1"/>
  <c r="AO76" i="1"/>
  <c r="AP76" i="1" s="1"/>
  <c r="AM82" i="1"/>
  <c r="AK82" i="1"/>
  <c r="AL82" i="1" s="1"/>
  <c r="AI87" i="1"/>
  <c r="AG87" i="1"/>
  <c r="AH87" i="1" s="1"/>
  <c r="AQ87" i="1"/>
  <c r="AO87" i="1"/>
  <c r="AP87" i="1" s="1"/>
  <c r="AM90" i="1"/>
  <c r="AK90" i="1"/>
  <c r="AL90" i="1" s="1"/>
  <c r="AI93" i="1"/>
  <c r="AG93" i="1"/>
  <c r="AH93" i="1" s="1"/>
  <c r="AQ93" i="1"/>
  <c r="AO93" i="1"/>
  <c r="AP93" i="1" s="1"/>
  <c r="AM97" i="1"/>
  <c r="AK97" i="1"/>
  <c r="AL97" i="1" s="1"/>
  <c r="AI101" i="1"/>
  <c r="AG101" i="1"/>
  <c r="AH101" i="1" s="1"/>
  <c r="AQ101" i="1"/>
  <c r="AO101" i="1"/>
  <c r="AP101" i="1" s="1"/>
  <c r="AM105" i="1"/>
  <c r="AK105" i="1"/>
  <c r="AL105" i="1" s="1"/>
  <c r="AI107" i="1"/>
  <c r="AG107" i="1"/>
  <c r="AH107" i="1" s="1"/>
  <c r="AQ107" i="1"/>
  <c r="AO107" i="1"/>
  <c r="AP107" i="1" s="1"/>
  <c r="AM110" i="1"/>
  <c r="AK110" i="1"/>
  <c r="AL110" i="1" s="1"/>
  <c r="AI114" i="1"/>
  <c r="AG114" i="1"/>
  <c r="AH114" i="1" s="1"/>
  <c r="AQ114" i="1"/>
  <c r="AO114" i="1"/>
  <c r="AP114" i="1" s="1"/>
  <c r="AM119" i="1"/>
  <c r="AK119" i="1"/>
  <c r="AL119" i="1" s="1"/>
  <c r="AI121" i="1"/>
  <c r="AG121" i="1"/>
  <c r="AH121" i="1" s="1"/>
  <c r="AQ121" i="1"/>
  <c r="AO121" i="1"/>
  <c r="AP121" i="1" s="1"/>
  <c r="AM124" i="1"/>
  <c r="AK124" i="1"/>
  <c r="AL124" i="1" s="1"/>
  <c r="AI131" i="1"/>
  <c r="AG131" i="1"/>
  <c r="AH131" i="1" s="1"/>
  <c r="AQ131" i="1"/>
  <c r="AO131" i="1"/>
  <c r="AP131" i="1" s="1"/>
  <c r="AM136" i="1"/>
  <c r="AK136" i="1"/>
  <c r="AL136" i="1" s="1"/>
  <c r="AG139" i="1"/>
  <c r="AH139" i="1" s="1"/>
  <c r="AI139" i="1"/>
  <c r="AO139" i="1"/>
  <c r="AP139" i="1" s="1"/>
  <c r="AQ139" i="1"/>
  <c r="AK145" i="1"/>
  <c r="AL145" i="1" s="1"/>
  <c r="AM145" i="1"/>
  <c r="AG149" i="1"/>
  <c r="AH149" i="1" s="1"/>
  <c r="AI149" i="1"/>
  <c r="AO149" i="1"/>
  <c r="AP149" i="1" s="1"/>
  <c r="AQ149" i="1"/>
  <c r="AK153" i="1"/>
  <c r="AL153" i="1" s="1"/>
  <c r="AM153" i="1"/>
  <c r="AI156" i="1"/>
  <c r="AG156" i="1"/>
  <c r="AH156" i="1" s="1"/>
  <c r="AQ156" i="1"/>
  <c r="AO156" i="1"/>
  <c r="AP156" i="1" s="1"/>
  <c r="AM158" i="1"/>
  <c r="AK158" i="1"/>
  <c r="AL158" i="1" s="1"/>
  <c r="AG163" i="1"/>
  <c r="AH163" i="1" s="1"/>
  <c r="AI163" i="1"/>
  <c r="AO163" i="1"/>
  <c r="AP163" i="1" s="1"/>
  <c r="AQ163" i="1"/>
  <c r="AM166" i="1"/>
  <c r="AK166" i="1"/>
  <c r="AL166" i="1" s="1"/>
  <c r="AI170" i="1"/>
  <c r="AG170" i="1"/>
  <c r="AH170" i="1" s="1"/>
  <c r="AQ170" i="1"/>
  <c r="AO170" i="1"/>
  <c r="AP170" i="1" s="1"/>
  <c r="AK173" i="1"/>
  <c r="AL173" i="1" s="1"/>
  <c r="AM173" i="1"/>
  <c r="AI176" i="1"/>
  <c r="AG176" i="1"/>
  <c r="AH176" i="1" s="1"/>
  <c r="AQ176" i="1"/>
  <c r="AO176" i="1"/>
  <c r="AP176" i="1" s="1"/>
  <c r="AM178" i="1"/>
  <c r="AK178" i="1"/>
  <c r="AL178" i="1" s="1"/>
  <c r="AI182" i="1"/>
  <c r="AG182" i="1"/>
  <c r="AH182" i="1" s="1"/>
  <c r="AQ182" i="1"/>
  <c r="AO182" i="1"/>
  <c r="AP182" i="1" s="1"/>
  <c r="AK185" i="1"/>
  <c r="AL185" i="1" s="1"/>
  <c r="AM185" i="1"/>
  <c r="AI188" i="1"/>
  <c r="AG188" i="1"/>
  <c r="AH188" i="1" s="1"/>
  <c r="AQ188" i="1"/>
  <c r="AO188" i="1"/>
  <c r="AP188" i="1" s="1"/>
  <c r="AM196" i="1"/>
  <c r="AK196" i="1"/>
  <c r="AL196" i="1" s="1"/>
  <c r="AG199" i="1"/>
  <c r="AH199" i="1" s="1"/>
  <c r="AI199" i="1"/>
  <c r="AO199" i="1"/>
  <c r="AP199" i="1" s="1"/>
  <c r="AQ199" i="1"/>
  <c r="AM204" i="1"/>
  <c r="AK204" i="1"/>
  <c r="AL204" i="1" s="1"/>
  <c r="AG207" i="1"/>
  <c r="AH207" i="1" s="1"/>
  <c r="AI207" i="1"/>
  <c r="AO207" i="1"/>
  <c r="AP207" i="1" s="1"/>
  <c r="AQ207" i="1"/>
  <c r="AM210" i="1"/>
  <c r="AK210" i="1"/>
  <c r="AL210" i="1" s="1"/>
  <c r="AI216" i="1"/>
  <c r="AG216" i="1"/>
  <c r="AH216" i="1" s="1"/>
  <c r="AQ216" i="1"/>
  <c r="AO216" i="1"/>
  <c r="AP216" i="1" s="1"/>
  <c r="AK219" i="1"/>
  <c r="AL219" i="1" s="1"/>
  <c r="AM219" i="1"/>
  <c r="AI228" i="1"/>
  <c r="AG228" i="1"/>
  <c r="AH228" i="1" s="1"/>
  <c r="AQ228" i="1"/>
  <c r="AO228" i="1"/>
  <c r="AP228" i="1" s="1"/>
  <c r="AK231" i="1"/>
  <c r="AL231" i="1" s="1"/>
  <c r="AM231" i="1"/>
  <c r="AG233" i="1"/>
  <c r="AH233" i="1" s="1"/>
  <c r="AI233" i="1"/>
  <c r="AO233" i="1"/>
  <c r="AP233" i="1" s="1"/>
  <c r="AQ233" i="1"/>
  <c r="AM240" i="1"/>
  <c r="AK240" i="1"/>
  <c r="AL240" i="1" s="1"/>
  <c r="AI243" i="1"/>
  <c r="AG243" i="1"/>
  <c r="AH243" i="1" s="1"/>
  <c r="AQ243" i="1"/>
  <c r="AO243" i="1"/>
  <c r="AP243" i="1" s="1"/>
  <c r="AM245" i="1"/>
  <c r="AK245" i="1"/>
  <c r="AL245" i="1" s="1"/>
  <c r="AI249" i="1"/>
  <c r="AG249" i="1"/>
  <c r="AH249" i="1" s="1"/>
  <c r="AQ249" i="1"/>
  <c r="AO249" i="1"/>
  <c r="AP249" i="1" s="1"/>
  <c r="AM253" i="1"/>
  <c r="AK253" i="1"/>
  <c r="AL253" i="1" s="1"/>
  <c r="AG256" i="1"/>
  <c r="AH256" i="1" s="1"/>
  <c r="AI256" i="1"/>
  <c r="AO256" i="1"/>
  <c r="AP256" i="1" s="1"/>
  <c r="AQ256" i="1"/>
  <c r="AM263" i="1"/>
  <c r="AK263" i="1"/>
  <c r="AL263" i="1" s="1"/>
  <c r="AI267" i="1"/>
  <c r="AG267" i="1"/>
  <c r="AH267" i="1" s="1"/>
  <c r="AQ267" i="1"/>
  <c r="AO267" i="1"/>
  <c r="AP267" i="1" s="1"/>
  <c r="AM277" i="1"/>
  <c r="AK277" i="1"/>
  <c r="AL277" i="1" s="1"/>
  <c r="AG280" i="1"/>
  <c r="AH280" i="1" s="1"/>
  <c r="AI280" i="1"/>
  <c r="AO280" i="1"/>
  <c r="AP280" i="1" s="1"/>
  <c r="AQ280" i="1"/>
  <c r="AM285" i="1"/>
  <c r="AK285" i="1"/>
  <c r="AL285" i="1" s="1"/>
  <c r="AG290" i="1"/>
  <c r="AH290" i="1" s="1"/>
  <c r="AI290" i="1"/>
  <c r="AO290" i="1"/>
  <c r="AP290" i="1" s="1"/>
  <c r="AQ290" i="1"/>
  <c r="AK292" i="1"/>
  <c r="AL292" i="1" s="1"/>
  <c r="AM292" i="1"/>
  <c r="AI297" i="1"/>
  <c r="AG297" i="1"/>
  <c r="AH297" i="1" s="1"/>
  <c r="AQ297" i="1"/>
  <c r="AO297" i="1"/>
  <c r="AP297" i="1" s="1"/>
  <c r="AM302" i="1"/>
  <c r="AK302" i="1"/>
  <c r="AL302" i="1" s="1"/>
  <c r="AI305" i="1"/>
  <c r="AG305" i="1"/>
  <c r="AH305" i="1" s="1"/>
  <c r="AQ305" i="1"/>
  <c r="AO305" i="1"/>
  <c r="AP305" i="1" s="1"/>
  <c r="AM308" i="1"/>
  <c r="AK308" i="1"/>
  <c r="AL308" i="1" s="1"/>
  <c r="AI310" i="1"/>
  <c r="AG310" i="1"/>
  <c r="AH310" i="1" s="1"/>
  <c r="AQ310" i="1"/>
  <c r="AO310" i="1"/>
  <c r="AP310" i="1" s="1"/>
  <c r="AM314" i="1"/>
  <c r="AK314" i="1"/>
  <c r="AL314" i="1" s="1"/>
  <c r="AI320" i="1"/>
  <c r="AG320" i="1"/>
  <c r="AH320" i="1" s="1"/>
  <c r="AQ320" i="1"/>
  <c r="AO320" i="1"/>
  <c r="AP320" i="1" s="1"/>
  <c r="AM323" i="1"/>
  <c r="AK323" i="1"/>
  <c r="AL323" i="1" s="1"/>
  <c r="AI326" i="1"/>
  <c r="AG326" i="1"/>
  <c r="AH326" i="1" s="1"/>
  <c r="AQ326" i="1"/>
  <c r="AO326" i="1"/>
  <c r="AP326" i="1" s="1"/>
  <c r="AM328" i="1"/>
  <c r="AK328" i="1"/>
  <c r="AL328" i="1" s="1"/>
  <c r="AI331" i="1"/>
  <c r="AG331" i="1"/>
  <c r="AH331" i="1" s="1"/>
  <c r="AQ331" i="1"/>
  <c r="AO331" i="1"/>
  <c r="AP331" i="1" s="1"/>
  <c r="AI335" i="1"/>
  <c r="AG335" i="1"/>
  <c r="AH335" i="1" s="1"/>
  <c r="AM340" i="1"/>
  <c r="AK340" i="1"/>
  <c r="AL340" i="1" s="1"/>
  <c r="AQ340" i="1"/>
  <c r="AO340" i="1"/>
  <c r="AP340" i="1" s="1"/>
  <c r="AK342" i="1"/>
  <c r="AL342" i="1" s="1"/>
  <c r="AM342" i="1"/>
  <c r="D167" i="1"/>
  <c r="H167" i="1" s="1"/>
  <c r="D101" i="1"/>
  <c r="H101" i="1" s="1"/>
  <c r="D283" i="1"/>
  <c r="H283" i="1" s="1"/>
  <c r="D240" i="1"/>
  <c r="H240" i="1" s="1"/>
  <c r="D93" i="1"/>
  <c r="H93" i="1" s="1"/>
  <c r="D31" i="1"/>
  <c r="H31" i="1" s="1"/>
  <c r="D45" i="1"/>
  <c r="H45" i="1" s="1"/>
  <c r="D264" i="1"/>
  <c r="H264" i="1" s="1"/>
  <c r="D206" i="1"/>
  <c r="H206" i="1" s="1"/>
  <c r="D327" i="1"/>
  <c r="H327" i="1" s="1"/>
  <c r="D342" i="1"/>
  <c r="H342" i="1" s="1"/>
  <c r="D271" i="1"/>
  <c r="H271" i="1" s="1"/>
  <c r="D159" i="1"/>
  <c r="H159" i="1" s="1"/>
  <c r="D107" i="1"/>
  <c r="H107" i="1" s="1"/>
  <c r="D318" i="1"/>
  <c r="H318" i="1" s="1"/>
  <c r="D297" i="1"/>
  <c r="H297" i="1" s="1"/>
  <c r="D218" i="1"/>
  <c r="H218" i="1" s="1"/>
  <c r="D190" i="1"/>
  <c r="H190" i="1" s="1"/>
  <c r="D137" i="1"/>
  <c r="H137" i="1" s="1"/>
  <c r="D120" i="1"/>
  <c r="H120" i="1" s="1"/>
  <c r="D84" i="1"/>
  <c r="H84" i="1" s="1"/>
  <c r="D49" i="1"/>
  <c r="H49" i="1" s="1"/>
  <c r="D227" i="1"/>
  <c r="H227" i="1" s="1"/>
  <c r="D61" i="1"/>
  <c r="H61" i="1" s="1"/>
  <c r="D38" i="1"/>
  <c r="H38" i="1" s="1"/>
  <c r="D277" i="1"/>
  <c r="H277" i="1" s="1"/>
  <c r="D251" i="1"/>
  <c r="H251" i="1" s="1"/>
  <c r="D154" i="1"/>
  <c r="H154" i="1" s="1"/>
  <c r="D341" i="1"/>
  <c r="H341" i="1" s="1"/>
  <c r="D335" i="1"/>
  <c r="H335" i="1" s="1"/>
  <c r="AI19" i="1"/>
  <c r="AG19" i="1"/>
  <c r="AH19" i="1" s="1"/>
  <c r="AQ19" i="1"/>
  <c r="AO19" i="1"/>
  <c r="AP19" i="1" s="1"/>
  <c r="AM27" i="1"/>
  <c r="AK27" i="1"/>
  <c r="AL27" i="1" s="1"/>
  <c r="AI36" i="1"/>
  <c r="AG36" i="1"/>
  <c r="AH36" i="1" s="1"/>
  <c r="AQ36" i="1"/>
  <c r="AO36" i="1"/>
  <c r="AP36" i="1" s="1"/>
  <c r="AM38" i="1"/>
  <c r="AK38" i="1"/>
  <c r="AL38" i="1" s="1"/>
  <c r="AI41" i="1"/>
  <c r="AG41" i="1"/>
  <c r="AQ41" i="1"/>
  <c r="AO41" i="1"/>
  <c r="AP41" i="1" s="1"/>
  <c r="AM44" i="1"/>
  <c r="AK44" i="1"/>
  <c r="AL44" i="1" s="1"/>
  <c r="AI46" i="1"/>
  <c r="AG46" i="1"/>
  <c r="AH46" i="1" s="1"/>
  <c r="AQ46" i="1"/>
  <c r="AO46" i="1"/>
  <c r="AP46" i="1" s="1"/>
  <c r="AM48" i="1"/>
  <c r="AK48" i="1"/>
  <c r="AL48" i="1" s="1"/>
  <c r="AI50" i="1"/>
  <c r="AG50" i="1"/>
  <c r="AH50" i="1" s="1"/>
  <c r="AQ50" i="1"/>
  <c r="AO50" i="1"/>
  <c r="AP50" i="1" s="1"/>
  <c r="AM54" i="1"/>
  <c r="AK54" i="1"/>
  <c r="AL54" i="1" s="1"/>
  <c r="AI62" i="1"/>
  <c r="AG62" i="1"/>
  <c r="AH62" i="1" s="1"/>
  <c r="AQ62" i="1"/>
  <c r="AO62" i="1"/>
  <c r="AP62" i="1" s="1"/>
  <c r="AM68" i="1"/>
  <c r="AK68" i="1"/>
  <c r="AL68" i="1" s="1"/>
  <c r="AI73" i="1"/>
  <c r="AG73" i="1"/>
  <c r="AH73" i="1" s="1"/>
  <c r="AQ73" i="1"/>
  <c r="AO73" i="1"/>
  <c r="AP73" i="1" s="1"/>
  <c r="AM78" i="1"/>
  <c r="AK78" i="1"/>
  <c r="AL78" i="1" s="1"/>
  <c r="AI80" i="1"/>
  <c r="AG80" i="1"/>
  <c r="AH80" i="1" s="1"/>
  <c r="AQ80" i="1"/>
  <c r="AO80" i="1"/>
  <c r="AP80" i="1" s="1"/>
  <c r="AM85" i="1"/>
  <c r="AK85" i="1"/>
  <c r="AL85" i="1" s="1"/>
  <c r="AI89" i="1"/>
  <c r="AG89" i="1"/>
  <c r="AH89" i="1" s="1"/>
  <c r="AQ89" i="1"/>
  <c r="AO89" i="1"/>
  <c r="AP89" i="1" s="1"/>
  <c r="AM94" i="1"/>
  <c r="AK94" i="1"/>
  <c r="AL94" i="1" s="1"/>
  <c r="AG98" i="1"/>
  <c r="AH98" i="1" s="1"/>
  <c r="AI98" i="1"/>
  <c r="AO98" i="1"/>
  <c r="AP98" i="1" s="1"/>
  <c r="AQ98" i="1"/>
  <c r="AK102" i="1"/>
  <c r="AL102" i="1" s="1"/>
  <c r="AM102" i="1"/>
  <c r="AI108" i="1"/>
  <c r="AG108" i="1"/>
  <c r="AH108" i="1" s="1"/>
  <c r="AQ108" i="1"/>
  <c r="AO108" i="1"/>
  <c r="AP108" i="1" s="1"/>
  <c r="AM113" i="1"/>
  <c r="AK113" i="1"/>
  <c r="AL113" i="1" s="1"/>
  <c r="AI117" i="1"/>
  <c r="AG117" i="1"/>
  <c r="AH117" i="1" s="1"/>
  <c r="AQ117" i="1"/>
  <c r="AO117" i="1"/>
  <c r="AP117" i="1" s="1"/>
  <c r="AM122" i="1"/>
  <c r="AK122" i="1"/>
  <c r="AL122" i="1" s="1"/>
  <c r="AI127" i="1"/>
  <c r="AG127" i="1"/>
  <c r="AH127" i="1" s="1"/>
  <c r="AQ127" i="1"/>
  <c r="AO127" i="1"/>
  <c r="AP127" i="1" s="1"/>
  <c r="AM129" i="1"/>
  <c r="AK129" i="1"/>
  <c r="AL129" i="1" s="1"/>
  <c r="AI132" i="1"/>
  <c r="AG132" i="1"/>
  <c r="AH132" i="1" s="1"/>
  <c r="AQ132" i="1"/>
  <c r="AO132" i="1"/>
  <c r="AP132" i="1" s="1"/>
  <c r="AM135" i="1"/>
  <c r="AK135" i="1"/>
  <c r="AL135" i="1" s="1"/>
  <c r="AI140" i="1"/>
  <c r="AG140" i="1"/>
  <c r="AH140" i="1" s="1"/>
  <c r="AQ140" i="1"/>
  <c r="AO140" i="1"/>
  <c r="AP140" i="1" s="1"/>
  <c r="AK143" i="1"/>
  <c r="AL143" i="1" s="1"/>
  <c r="AM143" i="1"/>
  <c r="AI146" i="1"/>
  <c r="AG146" i="1"/>
  <c r="AH146" i="1" s="1"/>
  <c r="AQ146" i="1"/>
  <c r="AO146" i="1"/>
  <c r="AP146" i="1" s="1"/>
  <c r="AM150" i="1"/>
  <c r="AK150" i="1"/>
  <c r="AL150" i="1" s="1"/>
  <c r="AI154" i="1"/>
  <c r="AG154" i="1"/>
  <c r="AH154" i="1" s="1"/>
  <c r="AQ154" i="1"/>
  <c r="AO154" i="1"/>
  <c r="AP154" i="1" s="1"/>
  <c r="AM160" i="1"/>
  <c r="AK160" i="1"/>
  <c r="AL160" i="1" s="1"/>
  <c r="AI164" i="1"/>
  <c r="AG164" i="1"/>
  <c r="AH164" i="1" s="1"/>
  <c r="AQ164" i="1"/>
  <c r="AO164" i="1"/>
  <c r="AP164" i="1" s="1"/>
  <c r="AK169" i="1"/>
  <c r="AL169" i="1" s="1"/>
  <c r="AM169" i="1"/>
  <c r="AG175" i="1"/>
  <c r="AH175" i="1" s="1"/>
  <c r="AI175" i="1"/>
  <c r="AO175" i="1"/>
  <c r="AP175" i="1" s="1"/>
  <c r="AQ175" i="1"/>
  <c r="AM180" i="1"/>
  <c r="AK180" i="1"/>
  <c r="AL180" i="1" s="1"/>
  <c r="AI186" i="1"/>
  <c r="AG186" i="1"/>
  <c r="AH186" i="1" s="1"/>
  <c r="AQ186" i="1"/>
  <c r="AO186" i="1"/>
  <c r="AP186" i="1" s="1"/>
  <c r="AM190" i="1"/>
  <c r="AK190" i="1"/>
  <c r="AL190" i="1" s="1"/>
  <c r="AI192" i="1"/>
  <c r="AG192" i="1"/>
  <c r="AH192" i="1" s="1"/>
  <c r="AQ192" i="1"/>
  <c r="AO192" i="1"/>
  <c r="AP192" i="1" s="1"/>
  <c r="AK195" i="1"/>
  <c r="AL195" i="1" s="1"/>
  <c r="AM195" i="1"/>
  <c r="AI200" i="1"/>
  <c r="AG200" i="1"/>
  <c r="AH200" i="1" s="1"/>
  <c r="AQ200" i="1"/>
  <c r="AO200" i="1"/>
  <c r="AP200" i="1" s="1"/>
  <c r="AK203" i="1"/>
  <c r="AL203" i="1" s="1"/>
  <c r="AM203" i="1"/>
  <c r="AG209" i="1"/>
  <c r="AH209" i="1" s="1"/>
  <c r="AI209" i="1"/>
  <c r="AO209" i="1"/>
  <c r="AP209" i="1" s="1"/>
  <c r="AQ209" i="1"/>
  <c r="AM212" i="1"/>
  <c r="AK212" i="1"/>
  <c r="AL212" i="1" s="1"/>
  <c r="AG215" i="1"/>
  <c r="AH215" i="1" s="1"/>
  <c r="AI215" i="1"/>
  <c r="AO215" i="1"/>
  <c r="AP215" i="1" s="1"/>
  <c r="AQ215" i="1"/>
  <c r="AM220" i="1"/>
  <c r="AK220" i="1"/>
  <c r="AL220" i="1" s="1"/>
  <c r="AI222" i="1"/>
  <c r="AG222" i="1"/>
  <c r="AH222" i="1" s="1"/>
  <c r="AQ222" i="1"/>
  <c r="AO222" i="1"/>
  <c r="AP222" i="1" s="1"/>
  <c r="AK225" i="1"/>
  <c r="AL225" i="1" s="1"/>
  <c r="AM225" i="1"/>
  <c r="AG227" i="1"/>
  <c r="AH227" i="1" s="1"/>
  <c r="AI227" i="1"/>
  <c r="AO227" i="1"/>
  <c r="AP227" i="1" s="1"/>
  <c r="AQ227" i="1"/>
  <c r="AM234" i="1"/>
  <c r="AK234" i="1"/>
  <c r="AL234" i="1" s="1"/>
  <c r="AI236" i="1"/>
  <c r="AG236" i="1"/>
  <c r="AH236" i="1" s="1"/>
  <c r="AQ236" i="1"/>
  <c r="AO236" i="1"/>
  <c r="AP236" i="1" s="1"/>
  <c r="AM238" i="1"/>
  <c r="AK238" i="1"/>
  <c r="AL238" i="1" s="1"/>
  <c r="AG246" i="1"/>
  <c r="AH246" i="1" s="1"/>
  <c r="AI246" i="1"/>
  <c r="AO246" i="1"/>
  <c r="AP246" i="1" s="1"/>
  <c r="AQ246" i="1"/>
  <c r="AK250" i="1"/>
  <c r="AL250" i="1" s="1"/>
  <c r="AM250" i="1"/>
  <c r="AI255" i="1"/>
  <c r="AG255" i="1"/>
  <c r="AH255" i="1" s="1"/>
  <c r="AQ255" i="1"/>
  <c r="AO255" i="1"/>
  <c r="AP255" i="1" s="1"/>
  <c r="AK258" i="1"/>
  <c r="AL258" i="1" s="1"/>
  <c r="AM258" i="1"/>
  <c r="AG260" i="1"/>
  <c r="AH260" i="1" s="1"/>
  <c r="AI260" i="1"/>
  <c r="AO260" i="1"/>
  <c r="AP260" i="1" s="1"/>
  <c r="AQ260" i="1"/>
  <c r="AK264" i="1"/>
  <c r="AL264" i="1" s="1"/>
  <c r="AM264" i="1"/>
  <c r="AG268" i="1"/>
  <c r="AH268" i="1" s="1"/>
  <c r="AI268" i="1"/>
  <c r="AO268" i="1"/>
  <c r="AP268" i="1" s="1"/>
  <c r="AQ268" i="1"/>
  <c r="AK270" i="1"/>
  <c r="AL270" i="1" s="1"/>
  <c r="AM270" i="1"/>
  <c r="AG272" i="1"/>
  <c r="AH272" i="1" s="1"/>
  <c r="AI272" i="1"/>
  <c r="AO272" i="1"/>
  <c r="AP272" i="1" s="1"/>
  <c r="AQ272" i="1"/>
  <c r="AM275" i="1"/>
  <c r="AK275" i="1"/>
  <c r="AL275" i="1" s="1"/>
  <c r="AG278" i="1"/>
  <c r="AH278" i="1" s="1"/>
  <c r="AI278" i="1"/>
  <c r="AO278" i="1"/>
  <c r="AP278" i="1" s="1"/>
  <c r="AQ278" i="1"/>
  <c r="AM283" i="1"/>
  <c r="AK283" i="1"/>
  <c r="AL283" i="1" s="1"/>
  <c r="AG286" i="1"/>
  <c r="AH286" i="1" s="1"/>
  <c r="AI286" i="1"/>
  <c r="AO286" i="1"/>
  <c r="AP286" i="1" s="1"/>
  <c r="AQ286" i="1"/>
  <c r="AM289" i="1"/>
  <c r="AK289" i="1"/>
  <c r="AI295" i="1"/>
  <c r="AG295" i="1"/>
  <c r="AH295" i="1" s="1"/>
  <c r="AQ295" i="1"/>
  <c r="AO295" i="1"/>
  <c r="AP295" i="1" s="1"/>
  <c r="AM298" i="1"/>
  <c r="AK298" i="1"/>
  <c r="AL298" i="1" s="1"/>
  <c r="AI301" i="1"/>
  <c r="AG301" i="1"/>
  <c r="AH301" i="1" s="1"/>
  <c r="AQ301" i="1"/>
  <c r="AO301" i="1"/>
  <c r="AP301" i="1" s="1"/>
  <c r="AM306" i="1"/>
  <c r="AK306" i="1"/>
  <c r="AL306" i="1" s="1"/>
  <c r="AI313" i="1"/>
  <c r="AG313" i="1"/>
  <c r="AH313" i="1" s="1"/>
  <c r="AQ313" i="1"/>
  <c r="AO313" i="1"/>
  <c r="AP313" i="1" s="1"/>
  <c r="AM316" i="1"/>
  <c r="AK316" i="1"/>
  <c r="AL316" i="1" s="1"/>
  <c r="AI318" i="1"/>
  <c r="AG318" i="1"/>
  <c r="AH318" i="1" s="1"/>
  <c r="AQ318" i="1"/>
  <c r="AO318" i="1"/>
  <c r="AP318" i="1" s="1"/>
  <c r="AM324" i="1"/>
  <c r="AK324" i="1"/>
  <c r="AL324" i="1" s="1"/>
  <c r="AI332" i="1"/>
  <c r="AG332" i="1"/>
  <c r="AH332" i="1" s="1"/>
  <c r="AQ332" i="1"/>
  <c r="AO332" i="1"/>
  <c r="AP332" i="1" s="1"/>
  <c r="AI337" i="1"/>
  <c r="AG337" i="1"/>
  <c r="AH337" i="1" s="1"/>
  <c r="AM339" i="1"/>
  <c r="AK339" i="1"/>
  <c r="AL339" i="1" s="1"/>
  <c r="AQ339" i="1"/>
  <c r="AO339" i="1"/>
  <c r="AP339" i="1" s="1"/>
  <c r="AK344" i="1"/>
  <c r="AL344" i="1" s="1"/>
  <c r="AM344" i="1"/>
  <c r="AI26" i="1"/>
  <c r="AG26" i="1"/>
  <c r="AH26" i="1" s="1"/>
  <c r="AQ26" i="1"/>
  <c r="AO26" i="1"/>
  <c r="AP26" i="1" s="1"/>
  <c r="AM20" i="1"/>
  <c r="AK20" i="1"/>
  <c r="AL20" i="1" s="1"/>
  <c r="AI23" i="1"/>
  <c r="AG23" i="1"/>
  <c r="AH23" i="1" s="1"/>
  <c r="AQ23" i="1"/>
  <c r="AO23" i="1"/>
  <c r="AP23" i="1" s="1"/>
  <c r="AM25" i="1"/>
  <c r="AK25" i="1"/>
  <c r="AL25" i="1" s="1"/>
  <c r="AI29" i="1"/>
  <c r="AG29" i="1"/>
  <c r="AH29" i="1" s="1"/>
  <c r="AQ29" i="1"/>
  <c r="AO29" i="1"/>
  <c r="AP29" i="1" s="1"/>
  <c r="AM31" i="1"/>
  <c r="AK31" i="1"/>
  <c r="AL31" i="1" s="1"/>
  <c r="AI33" i="1"/>
  <c r="AG33" i="1"/>
  <c r="AH33" i="1" s="1"/>
  <c r="AQ33" i="1"/>
  <c r="AO33" i="1"/>
  <c r="AP33" i="1" s="1"/>
  <c r="AM39" i="1"/>
  <c r="AK39" i="1"/>
  <c r="AL39" i="1" s="1"/>
  <c r="AI51" i="1"/>
  <c r="AG51" i="1"/>
  <c r="AH51" i="1" s="1"/>
  <c r="AQ51" i="1"/>
  <c r="AO51" i="1"/>
  <c r="AP51" i="1" s="1"/>
  <c r="AM55" i="1"/>
  <c r="AK55" i="1"/>
  <c r="AL55" i="1" s="1"/>
  <c r="AI57" i="1"/>
  <c r="AG57" i="1"/>
  <c r="AH57" i="1" s="1"/>
  <c r="AQ57" i="1"/>
  <c r="AO57" i="1"/>
  <c r="AP57" i="1" s="1"/>
  <c r="AM59" i="1"/>
  <c r="AK59" i="1"/>
  <c r="AL59" i="1" s="1"/>
  <c r="AI64" i="1"/>
  <c r="AG64" i="1"/>
  <c r="AH64" i="1" s="1"/>
  <c r="AQ64" i="1"/>
  <c r="AO64" i="1"/>
  <c r="AP64" i="1" s="1"/>
  <c r="AM66" i="1"/>
  <c r="AK66" i="1"/>
  <c r="AL66" i="1" s="1"/>
  <c r="AI69" i="1"/>
  <c r="AG69" i="1"/>
  <c r="AH69" i="1" s="1"/>
  <c r="AQ69" i="1"/>
  <c r="AO69" i="1"/>
  <c r="AP69" i="1" s="1"/>
  <c r="AM72" i="1"/>
  <c r="AK72" i="1"/>
  <c r="AL72" i="1" s="1"/>
  <c r="AI75" i="1"/>
  <c r="AG75" i="1"/>
  <c r="AH75" i="1" s="1"/>
  <c r="AQ75" i="1"/>
  <c r="AO75" i="1"/>
  <c r="AP75" i="1" s="1"/>
  <c r="AM81" i="1"/>
  <c r="AK81" i="1"/>
  <c r="AL81" i="1" s="1"/>
  <c r="AI83" i="1"/>
  <c r="AG83" i="1"/>
  <c r="AH83" i="1" s="1"/>
  <c r="AQ83" i="1"/>
  <c r="AO83" i="1"/>
  <c r="AP83" i="1" s="1"/>
  <c r="AM88" i="1"/>
  <c r="AK88" i="1"/>
  <c r="AL88" i="1" s="1"/>
  <c r="AI91" i="1"/>
  <c r="AG91" i="1"/>
  <c r="AH91" i="1" s="1"/>
  <c r="AQ91" i="1"/>
  <c r="AO91" i="1"/>
  <c r="AP91" i="1" s="1"/>
  <c r="AM96" i="1"/>
  <c r="AK96" i="1"/>
  <c r="AL96" i="1" s="1"/>
  <c r="AI99" i="1"/>
  <c r="AG99" i="1"/>
  <c r="AH99" i="1" s="1"/>
  <c r="AQ99" i="1"/>
  <c r="AO99" i="1"/>
  <c r="AP99" i="1" s="1"/>
  <c r="AK104" i="1"/>
  <c r="AL104" i="1" s="1"/>
  <c r="AM104" i="1"/>
  <c r="AI106" i="1"/>
  <c r="AG106" i="1"/>
  <c r="AH106" i="1" s="1"/>
  <c r="AQ106" i="1"/>
  <c r="AO106" i="1"/>
  <c r="AP106" i="1" s="1"/>
  <c r="AM109" i="1"/>
  <c r="AK109" i="1"/>
  <c r="AL109" i="1" s="1"/>
  <c r="AI111" i="1"/>
  <c r="AG111" i="1"/>
  <c r="AH111" i="1" s="1"/>
  <c r="AQ111" i="1"/>
  <c r="AO111" i="1"/>
  <c r="AP111" i="1" s="1"/>
  <c r="AM115" i="1"/>
  <c r="AK115" i="1"/>
  <c r="AL115" i="1" s="1"/>
  <c r="AI120" i="1"/>
  <c r="AG120" i="1"/>
  <c r="AH120" i="1" s="1"/>
  <c r="AQ120" i="1"/>
  <c r="AO120" i="1"/>
  <c r="AP120" i="1" s="1"/>
  <c r="AM123" i="1"/>
  <c r="AK123" i="1"/>
  <c r="AL123" i="1" s="1"/>
  <c r="AI125" i="1"/>
  <c r="AG125" i="1"/>
  <c r="AH125" i="1" s="1"/>
  <c r="AQ125" i="1"/>
  <c r="AO125" i="1"/>
  <c r="AP125" i="1" s="1"/>
  <c r="AM134" i="1"/>
  <c r="AK134" i="1"/>
  <c r="AL134" i="1" s="1"/>
  <c r="AG137" i="1"/>
  <c r="AH137" i="1" s="1"/>
  <c r="AI137" i="1"/>
  <c r="AO137" i="1"/>
  <c r="AP137" i="1" s="1"/>
  <c r="AQ137" i="1"/>
  <c r="AM142" i="1"/>
  <c r="AK142" i="1"/>
  <c r="AL142" i="1" s="1"/>
  <c r="AG147" i="1"/>
  <c r="AH147" i="1" s="1"/>
  <c r="AI147" i="1"/>
  <c r="AO147" i="1"/>
  <c r="AP147" i="1" s="1"/>
  <c r="AQ147" i="1"/>
  <c r="AK151" i="1"/>
  <c r="AL151" i="1" s="1"/>
  <c r="AM151" i="1"/>
  <c r="AG155" i="1"/>
  <c r="AH155" i="1" s="1"/>
  <c r="AI155" i="1"/>
  <c r="AO155" i="1"/>
  <c r="AP155" i="1" s="1"/>
  <c r="AQ155" i="1"/>
  <c r="AK157" i="1"/>
  <c r="AL157" i="1" s="1"/>
  <c r="AM157" i="1"/>
  <c r="AG161" i="1"/>
  <c r="AH161" i="1" s="1"/>
  <c r="AI161" i="1"/>
  <c r="AO161" i="1"/>
  <c r="AP161" i="1" s="1"/>
  <c r="AQ161" i="1"/>
  <c r="AK165" i="1"/>
  <c r="AL165" i="1" s="1"/>
  <c r="AM165" i="1"/>
  <c r="AI168" i="1"/>
  <c r="AG168" i="1"/>
  <c r="AH168" i="1" s="1"/>
  <c r="AQ168" i="1"/>
  <c r="AO168" i="1"/>
  <c r="AP168" i="1" s="1"/>
  <c r="AM172" i="1"/>
  <c r="AK172" i="1"/>
  <c r="AL172" i="1" s="1"/>
  <c r="AI174" i="1"/>
  <c r="AG174" i="1"/>
  <c r="AH174" i="1" s="1"/>
  <c r="AQ174" i="1"/>
  <c r="AO174" i="1"/>
  <c r="AP174" i="1" s="1"/>
  <c r="AK177" i="1"/>
  <c r="AL177" i="1" s="1"/>
  <c r="AM177" i="1"/>
  <c r="AG181" i="1"/>
  <c r="AH181" i="1" s="1"/>
  <c r="AI181" i="1"/>
  <c r="AO181" i="1"/>
  <c r="AP181" i="1" s="1"/>
  <c r="AQ181" i="1"/>
  <c r="AM184" i="1"/>
  <c r="AK184" i="1"/>
  <c r="AL184" i="1" s="1"/>
  <c r="AG187" i="1"/>
  <c r="AH187" i="1" s="1"/>
  <c r="AI187" i="1"/>
  <c r="AO187" i="1"/>
  <c r="AP187" i="1" s="1"/>
  <c r="AQ187" i="1"/>
  <c r="AM194" i="1"/>
  <c r="AK194" i="1"/>
  <c r="AL194" i="1" s="1"/>
  <c r="AG197" i="1"/>
  <c r="AH197" i="1" s="1"/>
  <c r="AI197" i="1"/>
  <c r="AO197" i="1"/>
  <c r="AP197" i="1" s="1"/>
  <c r="AQ197" i="1"/>
  <c r="AK201" i="1"/>
  <c r="AL201" i="1" s="1"/>
  <c r="AM201" i="1"/>
  <c r="AG205" i="1"/>
  <c r="AH205" i="1" s="1"/>
  <c r="AI205" i="1"/>
  <c r="AO205" i="1"/>
  <c r="AP205" i="1" s="1"/>
  <c r="AQ205" i="1"/>
  <c r="AM208" i="1"/>
  <c r="AK208" i="1"/>
  <c r="AL208" i="1" s="1"/>
  <c r="AG213" i="1"/>
  <c r="AH213" i="1" s="1"/>
  <c r="AI213" i="1"/>
  <c r="AO213" i="1"/>
  <c r="AP213" i="1" s="1"/>
  <c r="AQ213" i="1"/>
  <c r="AK217" i="1"/>
  <c r="AL217" i="1" s="1"/>
  <c r="AM217" i="1"/>
  <c r="AI224" i="1"/>
  <c r="AG224" i="1"/>
  <c r="AH224" i="1" s="1"/>
  <c r="AQ224" i="1"/>
  <c r="AO224" i="1"/>
  <c r="AP224" i="1" s="1"/>
  <c r="AK229" i="1"/>
  <c r="AL229" i="1" s="1"/>
  <c r="AM229" i="1"/>
  <c r="AI232" i="1"/>
  <c r="AG232" i="1"/>
  <c r="AH232" i="1" s="1"/>
  <c r="AQ232" i="1"/>
  <c r="AO232" i="1"/>
  <c r="AP232" i="1" s="1"/>
  <c r="AK239" i="1"/>
  <c r="AL239" i="1" s="1"/>
  <c r="AM239" i="1"/>
  <c r="AG241" i="1"/>
  <c r="AH241" i="1" s="1"/>
  <c r="AI241" i="1"/>
  <c r="AQ241" i="1"/>
  <c r="AO241" i="1"/>
  <c r="AP241" i="1" s="1"/>
  <c r="AK244" i="1"/>
  <c r="AL244" i="1" s="1"/>
  <c r="AM244" i="1"/>
  <c r="AI247" i="1"/>
  <c r="AG247" i="1"/>
  <c r="AH247" i="1" s="1"/>
  <c r="AQ247" i="1"/>
  <c r="AO247" i="1"/>
  <c r="AP247" i="1" s="1"/>
  <c r="AM251" i="1"/>
  <c r="AK251" i="1"/>
  <c r="AL251" i="1" s="1"/>
  <c r="AG254" i="1"/>
  <c r="AH254" i="1" s="1"/>
  <c r="AI254" i="1"/>
  <c r="AO254" i="1"/>
  <c r="AP254" i="1" s="1"/>
  <c r="AQ254" i="1"/>
  <c r="AK262" i="1"/>
  <c r="AL262" i="1" s="1"/>
  <c r="AM262" i="1"/>
  <c r="AI265" i="1"/>
  <c r="AG265" i="1"/>
  <c r="AH265" i="1" s="1"/>
  <c r="AQ265" i="1"/>
  <c r="AO265" i="1"/>
  <c r="AP265" i="1" s="1"/>
  <c r="AK274" i="1"/>
  <c r="AL274" i="1" s="1"/>
  <c r="AM274" i="1"/>
  <c r="AI279" i="1"/>
  <c r="AG279" i="1"/>
  <c r="AH279" i="1" s="1"/>
  <c r="AQ279" i="1"/>
  <c r="AO279" i="1"/>
  <c r="AP279" i="1" s="1"/>
  <c r="AM281" i="1"/>
  <c r="AK281" i="1"/>
  <c r="AL281" i="1" s="1"/>
  <c r="AI287" i="1"/>
  <c r="AG287" i="1"/>
  <c r="AH287" i="1" s="1"/>
  <c r="AQ287" i="1"/>
  <c r="AO287" i="1"/>
  <c r="AP287" i="1" s="1"/>
  <c r="AM291" i="1"/>
  <c r="AK291" i="1"/>
  <c r="AG294" i="1"/>
  <c r="AH294" i="1" s="1"/>
  <c r="AI294" i="1"/>
  <c r="AO294" i="1"/>
  <c r="AP294" i="1" s="1"/>
  <c r="AQ294" i="1"/>
  <c r="AM299" i="1"/>
  <c r="AK299" i="1"/>
  <c r="AL299" i="1" s="1"/>
  <c r="AI304" i="1"/>
  <c r="AG304" i="1"/>
  <c r="AH304" i="1" s="1"/>
  <c r="AQ304" i="1"/>
  <c r="AO304" i="1"/>
  <c r="AP304" i="1" s="1"/>
  <c r="AM307" i="1"/>
  <c r="AK307" i="1"/>
  <c r="AL307" i="1" s="1"/>
  <c r="AI309" i="1"/>
  <c r="AG309" i="1"/>
  <c r="AH309" i="1" s="1"/>
  <c r="AQ309" i="1"/>
  <c r="AO309" i="1"/>
  <c r="AP309" i="1" s="1"/>
  <c r="AM312" i="1"/>
  <c r="AK312" i="1"/>
  <c r="AL312" i="1" s="1"/>
  <c r="AI319" i="1"/>
  <c r="AG319" i="1"/>
  <c r="AH319" i="1" s="1"/>
  <c r="AQ319" i="1"/>
  <c r="AO319" i="1"/>
  <c r="AP319" i="1" s="1"/>
  <c r="AM322" i="1"/>
  <c r="AK322" i="1"/>
  <c r="AL322" i="1" s="1"/>
  <c r="AI325" i="1"/>
  <c r="AG325" i="1"/>
  <c r="AH325" i="1" s="1"/>
  <c r="AQ325" i="1"/>
  <c r="AO325" i="1"/>
  <c r="AP325" i="1" s="1"/>
  <c r="AM327" i="1"/>
  <c r="AK327" i="1"/>
  <c r="AL327" i="1" s="1"/>
  <c r="AI329" i="1"/>
  <c r="AG329" i="1"/>
  <c r="AH329" i="1" s="1"/>
  <c r="AQ329" i="1"/>
  <c r="AO329" i="1"/>
  <c r="AP329" i="1" s="1"/>
  <c r="AM333" i="1"/>
  <c r="AK333" i="1"/>
  <c r="AL333" i="1" s="1"/>
  <c r="AM336" i="1"/>
  <c r="AK336" i="1"/>
  <c r="AL336" i="1" s="1"/>
  <c r="AQ336" i="1"/>
  <c r="AO336" i="1"/>
  <c r="AP336" i="1" s="1"/>
  <c r="AM341" i="1"/>
  <c r="AK341" i="1"/>
  <c r="AL341" i="1" s="1"/>
  <c r="AI345" i="1"/>
  <c r="AG345" i="1"/>
  <c r="AH345" i="1" s="1"/>
  <c r="AQ345" i="1"/>
  <c r="AO345" i="1"/>
  <c r="AM22" i="1"/>
  <c r="AK22" i="1"/>
  <c r="AL22" i="1" s="1"/>
  <c r="AI34" i="1"/>
  <c r="AG34" i="1"/>
  <c r="AH34" i="1" s="1"/>
  <c r="AQ34" i="1"/>
  <c r="AO34" i="1"/>
  <c r="AP34" i="1" s="1"/>
  <c r="AM37" i="1"/>
  <c r="AK37" i="1"/>
  <c r="AL37" i="1" s="1"/>
  <c r="AI40" i="1"/>
  <c r="AG40" i="1"/>
  <c r="AH40" i="1" s="1"/>
  <c r="AQ40" i="1"/>
  <c r="AO40" i="1"/>
  <c r="AP40" i="1" s="1"/>
  <c r="AM43" i="1"/>
  <c r="AK43" i="1"/>
  <c r="AL43" i="1" s="1"/>
  <c r="AI45" i="1"/>
  <c r="AG45" i="1"/>
  <c r="AH45" i="1" s="1"/>
  <c r="AQ45" i="1"/>
  <c r="AO45" i="1"/>
  <c r="AP45" i="1" s="1"/>
  <c r="AM47" i="1"/>
  <c r="AK47" i="1"/>
  <c r="AL47" i="1" s="1"/>
  <c r="AI49" i="1"/>
  <c r="AG49" i="1"/>
  <c r="AH49" i="1" s="1"/>
  <c r="AQ49" i="1"/>
  <c r="AO49" i="1"/>
  <c r="AP49" i="1" s="1"/>
  <c r="AM53" i="1"/>
  <c r="AK53" i="1"/>
  <c r="AL53" i="1" s="1"/>
  <c r="AI60" i="1"/>
  <c r="AG60" i="1"/>
  <c r="AH60" i="1" s="1"/>
  <c r="AQ60" i="1"/>
  <c r="AO60" i="1"/>
  <c r="AP60" i="1" s="1"/>
  <c r="AM63" i="1"/>
  <c r="AK63" i="1"/>
  <c r="AL63" i="1" s="1"/>
  <c r="AI71" i="1"/>
  <c r="AG71" i="1"/>
  <c r="AH71" i="1" s="1"/>
  <c r="AQ71" i="1"/>
  <c r="AO71" i="1"/>
  <c r="AP71" i="1" s="1"/>
  <c r="AM77" i="1"/>
  <c r="AK77" i="1"/>
  <c r="AL77" i="1" s="1"/>
  <c r="AI79" i="1"/>
  <c r="AG79" i="1"/>
  <c r="AH79" i="1" s="1"/>
  <c r="AQ79" i="1"/>
  <c r="AO79" i="1"/>
  <c r="AP79" i="1" s="1"/>
  <c r="AM84" i="1"/>
  <c r="AK84" i="1"/>
  <c r="AL84" i="1" s="1"/>
  <c r="AI86" i="1"/>
  <c r="AG86" i="1"/>
  <c r="AH86" i="1" s="1"/>
  <c r="AQ86" i="1"/>
  <c r="AO86" i="1"/>
  <c r="AP86" i="1" s="1"/>
  <c r="AM92" i="1"/>
  <c r="AK92" i="1"/>
  <c r="AL92" i="1" s="1"/>
  <c r="AI95" i="1"/>
  <c r="AG95" i="1"/>
  <c r="AH95" i="1" s="1"/>
  <c r="AQ95" i="1"/>
  <c r="AO95" i="1"/>
  <c r="AP95" i="1" s="1"/>
  <c r="AK100" i="1"/>
  <c r="AL100" i="1" s="1"/>
  <c r="AM100" i="1"/>
  <c r="AI103" i="1"/>
  <c r="AG103" i="1"/>
  <c r="AH103" i="1" s="1"/>
  <c r="AQ103" i="1"/>
  <c r="AO103" i="1"/>
  <c r="AP103" i="1" s="1"/>
  <c r="AM112" i="1"/>
  <c r="AK112" i="1"/>
  <c r="AL112" i="1" s="1"/>
  <c r="AI116" i="1"/>
  <c r="AG116" i="1"/>
  <c r="AH116" i="1" s="1"/>
  <c r="AQ116" i="1"/>
  <c r="AO116" i="1"/>
  <c r="AP116" i="1" s="1"/>
  <c r="AM118" i="1"/>
  <c r="AK118" i="1"/>
  <c r="AL118" i="1" s="1"/>
  <c r="AI126" i="1"/>
  <c r="AG126" i="1"/>
  <c r="AH126" i="1" s="1"/>
  <c r="AQ126" i="1"/>
  <c r="AO126" i="1"/>
  <c r="AP126" i="1" s="1"/>
  <c r="AM128" i="1"/>
  <c r="AK128" i="1"/>
  <c r="AL128" i="1" s="1"/>
  <c r="AI130" i="1"/>
  <c r="AG130" i="1"/>
  <c r="AH130" i="1" s="1"/>
  <c r="AQ130" i="1"/>
  <c r="AO130" i="1"/>
  <c r="AP130" i="1" s="1"/>
  <c r="AM133" i="1"/>
  <c r="AK133" i="1"/>
  <c r="AL133" i="1" s="1"/>
  <c r="AI138" i="1"/>
  <c r="AG138" i="1"/>
  <c r="AH138" i="1" s="1"/>
  <c r="AQ138" i="1"/>
  <c r="AO138" i="1"/>
  <c r="AP138" i="1" s="1"/>
  <c r="AK141" i="1"/>
  <c r="AL141" i="1" s="1"/>
  <c r="AM141" i="1"/>
  <c r="AI144" i="1"/>
  <c r="AG144" i="1"/>
  <c r="AH144" i="1" s="1"/>
  <c r="AQ144" i="1"/>
  <c r="AO144" i="1"/>
  <c r="AP144" i="1" s="1"/>
  <c r="AM148" i="1"/>
  <c r="AK148" i="1"/>
  <c r="AL148" i="1" s="1"/>
  <c r="AI152" i="1"/>
  <c r="AG152" i="1"/>
  <c r="AH152" i="1" s="1"/>
  <c r="AQ152" i="1"/>
  <c r="AO152" i="1"/>
  <c r="AP152" i="1" s="1"/>
  <c r="AK159" i="1"/>
  <c r="AL159" i="1" s="1"/>
  <c r="AM159" i="1"/>
  <c r="AI162" i="1"/>
  <c r="AG162" i="1"/>
  <c r="AH162" i="1" s="1"/>
  <c r="AQ162" i="1"/>
  <c r="AO162" i="1"/>
  <c r="AP162" i="1" s="1"/>
  <c r="AK167" i="1"/>
  <c r="AL167" i="1" s="1"/>
  <c r="AM167" i="1"/>
  <c r="AG171" i="1"/>
  <c r="AH171" i="1" s="1"/>
  <c r="AI171" i="1"/>
  <c r="AO171" i="1"/>
  <c r="AP171" i="1" s="1"/>
  <c r="AQ171" i="1"/>
  <c r="AK179" i="1"/>
  <c r="AL179" i="1" s="1"/>
  <c r="AM179" i="1"/>
  <c r="AG183" i="1"/>
  <c r="AH183" i="1" s="1"/>
  <c r="AI183" i="1"/>
  <c r="AO183" i="1"/>
  <c r="AP183" i="1" s="1"/>
  <c r="AQ183" i="1"/>
  <c r="AK189" i="1"/>
  <c r="AL189" i="1" s="1"/>
  <c r="AM189" i="1"/>
  <c r="AG191" i="1"/>
  <c r="AH191" i="1" s="1"/>
  <c r="AI191" i="1"/>
  <c r="AO191" i="1"/>
  <c r="AP191" i="1" s="1"/>
  <c r="AQ191" i="1"/>
  <c r="AK193" i="1"/>
  <c r="AL193" i="1" s="1"/>
  <c r="AM193" i="1"/>
  <c r="AI198" i="1"/>
  <c r="AG198" i="1"/>
  <c r="AH198" i="1" s="1"/>
  <c r="AQ198" i="1"/>
  <c r="AO198" i="1"/>
  <c r="AP198" i="1" s="1"/>
  <c r="AM202" i="1"/>
  <c r="AK202" i="1"/>
  <c r="AL202" i="1" s="1"/>
  <c r="AI206" i="1"/>
  <c r="AG206" i="1"/>
  <c r="AH206" i="1" s="1"/>
  <c r="AQ206" i="1"/>
  <c r="AO206" i="1"/>
  <c r="AP206" i="1" s="1"/>
  <c r="AK211" i="1"/>
  <c r="AL211" i="1" s="1"/>
  <c r="AM211" i="1"/>
  <c r="AI214" i="1"/>
  <c r="AG214" i="1"/>
  <c r="AH214" i="1" s="1"/>
  <c r="AQ214" i="1"/>
  <c r="AO214" i="1"/>
  <c r="AP214" i="1" s="1"/>
  <c r="AM218" i="1"/>
  <c r="AK218" i="1"/>
  <c r="AL218" i="1" s="1"/>
  <c r="AG221" i="1"/>
  <c r="AH221" i="1" s="1"/>
  <c r="AI221" i="1"/>
  <c r="AO221" i="1"/>
  <c r="AP221" i="1" s="1"/>
  <c r="AQ221" i="1"/>
  <c r="AK223" i="1"/>
  <c r="AL223" i="1" s="1"/>
  <c r="AM223" i="1"/>
  <c r="AI226" i="1"/>
  <c r="AG226" i="1"/>
  <c r="AH226" i="1" s="1"/>
  <c r="AQ226" i="1"/>
  <c r="AO226" i="1"/>
  <c r="AP226" i="1" s="1"/>
  <c r="AM230" i="1"/>
  <c r="AK230" i="1"/>
  <c r="AL230" i="1" s="1"/>
  <c r="AG235" i="1"/>
  <c r="AH235" i="1" s="1"/>
  <c r="AI235" i="1"/>
  <c r="AO235" i="1"/>
  <c r="AP235" i="1" s="1"/>
  <c r="AQ235" i="1"/>
  <c r="AK237" i="1"/>
  <c r="AL237" i="1" s="1"/>
  <c r="AM237" i="1"/>
  <c r="AG242" i="1"/>
  <c r="AH242" i="1" s="1"/>
  <c r="AI242" i="1"/>
  <c r="AO242" i="1"/>
  <c r="AP242" i="1" s="1"/>
  <c r="AQ242" i="1"/>
  <c r="AK248" i="1"/>
  <c r="AL248" i="1" s="1"/>
  <c r="AM248" i="1"/>
  <c r="AG252" i="1"/>
  <c r="AH252" i="1" s="1"/>
  <c r="AI252" i="1"/>
  <c r="AO252" i="1"/>
  <c r="AP252" i="1" s="1"/>
  <c r="AQ252" i="1"/>
  <c r="AM257" i="1"/>
  <c r="AK257" i="1"/>
  <c r="AL257" i="1" s="1"/>
  <c r="AI259" i="1"/>
  <c r="AG259" i="1"/>
  <c r="AH259" i="1" s="1"/>
  <c r="AQ259" i="1"/>
  <c r="AO259" i="1"/>
  <c r="AP259" i="1" s="1"/>
  <c r="AM261" i="1"/>
  <c r="AK261" i="1"/>
  <c r="AL261" i="1" s="1"/>
  <c r="AG266" i="1"/>
  <c r="AH266" i="1" s="1"/>
  <c r="AI266" i="1"/>
  <c r="AO266" i="1"/>
  <c r="AP266" i="1" s="1"/>
  <c r="AQ266" i="1"/>
  <c r="AM269" i="1"/>
  <c r="AK269" i="1"/>
  <c r="AL269" i="1" s="1"/>
  <c r="AI271" i="1"/>
  <c r="AG271" i="1"/>
  <c r="AH271" i="1" s="1"/>
  <c r="AQ271" i="1"/>
  <c r="AO271" i="1"/>
  <c r="AP271" i="1" s="1"/>
  <c r="AM273" i="1"/>
  <c r="AK273" i="1"/>
  <c r="AL273" i="1" s="1"/>
  <c r="AG276" i="1"/>
  <c r="AH276" i="1" s="1"/>
  <c r="AI276" i="1"/>
  <c r="AO276" i="1"/>
  <c r="AP276" i="1" s="1"/>
  <c r="AQ276" i="1"/>
  <c r="AK282" i="1"/>
  <c r="AL282" i="1" s="1"/>
  <c r="AM282" i="1"/>
  <c r="AG284" i="1"/>
  <c r="AH284" i="1" s="1"/>
  <c r="AI284" i="1"/>
  <c r="AO284" i="1"/>
  <c r="AP284" i="1" s="1"/>
  <c r="AQ284" i="1"/>
  <c r="AK288" i="1"/>
  <c r="AM288" i="1"/>
  <c r="AI293" i="1"/>
  <c r="AG293" i="1"/>
  <c r="AH293" i="1" s="1"/>
  <c r="AQ293" i="1"/>
  <c r="AO293" i="1"/>
  <c r="AP293" i="1" s="1"/>
  <c r="AM296" i="1"/>
  <c r="AK296" i="1"/>
  <c r="AL296" i="1" s="1"/>
  <c r="AI300" i="1"/>
  <c r="AG300" i="1"/>
  <c r="AH300" i="1" s="1"/>
  <c r="AQ300" i="1"/>
  <c r="AO300" i="1"/>
  <c r="AP300" i="1" s="1"/>
  <c r="AM303" i="1"/>
  <c r="AK303" i="1"/>
  <c r="AL303" i="1" s="1"/>
  <c r="AI311" i="1"/>
  <c r="AG311" i="1"/>
  <c r="AH311" i="1" s="1"/>
  <c r="AQ311" i="1"/>
  <c r="AO311" i="1"/>
  <c r="AP311" i="1" s="1"/>
  <c r="AM315" i="1"/>
  <c r="AK315" i="1"/>
  <c r="AL315" i="1" s="1"/>
  <c r="AI317" i="1"/>
  <c r="AG317" i="1"/>
  <c r="AH317" i="1" s="1"/>
  <c r="AQ317" i="1"/>
  <c r="AO317" i="1"/>
  <c r="AP317" i="1" s="1"/>
  <c r="AM321" i="1"/>
  <c r="AK321" i="1"/>
  <c r="AL321" i="1" s="1"/>
  <c r="AI330" i="1"/>
  <c r="AG330" i="1"/>
  <c r="AH330" i="1" s="1"/>
  <c r="AQ330" i="1"/>
  <c r="AO330" i="1"/>
  <c r="AP330" i="1" s="1"/>
  <c r="AM334" i="1"/>
  <c r="AK334" i="1"/>
  <c r="AL334" i="1" s="1"/>
  <c r="AM338" i="1"/>
  <c r="AK338" i="1"/>
  <c r="AL338" i="1" s="1"/>
  <c r="AQ338" i="1"/>
  <c r="AO338" i="1"/>
  <c r="AP338" i="1" s="1"/>
  <c r="AM343" i="1"/>
  <c r="AK343" i="1"/>
  <c r="AL343" i="1" s="1"/>
  <c r="AI17" i="1"/>
  <c r="AG17" i="1"/>
  <c r="AH17" i="1" s="1"/>
  <c r="AQ17" i="1"/>
  <c r="AO17" i="1"/>
  <c r="AP17" i="1" s="1"/>
  <c r="AM18" i="1"/>
  <c r="AK18" i="1"/>
  <c r="AL18" i="1" s="1"/>
  <c r="AI21" i="1"/>
  <c r="AG21" i="1"/>
  <c r="AH21" i="1" s="1"/>
  <c r="AQ21" i="1"/>
  <c r="AO21" i="1"/>
  <c r="AP21" i="1" s="1"/>
  <c r="AM24" i="1"/>
  <c r="AK24" i="1"/>
  <c r="AL24" i="1" s="1"/>
  <c r="AI28" i="1"/>
  <c r="AG28" i="1"/>
  <c r="AH28" i="1" s="1"/>
  <c r="AQ28" i="1"/>
  <c r="AO28" i="1"/>
  <c r="AP28" i="1" s="1"/>
  <c r="AM30" i="1"/>
  <c r="AK30" i="1"/>
  <c r="AL30" i="1" s="1"/>
  <c r="AI32" i="1"/>
  <c r="AG32" i="1"/>
  <c r="AH32" i="1" s="1"/>
  <c r="AQ32" i="1"/>
  <c r="AO32" i="1"/>
  <c r="AP32" i="1" s="1"/>
  <c r="AM35" i="1"/>
  <c r="AK35" i="1"/>
  <c r="AL35" i="1" s="1"/>
  <c r="AI42" i="1"/>
  <c r="AG42" i="1"/>
  <c r="AH42" i="1" s="1"/>
  <c r="AQ42" i="1"/>
  <c r="AO42" i="1"/>
  <c r="AP42" i="1" s="1"/>
  <c r="AM52" i="1"/>
  <c r="AK52" i="1"/>
  <c r="AL52" i="1" s="1"/>
  <c r="AI56" i="1"/>
  <c r="AG56" i="1"/>
  <c r="AH56" i="1" s="1"/>
  <c r="AQ56" i="1"/>
  <c r="AO56" i="1"/>
  <c r="AP56" i="1" s="1"/>
  <c r="AM58" i="1"/>
  <c r="AK58" i="1"/>
  <c r="AL58" i="1" s="1"/>
  <c r="AI61" i="1"/>
  <c r="AG61" i="1"/>
  <c r="AH61" i="1" s="1"/>
  <c r="AQ61" i="1"/>
  <c r="AO61" i="1"/>
  <c r="AP61" i="1" s="1"/>
  <c r="AM65" i="1"/>
  <c r="AK65" i="1"/>
  <c r="AL65" i="1" s="1"/>
  <c r="AI67" i="1"/>
  <c r="AG67" i="1"/>
  <c r="AH67" i="1" s="1"/>
  <c r="AQ67" i="1"/>
  <c r="AO67" i="1"/>
  <c r="AP67" i="1" s="1"/>
  <c r="AM70" i="1"/>
  <c r="AK70" i="1"/>
  <c r="AL70" i="1" s="1"/>
  <c r="AI74" i="1"/>
  <c r="AG74" i="1"/>
  <c r="AH74" i="1" s="1"/>
  <c r="AQ74" i="1"/>
  <c r="AO74" i="1"/>
  <c r="AP74" i="1" s="1"/>
  <c r="AM76" i="1"/>
  <c r="AK76" i="1"/>
  <c r="AL76" i="1" s="1"/>
  <c r="AI82" i="1"/>
  <c r="AG82" i="1"/>
  <c r="AH82" i="1" s="1"/>
  <c r="AQ82" i="1"/>
  <c r="AO82" i="1"/>
  <c r="AP82" i="1" s="1"/>
  <c r="AM87" i="1"/>
  <c r="AK87" i="1"/>
  <c r="AL87" i="1" s="1"/>
  <c r="AI90" i="1"/>
  <c r="AG90" i="1"/>
  <c r="AH90" i="1" s="1"/>
  <c r="AQ90" i="1"/>
  <c r="AO90" i="1"/>
  <c r="AP90" i="1" s="1"/>
  <c r="AM93" i="1"/>
  <c r="AK93" i="1"/>
  <c r="AL93" i="1" s="1"/>
  <c r="AI97" i="1"/>
  <c r="AG97" i="1"/>
  <c r="AH97" i="1" s="1"/>
  <c r="AQ97" i="1"/>
  <c r="AO97" i="1"/>
  <c r="AP97" i="1" s="1"/>
  <c r="AM101" i="1"/>
  <c r="AK101" i="1"/>
  <c r="AL101" i="1" s="1"/>
  <c r="AI105" i="1"/>
  <c r="AG105" i="1"/>
  <c r="AH105" i="1" s="1"/>
  <c r="AQ105" i="1"/>
  <c r="AO105" i="1"/>
  <c r="AP105" i="1" s="1"/>
  <c r="AM107" i="1"/>
  <c r="AK107" i="1"/>
  <c r="AL107" i="1" s="1"/>
  <c r="AI110" i="1"/>
  <c r="AG110" i="1"/>
  <c r="AH110" i="1" s="1"/>
  <c r="AQ110" i="1"/>
  <c r="AO110" i="1"/>
  <c r="AP110" i="1" s="1"/>
  <c r="AM114" i="1"/>
  <c r="AK114" i="1"/>
  <c r="AL114" i="1" s="1"/>
  <c r="AI119" i="1"/>
  <c r="AG119" i="1"/>
  <c r="AH119" i="1" s="1"/>
  <c r="AQ119" i="1"/>
  <c r="AO119" i="1"/>
  <c r="AP119" i="1" s="1"/>
  <c r="AM121" i="1"/>
  <c r="AK121" i="1"/>
  <c r="AL121" i="1" s="1"/>
  <c r="AI124" i="1"/>
  <c r="AG124" i="1"/>
  <c r="AH124" i="1" s="1"/>
  <c r="AQ124" i="1"/>
  <c r="AO124" i="1"/>
  <c r="AP124" i="1" s="1"/>
  <c r="AM131" i="1"/>
  <c r="AK131" i="1"/>
  <c r="AL131" i="1" s="1"/>
  <c r="AI136" i="1"/>
  <c r="AG136" i="1"/>
  <c r="AH136" i="1" s="1"/>
  <c r="AQ136" i="1"/>
  <c r="AO136" i="1"/>
  <c r="AP136" i="1" s="1"/>
  <c r="AK139" i="1"/>
  <c r="AL139" i="1" s="1"/>
  <c r="AM139" i="1"/>
  <c r="AG145" i="1"/>
  <c r="AH145" i="1" s="1"/>
  <c r="AI145" i="1"/>
  <c r="AO145" i="1"/>
  <c r="AP145" i="1" s="1"/>
  <c r="AQ145" i="1"/>
  <c r="AK149" i="1"/>
  <c r="AL149" i="1" s="1"/>
  <c r="AM149" i="1"/>
  <c r="AG153" i="1"/>
  <c r="AH153" i="1" s="1"/>
  <c r="AI153" i="1"/>
  <c r="AO153" i="1"/>
  <c r="AP153" i="1" s="1"/>
  <c r="AQ153" i="1"/>
  <c r="AM156" i="1"/>
  <c r="AK156" i="1"/>
  <c r="AL156" i="1" s="1"/>
  <c r="AI158" i="1"/>
  <c r="AG158" i="1"/>
  <c r="AH158" i="1" s="1"/>
  <c r="AQ158" i="1"/>
  <c r="AO158" i="1"/>
  <c r="AP158" i="1" s="1"/>
  <c r="AK163" i="1"/>
  <c r="AL163" i="1" s="1"/>
  <c r="AM163" i="1"/>
  <c r="AI166" i="1"/>
  <c r="AG166" i="1"/>
  <c r="AH166" i="1" s="1"/>
  <c r="AQ166" i="1"/>
  <c r="AO166" i="1"/>
  <c r="AP166" i="1" s="1"/>
  <c r="AM170" i="1"/>
  <c r="AK170" i="1"/>
  <c r="AL170" i="1" s="1"/>
  <c r="AG173" i="1"/>
  <c r="AH173" i="1" s="1"/>
  <c r="AI173" i="1"/>
  <c r="AO173" i="1"/>
  <c r="AP173" i="1" s="1"/>
  <c r="AQ173" i="1"/>
  <c r="AM176" i="1"/>
  <c r="AK176" i="1"/>
  <c r="AL176" i="1" s="1"/>
  <c r="AI178" i="1"/>
  <c r="AG178" i="1"/>
  <c r="AH178" i="1" s="1"/>
  <c r="AQ178" i="1"/>
  <c r="AO178" i="1"/>
  <c r="AP178" i="1" s="1"/>
  <c r="AM182" i="1"/>
  <c r="AK182" i="1"/>
  <c r="AL182" i="1" s="1"/>
  <c r="AG185" i="1"/>
  <c r="AH185" i="1" s="1"/>
  <c r="AI185" i="1"/>
  <c r="AO185" i="1"/>
  <c r="AP185" i="1" s="1"/>
  <c r="AQ185" i="1"/>
  <c r="AM188" i="1"/>
  <c r="AK188" i="1"/>
  <c r="AL188" i="1" s="1"/>
  <c r="AI196" i="1"/>
  <c r="AG196" i="1"/>
  <c r="AH196" i="1" s="1"/>
  <c r="AQ196" i="1"/>
  <c r="AO196" i="1"/>
  <c r="AP196" i="1" s="1"/>
  <c r="AK199" i="1"/>
  <c r="AL199" i="1" s="1"/>
  <c r="AM199" i="1"/>
  <c r="AI204" i="1"/>
  <c r="AG204" i="1"/>
  <c r="AH204" i="1" s="1"/>
  <c r="AQ204" i="1"/>
  <c r="AO204" i="1"/>
  <c r="AP204" i="1" s="1"/>
  <c r="AK207" i="1"/>
  <c r="AL207" i="1" s="1"/>
  <c r="AM207" i="1"/>
  <c r="AI210" i="1"/>
  <c r="AG210" i="1"/>
  <c r="AH210" i="1" s="1"/>
  <c r="AQ210" i="1"/>
  <c r="AO210" i="1"/>
  <c r="AP210" i="1" s="1"/>
  <c r="AM216" i="1"/>
  <c r="AK216" i="1"/>
  <c r="AL216" i="1" s="1"/>
  <c r="AG219" i="1"/>
  <c r="AH219" i="1" s="1"/>
  <c r="AI219" i="1"/>
  <c r="AO219" i="1"/>
  <c r="AP219" i="1" s="1"/>
  <c r="AQ219" i="1"/>
  <c r="AM228" i="1"/>
  <c r="AK228" i="1"/>
  <c r="AL228" i="1" s="1"/>
  <c r="AG231" i="1"/>
  <c r="AH231" i="1" s="1"/>
  <c r="AI231" i="1"/>
  <c r="AO231" i="1"/>
  <c r="AP231" i="1" s="1"/>
  <c r="AQ231" i="1"/>
  <c r="AK233" i="1"/>
  <c r="AL233" i="1" s="1"/>
  <c r="AM233" i="1"/>
  <c r="AI240" i="1"/>
  <c r="AG240" i="1"/>
  <c r="AH240" i="1" s="1"/>
  <c r="AQ240" i="1"/>
  <c r="AO240" i="1"/>
  <c r="AP240" i="1" s="1"/>
  <c r="AM243" i="1"/>
  <c r="AK243" i="1"/>
  <c r="AL243" i="1" s="1"/>
  <c r="AI245" i="1"/>
  <c r="AG245" i="1"/>
  <c r="AH245" i="1" s="1"/>
  <c r="AQ245" i="1"/>
  <c r="AO245" i="1"/>
  <c r="AP245" i="1" s="1"/>
  <c r="AM249" i="1"/>
  <c r="AK249" i="1"/>
  <c r="AL249" i="1" s="1"/>
  <c r="AI253" i="1"/>
  <c r="AG253" i="1"/>
  <c r="AH253" i="1" s="1"/>
  <c r="AQ253" i="1"/>
  <c r="AO253" i="1"/>
  <c r="AP253" i="1" s="1"/>
  <c r="AK256" i="1"/>
  <c r="AL256" i="1" s="1"/>
  <c r="AM256" i="1"/>
  <c r="AI263" i="1"/>
  <c r="AG263" i="1"/>
  <c r="AH263" i="1" s="1"/>
  <c r="AQ263" i="1"/>
  <c r="AO263" i="1"/>
  <c r="AP263" i="1" s="1"/>
  <c r="AM267" i="1"/>
  <c r="AK267" i="1"/>
  <c r="AL267" i="1" s="1"/>
  <c r="AI277" i="1"/>
  <c r="AG277" i="1"/>
  <c r="AH277" i="1" s="1"/>
  <c r="AQ277" i="1"/>
  <c r="AO277" i="1"/>
  <c r="AP277" i="1" s="1"/>
  <c r="AK280" i="1"/>
  <c r="AL280" i="1" s="1"/>
  <c r="AM280" i="1"/>
  <c r="AI285" i="1"/>
  <c r="AG285" i="1"/>
  <c r="AH285" i="1" s="1"/>
  <c r="AQ285" i="1"/>
  <c r="AO285" i="1"/>
  <c r="AP285" i="1" s="1"/>
  <c r="AK290" i="1"/>
  <c r="AM290" i="1"/>
  <c r="AG292" i="1"/>
  <c r="AH292" i="1" s="1"/>
  <c r="AI292" i="1"/>
  <c r="AO292" i="1"/>
  <c r="AP292" i="1" s="1"/>
  <c r="AQ292" i="1"/>
  <c r="AM297" i="1"/>
  <c r="AK297" i="1"/>
  <c r="AL297" i="1" s="1"/>
  <c r="AI302" i="1"/>
  <c r="AG302" i="1"/>
  <c r="AH302" i="1" s="1"/>
  <c r="AQ302" i="1"/>
  <c r="AO302" i="1"/>
  <c r="AP302" i="1" s="1"/>
  <c r="AM305" i="1"/>
  <c r="AK305" i="1"/>
  <c r="AL305" i="1" s="1"/>
  <c r="AI308" i="1"/>
  <c r="AG308" i="1"/>
  <c r="AH308" i="1" s="1"/>
  <c r="AQ308" i="1"/>
  <c r="AO308" i="1"/>
  <c r="AP308" i="1" s="1"/>
  <c r="AM310" i="1"/>
  <c r="AK310" i="1"/>
  <c r="AL310" i="1" s="1"/>
  <c r="AI314" i="1"/>
  <c r="AG314" i="1"/>
  <c r="AH314" i="1" s="1"/>
  <c r="AQ314" i="1"/>
  <c r="AO314" i="1"/>
  <c r="AP314" i="1" s="1"/>
  <c r="AM320" i="1"/>
  <c r="AK320" i="1"/>
  <c r="AL320" i="1" s="1"/>
  <c r="AI323" i="1"/>
  <c r="AG323" i="1"/>
  <c r="AH323" i="1" s="1"/>
  <c r="AQ323" i="1"/>
  <c r="AO323" i="1"/>
  <c r="AP323" i="1" s="1"/>
  <c r="AM326" i="1"/>
  <c r="AK326" i="1"/>
  <c r="AL326" i="1" s="1"/>
  <c r="AI328" i="1"/>
  <c r="AG328" i="1"/>
  <c r="AH328" i="1" s="1"/>
  <c r="AQ328" i="1"/>
  <c r="AO328" i="1"/>
  <c r="AP328" i="1" s="1"/>
  <c r="AM331" i="1"/>
  <c r="AK331" i="1"/>
  <c r="AL331" i="1" s="1"/>
  <c r="AM335" i="1"/>
  <c r="AK335" i="1"/>
  <c r="AL335" i="1" s="1"/>
  <c r="AQ335" i="1"/>
  <c r="AO335" i="1"/>
  <c r="AP335" i="1" s="1"/>
  <c r="AI340" i="1"/>
  <c r="AG340" i="1"/>
  <c r="AH340" i="1" s="1"/>
  <c r="AG342" i="1"/>
  <c r="AH342" i="1" s="1"/>
  <c r="AI342" i="1"/>
  <c r="AO342" i="1"/>
  <c r="AQ342" i="1"/>
  <c r="R116" i="1"/>
  <c r="L116" i="1"/>
  <c r="J116" i="1"/>
  <c r="U116" i="1"/>
  <c r="S116" i="1"/>
  <c r="Q116" i="1"/>
  <c r="M116" i="1"/>
  <c r="I116" i="1"/>
  <c r="T116" i="1"/>
  <c r="P116" i="1"/>
  <c r="N116" i="1"/>
  <c r="O116" i="1"/>
  <c r="K116" i="1"/>
  <c r="T313" i="1"/>
  <c r="N313" i="1"/>
  <c r="J313" i="1"/>
  <c r="U313" i="1"/>
  <c r="S313" i="1"/>
  <c r="Q313" i="1"/>
  <c r="O313" i="1"/>
  <c r="M313" i="1"/>
  <c r="K313" i="1"/>
  <c r="I313" i="1"/>
  <c r="R313" i="1"/>
  <c r="P313" i="1"/>
  <c r="L313" i="1"/>
  <c r="T199" i="1"/>
  <c r="R199" i="1"/>
  <c r="P199" i="1"/>
  <c r="N199" i="1"/>
  <c r="U199" i="1"/>
  <c r="S199" i="1"/>
  <c r="O199" i="1"/>
  <c r="M199" i="1"/>
  <c r="K199" i="1"/>
  <c r="L199" i="1"/>
  <c r="J199" i="1"/>
  <c r="Q199" i="1"/>
  <c r="I199" i="1"/>
  <c r="R130" i="1"/>
  <c r="L130" i="1"/>
  <c r="J130" i="1"/>
  <c r="U130" i="1"/>
  <c r="S130" i="1"/>
  <c r="Q130" i="1"/>
  <c r="M130" i="1"/>
  <c r="I130" i="1"/>
  <c r="T130" i="1"/>
  <c r="P130" i="1"/>
  <c r="N130" i="1"/>
  <c r="O130" i="1"/>
  <c r="K130" i="1"/>
  <c r="O55" i="1"/>
  <c r="K55" i="1"/>
  <c r="T55" i="1"/>
  <c r="R55" i="1"/>
  <c r="P55" i="1"/>
  <c r="N55" i="1"/>
  <c r="L55" i="1"/>
  <c r="J55" i="1"/>
  <c r="U55" i="1"/>
  <c r="S55" i="1"/>
  <c r="Q55" i="1"/>
  <c r="M55" i="1"/>
  <c r="I55" i="1"/>
  <c r="R184" i="1"/>
  <c r="P184" i="1"/>
  <c r="L184" i="1"/>
  <c r="J184" i="1"/>
  <c r="Q184" i="1"/>
  <c r="I184" i="1"/>
  <c r="T184" i="1"/>
  <c r="N184" i="1"/>
  <c r="U184" i="1"/>
  <c r="S184" i="1"/>
  <c r="O184" i="1"/>
  <c r="M184" i="1"/>
  <c r="K184" i="1"/>
  <c r="P288" i="1"/>
  <c r="L288" i="1"/>
  <c r="J288" i="1"/>
  <c r="T288" i="1"/>
  <c r="R288" i="1"/>
  <c r="N288" i="1"/>
  <c r="U288" i="1"/>
  <c r="S288" i="1"/>
  <c r="Q288" i="1"/>
  <c r="O288" i="1"/>
  <c r="M288" i="1"/>
  <c r="K288" i="1"/>
  <c r="I288" i="1"/>
  <c r="T146" i="1"/>
  <c r="P146" i="1"/>
  <c r="N146" i="1"/>
  <c r="L146" i="1"/>
  <c r="Q146" i="1"/>
  <c r="I146" i="1"/>
  <c r="R146" i="1"/>
  <c r="J146" i="1"/>
  <c r="U146" i="1"/>
  <c r="S146" i="1"/>
  <c r="O146" i="1"/>
  <c r="M146" i="1"/>
  <c r="K146" i="1"/>
  <c r="T167" i="1"/>
  <c r="P167" i="1"/>
  <c r="U167" i="1"/>
  <c r="S167" i="1"/>
  <c r="O167" i="1"/>
  <c r="M167" i="1"/>
  <c r="K167" i="1"/>
  <c r="R167" i="1"/>
  <c r="N167" i="1"/>
  <c r="L167" i="1"/>
  <c r="J167" i="1"/>
  <c r="Q167" i="1"/>
  <c r="I167" i="1"/>
  <c r="O101" i="1"/>
  <c r="K101" i="1"/>
  <c r="T101" i="1"/>
  <c r="R101" i="1"/>
  <c r="P101" i="1"/>
  <c r="N101" i="1"/>
  <c r="L101" i="1"/>
  <c r="J101" i="1"/>
  <c r="U101" i="1"/>
  <c r="S101" i="1"/>
  <c r="Q101" i="1"/>
  <c r="M101" i="1"/>
  <c r="I101" i="1"/>
  <c r="T283" i="1"/>
  <c r="P283" i="1"/>
  <c r="U283" i="1"/>
  <c r="S283" i="1"/>
  <c r="Q283" i="1"/>
  <c r="O283" i="1"/>
  <c r="M283" i="1"/>
  <c r="K283" i="1"/>
  <c r="I283" i="1"/>
  <c r="R283" i="1"/>
  <c r="N283" i="1"/>
  <c r="L283" i="1"/>
  <c r="J283" i="1"/>
  <c r="R240" i="1"/>
  <c r="P240" i="1"/>
  <c r="L240" i="1"/>
  <c r="J240" i="1"/>
  <c r="Q240" i="1"/>
  <c r="I240" i="1"/>
  <c r="T240" i="1"/>
  <c r="N240" i="1"/>
  <c r="U240" i="1"/>
  <c r="S240" i="1"/>
  <c r="O240" i="1"/>
  <c r="M240" i="1"/>
  <c r="K240" i="1"/>
  <c r="O93" i="1"/>
  <c r="K93" i="1"/>
  <c r="T93" i="1"/>
  <c r="R93" i="1"/>
  <c r="P93" i="1"/>
  <c r="N93" i="1"/>
  <c r="L93" i="1"/>
  <c r="J93" i="1"/>
  <c r="U93" i="1"/>
  <c r="S93" i="1"/>
  <c r="Q93" i="1"/>
  <c r="M93" i="1"/>
  <c r="I93" i="1"/>
  <c r="O31" i="1"/>
  <c r="K31" i="1"/>
  <c r="T31" i="1"/>
  <c r="R31" i="1"/>
  <c r="P31" i="1"/>
  <c r="N31" i="1"/>
  <c r="L31" i="1"/>
  <c r="J31" i="1"/>
  <c r="U31" i="1"/>
  <c r="S31" i="1"/>
  <c r="Q31" i="1"/>
  <c r="M31" i="1"/>
  <c r="I31" i="1"/>
  <c r="O45" i="1"/>
  <c r="K45" i="1"/>
  <c r="T45" i="1"/>
  <c r="R45" i="1"/>
  <c r="P45" i="1"/>
  <c r="N45" i="1"/>
  <c r="L45" i="1"/>
  <c r="J45" i="1"/>
  <c r="U45" i="1"/>
  <c r="S45" i="1"/>
  <c r="Q45" i="1"/>
  <c r="M45" i="1"/>
  <c r="I45" i="1"/>
  <c r="P264" i="1"/>
  <c r="L264" i="1"/>
  <c r="J264" i="1"/>
  <c r="T264" i="1"/>
  <c r="R264" i="1"/>
  <c r="N264" i="1"/>
  <c r="U264" i="1"/>
  <c r="S264" i="1"/>
  <c r="Q264" i="1"/>
  <c r="O264" i="1"/>
  <c r="M264" i="1"/>
  <c r="K264" i="1"/>
  <c r="I264" i="1"/>
  <c r="N206" i="1"/>
  <c r="Q206" i="1"/>
  <c r="I206" i="1"/>
  <c r="T206" i="1"/>
  <c r="R206" i="1"/>
  <c r="P206" i="1"/>
  <c r="L206" i="1"/>
  <c r="J206" i="1"/>
  <c r="U206" i="1"/>
  <c r="S206" i="1"/>
  <c r="O206" i="1"/>
  <c r="M206" i="1"/>
  <c r="K206" i="1"/>
  <c r="T327" i="1"/>
  <c r="R327" i="1"/>
  <c r="P327" i="1"/>
  <c r="N327" i="1"/>
  <c r="L327" i="1"/>
  <c r="J327" i="1"/>
  <c r="S327" i="1"/>
  <c r="O327" i="1"/>
  <c r="K327" i="1"/>
  <c r="U327" i="1"/>
  <c r="Q327" i="1"/>
  <c r="M327" i="1"/>
  <c r="I327" i="1"/>
  <c r="T342" i="1"/>
  <c r="P342" i="1"/>
  <c r="L342" i="1"/>
  <c r="U342" i="1"/>
  <c r="S342" i="1"/>
  <c r="Q342" i="1"/>
  <c r="M342" i="1"/>
  <c r="I342" i="1"/>
  <c r="R342" i="1"/>
  <c r="N342" i="1"/>
  <c r="J342" i="1"/>
  <c r="O342" i="1"/>
  <c r="K342" i="1"/>
  <c r="L271" i="1"/>
  <c r="U271" i="1"/>
  <c r="S271" i="1"/>
  <c r="Q271" i="1"/>
  <c r="O271" i="1"/>
  <c r="M271" i="1"/>
  <c r="K271" i="1"/>
  <c r="I271" i="1"/>
  <c r="T271" i="1"/>
  <c r="R271" i="1"/>
  <c r="P271" i="1"/>
  <c r="N271" i="1"/>
  <c r="J271" i="1"/>
  <c r="T159" i="1"/>
  <c r="P159" i="1"/>
  <c r="U159" i="1"/>
  <c r="S159" i="1"/>
  <c r="O159" i="1"/>
  <c r="M159" i="1"/>
  <c r="K159" i="1"/>
  <c r="R159" i="1"/>
  <c r="N159" i="1"/>
  <c r="L159" i="1"/>
  <c r="J159" i="1"/>
  <c r="Q159" i="1"/>
  <c r="I159" i="1"/>
  <c r="R107" i="1"/>
  <c r="P107" i="1"/>
  <c r="L107" i="1"/>
  <c r="O107" i="1"/>
  <c r="K107" i="1"/>
  <c r="T107" i="1"/>
  <c r="N107" i="1"/>
  <c r="J107" i="1"/>
  <c r="U107" i="1"/>
  <c r="S107" i="1"/>
  <c r="Q107" i="1"/>
  <c r="M107" i="1"/>
  <c r="I107" i="1"/>
  <c r="R318" i="1"/>
  <c r="P318" i="1"/>
  <c r="L318" i="1"/>
  <c r="U318" i="1"/>
  <c r="M318" i="1"/>
  <c r="I318" i="1"/>
  <c r="T318" i="1"/>
  <c r="N318" i="1"/>
  <c r="J318" i="1"/>
  <c r="S318" i="1"/>
  <c r="Q318" i="1"/>
  <c r="O318" i="1"/>
  <c r="K318" i="1"/>
  <c r="T297" i="1"/>
  <c r="N297" i="1"/>
  <c r="J297" i="1"/>
  <c r="U297" i="1"/>
  <c r="S297" i="1"/>
  <c r="Q297" i="1"/>
  <c r="O297" i="1"/>
  <c r="M297" i="1"/>
  <c r="K297" i="1"/>
  <c r="I297" i="1"/>
  <c r="R297" i="1"/>
  <c r="P297" i="1"/>
  <c r="L297" i="1"/>
  <c r="T218" i="1"/>
  <c r="P218" i="1"/>
  <c r="N218" i="1"/>
  <c r="L218" i="1"/>
  <c r="Q218" i="1"/>
  <c r="I218" i="1"/>
  <c r="R218" i="1"/>
  <c r="J218" i="1"/>
  <c r="U218" i="1"/>
  <c r="S218" i="1"/>
  <c r="O218" i="1"/>
  <c r="M218" i="1"/>
  <c r="K218" i="1"/>
  <c r="N190" i="1"/>
  <c r="Q190" i="1"/>
  <c r="I190" i="1"/>
  <c r="T190" i="1"/>
  <c r="R190" i="1"/>
  <c r="P190" i="1"/>
  <c r="L190" i="1"/>
  <c r="J190" i="1"/>
  <c r="U190" i="1"/>
  <c r="S190" i="1"/>
  <c r="O190" i="1"/>
  <c r="M190" i="1"/>
  <c r="K190" i="1"/>
  <c r="R137" i="1"/>
  <c r="L137" i="1"/>
  <c r="J137" i="1"/>
  <c r="U137" i="1"/>
  <c r="S137" i="1"/>
  <c r="O137" i="1"/>
  <c r="M137" i="1"/>
  <c r="K137" i="1"/>
  <c r="T137" i="1"/>
  <c r="P137" i="1"/>
  <c r="N137" i="1"/>
  <c r="Q137" i="1"/>
  <c r="I137" i="1"/>
  <c r="R120" i="1"/>
  <c r="L120" i="1"/>
  <c r="J120" i="1"/>
  <c r="U120" i="1"/>
  <c r="S120" i="1"/>
  <c r="Q120" i="1"/>
  <c r="M120" i="1"/>
  <c r="I120" i="1"/>
  <c r="T120" i="1"/>
  <c r="P120" i="1"/>
  <c r="N120" i="1"/>
  <c r="O120" i="1"/>
  <c r="K120" i="1"/>
  <c r="T84" i="1"/>
  <c r="R84" i="1"/>
  <c r="P84" i="1"/>
  <c r="N84" i="1"/>
  <c r="L84" i="1"/>
  <c r="J84" i="1"/>
  <c r="U84" i="1"/>
  <c r="S84" i="1"/>
  <c r="Q84" i="1"/>
  <c r="M84" i="1"/>
  <c r="I84" i="1"/>
  <c r="O84" i="1"/>
  <c r="K84" i="1"/>
  <c r="O49" i="1"/>
  <c r="K49" i="1"/>
  <c r="T49" i="1"/>
  <c r="R49" i="1"/>
  <c r="P49" i="1"/>
  <c r="N49" i="1"/>
  <c r="L49" i="1"/>
  <c r="J49" i="1"/>
  <c r="U49" i="1"/>
  <c r="S49" i="1"/>
  <c r="Q49" i="1"/>
  <c r="M49" i="1"/>
  <c r="I49" i="1"/>
  <c r="T227" i="1"/>
  <c r="P227" i="1"/>
  <c r="J227" i="1"/>
  <c r="U227" i="1"/>
  <c r="S227" i="1"/>
  <c r="O227" i="1"/>
  <c r="M227" i="1"/>
  <c r="K227" i="1"/>
  <c r="R227" i="1"/>
  <c r="N227" i="1"/>
  <c r="L227" i="1"/>
  <c r="Q227" i="1"/>
  <c r="I227" i="1"/>
  <c r="O61" i="1"/>
  <c r="K61" i="1"/>
  <c r="T61" i="1"/>
  <c r="R61" i="1"/>
  <c r="P61" i="1"/>
  <c r="N61" i="1"/>
  <c r="L61" i="1"/>
  <c r="J61" i="1"/>
  <c r="U61" i="1"/>
  <c r="S61" i="1"/>
  <c r="Q61" i="1"/>
  <c r="M61" i="1"/>
  <c r="I61" i="1"/>
  <c r="T38" i="1"/>
  <c r="R38" i="1"/>
  <c r="P38" i="1"/>
  <c r="N38" i="1"/>
  <c r="L38" i="1"/>
  <c r="J38" i="1"/>
  <c r="U38" i="1"/>
  <c r="S38" i="1"/>
  <c r="Q38" i="1"/>
  <c r="M38" i="1"/>
  <c r="I38" i="1"/>
  <c r="O38" i="1"/>
  <c r="K38" i="1"/>
  <c r="T277" i="1"/>
  <c r="R277" i="1"/>
  <c r="P277" i="1"/>
  <c r="N277" i="1"/>
  <c r="J277" i="1"/>
  <c r="U277" i="1"/>
  <c r="S277" i="1"/>
  <c r="Q277" i="1"/>
  <c r="O277" i="1"/>
  <c r="M277" i="1"/>
  <c r="K277" i="1"/>
  <c r="I277" i="1"/>
  <c r="L277" i="1"/>
  <c r="T251" i="1"/>
  <c r="P251" i="1"/>
  <c r="U251" i="1"/>
  <c r="S251" i="1"/>
  <c r="Q251" i="1"/>
  <c r="O251" i="1"/>
  <c r="M251" i="1"/>
  <c r="K251" i="1"/>
  <c r="I251" i="1"/>
  <c r="R251" i="1"/>
  <c r="N251" i="1"/>
  <c r="L251" i="1"/>
  <c r="J251" i="1"/>
  <c r="T154" i="1"/>
  <c r="P154" i="1"/>
  <c r="N154" i="1"/>
  <c r="L154" i="1"/>
  <c r="Q154" i="1"/>
  <c r="I154" i="1"/>
  <c r="R154" i="1"/>
  <c r="J154" i="1"/>
  <c r="U154" i="1"/>
  <c r="S154" i="1"/>
  <c r="O154" i="1"/>
  <c r="M154" i="1"/>
  <c r="K154" i="1"/>
  <c r="S341" i="1"/>
  <c r="O341" i="1"/>
  <c r="T341" i="1"/>
  <c r="R341" i="1"/>
  <c r="P341" i="1"/>
  <c r="N341" i="1"/>
  <c r="L341" i="1"/>
  <c r="J341" i="1"/>
  <c r="U341" i="1"/>
  <c r="Q341" i="1"/>
  <c r="M341" i="1"/>
  <c r="K341" i="1"/>
  <c r="I341" i="1"/>
  <c r="N335" i="1"/>
  <c r="L335" i="1"/>
  <c r="J335" i="1"/>
  <c r="O335" i="1"/>
  <c r="K335" i="1"/>
  <c r="T335" i="1"/>
  <c r="R335" i="1"/>
  <c r="P335" i="1"/>
  <c r="U335" i="1"/>
  <c r="S335" i="1"/>
  <c r="Q335" i="1"/>
  <c r="M335" i="1"/>
  <c r="I335" i="1"/>
  <c r="B2" i="5" l="1"/>
  <c r="G2" i="5" s="1"/>
  <c r="B14" i="5"/>
  <c r="B107" i="5"/>
  <c r="B78" i="5"/>
  <c r="B142" i="5"/>
  <c r="B81" i="5"/>
  <c r="B47" i="5"/>
  <c r="B16" i="5"/>
  <c r="B80" i="5"/>
  <c r="B144" i="5"/>
  <c r="B85" i="5"/>
  <c r="B51" i="5"/>
  <c r="B18" i="5"/>
  <c r="B82" i="5"/>
  <c r="B146" i="5"/>
  <c r="B89" i="5"/>
  <c r="B55" i="5"/>
  <c r="B20" i="5"/>
  <c r="B84" i="5"/>
  <c r="B148" i="5"/>
  <c r="B93" i="5"/>
  <c r="B59" i="5"/>
  <c r="B22" i="5"/>
  <c r="B86" i="5"/>
  <c r="B97" i="5"/>
  <c r="B63" i="5"/>
  <c r="B24" i="5"/>
  <c r="B88" i="5"/>
  <c r="B101" i="5"/>
  <c r="B67" i="5"/>
  <c r="B26" i="5"/>
  <c r="B90" i="5"/>
  <c r="B105" i="5"/>
  <c r="B71" i="5"/>
  <c r="B28" i="5"/>
  <c r="B92" i="5"/>
  <c r="B109" i="5"/>
  <c r="B75" i="5"/>
  <c r="B30" i="5"/>
  <c r="B94" i="5"/>
  <c r="B113" i="5"/>
  <c r="B79" i="5"/>
  <c r="B32" i="5"/>
  <c r="B96" i="5"/>
  <c r="B117" i="5"/>
  <c r="B83" i="5"/>
  <c r="B34" i="5"/>
  <c r="B98" i="5"/>
  <c r="B3" i="5"/>
  <c r="B121" i="5"/>
  <c r="B87" i="5"/>
  <c r="B36" i="5"/>
  <c r="B100" i="5"/>
  <c r="B5" i="5"/>
  <c r="B125" i="5"/>
  <c r="B91" i="5"/>
  <c r="B38" i="5"/>
  <c r="B102" i="5"/>
  <c r="B7" i="5"/>
  <c r="B129" i="5"/>
  <c r="B95" i="5"/>
  <c r="B40" i="5"/>
  <c r="B104" i="5"/>
  <c r="B9" i="5"/>
  <c r="B133" i="5"/>
  <c r="B99" i="5"/>
  <c r="B42" i="5"/>
  <c r="B106" i="5"/>
  <c r="B11" i="5"/>
  <c r="B137" i="5"/>
  <c r="B103" i="5"/>
  <c r="B44" i="5"/>
  <c r="B108" i="5"/>
  <c r="B13" i="5"/>
  <c r="B141" i="5"/>
  <c r="B46" i="5"/>
  <c r="B110" i="5"/>
  <c r="B17" i="5"/>
  <c r="B145" i="5"/>
  <c r="B111" i="5"/>
  <c r="B48" i="5"/>
  <c r="B112" i="5"/>
  <c r="B21" i="5"/>
  <c r="B149" i="5"/>
  <c r="B115" i="5"/>
  <c r="B50" i="5"/>
  <c r="B114" i="5"/>
  <c r="B25" i="5"/>
  <c r="B119" i="5"/>
  <c r="B52" i="5"/>
  <c r="B116" i="5"/>
  <c r="B29" i="5"/>
  <c r="B123" i="5"/>
  <c r="B54" i="5"/>
  <c r="B118" i="5"/>
  <c r="B33" i="5"/>
  <c r="B127" i="5"/>
  <c r="B56" i="5"/>
  <c r="B120" i="5"/>
  <c r="B37" i="5"/>
  <c r="B135" i="5"/>
  <c r="B131" i="5"/>
  <c r="B58" i="5"/>
  <c r="B122" i="5"/>
  <c r="B41" i="5"/>
  <c r="B139" i="5"/>
  <c r="B60" i="5"/>
  <c r="B124" i="5"/>
  <c r="B45" i="5"/>
  <c r="B143" i="5"/>
  <c r="B62" i="5"/>
  <c r="B126" i="5"/>
  <c r="B49" i="5"/>
  <c r="B15" i="5"/>
  <c r="B147" i="5"/>
  <c r="B64" i="5"/>
  <c r="B128" i="5"/>
  <c r="B53" i="5"/>
  <c r="B19" i="5"/>
  <c r="B66" i="5"/>
  <c r="B130" i="5"/>
  <c r="B57" i="5"/>
  <c r="B23" i="5"/>
  <c r="B4" i="5"/>
  <c r="B68" i="5"/>
  <c r="B132" i="5"/>
  <c r="B61" i="5"/>
  <c r="B27" i="5"/>
  <c r="B6" i="5"/>
  <c r="B70" i="5"/>
  <c r="B134" i="5"/>
  <c r="B65" i="5"/>
  <c r="B31" i="5"/>
  <c r="B8" i="5"/>
  <c r="B72" i="5"/>
  <c r="B136" i="5"/>
  <c r="B69" i="5"/>
  <c r="B35" i="5"/>
  <c r="B10" i="5"/>
  <c r="B74" i="5"/>
  <c r="B138" i="5"/>
  <c r="B73" i="5"/>
  <c r="B39" i="5"/>
  <c r="B12" i="5"/>
  <c r="B76" i="5"/>
  <c r="B140" i="5"/>
  <c r="B77" i="5"/>
  <c r="B43" i="5"/>
  <c r="B2" i="3"/>
  <c r="B18" i="3"/>
  <c r="B13" i="3"/>
  <c r="B17" i="3"/>
  <c r="B6" i="3"/>
  <c r="B24" i="3"/>
  <c r="B15" i="3"/>
  <c r="B14" i="3"/>
  <c r="B4" i="3"/>
  <c r="B22" i="3"/>
  <c r="B11" i="3"/>
  <c r="B12" i="3"/>
  <c r="B9" i="3"/>
  <c r="B16" i="3"/>
  <c r="B20" i="3"/>
  <c r="B7" i="3"/>
  <c r="B10" i="3"/>
  <c r="B5" i="3"/>
  <c r="B23" i="3"/>
  <c r="B21" i="3"/>
  <c r="B8" i="3"/>
  <c r="B3" i="3"/>
  <c r="B19" i="3"/>
  <c r="B141" i="2"/>
  <c r="C141" i="2" s="1"/>
  <c r="B80" i="2"/>
  <c r="B103" i="2"/>
  <c r="B12" i="2"/>
  <c r="B98" i="2"/>
  <c r="B61" i="2"/>
  <c r="B72" i="2"/>
  <c r="B99" i="2"/>
  <c r="B8" i="2"/>
  <c r="B90" i="2"/>
  <c r="B57" i="2"/>
  <c r="B64" i="2"/>
  <c r="B95" i="2"/>
  <c r="B4" i="2"/>
  <c r="B82" i="2"/>
  <c r="B53" i="2"/>
  <c r="B54" i="2"/>
  <c r="B91" i="2"/>
  <c r="B159" i="2"/>
  <c r="B74" i="2"/>
  <c r="B49" i="2"/>
  <c r="B38" i="2"/>
  <c r="B87" i="2"/>
  <c r="B155" i="2"/>
  <c r="B66" i="2"/>
  <c r="B45" i="2"/>
  <c r="B11" i="2"/>
  <c r="B83" i="2"/>
  <c r="B151" i="2"/>
  <c r="B50" i="2"/>
  <c r="B41" i="2"/>
  <c r="B158" i="2"/>
  <c r="B79" i="2"/>
  <c r="B147" i="2"/>
  <c r="B34" i="2"/>
  <c r="B37" i="2"/>
  <c r="B154" i="2"/>
  <c r="B75" i="2"/>
  <c r="B143" i="2"/>
  <c r="C3" i="2"/>
  <c r="E3" i="2"/>
  <c r="G3" i="2"/>
  <c r="D3" i="2"/>
  <c r="F3" i="2"/>
  <c r="J3" i="2" s="1"/>
  <c r="B33" i="2"/>
  <c r="B135" i="2"/>
  <c r="B31" i="2"/>
  <c r="B148" i="2"/>
  <c r="B69" i="2"/>
  <c r="B137" i="2"/>
  <c r="B131" i="2"/>
  <c r="B27" i="2"/>
  <c r="B144" i="2"/>
  <c r="B65" i="2"/>
  <c r="B128" i="2"/>
  <c r="B127" i="2"/>
  <c r="B21" i="2"/>
  <c r="B140" i="2"/>
  <c r="B60" i="2"/>
  <c r="B120" i="2"/>
  <c r="B123" i="2"/>
  <c r="B13" i="2"/>
  <c r="B136" i="2"/>
  <c r="B52" i="2"/>
  <c r="B112" i="2"/>
  <c r="B119" i="2"/>
  <c r="B5" i="2"/>
  <c r="B130" i="2"/>
  <c r="B44" i="2"/>
  <c r="B104" i="2"/>
  <c r="B115" i="2"/>
  <c r="B24" i="2"/>
  <c r="B122" i="2"/>
  <c r="B36" i="2"/>
  <c r="B96" i="2"/>
  <c r="B111" i="2"/>
  <c r="B20" i="2"/>
  <c r="B114" i="2"/>
  <c r="B28" i="2"/>
  <c r="B88" i="2"/>
  <c r="B107" i="2"/>
  <c r="B16" i="2"/>
  <c r="B106" i="2"/>
  <c r="B15" i="2"/>
  <c r="B14" i="2"/>
  <c r="B102" i="2"/>
  <c r="B7" i="2"/>
  <c r="B76" i="2"/>
  <c r="B101" i="2"/>
  <c r="B10" i="2"/>
  <c r="B94" i="2"/>
  <c r="B59" i="2"/>
  <c r="B68" i="2"/>
  <c r="B97" i="2"/>
  <c r="B6" i="2"/>
  <c r="B86" i="2"/>
  <c r="B55" i="2"/>
  <c r="B62" i="2"/>
  <c r="B93" i="2"/>
  <c r="B161" i="2"/>
  <c r="B78" i="2"/>
  <c r="B51" i="2"/>
  <c r="B46" i="2"/>
  <c r="B89" i="2"/>
  <c r="B157" i="2"/>
  <c r="B70" i="2"/>
  <c r="B47" i="2"/>
  <c r="B30" i="2"/>
  <c r="B85" i="2"/>
  <c r="B153" i="2"/>
  <c r="B58" i="2"/>
  <c r="B43" i="2"/>
  <c r="B160" i="2"/>
  <c r="B81" i="2"/>
  <c r="B149" i="2"/>
  <c r="B42" i="2"/>
  <c r="B39" i="2"/>
  <c r="B156" i="2"/>
  <c r="B77" i="2"/>
  <c r="B145" i="2"/>
  <c r="B19" i="2"/>
  <c r="B35" i="2"/>
  <c r="B152" i="2"/>
  <c r="B73" i="2"/>
  <c r="B150" i="2"/>
  <c r="B71" i="2"/>
  <c r="B139" i="2"/>
  <c r="B133" i="2"/>
  <c r="B29" i="2"/>
  <c r="B146" i="2"/>
  <c r="B67" i="2"/>
  <c r="B132" i="2"/>
  <c r="B129" i="2"/>
  <c r="B25" i="2"/>
  <c r="B142" i="2"/>
  <c r="B63" i="2"/>
  <c r="B124" i="2"/>
  <c r="B125" i="2"/>
  <c r="B17" i="2"/>
  <c r="B138" i="2"/>
  <c r="B56" i="2"/>
  <c r="B116" i="2"/>
  <c r="B121" i="2"/>
  <c r="B9" i="2"/>
  <c r="B134" i="2"/>
  <c r="B48" i="2"/>
  <c r="B108" i="2"/>
  <c r="B117" i="2"/>
  <c r="B26" i="2"/>
  <c r="B126" i="2"/>
  <c r="B40" i="2"/>
  <c r="B100" i="2"/>
  <c r="B113" i="2"/>
  <c r="B22" i="2"/>
  <c r="B118" i="2"/>
  <c r="B32" i="2"/>
  <c r="B92" i="2"/>
  <c r="B109" i="2"/>
  <c r="B18" i="2"/>
  <c r="B110" i="2"/>
  <c r="B23" i="2"/>
  <c r="B84" i="2"/>
  <c r="B105" i="2"/>
  <c r="D2" i="2"/>
  <c r="F2" i="2"/>
  <c r="J2" i="2" s="1"/>
  <c r="G2" i="2"/>
  <c r="E2" i="2"/>
  <c r="E335" i="1"/>
  <c r="F335" i="1" s="1"/>
  <c r="X335" i="1"/>
  <c r="E341" i="1"/>
  <c r="F341" i="1" s="1"/>
  <c r="AE341" i="1"/>
  <c r="AA341" i="1"/>
  <c r="X341" i="1" s="1"/>
  <c r="AA154" i="1"/>
  <c r="X154" i="1" s="1"/>
  <c r="E154" i="1"/>
  <c r="F154" i="1" s="1"/>
  <c r="E251" i="1"/>
  <c r="F251" i="1" s="1"/>
  <c r="AA251" i="1"/>
  <c r="X251" i="1" s="1"/>
  <c r="E277" i="1"/>
  <c r="F277" i="1" s="1"/>
  <c r="AA277" i="1"/>
  <c r="X277" i="1" s="1"/>
  <c r="E38" i="1"/>
  <c r="F38" i="1" s="1"/>
  <c r="X38" i="1"/>
  <c r="E61" i="1"/>
  <c r="F61" i="1" s="1"/>
  <c r="X61" i="1"/>
  <c r="E227" i="1"/>
  <c r="F227" i="1" s="1"/>
  <c r="AA227" i="1"/>
  <c r="X227" i="1" s="1"/>
  <c r="E49" i="1"/>
  <c r="F49" i="1" s="1"/>
  <c r="AA49" i="1"/>
  <c r="X49" i="1" s="1"/>
  <c r="E84" i="1"/>
  <c r="F84" i="1" s="1"/>
  <c r="X84" i="1"/>
  <c r="AA120" i="1"/>
  <c r="X120" i="1" s="1"/>
  <c r="E120" i="1"/>
  <c r="F120" i="1" s="1"/>
  <c r="E137" i="1"/>
  <c r="F137" i="1" s="1"/>
  <c r="AA137" i="1"/>
  <c r="X137" i="1" s="1"/>
  <c r="AA190" i="1"/>
  <c r="X190" i="1" s="1"/>
  <c r="E190" i="1"/>
  <c r="F190" i="1" s="1"/>
  <c r="AA218" i="1"/>
  <c r="X218" i="1" s="1"/>
  <c r="E218" i="1"/>
  <c r="F218" i="1" s="1"/>
  <c r="E297" i="1"/>
  <c r="F297" i="1" s="1"/>
  <c r="AA297" i="1"/>
  <c r="X297" i="1" s="1"/>
  <c r="AA318" i="1"/>
  <c r="X318" i="1" s="1"/>
  <c r="E318" i="1"/>
  <c r="F318" i="1" s="1"/>
  <c r="E107" i="1"/>
  <c r="F107" i="1" s="1"/>
  <c r="AA107" i="1"/>
  <c r="X107" i="1" s="1"/>
  <c r="E159" i="1"/>
  <c r="F159" i="1" s="1"/>
  <c r="AA159" i="1"/>
  <c r="X159" i="1" s="1"/>
  <c r="E271" i="1"/>
  <c r="F271" i="1" s="1"/>
  <c r="AA271" i="1"/>
  <c r="X271" i="1" s="1"/>
  <c r="AA342" i="1"/>
  <c r="X342" i="1" s="1"/>
  <c r="E342" i="1"/>
  <c r="F342" i="1" s="1"/>
  <c r="AE342" i="1"/>
  <c r="E327" i="1"/>
  <c r="F327" i="1" s="1"/>
  <c r="AA327" i="1"/>
  <c r="X327" i="1" s="1"/>
  <c r="AA206" i="1"/>
  <c r="X206" i="1" s="1"/>
  <c r="E206" i="1"/>
  <c r="F206" i="1" s="1"/>
  <c r="E264" i="1"/>
  <c r="F264" i="1" s="1"/>
  <c r="AA264" i="1"/>
  <c r="X264" i="1" s="1"/>
  <c r="E45" i="1"/>
  <c r="F45" i="1" s="1"/>
  <c r="AA45" i="1"/>
  <c r="X45" i="1" s="1"/>
  <c r="E31" i="1"/>
  <c r="F31" i="1" s="1"/>
  <c r="AA31" i="1"/>
  <c r="X31" i="1" s="1"/>
  <c r="E93" i="1"/>
  <c r="F93" i="1" s="1"/>
  <c r="X93" i="1"/>
  <c r="AA240" i="1"/>
  <c r="X240" i="1" s="1"/>
  <c r="E240" i="1"/>
  <c r="F240" i="1" s="1"/>
  <c r="E283" i="1"/>
  <c r="F283" i="1" s="1"/>
  <c r="AA283" i="1"/>
  <c r="X283" i="1" s="1"/>
  <c r="E101" i="1"/>
  <c r="F101" i="1" s="1"/>
  <c r="AA101" i="1"/>
  <c r="X101" i="1" s="1"/>
  <c r="E167" i="1"/>
  <c r="F167" i="1" s="1"/>
  <c r="AA167" i="1"/>
  <c r="X167" i="1" s="1"/>
  <c r="AA146" i="1"/>
  <c r="X146" i="1" s="1"/>
  <c r="E146" i="1"/>
  <c r="F146" i="1" s="1"/>
  <c r="E288" i="1"/>
  <c r="F288" i="1" s="1"/>
  <c r="AA288" i="1"/>
  <c r="X288" i="1" s="1"/>
  <c r="AE288" i="1"/>
  <c r="AA184" i="1"/>
  <c r="X184" i="1" s="1"/>
  <c r="E184" i="1"/>
  <c r="F184" i="1" s="1"/>
  <c r="E55" i="1"/>
  <c r="F55" i="1" s="1"/>
  <c r="AA55" i="1"/>
  <c r="X55" i="1" s="1"/>
  <c r="AA130" i="1"/>
  <c r="X130" i="1" s="1"/>
  <c r="E130" i="1"/>
  <c r="F130" i="1" s="1"/>
  <c r="E199" i="1"/>
  <c r="F199" i="1" s="1"/>
  <c r="AA199" i="1"/>
  <c r="X199" i="1" s="1"/>
  <c r="E313" i="1"/>
  <c r="F313" i="1" s="1"/>
  <c r="AA313" i="1"/>
  <c r="X313" i="1" s="1"/>
  <c r="AA116" i="1"/>
  <c r="X116" i="1" s="1"/>
  <c r="E116" i="1"/>
  <c r="F116" i="1" s="1"/>
  <c r="D228" i="1"/>
  <c r="H228" i="1" s="1"/>
  <c r="D85" i="1"/>
  <c r="H85" i="1" s="1"/>
  <c r="D138" i="1"/>
  <c r="H138" i="1" s="1"/>
  <c r="D219" i="1"/>
  <c r="H219" i="1" s="1"/>
  <c r="D298" i="1"/>
  <c r="H298" i="1" s="1"/>
  <c r="D272" i="1"/>
  <c r="H272" i="1" s="1"/>
  <c r="D147" i="1"/>
  <c r="H147" i="1" s="1"/>
  <c r="D265" i="1"/>
  <c r="H265" i="1" s="1"/>
  <c r="D289" i="1"/>
  <c r="H289" i="1" s="1"/>
  <c r="D108" i="1"/>
  <c r="H108" i="1" s="1"/>
  <c r="AP342" i="1"/>
  <c r="AL288" i="1"/>
  <c r="AP341" i="1"/>
  <c r="D62" i="1"/>
  <c r="H62" i="1" s="1"/>
  <c r="D50" i="1"/>
  <c r="H50" i="1" s="1"/>
  <c r="D121" i="1"/>
  <c r="H121" i="1" s="1"/>
  <c r="D191" i="1"/>
  <c r="H191" i="1" s="1"/>
  <c r="D160" i="1"/>
  <c r="H160" i="1" s="1"/>
  <c r="D207" i="1"/>
  <c r="H207" i="1" s="1"/>
  <c r="D39" i="1"/>
  <c r="H39" i="1" s="1"/>
  <c r="D343" i="1"/>
  <c r="H343" i="1" s="1"/>
  <c r="D328" i="1"/>
  <c r="H328" i="1" s="1"/>
  <c r="D185" i="1"/>
  <c r="H185" i="1" s="1"/>
  <c r="D32" i="1"/>
  <c r="H32" i="1" s="1"/>
  <c r="D56" i="1"/>
  <c r="H56" i="1" s="1"/>
  <c r="D94" i="1"/>
  <c r="H94" i="1" s="1"/>
  <c r="D131" i="1"/>
  <c r="H131" i="1" s="1"/>
  <c r="D241" i="1"/>
  <c r="H241" i="1" s="1"/>
  <c r="D200" i="1"/>
  <c r="H200" i="1" s="1"/>
  <c r="D284" i="1"/>
  <c r="H284" i="1" s="1"/>
  <c r="D314" i="1"/>
  <c r="H314" i="1" s="1"/>
  <c r="D168" i="1"/>
  <c r="H168" i="1" s="1"/>
  <c r="D155" i="1"/>
  <c r="H155" i="1" s="1"/>
  <c r="D252" i="1"/>
  <c r="H252" i="1" s="1"/>
  <c r="D278" i="1"/>
  <c r="H278" i="1" s="1"/>
  <c r="D102" i="1"/>
  <c r="H102" i="1" s="1"/>
  <c r="D336" i="1"/>
  <c r="H336" i="1" s="1"/>
  <c r="D329" i="1"/>
  <c r="H329" i="1" s="1"/>
  <c r="T228" i="1"/>
  <c r="R228" i="1"/>
  <c r="J228" i="1"/>
  <c r="Q228" i="1"/>
  <c r="I228" i="1"/>
  <c r="P228" i="1"/>
  <c r="N228" i="1"/>
  <c r="L228" i="1"/>
  <c r="U228" i="1"/>
  <c r="S228" i="1"/>
  <c r="O228" i="1"/>
  <c r="M228" i="1"/>
  <c r="K228" i="1"/>
  <c r="O85" i="1"/>
  <c r="K85" i="1"/>
  <c r="T85" i="1"/>
  <c r="R85" i="1"/>
  <c r="P85" i="1"/>
  <c r="N85" i="1"/>
  <c r="L85" i="1"/>
  <c r="J85" i="1"/>
  <c r="U85" i="1"/>
  <c r="S85" i="1"/>
  <c r="Q85" i="1"/>
  <c r="M85" i="1"/>
  <c r="I85" i="1"/>
  <c r="T138" i="1"/>
  <c r="P138" i="1"/>
  <c r="N138" i="1"/>
  <c r="L138" i="1"/>
  <c r="Q138" i="1"/>
  <c r="I138" i="1"/>
  <c r="R138" i="1"/>
  <c r="J138" i="1"/>
  <c r="U138" i="1"/>
  <c r="S138" i="1"/>
  <c r="O138" i="1"/>
  <c r="M138" i="1"/>
  <c r="K138" i="1"/>
  <c r="T219" i="1"/>
  <c r="P219" i="1"/>
  <c r="J219" i="1"/>
  <c r="U219" i="1"/>
  <c r="S219" i="1"/>
  <c r="O219" i="1"/>
  <c r="M219" i="1"/>
  <c r="K219" i="1"/>
  <c r="R219" i="1"/>
  <c r="N219" i="1"/>
  <c r="L219" i="1"/>
  <c r="Q219" i="1"/>
  <c r="I219" i="1"/>
  <c r="R298" i="1"/>
  <c r="P298" i="1"/>
  <c r="L298" i="1"/>
  <c r="U298" i="1"/>
  <c r="M298" i="1"/>
  <c r="I298" i="1"/>
  <c r="T298" i="1"/>
  <c r="N298" i="1"/>
  <c r="J298" i="1"/>
  <c r="S298" i="1"/>
  <c r="Q298" i="1"/>
  <c r="O298" i="1"/>
  <c r="K298" i="1"/>
  <c r="P272" i="1"/>
  <c r="L272" i="1"/>
  <c r="J272" i="1"/>
  <c r="T272" i="1"/>
  <c r="R272" i="1"/>
  <c r="N272" i="1"/>
  <c r="U272" i="1"/>
  <c r="S272" i="1"/>
  <c r="Q272" i="1"/>
  <c r="O272" i="1"/>
  <c r="M272" i="1"/>
  <c r="K272" i="1"/>
  <c r="I272" i="1"/>
  <c r="T147" i="1"/>
  <c r="R147" i="1"/>
  <c r="P147" i="1"/>
  <c r="N147" i="1"/>
  <c r="J147" i="1"/>
  <c r="U147" i="1"/>
  <c r="S147" i="1"/>
  <c r="O147" i="1"/>
  <c r="M147" i="1"/>
  <c r="K147" i="1"/>
  <c r="L147" i="1"/>
  <c r="Q147" i="1"/>
  <c r="I147" i="1"/>
  <c r="R265" i="1"/>
  <c r="N265" i="1"/>
  <c r="L265" i="1"/>
  <c r="J265" i="1"/>
  <c r="U265" i="1"/>
  <c r="S265" i="1"/>
  <c r="Q265" i="1"/>
  <c r="O265" i="1"/>
  <c r="M265" i="1"/>
  <c r="K265" i="1"/>
  <c r="I265" i="1"/>
  <c r="T265" i="1"/>
  <c r="P265" i="1"/>
  <c r="R289" i="1"/>
  <c r="N289" i="1"/>
  <c r="L289" i="1"/>
  <c r="J289" i="1"/>
  <c r="U289" i="1"/>
  <c r="S289" i="1"/>
  <c r="Q289" i="1"/>
  <c r="O289" i="1"/>
  <c r="M289" i="1"/>
  <c r="K289" i="1"/>
  <c r="I289" i="1"/>
  <c r="T289" i="1"/>
  <c r="P289" i="1"/>
  <c r="T108" i="1"/>
  <c r="N108" i="1"/>
  <c r="J108" i="1"/>
  <c r="U108" i="1"/>
  <c r="S108" i="1"/>
  <c r="Q108" i="1"/>
  <c r="M108" i="1"/>
  <c r="I108" i="1"/>
  <c r="R108" i="1"/>
  <c r="P108" i="1"/>
  <c r="L108" i="1"/>
  <c r="O108" i="1"/>
  <c r="K108" i="1"/>
  <c r="I328" i="1"/>
  <c r="T328" i="1"/>
  <c r="R328" i="1"/>
  <c r="P328" i="1"/>
  <c r="N328" i="1"/>
  <c r="L328" i="1"/>
  <c r="J328" i="1"/>
  <c r="U328" i="1"/>
  <c r="S328" i="1"/>
  <c r="Q328" i="1"/>
  <c r="O328" i="1"/>
  <c r="M328" i="1"/>
  <c r="K328" i="1"/>
  <c r="R185" i="1"/>
  <c r="L185" i="1"/>
  <c r="U185" i="1"/>
  <c r="S185" i="1"/>
  <c r="O185" i="1"/>
  <c r="M185" i="1"/>
  <c r="K185" i="1"/>
  <c r="T185" i="1"/>
  <c r="P185" i="1"/>
  <c r="N185" i="1"/>
  <c r="J185" i="1"/>
  <c r="Q185" i="1"/>
  <c r="I185" i="1"/>
  <c r="T32" i="1"/>
  <c r="R32" i="1"/>
  <c r="P32" i="1"/>
  <c r="N32" i="1"/>
  <c r="L32" i="1"/>
  <c r="J32" i="1"/>
  <c r="U32" i="1"/>
  <c r="S32" i="1"/>
  <c r="Q32" i="1"/>
  <c r="M32" i="1"/>
  <c r="I32" i="1"/>
  <c r="O32" i="1"/>
  <c r="K32" i="1"/>
  <c r="T56" i="1"/>
  <c r="R56" i="1"/>
  <c r="P56" i="1"/>
  <c r="N56" i="1"/>
  <c r="L56" i="1"/>
  <c r="J56" i="1"/>
  <c r="U56" i="1"/>
  <c r="S56" i="1"/>
  <c r="Q56" i="1"/>
  <c r="M56" i="1"/>
  <c r="I56" i="1"/>
  <c r="O56" i="1"/>
  <c r="K56" i="1"/>
  <c r="T94" i="1"/>
  <c r="R94" i="1"/>
  <c r="P94" i="1"/>
  <c r="N94" i="1"/>
  <c r="L94" i="1"/>
  <c r="J94" i="1"/>
  <c r="U94" i="1"/>
  <c r="S94" i="1"/>
  <c r="Q94" i="1"/>
  <c r="M94" i="1"/>
  <c r="I94" i="1"/>
  <c r="O94" i="1"/>
  <c r="K94" i="1"/>
  <c r="T131" i="1"/>
  <c r="P131" i="1"/>
  <c r="N131" i="1"/>
  <c r="O131" i="1"/>
  <c r="K131" i="1"/>
  <c r="R131" i="1"/>
  <c r="L131" i="1"/>
  <c r="J131" i="1"/>
  <c r="U131" i="1"/>
  <c r="S131" i="1"/>
  <c r="Q131" i="1"/>
  <c r="M131" i="1"/>
  <c r="I131" i="1"/>
  <c r="R241" i="1"/>
  <c r="L241" i="1"/>
  <c r="J241" i="1"/>
  <c r="U241" i="1"/>
  <c r="S241" i="1"/>
  <c r="O241" i="1"/>
  <c r="M241" i="1"/>
  <c r="K241" i="1"/>
  <c r="T241" i="1"/>
  <c r="P241" i="1"/>
  <c r="N241" i="1"/>
  <c r="Q241" i="1"/>
  <c r="I241" i="1"/>
  <c r="R200" i="1"/>
  <c r="P200" i="1"/>
  <c r="L200" i="1"/>
  <c r="J200" i="1"/>
  <c r="Q200" i="1"/>
  <c r="I200" i="1"/>
  <c r="T200" i="1"/>
  <c r="N200" i="1"/>
  <c r="U200" i="1"/>
  <c r="S200" i="1"/>
  <c r="O200" i="1"/>
  <c r="M200" i="1"/>
  <c r="K200" i="1"/>
  <c r="R284" i="1"/>
  <c r="P284" i="1"/>
  <c r="N284" i="1"/>
  <c r="L284" i="1"/>
  <c r="T284" i="1"/>
  <c r="J284" i="1"/>
  <c r="U284" i="1"/>
  <c r="S284" i="1"/>
  <c r="Q284" i="1"/>
  <c r="O284" i="1"/>
  <c r="M284" i="1"/>
  <c r="K284" i="1"/>
  <c r="I284" i="1"/>
  <c r="R314" i="1"/>
  <c r="P314" i="1"/>
  <c r="L314" i="1"/>
  <c r="U314" i="1"/>
  <c r="M314" i="1"/>
  <c r="I314" i="1"/>
  <c r="T314" i="1"/>
  <c r="N314" i="1"/>
  <c r="J314" i="1"/>
  <c r="S314" i="1"/>
  <c r="Q314" i="1"/>
  <c r="O314" i="1"/>
  <c r="K314" i="1"/>
  <c r="R168" i="1"/>
  <c r="P168" i="1"/>
  <c r="J168" i="1"/>
  <c r="Q168" i="1"/>
  <c r="I168" i="1"/>
  <c r="T168" i="1"/>
  <c r="N168" i="1"/>
  <c r="L168" i="1"/>
  <c r="U168" i="1"/>
  <c r="S168" i="1"/>
  <c r="O168" i="1"/>
  <c r="M168" i="1"/>
  <c r="K168" i="1"/>
  <c r="T155" i="1"/>
  <c r="R155" i="1"/>
  <c r="P155" i="1"/>
  <c r="N155" i="1"/>
  <c r="J155" i="1"/>
  <c r="U155" i="1"/>
  <c r="S155" i="1"/>
  <c r="O155" i="1"/>
  <c r="M155" i="1"/>
  <c r="K155" i="1"/>
  <c r="L155" i="1"/>
  <c r="Q155" i="1"/>
  <c r="I155" i="1"/>
  <c r="R252" i="1"/>
  <c r="P252" i="1"/>
  <c r="N252" i="1"/>
  <c r="L252" i="1"/>
  <c r="T252" i="1"/>
  <c r="J252" i="1"/>
  <c r="U252" i="1"/>
  <c r="S252" i="1"/>
  <c r="Q252" i="1"/>
  <c r="O252" i="1"/>
  <c r="M252" i="1"/>
  <c r="K252" i="1"/>
  <c r="I252" i="1"/>
  <c r="T278" i="1"/>
  <c r="R278" i="1"/>
  <c r="J278" i="1"/>
  <c r="P278" i="1"/>
  <c r="N278" i="1"/>
  <c r="L278" i="1"/>
  <c r="U278" i="1"/>
  <c r="S278" i="1"/>
  <c r="Q278" i="1"/>
  <c r="O278" i="1"/>
  <c r="M278" i="1"/>
  <c r="K278" i="1"/>
  <c r="I278" i="1"/>
  <c r="T102" i="1"/>
  <c r="R102" i="1"/>
  <c r="P102" i="1"/>
  <c r="N102" i="1"/>
  <c r="L102" i="1"/>
  <c r="J102" i="1"/>
  <c r="U102" i="1"/>
  <c r="S102" i="1"/>
  <c r="Q102" i="1"/>
  <c r="M102" i="1"/>
  <c r="I102" i="1"/>
  <c r="O102" i="1"/>
  <c r="K102" i="1"/>
  <c r="T336" i="1"/>
  <c r="R336" i="1"/>
  <c r="P336" i="1"/>
  <c r="N336" i="1"/>
  <c r="L336" i="1"/>
  <c r="J336" i="1"/>
  <c r="U336" i="1"/>
  <c r="S336" i="1"/>
  <c r="Q336" i="1"/>
  <c r="M336" i="1"/>
  <c r="K336" i="1"/>
  <c r="I336" i="1"/>
  <c r="O336" i="1"/>
  <c r="T329" i="1"/>
  <c r="R329" i="1"/>
  <c r="P329" i="1"/>
  <c r="N329" i="1"/>
  <c r="L329" i="1"/>
  <c r="J329" i="1"/>
  <c r="U329" i="1"/>
  <c r="S329" i="1"/>
  <c r="Q329" i="1"/>
  <c r="O329" i="1"/>
  <c r="M329" i="1"/>
  <c r="K329" i="1"/>
  <c r="I329" i="1"/>
  <c r="T62" i="1"/>
  <c r="R62" i="1"/>
  <c r="P62" i="1"/>
  <c r="N62" i="1"/>
  <c r="L62" i="1"/>
  <c r="J62" i="1"/>
  <c r="U62" i="1"/>
  <c r="S62" i="1"/>
  <c r="Q62" i="1"/>
  <c r="M62" i="1"/>
  <c r="I62" i="1"/>
  <c r="O62" i="1"/>
  <c r="K62" i="1"/>
  <c r="T50" i="1"/>
  <c r="R50" i="1"/>
  <c r="P50" i="1"/>
  <c r="N50" i="1"/>
  <c r="L50" i="1"/>
  <c r="J50" i="1"/>
  <c r="U50" i="1"/>
  <c r="S50" i="1"/>
  <c r="Q50" i="1"/>
  <c r="M50" i="1"/>
  <c r="I50" i="1"/>
  <c r="O50" i="1"/>
  <c r="K50" i="1"/>
  <c r="T121" i="1"/>
  <c r="P121" i="1"/>
  <c r="N121" i="1"/>
  <c r="O121" i="1"/>
  <c r="K121" i="1"/>
  <c r="R121" i="1"/>
  <c r="L121" i="1"/>
  <c r="J121" i="1"/>
  <c r="U121" i="1"/>
  <c r="S121" i="1"/>
  <c r="Q121" i="1"/>
  <c r="M121" i="1"/>
  <c r="I121" i="1"/>
  <c r="T191" i="1"/>
  <c r="R191" i="1"/>
  <c r="P191" i="1"/>
  <c r="N191" i="1"/>
  <c r="U191" i="1"/>
  <c r="S191" i="1"/>
  <c r="O191" i="1"/>
  <c r="M191" i="1"/>
  <c r="K191" i="1"/>
  <c r="L191" i="1"/>
  <c r="J191" i="1"/>
  <c r="Q191" i="1"/>
  <c r="I191" i="1"/>
  <c r="R160" i="1"/>
  <c r="P160" i="1"/>
  <c r="J160" i="1"/>
  <c r="Q160" i="1"/>
  <c r="I160" i="1"/>
  <c r="T160" i="1"/>
  <c r="N160" i="1"/>
  <c r="L160" i="1"/>
  <c r="U160" i="1"/>
  <c r="S160" i="1"/>
  <c r="O160" i="1"/>
  <c r="M160" i="1"/>
  <c r="K160" i="1"/>
  <c r="T207" i="1"/>
  <c r="R207" i="1"/>
  <c r="P207" i="1"/>
  <c r="N207" i="1"/>
  <c r="U207" i="1"/>
  <c r="S207" i="1"/>
  <c r="O207" i="1"/>
  <c r="M207" i="1"/>
  <c r="K207" i="1"/>
  <c r="L207" i="1"/>
  <c r="J207" i="1"/>
  <c r="Q207" i="1"/>
  <c r="I207" i="1"/>
  <c r="O39" i="1"/>
  <c r="K39" i="1"/>
  <c r="T39" i="1"/>
  <c r="R39" i="1"/>
  <c r="P39" i="1"/>
  <c r="N39" i="1"/>
  <c r="L39" i="1"/>
  <c r="J39" i="1"/>
  <c r="U39" i="1"/>
  <c r="S39" i="1"/>
  <c r="Q39" i="1"/>
  <c r="M39" i="1"/>
  <c r="I39" i="1"/>
  <c r="R343" i="1"/>
  <c r="P343" i="1"/>
  <c r="N343" i="1"/>
  <c r="J343" i="1"/>
  <c r="O343" i="1"/>
  <c r="K343" i="1"/>
  <c r="T343" i="1"/>
  <c r="L343" i="1"/>
  <c r="U343" i="1"/>
  <c r="S343" i="1"/>
  <c r="Q343" i="1"/>
  <c r="M343" i="1"/>
  <c r="I343" i="1"/>
  <c r="F43" i="5" l="1"/>
  <c r="G43" i="5"/>
  <c r="F140" i="5"/>
  <c r="G140" i="5"/>
  <c r="F12" i="5"/>
  <c r="G12" i="5"/>
  <c r="F73" i="5"/>
  <c r="G73" i="5"/>
  <c r="F74" i="5"/>
  <c r="G74" i="5"/>
  <c r="F35" i="5"/>
  <c r="G35" i="5"/>
  <c r="F136" i="5"/>
  <c r="G136" i="5"/>
  <c r="F8" i="5"/>
  <c r="G8" i="5"/>
  <c r="F65" i="5"/>
  <c r="G65" i="5"/>
  <c r="F70" i="5"/>
  <c r="G70" i="5"/>
  <c r="F27" i="5"/>
  <c r="G27" i="5"/>
  <c r="F132" i="5"/>
  <c r="G132" i="5"/>
  <c r="F4" i="5"/>
  <c r="G4" i="5"/>
  <c r="F57" i="5"/>
  <c r="G57" i="5"/>
  <c r="F66" i="5"/>
  <c r="G66" i="5"/>
  <c r="F19" i="5"/>
  <c r="G19" i="5"/>
  <c r="F128" i="5"/>
  <c r="G128" i="5"/>
  <c r="F147" i="5"/>
  <c r="G147" i="5"/>
  <c r="F49" i="5"/>
  <c r="G49" i="5"/>
  <c r="F62" i="5"/>
  <c r="G62" i="5"/>
  <c r="F124" i="5"/>
  <c r="G124" i="5"/>
  <c r="F139" i="5"/>
  <c r="G139" i="5"/>
  <c r="F41" i="5"/>
  <c r="G41" i="5"/>
  <c r="F58" i="5"/>
  <c r="G58" i="5"/>
  <c r="F135" i="5"/>
  <c r="G135" i="5"/>
  <c r="F120" i="5"/>
  <c r="G120" i="5"/>
  <c r="F127" i="5"/>
  <c r="G127" i="5"/>
  <c r="F33" i="5"/>
  <c r="G33" i="5"/>
  <c r="F54" i="5"/>
  <c r="G54" i="5"/>
  <c r="F116" i="5"/>
  <c r="F119" i="5"/>
  <c r="J119" i="5" s="1"/>
  <c r="G119" i="5"/>
  <c r="F25" i="5"/>
  <c r="J25" i="5" s="1"/>
  <c r="G25" i="5"/>
  <c r="F50" i="5"/>
  <c r="J50" i="5" s="1"/>
  <c r="G50" i="5"/>
  <c r="F149" i="5"/>
  <c r="G149" i="5"/>
  <c r="F112" i="5"/>
  <c r="J112" i="5" s="1"/>
  <c r="G112" i="5"/>
  <c r="F111" i="5"/>
  <c r="J111" i="5" s="1"/>
  <c r="G111" i="5"/>
  <c r="F17" i="5"/>
  <c r="G17" i="5"/>
  <c r="F46" i="5"/>
  <c r="G46" i="5"/>
  <c r="F13" i="5"/>
  <c r="J13" i="5" s="1"/>
  <c r="G13" i="5"/>
  <c r="F44" i="5"/>
  <c r="G44" i="5"/>
  <c r="F137" i="5"/>
  <c r="J137" i="5" s="1"/>
  <c r="G137" i="5"/>
  <c r="F106" i="5"/>
  <c r="J106" i="5" s="1"/>
  <c r="G106" i="5"/>
  <c r="F99" i="5"/>
  <c r="J99" i="5" s="1"/>
  <c r="G99" i="5"/>
  <c r="F9" i="5"/>
  <c r="G9" i="5"/>
  <c r="F40" i="5"/>
  <c r="G40" i="5"/>
  <c r="F129" i="5"/>
  <c r="G129" i="5"/>
  <c r="F102" i="5"/>
  <c r="J102" i="5" s="1"/>
  <c r="G102" i="5"/>
  <c r="F91" i="5"/>
  <c r="J91" i="5" s="1"/>
  <c r="G91" i="5"/>
  <c r="F5" i="5"/>
  <c r="G5" i="5"/>
  <c r="F36" i="5"/>
  <c r="G36" i="5"/>
  <c r="F121" i="5"/>
  <c r="J121" i="5" s="1"/>
  <c r="G121" i="5"/>
  <c r="F98" i="5"/>
  <c r="J98" i="5" s="1"/>
  <c r="G98" i="5"/>
  <c r="F83" i="5"/>
  <c r="J83" i="5" s="1"/>
  <c r="G83" i="5"/>
  <c r="F32" i="5"/>
  <c r="J32" i="5" s="1"/>
  <c r="G32" i="5"/>
  <c r="F113" i="5"/>
  <c r="G113" i="5"/>
  <c r="F94" i="5"/>
  <c r="G94" i="5"/>
  <c r="F75" i="5"/>
  <c r="J75" i="5" s="1"/>
  <c r="G75" i="5"/>
  <c r="F28" i="5"/>
  <c r="J28" i="5" s="1"/>
  <c r="G28" i="5"/>
  <c r="F105" i="5"/>
  <c r="J105" i="5" s="1"/>
  <c r="G105" i="5"/>
  <c r="F90" i="5"/>
  <c r="G90" i="5"/>
  <c r="F67" i="5"/>
  <c r="G67" i="5"/>
  <c r="F24" i="5"/>
  <c r="J24" i="5" s="1"/>
  <c r="G24" i="5"/>
  <c r="F97" i="5"/>
  <c r="J97" i="5" s="1"/>
  <c r="G97" i="5"/>
  <c r="F86" i="5"/>
  <c r="G86" i="5"/>
  <c r="F59" i="5"/>
  <c r="J59" i="5" s="1"/>
  <c r="G59" i="5"/>
  <c r="F148" i="5"/>
  <c r="J148" i="5" s="1"/>
  <c r="G148" i="5"/>
  <c r="F20" i="5"/>
  <c r="G20" i="5"/>
  <c r="F89" i="5"/>
  <c r="G89" i="5"/>
  <c r="F82" i="5"/>
  <c r="J82" i="5" s="1"/>
  <c r="G82" i="5"/>
  <c r="F51" i="5"/>
  <c r="J51" i="5" s="1"/>
  <c r="G51" i="5"/>
  <c r="F144" i="5"/>
  <c r="G144" i="5"/>
  <c r="F16" i="5"/>
  <c r="G16" i="5"/>
  <c r="F81" i="5"/>
  <c r="J81" i="5" s="1"/>
  <c r="G81" i="5"/>
  <c r="F78" i="5"/>
  <c r="J78" i="5" s="1"/>
  <c r="G78" i="5"/>
  <c r="F14" i="5"/>
  <c r="J14" i="5" s="1"/>
  <c r="G14" i="5"/>
  <c r="F77" i="5"/>
  <c r="J77" i="5" s="1"/>
  <c r="G77" i="5"/>
  <c r="F76" i="5"/>
  <c r="G76" i="5"/>
  <c r="F39" i="5"/>
  <c r="J39" i="5" s="1"/>
  <c r="G39" i="5"/>
  <c r="F138" i="5"/>
  <c r="J138" i="5" s="1"/>
  <c r="G138" i="5"/>
  <c r="F10" i="5"/>
  <c r="G10" i="5"/>
  <c r="F69" i="5"/>
  <c r="J69" i="5" s="1"/>
  <c r="G69" i="5"/>
  <c r="F72" i="5"/>
  <c r="G72" i="5"/>
  <c r="F31" i="5"/>
  <c r="J31" i="5" s="1"/>
  <c r="G31" i="5"/>
  <c r="F134" i="5"/>
  <c r="J134" i="5" s="1"/>
  <c r="G134" i="5"/>
  <c r="F6" i="5"/>
  <c r="J6" i="5" s="1"/>
  <c r="G6" i="5"/>
  <c r="F61" i="5"/>
  <c r="J61" i="5" s="1"/>
  <c r="G61" i="5"/>
  <c r="F68" i="5"/>
  <c r="J68" i="5" s="1"/>
  <c r="G68" i="5"/>
  <c r="F23" i="5"/>
  <c r="J23" i="5" s="1"/>
  <c r="G23" i="5"/>
  <c r="F130" i="5"/>
  <c r="J130" i="5" s="1"/>
  <c r="G130" i="5"/>
  <c r="F53" i="5"/>
  <c r="J53" i="5" s="1"/>
  <c r="G53" i="5"/>
  <c r="F64" i="5"/>
  <c r="J64" i="5" s="1"/>
  <c r="G64" i="5"/>
  <c r="F15" i="5"/>
  <c r="J15" i="5" s="1"/>
  <c r="G15" i="5"/>
  <c r="F126" i="5"/>
  <c r="J126" i="5" s="1"/>
  <c r="G126" i="5"/>
  <c r="F143" i="5"/>
  <c r="J143" i="5" s="1"/>
  <c r="G143" i="5"/>
  <c r="F45" i="5"/>
  <c r="J45" i="5" s="1"/>
  <c r="G45" i="5"/>
  <c r="F60" i="5"/>
  <c r="J60" i="5" s="1"/>
  <c r="G60" i="5"/>
  <c r="F122" i="5"/>
  <c r="G122" i="5"/>
  <c r="F131" i="5"/>
  <c r="J131" i="5" s="1"/>
  <c r="G131" i="5"/>
  <c r="F37" i="5"/>
  <c r="G37" i="5"/>
  <c r="F56" i="5"/>
  <c r="J56" i="5" s="1"/>
  <c r="G56" i="5"/>
  <c r="F118" i="5"/>
  <c r="F123" i="5"/>
  <c r="G123" i="5"/>
  <c r="F29" i="5"/>
  <c r="G29" i="5"/>
  <c r="F52" i="5"/>
  <c r="G52" i="5"/>
  <c r="F114" i="5"/>
  <c r="G114" i="5"/>
  <c r="F115" i="5"/>
  <c r="G115" i="5"/>
  <c r="F21" i="5"/>
  <c r="G21" i="5"/>
  <c r="F48" i="5"/>
  <c r="G48" i="5"/>
  <c r="F145" i="5"/>
  <c r="G145" i="5"/>
  <c r="F110" i="5"/>
  <c r="G110" i="5"/>
  <c r="F141" i="5"/>
  <c r="G141" i="5"/>
  <c r="F108" i="5"/>
  <c r="G108" i="5"/>
  <c r="F103" i="5"/>
  <c r="G103" i="5"/>
  <c r="F11" i="5"/>
  <c r="G11" i="5"/>
  <c r="F42" i="5"/>
  <c r="G42" i="5"/>
  <c r="F133" i="5"/>
  <c r="G133" i="5"/>
  <c r="F104" i="5"/>
  <c r="G104" i="5"/>
  <c r="F95" i="5"/>
  <c r="G95" i="5"/>
  <c r="F7" i="5"/>
  <c r="G7" i="5"/>
  <c r="F38" i="5"/>
  <c r="J38" i="5" s="1"/>
  <c r="G38" i="5"/>
  <c r="F125" i="5"/>
  <c r="G125" i="5"/>
  <c r="F100" i="5"/>
  <c r="J100" i="5" s="1"/>
  <c r="G100" i="5"/>
  <c r="F87" i="5"/>
  <c r="G87" i="5"/>
  <c r="F3" i="5"/>
  <c r="G3" i="5"/>
  <c r="F34" i="5"/>
  <c r="G34" i="5"/>
  <c r="F117" i="5"/>
  <c r="F96" i="5"/>
  <c r="J96" i="5" s="1"/>
  <c r="G96" i="5"/>
  <c r="F79" i="5"/>
  <c r="G79" i="5"/>
  <c r="F30" i="5"/>
  <c r="J30" i="5" s="1"/>
  <c r="G30" i="5"/>
  <c r="F109" i="5"/>
  <c r="J109" i="5" s="1"/>
  <c r="G109" i="5"/>
  <c r="F92" i="5"/>
  <c r="J92" i="5" s="1"/>
  <c r="G92" i="5"/>
  <c r="F71" i="5"/>
  <c r="J71" i="5" s="1"/>
  <c r="G71" i="5"/>
  <c r="F26" i="5"/>
  <c r="J26" i="5" s="1"/>
  <c r="G26" i="5"/>
  <c r="F101" i="5"/>
  <c r="J101" i="5" s="1"/>
  <c r="G101" i="5"/>
  <c r="F88" i="5"/>
  <c r="J88" i="5" s="1"/>
  <c r="G88" i="5"/>
  <c r="F63" i="5"/>
  <c r="J63" i="5" s="1"/>
  <c r="G63" i="5"/>
  <c r="F22" i="5"/>
  <c r="G22" i="5"/>
  <c r="F93" i="5"/>
  <c r="J93" i="5" s="1"/>
  <c r="G93" i="5"/>
  <c r="F84" i="5"/>
  <c r="J84" i="5" s="1"/>
  <c r="G84" i="5"/>
  <c r="F55" i="5"/>
  <c r="G55" i="5"/>
  <c r="F146" i="5"/>
  <c r="J146" i="5" s="1"/>
  <c r="G146" i="5"/>
  <c r="F18" i="5"/>
  <c r="J18" i="5" s="1"/>
  <c r="G18" i="5"/>
  <c r="F85" i="5"/>
  <c r="J85" i="5" s="1"/>
  <c r="G85" i="5"/>
  <c r="F80" i="5"/>
  <c r="G80" i="5"/>
  <c r="F47" i="5"/>
  <c r="J47" i="5" s="1"/>
  <c r="G47" i="5"/>
  <c r="F142" i="5"/>
  <c r="G142" i="5"/>
  <c r="F107" i="5"/>
  <c r="J107" i="5" s="1"/>
  <c r="G107" i="5"/>
  <c r="F2" i="5"/>
  <c r="J2" i="5" s="1"/>
  <c r="E8" i="5"/>
  <c r="C8" i="5"/>
  <c r="J8" i="5"/>
  <c r="D8" i="5"/>
  <c r="E4" i="5"/>
  <c r="C4" i="5"/>
  <c r="J4" i="5"/>
  <c r="D4" i="5"/>
  <c r="E142" i="5"/>
  <c r="C142" i="5"/>
  <c r="D142" i="5"/>
  <c r="J142" i="5"/>
  <c r="E51" i="5"/>
  <c r="C51" i="5"/>
  <c r="D51" i="5"/>
  <c r="J37" i="5"/>
  <c r="J19" i="5"/>
  <c r="J122" i="5"/>
  <c r="D122" i="5"/>
  <c r="C122" i="5"/>
  <c r="E122" i="5"/>
  <c r="E107" i="5"/>
  <c r="C107" i="5"/>
  <c r="D107" i="5"/>
  <c r="E14" i="5"/>
  <c r="C14" i="5"/>
  <c r="D14" i="5"/>
  <c r="D23" i="5"/>
  <c r="E23" i="5"/>
  <c r="C23" i="5"/>
  <c r="E123" i="5"/>
  <c r="C123" i="5"/>
  <c r="D123" i="5"/>
  <c r="J123" i="5"/>
  <c r="E18" i="5"/>
  <c r="C18" i="5"/>
  <c r="D18" i="5"/>
  <c r="D84" i="5"/>
  <c r="C84" i="5"/>
  <c r="E84" i="5"/>
  <c r="J3" i="5"/>
  <c r="D3" i="5"/>
  <c r="E3" i="5"/>
  <c r="C3" i="5"/>
  <c r="J120" i="5"/>
  <c r="J62" i="5"/>
  <c r="D62" i="5"/>
  <c r="E62" i="5"/>
  <c r="C62" i="5"/>
  <c r="E85" i="5"/>
  <c r="C85" i="5"/>
  <c r="D85" i="5"/>
  <c r="J42" i="5"/>
  <c r="D42" i="5"/>
  <c r="E42" i="5"/>
  <c r="C42" i="5"/>
  <c r="E45" i="5"/>
  <c r="C45" i="5"/>
  <c r="D45" i="5"/>
  <c r="D88" i="5"/>
  <c r="C88" i="5"/>
  <c r="E88" i="5"/>
  <c r="J7" i="5"/>
  <c r="D7" i="5"/>
  <c r="E7" i="5"/>
  <c r="C7" i="5"/>
  <c r="J110" i="5"/>
  <c r="E79" i="5"/>
  <c r="C79" i="5"/>
  <c r="J79" i="5"/>
  <c r="D79" i="5"/>
  <c r="E2" i="5"/>
  <c r="C2" i="5"/>
  <c r="D2" i="5"/>
  <c r="D68" i="5"/>
  <c r="C68" i="5"/>
  <c r="E68" i="5"/>
  <c r="J129" i="5"/>
  <c r="E83" i="5"/>
  <c r="C83" i="5"/>
  <c r="D83" i="5"/>
  <c r="J147" i="5"/>
  <c r="D147" i="5"/>
  <c r="E147" i="5"/>
  <c r="C147" i="5"/>
  <c r="J54" i="5"/>
  <c r="D54" i="5"/>
  <c r="E54" i="5"/>
  <c r="C54" i="5"/>
  <c r="E133" i="5"/>
  <c r="C133" i="5"/>
  <c r="J133" i="5"/>
  <c r="D133" i="5"/>
  <c r="E43" i="5"/>
  <c r="C43" i="5"/>
  <c r="J43" i="5"/>
  <c r="D43" i="5"/>
  <c r="E140" i="5"/>
  <c r="C140" i="5"/>
  <c r="J140" i="5"/>
  <c r="D140" i="5"/>
  <c r="J34" i="5"/>
  <c r="D34" i="5"/>
  <c r="E34" i="5"/>
  <c r="C34" i="5"/>
  <c r="J29" i="5"/>
  <c r="E125" i="5"/>
  <c r="C125" i="5"/>
  <c r="J125" i="5"/>
  <c r="D125" i="5"/>
  <c r="J35" i="5"/>
  <c r="D134" i="5"/>
  <c r="C134" i="5"/>
  <c r="E134" i="5"/>
  <c r="D30" i="5"/>
  <c r="E30" i="5"/>
  <c r="C30" i="5"/>
  <c r="E26" i="5"/>
  <c r="C26" i="5"/>
  <c r="D26" i="5"/>
  <c r="D92" i="5"/>
  <c r="C92" i="5"/>
  <c r="E92" i="5"/>
  <c r="J11" i="5"/>
  <c r="D11" i="5"/>
  <c r="E11" i="5"/>
  <c r="C11" i="5"/>
  <c r="J114" i="5"/>
  <c r="D114" i="5"/>
  <c r="C114" i="5"/>
  <c r="E114" i="5"/>
  <c r="E87" i="5"/>
  <c r="C87" i="5"/>
  <c r="J87" i="5"/>
  <c r="D87" i="5"/>
  <c r="E6" i="5"/>
  <c r="C6" i="5"/>
  <c r="D6" i="5"/>
  <c r="E77" i="5"/>
  <c r="C77" i="5"/>
  <c r="D77" i="5"/>
  <c r="J58" i="5"/>
  <c r="E91" i="5"/>
  <c r="C91" i="5"/>
  <c r="D91" i="5"/>
  <c r="J116" i="5"/>
  <c r="D116" i="5"/>
  <c r="E116" i="5"/>
  <c r="C116" i="5"/>
  <c r="J127" i="5"/>
  <c r="D78" i="5"/>
  <c r="E78" i="5"/>
  <c r="C78" i="5"/>
  <c r="D32" i="5"/>
  <c r="C32" i="5"/>
  <c r="E32" i="5"/>
  <c r="J136" i="5"/>
  <c r="E22" i="5"/>
  <c r="C22" i="5"/>
  <c r="J22" i="5"/>
  <c r="D22" i="5"/>
  <c r="E138" i="5"/>
  <c r="C138" i="5"/>
  <c r="D138" i="5"/>
  <c r="D130" i="5"/>
  <c r="C130" i="5"/>
  <c r="E130" i="5"/>
  <c r="J27" i="5"/>
  <c r="J117" i="5"/>
  <c r="E53" i="5"/>
  <c r="C53" i="5"/>
  <c r="D53" i="5"/>
  <c r="J46" i="5"/>
  <c r="D46" i="5"/>
  <c r="E46" i="5"/>
  <c r="C46" i="5"/>
  <c r="J139" i="5"/>
  <c r="D139" i="5"/>
  <c r="E139" i="5"/>
  <c r="C139" i="5"/>
  <c r="E67" i="5"/>
  <c r="C67" i="5"/>
  <c r="J67" i="5"/>
  <c r="D67" i="5"/>
  <c r="J104" i="5"/>
  <c r="D104" i="5"/>
  <c r="E104" i="5"/>
  <c r="C104" i="5"/>
  <c r="E12" i="5"/>
  <c r="C12" i="5"/>
  <c r="J12" i="5"/>
  <c r="D12" i="5"/>
  <c r="J149" i="5"/>
  <c r="J73" i="5"/>
  <c r="E105" i="5"/>
  <c r="C105" i="5"/>
  <c r="D105" i="5"/>
  <c r="J21" i="5"/>
  <c r="E144" i="5"/>
  <c r="C144" i="5"/>
  <c r="J144" i="5"/>
  <c r="D144" i="5"/>
  <c r="J36" i="5"/>
  <c r="E33" i="5"/>
  <c r="C33" i="5"/>
  <c r="D33" i="5"/>
  <c r="J33" i="5"/>
  <c r="E146" i="5"/>
  <c r="C146" i="5"/>
  <c r="D146" i="5"/>
  <c r="J40" i="5"/>
  <c r="J41" i="5"/>
  <c r="J86" i="5"/>
  <c r="D86" i="5"/>
  <c r="E86" i="5"/>
  <c r="C86" i="5"/>
  <c r="J5" i="5"/>
  <c r="D5" i="5"/>
  <c r="E5" i="5"/>
  <c r="C5" i="5"/>
  <c r="J124" i="5"/>
  <c r="D124" i="5"/>
  <c r="E124" i="5"/>
  <c r="C124" i="5"/>
  <c r="E115" i="5"/>
  <c r="C115" i="5"/>
  <c r="D115" i="5"/>
  <c r="J115" i="5"/>
  <c r="J66" i="5"/>
  <c r="D66" i="5"/>
  <c r="E66" i="5"/>
  <c r="C66" i="5"/>
  <c r="J80" i="5"/>
  <c r="D80" i="5"/>
  <c r="C80" i="5"/>
  <c r="E80" i="5"/>
  <c r="J135" i="5"/>
  <c r="D102" i="5"/>
  <c r="C102" i="5"/>
  <c r="E102" i="5"/>
  <c r="E63" i="5"/>
  <c r="C63" i="5"/>
  <c r="D63" i="5"/>
  <c r="E81" i="5"/>
  <c r="C81" i="5"/>
  <c r="D81" i="5"/>
  <c r="J113" i="5"/>
  <c r="D25" i="5"/>
  <c r="E25" i="5"/>
  <c r="C25" i="5"/>
  <c r="J128" i="5"/>
  <c r="E131" i="5"/>
  <c r="C131" i="5"/>
  <c r="D131" i="5"/>
  <c r="J20" i="5"/>
  <c r="J70" i="5"/>
  <c r="E101" i="5"/>
  <c r="C101" i="5"/>
  <c r="D101" i="5"/>
  <c r="J108" i="5"/>
  <c r="D108" i="5"/>
  <c r="E108" i="5"/>
  <c r="C108" i="5"/>
  <c r="E75" i="5"/>
  <c r="C75" i="5"/>
  <c r="D75" i="5"/>
  <c r="D143" i="5"/>
  <c r="E143" i="5"/>
  <c r="C143" i="5"/>
  <c r="J72" i="5"/>
  <c r="E103" i="5"/>
  <c r="C103" i="5"/>
  <c r="D103" i="5"/>
  <c r="J103" i="5"/>
  <c r="J145" i="5"/>
  <c r="D145" i="5"/>
  <c r="C145" i="5"/>
  <c r="E145" i="5"/>
  <c r="J52" i="5"/>
  <c r="D52" i="5"/>
  <c r="C52" i="5"/>
  <c r="E52" i="5"/>
  <c r="E65" i="5"/>
  <c r="C65" i="5"/>
  <c r="D65" i="5"/>
  <c r="J65" i="5"/>
  <c r="J17" i="5"/>
  <c r="D17" i="5"/>
  <c r="E17" i="5"/>
  <c r="C17" i="5"/>
  <c r="J141" i="5"/>
  <c r="D141" i="5"/>
  <c r="C141" i="5"/>
  <c r="E141" i="5"/>
  <c r="J48" i="5"/>
  <c r="J57" i="5"/>
  <c r="J94" i="5"/>
  <c r="J132" i="5"/>
  <c r="D132" i="5"/>
  <c r="E132" i="5"/>
  <c r="C132" i="5"/>
  <c r="E24" i="5"/>
  <c r="C24" i="5"/>
  <c r="D24" i="5"/>
  <c r="J74" i="5"/>
  <c r="E16" i="5"/>
  <c r="C16" i="5"/>
  <c r="J16" i="5"/>
  <c r="D16" i="5"/>
  <c r="E55" i="5"/>
  <c r="C55" i="5"/>
  <c r="J55" i="5"/>
  <c r="D55" i="5"/>
  <c r="J76" i="5"/>
  <c r="D76" i="5"/>
  <c r="C76" i="5"/>
  <c r="E76" i="5"/>
  <c r="E10" i="5"/>
  <c r="C10" i="5"/>
  <c r="J10" i="5"/>
  <c r="D10" i="5"/>
  <c r="E95" i="5"/>
  <c r="C95" i="5"/>
  <c r="J95" i="5"/>
  <c r="D95" i="5"/>
  <c r="J118" i="5"/>
  <c r="D15" i="5"/>
  <c r="E15" i="5"/>
  <c r="C15" i="5"/>
  <c r="J9" i="5"/>
  <c r="D9" i="5"/>
  <c r="E9" i="5"/>
  <c r="C9" i="5"/>
  <c r="J90" i="5"/>
  <c r="J49" i="5"/>
  <c r="J44" i="5"/>
  <c r="E31" i="5"/>
  <c r="C31" i="5"/>
  <c r="D31" i="5"/>
  <c r="E121" i="5"/>
  <c r="C121" i="5"/>
  <c r="D121" i="5"/>
  <c r="E89" i="5"/>
  <c r="C89" i="5"/>
  <c r="D89" i="5"/>
  <c r="J89" i="5"/>
  <c r="D64" i="5"/>
  <c r="C64" i="5"/>
  <c r="E64" i="5"/>
  <c r="D141" i="2"/>
  <c r="C3" i="3"/>
  <c r="E3" i="3"/>
  <c r="G3" i="3"/>
  <c r="D3" i="3"/>
  <c r="F3" i="3"/>
  <c r="J3" i="3" s="1"/>
  <c r="C21" i="3"/>
  <c r="E21" i="3"/>
  <c r="F21" i="3"/>
  <c r="J21" i="3" s="1"/>
  <c r="D21" i="3"/>
  <c r="C5" i="3"/>
  <c r="E5" i="3"/>
  <c r="G5" i="3"/>
  <c r="F5" i="3"/>
  <c r="J5" i="3" s="1"/>
  <c r="D5" i="3"/>
  <c r="C7" i="3"/>
  <c r="E7" i="3"/>
  <c r="G7" i="3"/>
  <c r="D7" i="3"/>
  <c r="F7" i="3"/>
  <c r="J7" i="3" s="1"/>
  <c r="D16" i="3"/>
  <c r="F16" i="3"/>
  <c r="J16" i="3" s="1"/>
  <c r="E16" i="3"/>
  <c r="C16" i="3"/>
  <c r="G16" i="3"/>
  <c r="D12" i="3"/>
  <c r="F12" i="3"/>
  <c r="J12" i="3" s="1"/>
  <c r="E12" i="3"/>
  <c r="C12" i="3"/>
  <c r="G12" i="3"/>
  <c r="D22" i="3"/>
  <c r="F22" i="3"/>
  <c r="J22" i="3" s="1"/>
  <c r="C22" i="3"/>
  <c r="E22" i="3"/>
  <c r="D14" i="3"/>
  <c r="F14" i="3"/>
  <c r="J14" i="3" s="1"/>
  <c r="C14" i="3"/>
  <c r="G14" i="3"/>
  <c r="E14" i="3"/>
  <c r="F24" i="3"/>
  <c r="J24" i="3" s="1"/>
  <c r="C17" i="3"/>
  <c r="E17" i="3"/>
  <c r="G17" i="3"/>
  <c r="F17" i="3"/>
  <c r="J17" i="3" s="1"/>
  <c r="D17" i="3"/>
  <c r="D18" i="3"/>
  <c r="F18" i="3"/>
  <c r="J18" i="3" s="1"/>
  <c r="C18" i="3"/>
  <c r="G18" i="3"/>
  <c r="E18" i="3"/>
  <c r="E141" i="2"/>
  <c r="C19" i="3"/>
  <c r="E19" i="3"/>
  <c r="D19" i="3"/>
  <c r="F19" i="3"/>
  <c r="J19" i="3" s="1"/>
  <c r="D8" i="3"/>
  <c r="F8" i="3"/>
  <c r="J8" i="3" s="1"/>
  <c r="E8" i="3"/>
  <c r="C8" i="3"/>
  <c r="G8" i="3"/>
  <c r="F23" i="3"/>
  <c r="J23" i="3" s="1"/>
  <c r="F10" i="3"/>
  <c r="J10" i="3" s="1"/>
  <c r="G10" i="3"/>
  <c r="D20" i="3"/>
  <c r="F20" i="3"/>
  <c r="J20" i="3" s="1"/>
  <c r="E20" i="3"/>
  <c r="C20" i="3"/>
  <c r="G9" i="3"/>
  <c r="F9" i="3"/>
  <c r="J9" i="3" s="1"/>
  <c r="G11" i="3"/>
  <c r="F11" i="3"/>
  <c r="J11" i="3" s="1"/>
  <c r="D4" i="3"/>
  <c r="F4" i="3"/>
  <c r="J4" i="3" s="1"/>
  <c r="E4" i="3"/>
  <c r="C4" i="3"/>
  <c r="G4" i="3"/>
  <c r="C15" i="3"/>
  <c r="E15" i="3"/>
  <c r="G15" i="3"/>
  <c r="D15" i="3"/>
  <c r="F15" i="3"/>
  <c r="J15" i="3" s="1"/>
  <c r="D6" i="3"/>
  <c r="F6" i="3"/>
  <c r="J6" i="3" s="1"/>
  <c r="C6" i="3"/>
  <c r="G6" i="3"/>
  <c r="E6" i="3"/>
  <c r="C13" i="3"/>
  <c r="E13" i="3"/>
  <c r="G13" i="3"/>
  <c r="F13" i="3"/>
  <c r="J13" i="3" s="1"/>
  <c r="D13" i="3"/>
  <c r="D2" i="3"/>
  <c r="F2" i="3"/>
  <c r="J2" i="3" s="1"/>
  <c r="C2" i="3"/>
  <c r="E2" i="3"/>
  <c r="G2" i="3"/>
  <c r="F141" i="2"/>
  <c r="J141" i="2" s="1"/>
  <c r="G141" i="2"/>
  <c r="C84" i="2"/>
  <c r="E84" i="2"/>
  <c r="G84" i="2"/>
  <c r="D84" i="2"/>
  <c r="F84" i="2"/>
  <c r="J84" i="2" s="1"/>
  <c r="G110" i="2"/>
  <c r="F110" i="2"/>
  <c r="J110" i="2" s="1"/>
  <c r="F109" i="2"/>
  <c r="J109" i="2" s="1"/>
  <c r="G109" i="2"/>
  <c r="C32" i="2"/>
  <c r="E32" i="2"/>
  <c r="G32" i="2"/>
  <c r="F32" i="2"/>
  <c r="J32" i="2" s="1"/>
  <c r="D32" i="2"/>
  <c r="D22" i="2"/>
  <c r="F22" i="2"/>
  <c r="J22" i="2" s="1"/>
  <c r="C22" i="2"/>
  <c r="G22" i="2"/>
  <c r="E22" i="2"/>
  <c r="C100" i="2"/>
  <c r="E100" i="2"/>
  <c r="G100" i="2"/>
  <c r="D100" i="2"/>
  <c r="F100" i="2"/>
  <c r="J100" i="2" s="1"/>
  <c r="G126" i="2"/>
  <c r="F126" i="2"/>
  <c r="J126" i="2" s="1"/>
  <c r="D117" i="2"/>
  <c r="F117" i="2"/>
  <c r="J117" i="2" s="1"/>
  <c r="E117" i="2"/>
  <c r="C117" i="2"/>
  <c r="G117" i="2"/>
  <c r="C48" i="2"/>
  <c r="E48" i="2"/>
  <c r="G48" i="2"/>
  <c r="F48" i="2"/>
  <c r="J48" i="2" s="1"/>
  <c r="D48" i="2"/>
  <c r="C9" i="2"/>
  <c r="E9" i="2"/>
  <c r="G9" i="2"/>
  <c r="F9" i="2"/>
  <c r="J9" i="2" s="1"/>
  <c r="D9" i="2"/>
  <c r="C116" i="2"/>
  <c r="E116" i="2"/>
  <c r="G116" i="2"/>
  <c r="D116" i="2"/>
  <c r="F116" i="2"/>
  <c r="J116" i="2" s="1"/>
  <c r="D138" i="2"/>
  <c r="F138" i="2"/>
  <c r="J138" i="2" s="1"/>
  <c r="C138" i="2"/>
  <c r="E138" i="2"/>
  <c r="G138" i="2"/>
  <c r="D125" i="2"/>
  <c r="F125" i="2"/>
  <c r="J125" i="2" s="1"/>
  <c r="E125" i="2"/>
  <c r="C125" i="2"/>
  <c r="G125" i="2"/>
  <c r="D63" i="2"/>
  <c r="F63" i="2"/>
  <c r="J63" i="2" s="1"/>
  <c r="C63" i="2"/>
  <c r="G63" i="2"/>
  <c r="E63" i="2"/>
  <c r="C25" i="2"/>
  <c r="E25" i="2"/>
  <c r="G25" i="2"/>
  <c r="F25" i="2"/>
  <c r="J25" i="2" s="1"/>
  <c r="D25" i="2"/>
  <c r="C132" i="2"/>
  <c r="E132" i="2"/>
  <c r="G132" i="2"/>
  <c r="D132" i="2"/>
  <c r="F132" i="2"/>
  <c r="J132" i="2" s="1"/>
  <c r="D146" i="2"/>
  <c r="F146" i="2"/>
  <c r="J146" i="2" s="1"/>
  <c r="C146" i="2"/>
  <c r="E146" i="2"/>
  <c r="G146" i="2"/>
  <c r="D133" i="2"/>
  <c r="F133" i="2"/>
  <c r="J133" i="2" s="1"/>
  <c r="E133" i="2"/>
  <c r="C133" i="2"/>
  <c r="G133" i="2"/>
  <c r="D71" i="2"/>
  <c r="F71" i="2"/>
  <c r="J71" i="2" s="1"/>
  <c r="C71" i="2"/>
  <c r="G71" i="2"/>
  <c r="E71" i="2"/>
  <c r="F73" i="2"/>
  <c r="J73" i="2" s="1"/>
  <c r="G73" i="2"/>
  <c r="D35" i="2"/>
  <c r="F35" i="2"/>
  <c r="J35" i="2" s="1"/>
  <c r="E35" i="2"/>
  <c r="C35" i="2"/>
  <c r="G35" i="2"/>
  <c r="C145" i="2"/>
  <c r="E145" i="2"/>
  <c r="G145" i="2"/>
  <c r="D145" i="2"/>
  <c r="F145" i="2"/>
  <c r="J145" i="2" s="1"/>
  <c r="F156" i="2"/>
  <c r="J156" i="2" s="1"/>
  <c r="G156" i="2"/>
  <c r="C42" i="2"/>
  <c r="E42" i="2"/>
  <c r="G42" i="2"/>
  <c r="D42" i="2"/>
  <c r="F42" i="2"/>
  <c r="J42" i="2" s="1"/>
  <c r="D81" i="2"/>
  <c r="F81" i="2"/>
  <c r="J81" i="2" s="1"/>
  <c r="E81" i="2"/>
  <c r="C81" i="2"/>
  <c r="G81" i="2"/>
  <c r="D43" i="2"/>
  <c r="F43" i="2"/>
  <c r="J43" i="2" s="1"/>
  <c r="E43" i="2"/>
  <c r="C43" i="2"/>
  <c r="G43" i="2"/>
  <c r="C153" i="2"/>
  <c r="E153" i="2"/>
  <c r="G153" i="2"/>
  <c r="D153" i="2"/>
  <c r="F153" i="2"/>
  <c r="J153" i="2" s="1"/>
  <c r="C30" i="2"/>
  <c r="E30" i="2"/>
  <c r="G30" i="2"/>
  <c r="D30" i="2"/>
  <c r="F30" i="2"/>
  <c r="J30" i="2" s="1"/>
  <c r="C70" i="2"/>
  <c r="E70" i="2"/>
  <c r="G70" i="2"/>
  <c r="F70" i="2"/>
  <c r="J70" i="2" s="1"/>
  <c r="D70" i="2"/>
  <c r="D89" i="2"/>
  <c r="F89" i="2"/>
  <c r="J89" i="2" s="1"/>
  <c r="E89" i="2"/>
  <c r="C89" i="2"/>
  <c r="G89" i="2"/>
  <c r="D51" i="2"/>
  <c r="F51" i="2"/>
  <c r="J51" i="2" s="1"/>
  <c r="E51" i="2"/>
  <c r="C51" i="2"/>
  <c r="G51" i="2"/>
  <c r="C161" i="2"/>
  <c r="E161" i="2"/>
  <c r="G161" i="2"/>
  <c r="D161" i="2"/>
  <c r="F161" i="2"/>
  <c r="J161" i="2" s="1"/>
  <c r="C62" i="2"/>
  <c r="E62" i="2"/>
  <c r="D62" i="2"/>
  <c r="G62" i="2"/>
  <c r="F62" i="2"/>
  <c r="J62" i="2" s="1"/>
  <c r="C86" i="2"/>
  <c r="E86" i="2"/>
  <c r="G86" i="2"/>
  <c r="F86" i="2"/>
  <c r="J86" i="2" s="1"/>
  <c r="D86" i="2"/>
  <c r="F97" i="2"/>
  <c r="J97" i="2" s="1"/>
  <c r="G97" i="2"/>
  <c r="D59" i="2"/>
  <c r="F59" i="2"/>
  <c r="J59" i="2" s="1"/>
  <c r="E59" i="2"/>
  <c r="C59" i="2"/>
  <c r="G59" i="2"/>
  <c r="D10" i="2"/>
  <c r="F10" i="2"/>
  <c r="J10" i="2" s="1"/>
  <c r="C10" i="2"/>
  <c r="G10" i="2"/>
  <c r="E10" i="2"/>
  <c r="C76" i="2"/>
  <c r="E76" i="2"/>
  <c r="G76" i="2"/>
  <c r="D76" i="2"/>
  <c r="F76" i="2"/>
  <c r="J76" i="2" s="1"/>
  <c r="C102" i="2"/>
  <c r="E102" i="2"/>
  <c r="G102" i="2"/>
  <c r="F102" i="2"/>
  <c r="J102" i="2" s="1"/>
  <c r="D102" i="2"/>
  <c r="C15" i="2"/>
  <c r="E15" i="2"/>
  <c r="G15" i="2"/>
  <c r="D15" i="2"/>
  <c r="F15" i="2"/>
  <c r="J15" i="2" s="1"/>
  <c r="D16" i="2"/>
  <c r="F16" i="2"/>
  <c r="J16" i="2" s="1"/>
  <c r="E16" i="2"/>
  <c r="C16" i="2"/>
  <c r="G16" i="2"/>
  <c r="C88" i="2"/>
  <c r="E88" i="2"/>
  <c r="G88" i="2"/>
  <c r="D88" i="2"/>
  <c r="F88" i="2"/>
  <c r="J88" i="2" s="1"/>
  <c r="C114" i="2"/>
  <c r="E114" i="2"/>
  <c r="G114" i="2"/>
  <c r="F114" i="2"/>
  <c r="J114" i="2" s="1"/>
  <c r="D114" i="2"/>
  <c r="F111" i="2"/>
  <c r="J111" i="2" s="1"/>
  <c r="G111" i="2"/>
  <c r="C36" i="2"/>
  <c r="E36" i="2"/>
  <c r="G36" i="2"/>
  <c r="F36" i="2"/>
  <c r="J36" i="2" s="1"/>
  <c r="D36" i="2"/>
  <c r="D24" i="2"/>
  <c r="F24" i="2"/>
  <c r="J24" i="2" s="1"/>
  <c r="E24" i="2"/>
  <c r="C24" i="2"/>
  <c r="G24" i="2"/>
  <c r="C104" i="2"/>
  <c r="E104" i="2"/>
  <c r="G104" i="2"/>
  <c r="D104" i="2"/>
  <c r="F104" i="2"/>
  <c r="J104" i="2" s="1"/>
  <c r="C130" i="2"/>
  <c r="E130" i="2"/>
  <c r="G130" i="2"/>
  <c r="F130" i="2"/>
  <c r="J130" i="2" s="1"/>
  <c r="D130" i="2"/>
  <c r="F119" i="2"/>
  <c r="J119" i="2" s="1"/>
  <c r="G119" i="2"/>
  <c r="C52" i="2"/>
  <c r="E52" i="2"/>
  <c r="G52" i="2"/>
  <c r="F52" i="2"/>
  <c r="J52" i="2" s="1"/>
  <c r="D52" i="2"/>
  <c r="C13" i="2"/>
  <c r="E13" i="2"/>
  <c r="G13" i="2"/>
  <c r="F13" i="2"/>
  <c r="J13" i="2" s="1"/>
  <c r="D13" i="2"/>
  <c r="G120" i="2"/>
  <c r="F120" i="2"/>
  <c r="J120" i="2" s="1"/>
  <c r="D140" i="2"/>
  <c r="F140" i="2"/>
  <c r="J140" i="2" s="1"/>
  <c r="C140" i="2"/>
  <c r="E140" i="2"/>
  <c r="G140" i="2"/>
  <c r="F127" i="2"/>
  <c r="J127" i="2" s="1"/>
  <c r="G127" i="2"/>
  <c r="D65" i="2"/>
  <c r="F65" i="2"/>
  <c r="J65" i="2" s="1"/>
  <c r="E65" i="2"/>
  <c r="C65" i="2"/>
  <c r="G65" i="2"/>
  <c r="F27" i="2"/>
  <c r="J27" i="2" s="1"/>
  <c r="G27" i="2"/>
  <c r="F137" i="2"/>
  <c r="J137" i="2" s="1"/>
  <c r="F148" i="2"/>
  <c r="J148" i="2" s="1"/>
  <c r="G148" i="2"/>
  <c r="F135" i="2"/>
  <c r="J135" i="2" s="1"/>
  <c r="G135" i="2"/>
  <c r="D75" i="2"/>
  <c r="F75" i="2"/>
  <c r="J75" i="2" s="1"/>
  <c r="C75" i="2"/>
  <c r="G75" i="2"/>
  <c r="E75" i="2"/>
  <c r="D37" i="2"/>
  <c r="F37" i="2"/>
  <c r="J37" i="2" s="1"/>
  <c r="C37" i="2"/>
  <c r="G37" i="2"/>
  <c r="E37" i="2"/>
  <c r="C147" i="2"/>
  <c r="E147" i="2"/>
  <c r="G147" i="2"/>
  <c r="D147" i="2"/>
  <c r="F147" i="2"/>
  <c r="J147" i="2" s="1"/>
  <c r="F158" i="2"/>
  <c r="J158" i="2" s="1"/>
  <c r="G158" i="2"/>
  <c r="G50" i="2"/>
  <c r="F50" i="2"/>
  <c r="J50" i="2" s="1"/>
  <c r="D83" i="2"/>
  <c r="F83" i="2"/>
  <c r="J83" i="2" s="1"/>
  <c r="C83" i="2"/>
  <c r="G83" i="2"/>
  <c r="E83" i="2"/>
  <c r="D45" i="2"/>
  <c r="F45" i="2"/>
  <c r="J45" i="2" s="1"/>
  <c r="C45" i="2"/>
  <c r="G45" i="2"/>
  <c r="E45" i="2"/>
  <c r="C155" i="2"/>
  <c r="E155" i="2"/>
  <c r="G155" i="2"/>
  <c r="D155" i="2"/>
  <c r="F155" i="2"/>
  <c r="J155" i="2" s="1"/>
  <c r="G38" i="2"/>
  <c r="F38" i="2"/>
  <c r="J38" i="2" s="1"/>
  <c r="G74" i="2"/>
  <c r="F74" i="2"/>
  <c r="J74" i="2" s="1"/>
  <c r="D91" i="2"/>
  <c r="F91" i="2"/>
  <c r="J91" i="2" s="1"/>
  <c r="C91" i="2"/>
  <c r="G91" i="2"/>
  <c r="E91" i="2"/>
  <c r="D53" i="2"/>
  <c r="F53" i="2"/>
  <c r="J53" i="2" s="1"/>
  <c r="C53" i="2"/>
  <c r="G53" i="2"/>
  <c r="E53" i="2"/>
  <c r="D4" i="2"/>
  <c r="F4" i="2"/>
  <c r="J4" i="2" s="1"/>
  <c r="E4" i="2"/>
  <c r="G4" i="2"/>
  <c r="C4" i="2"/>
  <c r="C64" i="2"/>
  <c r="E64" i="2"/>
  <c r="G64" i="2"/>
  <c r="D64" i="2"/>
  <c r="F64" i="2"/>
  <c r="J64" i="2" s="1"/>
  <c r="G90" i="2"/>
  <c r="F90" i="2"/>
  <c r="J90" i="2" s="1"/>
  <c r="F99" i="2"/>
  <c r="J99" i="2" s="1"/>
  <c r="D61" i="2"/>
  <c r="F61" i="2"/>
  <c r="J61" i="2" s="1"/>
  <c r="C61" i="2"/>
  <c r="G61" i="2"/>
  <c r="E61" i="2"/>
  <c r="D12" i="2"/>
  <c r="F12" i="2"/>
  <c r="J12" i="2" s="1"/>
  <c r="E12" i="2"/>
  <c r="G12" i="2"/>
  <c r="C12" i="2"/>
  <c r="C80" i="2"/>
  <c r="E80" i="2"/>
  <c r="G80" i="2"/>
  <c r="D80" i="2"/>
  <c r="F80" i="2"/>
  <c r="J80" i="2" s="1"/>
  <c r="D105" i="2"/>
  <c r="F105" i="2"/>
  <c r="J105" i="2" s="1"/>
  <c r="E105" i="2"/>
  <c r="C105" i="2"/>
  <c r="G105" i="2"/>
  <c r="C23" i="2"/>
  <c r="E23" i="2"/>
  <c r="G23" i="2"/>
  <c r="D23" i="2"/>
  <c r="F23" i="2"/>
  <c r="J23" i="2" s="1"/>
  <c r="D18" i="2"/>
  <c r="F18" i="2"/>
  <c r="J18" i="2" s="1"/>
  <c r="C18" i="2"/>
  <c r="G18" i="2"/>
  <c r="E18" i="2"/>
  <c r="C92" i="2"/>
  <c r="E92" i="2"/>
  <c r="G92" i="2"/>
  <c r="D92" i="2"/>
  <c r="F92" i="2"/>
  <c r="J92" i="2" s="1"/>
  <c r="C118" i="2"/>
  <c r="E118" i="2"/>
  <c r="G118" i="2"/>
  <c r="F118" i="2"/>
  <c r="J118" i="2" s="1"/>
  <c r="D118" i="2"/>
  <c r="F113" i="2"/>
  <c r="J113" i="2" s="1"/>
  <c r="G113" i="2"/>
  <c r="C40" i="2"/>
  <c r="E40" i="2"/>
  <c r="G40" i="2"/>
  <c r="F40" i="2"/>
  <c r="J40" i="2" s="1"/>
  <c r="D40" i="2"/>
  <c r="C26" i="2"/>
  <c r="E26" i="2"/>
  <c r="G26" i="2"/>
  <c r="D26" i="2"/>
  <c r="F26" i="2"/>
  <c r="J26" i="2" s="1"/>
  <c r="C108" i="2"/>
  <c r="E108" i="2"/>
  <c r="G108" i="2"/>
  <c r="D108" i="2"/>
  <c r="F108" i="2"/>
  <c r="J108" i="2" s="1"/>
  <c r="C134" i="2"/>
  <c r="E134" i="2"/>
  <c r="G134" i="2"/>
  <c r="F134" i="2"/>
  <c r="J134" i="2" s="1"/>
  <c r="D134" i="2"/>
  <c r="D121" i="2"/>
  <c r="F121" i="2"/>
  <c r="J121" i="2" s="1"/>
  <c r="E121" i="2"/>
  <c r="C121" i="2"/>
  <c r="G121" i="2"/>
  <c r="C56" i="2"/>
  <c r="E56" i="2"/>
  <c r="G56" i="2"/>
  <c r="F56" i="2"/>
  <c r="J56" i="2" s="1"/>
  <c r="D56" i="2"/>
  <c r="C17" i="2"/>
  <c r="E17" i="2"/>
  <c r="G17" i="2"/>
  <c r="F17" i="2"/>
  <c r="J17" i="2" s="1"/>
  <c r="D17" i="2"/>
  <c r="C124" i="2"/>
  <c r="E124" i="2"/>
  <c r="G124" i="2"/>
  <c r="D124" i="2"/>
  <c r="F124" i="2"/>
  <c r="J124" i="2" s="1"/>
  <c r="D142" i="2"/>
  <c r="F142" i="2"/>
  <c r="J142" i="2" s="1"/>
  <c r="C142" i="2"/>
  <c r="E142" i="2"/>
  <c r="G142" i="2"/>
  <c r="F129" i="2"/>
  <c r="J129" i="2" s="1"/>
  <c r="G129" i="2"/>
  <c r="D67" i="2"/>
  <c r="F67" i="2"/>
  <c r="J67" i="2" s="1"/>
  <c r="C67" i="2"/>
  <c r="G67" i="2"/>
  <c r="E67" i="2"/>
  <c r="D29" i="2"/>
  <c r="F29" i="2"/>
  <c r="J29" i="2" s="1"/>
  <c r="C29" i="2"/>
  <c r="G29" i="2"/>
  <c r="E29" i="2"/>
  <c r="C139" i="2"/>
  <c r="E139" i="2"/>
  <c r="G139" i="2"/>
  <c r="D139" i="2"/>
  <c r="F139" i="2"/>
  <c r="J139" i="2" s="1"/>
  <c r="F150" i="2"/>
  <c r="J150" i="2" s="1"/>
  <c r="G150" i="2"/>
  <c r="D152" i="2"/>
  <c r="F152" i="2"/>
  <c r="J152" i="2" s="1"/>
  <c r="C152" i="2"/>
  <c r="E152" i="2"/>
  <c r="G152" i="2"/>
  <c r="C19" i="2"/>
  <c r="E19" i="2"/>
  <c r="G19" i="2"/>
  <c r="D19" i="2"/>
  <c r="F19" i="2"/>
  <c r="J19" i="2" s="1"/>
  <c r="D77" i="2"/>
  <c r="F77" i="2"/>
  <c r="J77" i="2" s="1"/>
  <c r="E77" i="2"/>
  <c r="C77" i="2"/>
  <c r="G77" i="2"/>
  <c r="D39" i="2"/>
  <c r="F39" i="2"/>
  <c r="J39" i="2" s="1"/>
  <c r="E39" i="2"/>
  <c r="G39" i="2"/>
  <c r="C39" i="2"/>
  <c r="G149" i="2"/>
  <c r="F149" i="2"/>
  <c r="J149" i="2" s="1"/>
  <c r="D160" i="2"/>
  <c r="F160" i="2"/>
  <c r="J160" i="2" s="1"/>
  <c r="C160" i="2"/>
  <c r="E160" i="2"/>
  <c r="G160" i="2"/>
  <c r="C58" i="2"/>
  <c r="E58" i="2"/>
  <c r="G58" i="2"/>
  <c r="D58" i="2"/>
  <c r="F58" i="2"/>
  <c r="J58" i="2" s="1"/>
  <c r="D85" i="2"/>
  <c r="F85" i="2"/>
  <c r="J85" i="2" s="1"/>
  <c r="E85" i="2"/>
  <c r="C85" i="2"/>
  <c r="G85" i="2"/>
  <c r="D47" i="2"/>
  <c r="F47" i="2"/>
  <c r="J47" i="2" s="1"/>
  <c r="E47" i="2"/>
  <c r="G47" i="2"/>
  <c r="C47" i="2"/>
  <c r="G157" i="2"/>
  <c r="F157" i="2"/>
  <c r="J157" i="2" s="1"/>
  <c r="C46" i="2"/>
  <c r="E46" i="2"/>
  <c r="G46" i="2"/>
  <c r="D46" i="2"/>
  <c r="F46" i="2"/>
  <c r="J46" i="2" s="1"/>
  <c r="C78" i="2"/>
  <c r="E78" i="2"/>
  <c r="G78" i="2"/>
  <c r="F78" i="2"/>
  <c r="J78" i="2" s="1"/>
  <c r="D78" i="2"/>
  <c r="D93" i="2"/>
  <c r="F93" i="2"/>
  <c r="J93" i="2" s="1"/>
  <c r="E93" i="2"/>
  <c r="C93" i="2"/>
  <c r="G93" i="2"/>
  <c r="D55" i="2"/>
  <c r="F55" i="2"/>
  <c r="J55" i="2" s="1"/>
  <c r="E55" i="2"/>
  <c r="G55" i="2"/>
  <c r="C55" i="2"/>
  <c r="D6" i="2"/>
  <c r="F6" i="2"/>
  <c r="J6" i="2" s="1"/>
  <c r="C6" i="2"/>
  <c r="G6" i="2"/>
  <c r="E6" i="2"/>
  <c r="C68" i="2"/>
  <c r="E68" i="2"/>
  <c r="G68" i="2"/>
  <c r="D68" i="2"/>
  <c r="F68" i="2"/>
  <c r="J68" i="2" s="1"/>
  <c r="C94" i="2"/>
  <c r="E94" i="2"/>
  <c r="G94" i="2"/>
  <c r="F94" i="2"/>
  <c r="J94" i="2" s="1"/>
  <c r="D94" i="2"/>
  <c r="D101" i="2"/>
  <c r="F101" i="2"/>
  <c r="J101" i="2" s="1"/>
  <c r="E101" i="2"/>
  <c r="C101" i="2"/>
  <c r="G101" i="2"/>
  <c r="C7" i="2"/>
  <c r="E7" i="2"/>
  <c r="G7" i="2"/>
  <c r="D7" i="2"/>
  <c r="F7" i="2"/>
  <c r="J7" i="2" s="1"/>
  <c r="D14" i="2"/>
  <c r="F14" i="2"/>
  <c r="J14" i="2" s="1"/>
  <c r="C14" i="2"/>
  <c r="G14" i="2"/>
  <c r="E14" i="2"/>
  <c r="C106" i="2"/>
  <c r="E106" i="2"/>
  <c r="G106" i="2"/>
  <c r="F106" i="2"/>
  <c r="J106" i="2" s="1"/>
  <c r="D106" i="2"/>
  <c r="D107" i="2"/>
  <c r="F107" i="2"/>
  <c r="J107" i="2" s="1"/>
  <c r="C107" i="2"/>
  <c r="G107" i="2"/>
  <c r="E107" i="2"/>
  <c r="F28" i="2"/>
  <c r="J28" i="2" s="1"/>
  <c r="F20" i="2"/>
  <c r="J20" i="2" s="1"/>
  <c r="G20" i="2"/>
  <c r="G96" i="2"/>
  <c r="F96" i="2"/>
  <c r="J96" i="2" s="1"/>
  <c r="C122" i="2"/>
  <c r="E122" i="2"/>
  <c r="G122" i="2"/>
  <c r="F122" i="2"/>
  <c r="J122" i="2" s="1"/>
  <c r="D122" i="2"/>
  <c r="D115" i="2"/>
  <c r="F115" i="2"/>
  <c r="J115" i="2" s="1"/>
  <c r="C115" i="2"/>
  <c r="G115" i="2"/>
  <c r="E115" i="2"/>
  <c r="G44" i="2"/>
  <c r="F44" i="2"/>
  <c r="J44" i="2" s="1"/>
  <c r="C5" i="2"/>
  <c r="E5" i="2"/>
  <c r="G5" i="2"/>
  <c r="F5" i="2"/>
  <c r="J5" i="2" s="1"/>
  <c r="D5" i="2"/>
  <c r="G112" i="2"/>
  <c r="F112" i="2"/>
  <c r="J112" i="2" s="1"/>
  <c r="F136" i="2"/>
  <c r="J136" i="2" s="1"/>
  <c r="G136" i="2"/>
  <c r="D123" i="2"/>
  <c r="F123" i="2"/>
  <c r="J123" i="2" s="1"/>
  <c r="C123" i="2"/>
  <c r="G123" i="2"/>
  <c r="E123" i="2"/>
  <c r="C60" i="2"/>
  <c r="E60" i="2"/>
  <c r="G60" i="2"/>
  <c r="F60" i="2"/>
  <c r="J60" i="2" s="1"/>
  <c r="D60" i="2"/>
  <c r="G21" i="2"/>
  <c r="F21" i="2"/>
  <c r="J21" i="2" s="1"/>
  <c r="G128" i="2"/>
  <c r="F128" i="2"/>
  <c r="J128" i="2" s="1"/>
  <c r="D144" i="2"/>
  <c r="F144" i="2"/>
  <c r="J144" i="2" s="1"/>
  <c r="C144" i="2"/>
  <c r="E144" i="2"/>
  <c r="G144" i="2"/>
  <c r="D131" i="2"/>
  <c r="F131" i="2"/>
  <c r="J131" i="2" s="1"/>
  <c r="C131" i="2"/>
  <c r="G131" i="2"/>
  <c r="E131" i="2"/>
  <c r="D69" i="2"/>
  <c r="F69" i="2"/>
  <c r="J69" i="2" s="1"/>
  <c r="E69" i="2"/>
  <c r="C69" i="2"/>
  <c r="G69" i="2"/>
  <c r="D31" i="2"/>
  <c r="F31" i="2"/>
  <c r="J31" i="2" s="1"/>
  <c r="E31" i="2"/>
  <c r="G31" i="2"/>
  <c r="C31" i="2"/>
  <c r="D33" i="2"/>
  <c r="F33" i="2"/>
  <c r="J33" i="2" s="1"/>
  <c r="C33" i="2"/>
  <c r="G33" i="2"/>
  <c r="E33" i="2"/>
  <c r="C143" i="2"/>
  <c r="E143" i="2"/>
  <c r="G143" i="2"/>
  <c r="D143" i="2"/>
  <c r="F143" i="2"/>
  <c r="J143" i="2" s="1"/>
  <c r="D154" i="2"/>
  <c r="F154" i="2"/>
  <c r="J154" i="2" s="1"/>
  <c r="C154" i="2"/>
  <c r="E154" i="2"/>
  <c r="G154" i="2"/>
  <c r="C34" i="2"/>
  <c r="E34" i="2"/>
  <c r="G34" i="2"/>
  <c r="D34" i="2"/>
  <c r="F34" i="2"/>
  <c r="J34" i="2" s="1"/>
  <c r="D79" i="2"/>
  <c r="F79" i="2"/>
  <c r="J79" i="2" s="1"/>
  <c r="C79" i="2"/>
  <c r="G79" i="2"/>
  <c r="E79" i="2"/>
  <c r="D41" i="2"/>
  <c r="F41" i="2"/>
  <c r="J41" i="2" s="1"/>
  <c r="C41" i="2"/>
  <c r="G41" i="2"/>
  <c r="E41" i="2"/>
  <c r="C151" i="2"/>
  <c r="E151" i="2"/>
  <c r="G151" i="2"/>
  <c r="D151" i="2"/>
  <c r="F151" i="2"/>
  <c r="J151" i="2" s="1"/>
  <c r="C11" i="2"/>
  <c r="E11" i="2"/>
  <c r="G11" i="2"/>
  <c r="D11" i="2"/>
  <c r="F11" i="2"/>
  <c r="J11" i="2" s="1"/>
  <c r="C66" i="2"/>
  <c r="E66" i="2"/>
  <c r="G66" i="2"/>
  <c r="F66" i="2"/>
  <c r="J66" i="2" s="1"/>
  <c r="D66" i="2"/>
  <c r="D87" i="2"/>
  <c r="F87" i="2"/>
  <c r="J87" i="2" s="1"/>
  <c r="C87" i="2"/>
  <c r="G87" i="2"/>
  <c r="E87" i="2"/>
  <c r="D49" i="2"/>
  <c r="F49" i="2"/>
  <c r="J49" i="2" s="1"/>
  <c r="C49" i="2"/>
  <c r="G49" i="2"/>
  <c r="E49" i="2"/>
  <c r="G159" i="2"/>
  <c r="F159" i="2"/>
  <c r="J159" i="2" s="1"/>
  <c r="C54" i="2"/>
  <c r="E54" i="2"/>
  <c r="G54" i="2"/>
  <c r="D54" i="2"/>
  <c r="F54" i="2"/>
  <c r="J54" i="2" s="1"/>
  <c r="G82" i="2"/>
  <c r="F82" i="2"/>
  <c r="J82" i="2" s="1"/>
  <c r="D95" i="2"/>
  <c r="F95" i="2"/>
  <c r="J95" i="2" s="1"/>
  <c r="C95" i="2"/>
  <c r="G95" i="2"/>
  <c r="E95" i="2"/>
  <c r="D57" i="2"/>
  <c r="F57" i="2"/>
  <c r="J57" i="2" s="1"/>
  <c r="C57" i="2"/>
  <c r="G57" i="2"/>
  <c r="E57" i="2"/>
  <c r="D8" i="2"/>
  <c r="F8" i="2"/>
  <c r="J8" i="2" s="1"/>
  <c r="E8" i="2"/>
  <c r="C8" i="2"/>
  <c r="G8" i="2"/>
  <c r="C72" i="2"/>
  <c r="E72" i="2"/>
  <c r="G72" i="2"/>
  <c r="D72" i="2"/>
  <c r="F72" i="2"/>
  <c r="J72" i="2" s="1"/>
  <c r="G98" i="2"/>
  <c r="F98" i="2"/>
  <c r="J98" i="2" s="1"/>
  <c r="D103" i="2"/>
  <c r="F103" i="2"/>
  <c r="J103" i="2" s="1"/>
  <c r="C103" i="2"/>
  <c r="G103" i="2"/>
  <c r="E103" i="2"/>
  <c r="E343" i="1"/>
  <c r="F343" i="1" s="1"/>
  <c r="AE343" i="1"/>
  <c r="AP343" i="1" s="1"/>
  <c r="AA343" i="1"/>
  <c r="X343" i="1" s="1"/>
  <c r="E39" i="1"/>
  <c r="F39" i="1" s="1"/>
  <c r="X39" i="1"/>
  <c r="E207" i="1"/>
  <c r="F207" i="1" s="1"/>
  <c r="AA207" i="1"/>
  <c r="X207" i="1" s="1"/>
  <c r="AA160" i="1"/>
  <c r="X160" i="1" s="1"/>
  <c r="E160" i="1"/>
  <c r="F160" i="1" s="1"/>
  <c r="E191" i="1"/>
  <c r="F191" i="1" s="1"/>
  <c r="AA191" i="1"/>
  <c r="X191" i="1" s="1"/>
  <c r="E121" i="1"/>
  <c r="F121" i="1" s="1"/>
  <c r="AA121" i="1"/>
  <c r="X121" i="1" s="1"/>
  <c r="AA50" i="1"/>
  <c r="X50" i="1" s="1"/>
  <c r="E50" i="1"/>
  <c r="F50" i="1" s="1"/>
  <c r="E62" i="1"/>
  <c r="F62" i="1" s="1"/>
  <c r="X62" i="1"/>
  <c r="E329" i="1"/>
  <c r="F329" i="1" s="1"/>
  <c r="AA329" i="1"/>
  <c r="X329" i="1" s="1"/>
  <c r="E336" i="1"/>
  <c r="F336" i="1" s="1"/>
  <c r="X336" i="1"/>
  <c r="AA102" i="1"/>
  <c r="X102" i="1" s="1"/>
  <c r="E102" i="1"/>
  <c r="F102" i="1" s="1"/>
  <c r="E278" i="1"/>
  <c r="F278" i="1" s="1"/>
  <c r="AA278" i="1"/>
  <c r="X278" i="1" s="1"/>
  <c r="E252" i="1"/>
  <c r="F252" i="1" s="1"/>
  <c r="AA252" i="1"/>
  <c r="X252" i="1" s="1"/>
  <c r="E155" i="1"/>
  <c r="F155" i="1" s="1"/>
  <c r="AA155" i="1"/>
  <c r="X155" i="1" s="1"/>
  <c r="AA168" i="1"/>
  <c r="X168" i="1" s="1"/>
  <c r="E168" i="1"/>
  <c r="F168" i="1" s="1"/>
  <c r="AA314" i="1"/>
  <c r="X314" i="1" s="1"/>
  <c r="E314" i="1"/>
  <c r="F314" i="1" s="1"/>
  <c r="E284" i="1"/>
  <c r="F284" i="1" s="1"/>
  <c r="X284" i="1"/>
  <c r="AA200" i="1"/>
  <c r="X200" i="1" s="1"/>
  <c r="E200" i="1"/>
  <c r="F200" i="1" s="1"/>
  <c r="E241" i="1"/>
  <c r="F241" i="1" s="1"/>
  <c r="AA241" i="1"/>
  <c r="X241" i="1" s="1"/>
  <c r="E131" i="1"/>
  <c r="F131" i="1" s="1"/>
  <c r="AA131" i="1"/>
  <c r="X131" i="1" s="1"/>
  <c r="E94" i="1"/>
  <c r="F94" i="1" s="1"/>
  <c r="X94" i="1"/>
  <c r="AA56" i="1"/>
  <c r="X56" i="1" s="1"/>
  <c r="E56" i="1"/>
  <c r="F56" i="1" s="1"/>
  <c r="AA32" i="1"/>
  <c r="X32" i="1" s="1"/>
  <c r="E32" i="1"/>
  <c r="F32" i="1" s="1"/>
  <c r="E185" i="1"/>
  <c r="F185" i="1" s="1"/>
  <c r="AA185" i="1"/>
  <c r="X185" i="1" s="1"/>
  <c r="AA328" i="1"/>
  <c r="X328" i="1" s="1"/>
  <c r="E328" i="1"/>
  <c r="F328" i="1" s="1"/>
  <c r="E108" i="1"/>
  <c r="F108" i="1" s="1"/>
  <c r="X108" i="1"/>
  <c r="E289" i="1"/>
  <c r="F289" i="1" s="1"/>
  <c r="AA289" i="1"/>
  <c r="X289" i="1" s="1"/>
  <c r="AE289" i="1"/>
  <c r="AL289" i="1" s="1"/>
  <c r="G116" i="5" s="1"/>
  <c r="E265" i="1"/>
  <c r="F265" i="1" s="1"/>
  <c r="AA265" i="1"/>
  <c r="X265" i="1" s="1"/>
  <c r="E147" i="1"/>
  <c r="F147" i="1" s="1"/>
  <c r="AA147" i="1"/>
  <c r="X147" i="1" s="1"/>
  <c r="E272" i="1"/>
  <c r="F272" i="1" s="1"/>
  <c r="AA272" i="1"/>
  <c r="X272" i="1" s="1"/>
  <c r="AA298" i="1"/>
  <c r="X298" i="1" s="1"/>
  <c r="E298" i="1"/>
  <c r="F298" i="1" s="1"/>
  <c r="E219" i="1"/>
  <c r="F219" i="1" s="1"/>
  <c r="AA219" i="1"/>
  <c r="X219" i="1" s="1"/>
  <c r="E138" i="1"/>
  <c r="F138" i="1" s="1"/>
  <c r="X138" i="1"/>
  <c r="E85" i="1"/>
  <c r="F85" i="1" s="1"/>
  <c r="X85" i="1"/>
  <c r="AA228" i="1"/>
  <c r="X228" i="1" s="1"/>
  <c r="E228" i="1"/>
  <c r="F228" i="1" s="1"/>
  <c r="D208" i="1"/>
  <c r="H208" i="1" s="1"/>
  <c r="D220" i="1"/>
  <c r="H220" i="1" s="1"/>
  <c r="D139" i="1"/>
  <c r="H139" i="1" s="1"/>
  <c r="D51" i="1"/>
  <c r="H51" i="1" s="1"/>
  <c r="D279" i="1"/>
  <c r="H279" i="1" s="1"/>
  <c r="D103" i="1"/>
  <c r="H103" i="1" s="1"/>
  <c r="D169" i="1"/>
  <c r="H169" i="1" s="1"/>
  <c r="D192" i="1"/>
  <c r="H192" i="1" s="1"/>
  <c r="D122" i="1"/>
  <c r="H122" i="1" s="1"/>
  <c r="D86" i="1"/>
  <c r="H86" i="1" s="1"/>
  <c r="D229" i="1"/>
  <c r="H229" i="1" s="1"/>
  <c r="D63" i="1"/>
  <c r="H63" i="1" s="1"/>
  <c r="D148" i="1"/>
  <c r="H148" i="1" s="1"/>
  <c r="D330" i="1"/>
  <c r="H330" i="1" s="1"/>
  <c r="D344" i="1"/>
  <c r="H344" i="1" s="1"/>
  <c r="D109" i="1"/>
  <c r="H109" i="1" s="1"/>
  <c r="D40" i="1"/>
  <c r="H40" i="1" s="1"/>
  <c r="D273" i="1"/>
  <c r="H273" i="1" s="1"/>
  <c r="D161" i="1"/>
  <c r="H161" i="1" s="1"/>
  <c r="D201" i="1"/>
  <c r="H201" i="1" s="1"/>
  <c r="D242" i="1"/>
  <c r="H242" i="1" s="1"/>
  <c r="D132" i="1"/>
  <c r="H132" i="1" s="1"/>
  <c r="D95" i="1"/>
  <c r="H95" i="1" s="1"/>
  <c r="D57" i="1"/>
  <c r="H57" i="1" s="1"/>
  <c r="D33" i="1"/>
  <c r="H33" i="1" s="1"/>
  <c r="D186" i="1"/>
  <c r="H186" i="1" s="1"/>
  <c r="D290" i="1"/>
  <c r="H290" i="1" s="1"/>
  <c r="D266" i="1"/>
  <c r="H266" i="1" s="1"/>
  <c r="D299" i="1"/>
  <c r="H299" i="1" s="1"/>
  <c r="R208" i="1"/>
  <c r="P208" i="1"/>
  <c r="L208" i="1"/>
  <c r="J208" i="1"/>
  <c r="Q208" i="1"/>
  <c r="I208" i="1"/>
  <c r="T208" i="1"/>
  <c r="N208" i="1"/>
  <c r="U208" i="1"/>
  <c r="S208" i="1"/>
  <c r="O208" i="1"/>
  <c r="M208" i="1"/>
  <c r="K208" i="1"/>
  <c r="T220" i="1"/>
  <c r="R220" i="1"/>
  <c r="J220" i="1"/>
  <c r="Q220" i="1"/>
  <c r="I220" i="1"/>
  <c r="P220" i="1"/>
  <c r="N220" i="1"/>
  <c r="L220" i="1"/>
  <c r="U220" i="1"/>
  <c r="S220" i="1"/>
  <c r="O220" i="1"/>
  <c r="M220" i="1"/>
  <c r="K220" i="1"/>
  <c r="T139" i="1"/>
  <c r="R139" i="1"/>
  <c r="P139" i="1"/>
  <c r="N139" i="1"/>
  <c r="J139" i="1"/>
  <c r="U139" i="1"/>
  <c r="S139" i="1"/>
  <c r="O139" i="1"/>
  <c r="M139" i="1"/>
  <c r="K139" i="1"/>
  <c r="L139" i="1"/>
  <c r="Q139" i="1"/>
  <c r="I139" i="1"/>
  <c r="O51" i="1"/>
  <c r="K51" i="1"/>
  <c r="T51" i="1"/>
  <c r="R51" i="1"/>
  <c r="P51" i="1"/>
  <c r="N51" i="1"/>
  <c r="L51" i="1"/>
  <c r="J51" i="1"/>
  <c r="U51" i="1"/>
  <c r="S51" i="1"/>
  <c r="Q51" i="1"/>
  <c r="M51" i="1"/>
  <c r="I51" i="1"/>
  <c r="L279" i="1"/>
  <c r="U279" i="1"/>
  <c r="S279" i="1"/>
  <c r="Q279" i="1"/>
  <c r="O279" i="1"/>
  <c r="M279" i="1"/>
  <c r="K279" i="1"/>
  <c r="I279" i="1"/>
  <c r="T279" i="1"/>
  <c r="R279" i="1"/>
  <c r="P279" i="1"/>
  <c r="N279" i="1"/>
  <c r="J279" i="1"/>
  <c r="T103" i="1"/>
  <c r="R103" i="1"/>
  <c r="P103" i="1"/>
  <c r="N103" i="1"/>
  <c r="L103" i="1"/>
  <c r="J103" i="1"/>
  <c r="O103" i="1"/>
  <c r="K103" i="1"/>
  <c r="U103" i="1"/>
  <c r="S103" i="1"/>
  <c r="Q103" i="1"/>
  <c r="M103" i="1"/>
  <c r="I103" i="1"/>
  <c r="R169" i="1"/>
  <c r="L169" i="1"/>
  <c r="J169" i="1"/>
  <c r="U169" i="1"/>
  <c r="S169" i="1"/>
  <c r="O169" i="1"/>
  <c r="M169" i="1"/>
  <c r="K169" i="1"/>
  <c r="T169" i="1"/>
  <c r="P169" i="1"/>
  <c r="N169" i="1"/>
  <c r="Q169" i="1"/>
  <c r="I169" i="1"/>
  <c r="R192" i="1"/>
  <c r="P192" i="1"/>
  <c r="L192" i="1"/>
  <c r="J192" i="1"/>
  <c r="Q192" i="1"/>
  <c r="I192" i="1"/>
  <c r="T192" i="1"/>
  <c r="N192" i="1"/>
  <c r="U192" i="1"/>
  <c r="S192" i="1"/>
  <c r="O192" i="1"/>
  <c r="M192" i="1"/>
  <c r="K192" i="1"/>
  <c r="R122" i="1"/>
  <c r="L122" i="1"/>
  <c r="J122" i="1"/>
  <c r="U122" i="1"/>
  <c r="S122" i="1"/>
  <c r="Q122" i="1"/>
  <c r="M122" i="1"/>
  <c r="I122" i="1"/>
  <c r="T122" i="1"/>
  <c r="P122" i="1"/>
  <c r="N122" i="1"/>
  <c r="O122" i="1"/>
  <c r="K122" i="1"/>
  <c r="T86" i="1"/>
  <c r="R86" i="1"/>
  <c r="P86" i="1"/>
  <c r="N86" i="1"/>
  <c r="L86" i="1"/>
  <c r="J86" i="1"/>
  <c r="U86" i="1"/>
  <c r="S86" i="1"/>
  <c r="Q86" i="1"/>
  <c r="M86" i="1"/>
  <c r="I86" i="1"/>
  <c r="O86" i="1"/>
  <c r="K86" i="1"/>
  <c r="N229" i="1"/>
  <c r="L229" i="1"/>
  <c r="J229" i="1"/>
  <c r="U229" i="1"/>
  <c r="S229" i="1"/>
  <c r="O229" i="1"/>
  <c r="M229" i="1"/>
  <c r="K229" i="1"/>
  <c r="T229" i="1"/>
  <c r="R229" i="1"/>
  <c r="P229" i="1"/>
  <c r="Q229" i="1"/>
  <c r="I229" i="1"/>
  <c r="O63" i="1"/>
  <c r="K63" i="1"/>
  <c r="T63" i="1"/>
  <c r="R63" i="1"/>
  <c r="P63" i="1"/>
  <c r="N63" i="1"/>
  <c r="L63" i="1"/>
  <c r="J63" i="1"/>
  <c r="U63" i="1"/>
  <c r="S63" i="1"/>
  <c r="Q63" i="1"/>
  <c r="M63" i="1"/>
  <c r="I63" i="1"/>
  <c r="T148" i="1"/>
  <c r="R148" i="1"/>
  <c r="L148" i="1"/>
  <c r="J148" i="1"/>
  <c r="Q148" i="1"/>
  <c r="I148" i="1"/>
  <c r="P148" i="1"/>
  <c r="N148" i="1"/>
  <c r="U148" i="1"/>
  <c r="S148" i="1"/>
  <c r="O148" i="1"/>
  <c r="M148" i="1"/>
  <c r="K148" i="1"/>
  <c r="U330" i="1"/>
  <c r="Q330" i="1"/>
  <c r="M330" i="1"/>
  <c r="T330" i="1"/>
  <c r="R330" i="1"/>
  <c r="P330" i="1"/>
  <c r="N330" i="1"/>
  <c r="L330" i="1"/>
  <c r="J330" i="1"/>
  <c r="S330" i="1"/>
  <c r="O330" i="1"/>
  <c r="K330" i="1"/>
  <c r="I330" i="1"/>
  <c r="R344" i="1"/>
  <c r="N344" i="1"/>
  <c r="U344" i="1"/>
  <c r="S344" i="1"/>
  <c r="Q344" i="1"/>
  <c r="M344" i="1"/>
  <c r="I344" i="1"/>
  <c r="T344" i="1"/>
  <c r="P344" i="1"/>
  <c r="L344" i="1"/>
  <c r="J344" i="1"/>
  <c r="O344" i="1"/>
  <c r="K344" i="1"/>
  <c r="T109" i="1"/>
  <c r="P109" i="1"/>
  <c r="N109" i="1"/>
  <c r="L109" i="1"/>
  <c r="O109" i="1"/>
  <c r="K109" i="1"/>
  <c r="R109" i="1"/>
  <c r="J109" i="1"/>
  <c r="U109" i="1"/>
  <c r="S109" i="1"/>
  <c r="Q109" i="1"/>
  <c r="M109" i="1"/>
  <c r="I109" i="1"/>
  <c r="T40" i="1"/>
  <c r="R40" i="1"/>
  <c r="P40" i="1"/>
  <c r="N40" i="1"/>
  <c r="L40" i="1"/>
  <c r="J40" i="1"/>
  <c r="U40" i="1"/>
  <c r="S40" i="1"/>
  <c r="Q40" i="1"/>
  <c r="M40" i="1"/>
  <c r="I40" i="1"/>
  <c r="O40" i="1"/>
  <c r="K40" i="1"/>
  <c r="R273" i="1"/>
  <c r="N273" i="1"/>
  <c r="L273" i="1"/>
  <c r="J273" i="1"/>
  <c r="U273" i="1"/>
  <c r="S273" i="1"/>
  <c r="Q273" i="1"/>
  <c r="O273" i="1"/>
  <c r="M273" i="1"/>
  <c r="K273" i="1"/>
  <c r="I273" i="1"/>
  <c r="T273" i="1"/>
  <c r="P273" i="1"/>
  <c r="R161" i="1"/>
  <c r="L161" i="1"/>
  <c r="J161" i="1"/>
  <c r="U161" i="1"/>
  <c r="S161" i="1"/>
  <c r="O161" i="1"/>
  <c r="M161" i="1"/>
  <c r="K161" i="1"/>
  <c r="T161" i="1"/>
  <c r="P161" i="1"/>
  <c r="N161" i="1"/>
  <c r="Q161" i="1"/>
  <c r="I161" i="1"/>
  <c r="R201" i="1"/>
  <c r="L201" i="1"/>
  <c r="U201" i="1"/>
  <c r="S201" i="1"/>
  <c r="O201" i="1"/>
  <c r="M201" i="1"/>
  <c r="K201" i="1"/>
  <c r="T201" i="1"/>
  <c r="P201" i="1"/>
  <c r="N201" i="1"/>
  <c r="J201" i="1"/>
  <c r="Q201" i="1"/>
  <c r="I201" i="1"/>
  <c r="T242" i="1"/>
  <c r="N242" i="1"/>
  <c r="R242" i="1"/>
  <c r="P242" i="1"/>
  <c r="L242" i="1"/>
  <c r="J242" i="1"/>
  <c r="U242" i="1"/>
  <c r="S242" i="1"/>
  <c r="Q242" i="1"/>
  <c r="O242" i="1"/>
  <c r="M242" i="1"/>
  <c r="K242" i="1"/>
  <c r="I242" i="1"/>
  <c r="R132" i="1"/>
  <c r="L132" i="1"/>
  <c r="J132" i="1"/>
  <c r="U132" i="1"/>
  <c r="S132" i="1"/>
  <c r="Q132" i="1"/>
  <c r="M132" i="1"/>
  <c r="I132" i="1"/>
  <c r="T132" i="1"/>
  <c r="P132" i="1"/>
  <c r="N132" i="1"/>
  <c r="O132" i="1"/>
  <c r="K132" i="1"/>
  <c r="O95" i="1"/>
  <c r="K95" i="1"/>
  <c r="T95" i="1"/>
  <c r="R95" i="1"/>
  <c r="P95" i="1"/>
  <c r="N95" i="1"/>
  <c r="L95" i="1"/>
  <c r="J95" i="1"/>
  <c r="U95" i="1"/>
  <c r="S95" i="1"/>
  <c r="Q95" i="1"/>
  <c r="M95" i="1"/>
  <c r="I95" i="1"/>
  <c r="O57" i="1"/>
  <c r="K57" i="1"/>
  <c r="T57" i="1"/>
  <c r="R57" i="1"/>
  <c r="P57" i="1"/>
  <c r="N57" i="1"/>
  <c r="L57" i="1"/>
  <c r="J57" i="1"/>
  <c r="U57" i="1"/>
  <c r="S57" i="1"/>
  <c r="Q57" i="1"/>
  <c r="M57" i="1"/>
  <c r="I57" i="1"/>
  <c r="O33" i="1"/>
  <c r="K33" i="1"/>
  <c r="T33" i="1"/>
  <c r="R33" i="1"/>
  <c r="P33" i="1"/>
  <c r="N33" i="1"/>
  <c r="L33" i="1"/>
  <c r="J33" i="1"/>
  <c r="U33" i="1"/>
  <c r="S33" i="1"/>
  <c r="Q33" i="1"/>
  <c r="M33" i="1"/>
  <c r="I33" i="1"/>
  <c r="T186" i="1"/>
  <c r="P186" i="1"/>
  <c r="N186" i="1"/>
  <c r="L186" i="1"/>
  <c r="Q186" i="1"/>
  <c r="I186" i="1"/>
  <c r="R186" i="1"/>
  <c r="J186" i="1"/>
  <c r="U186" i="1"/>
  <c r="S186" i="1"/>
  <c r="O186" i="1"/>
  <c r="M186" i="1"/>
  <c r="K186" i="1"/>
  <c r="T290" i="1"/>
  <c r="N290" i="1"/>
  <c r="R290" i="1"/>
  <c r="P290" i="1"/>
  <c r="L290" i="1"/>
  <c r="J290" i="1"/>
  <c r="U290" i="1"/>
  <c r="S290" i="1"/>
  <c r="Q290" i="1"/>
  <c r="O290" i="1"/>
  <c r="M290" i="1"/>
  <c r="K290" i="1"/>
  <c r="I290" i="1"/>
  <c r="T266" i="1"/>
  <c r="N266" i="1"/>
  <c r="R266" i="1"/>
  <c r="P266" i="1"/>
  <c r="L266" i="1"/>
  <c r="J266" i="1"/>
  <c r="U266" i="1"/>
  <c r="S266" i="1"/>
  <c r="Q266" i="1"/>
  <c r="O266" i="1"/>
  <c r="M266" i="1"/>
  <c r="K266" i="1"/>
  <c r="I266" i="1"/>
  <c r="T299" i="1"/>
  <c r="N299" i="1"/>
  <c r="J299" i="1"/>
  <c r="S299" i="1"/>
  <c r="O299" i="1"/>
  <c r="K299" i="1"/>
  <c r="R299" i="1"/>
  <c r="P299" i="1"/>
  <c r="L299" i="1"/>
  <c r="U299" i="1"/>
  <c r="Q299" i="1"/>
  <c r="M299" i="1"/>
  <c r="I299" i="1"/>
  <c r="C93" i="5" l="1"/>
  <c r="E93" i="5"/>
  <c r="D93" i="5"/>
  <c r="C117" i="5"/>
  <c r="E117" i="5"/>
  <c r="D117" i="5"/>
  <c r="E13" i="5"/>
  <c r="D13" i="5"/>
  <c r="C13" i="5"/>
  <c r="C69" i="5"/>
  <c r="E69" i="5"/>
  <c r="D69" i="5"/>
  <c r="C100" i="5"/>
  <c r="E100" i="5"/>
  <c r="D100" i="5"/>
  <c r="C56" i="5"/>
  <c r="E56" i="5"/>
  <c r="D56" i="5"/>
  <c r="E19" i="5"/>
  <c r="C19" i="5"/>
  <c r="D19" i="5"/>
  <c r="D106" i="5"/>
  <c r="C106" i="5"/>
  <c r="E106" i="5"/>
  <c r="E47" i="5"/>
  <c r="C47" i="5"/>
  <c r="D47" i="5"/>
  <c r="E35" i="5"/>
  <c r="C35" i="5"/>
  <c r="D35" i="5"/>
  <c r="C44" i="5"/>
  <c r="D44" i="5"/>
  <c r="E44" i="5"/>
  <c r="C82" i="5"/>
  <c r="D82" i="5"/>
  <c r="E82" i="5"/>
  <c r="E119" i="5"/>
  <c r="C119" i="5"/>
  <c r="D119" i="5"/>
  <c r="C148" i="5"/>
  <c r="E148" i="5"/>
  <c r="D148" i="5"/>
  <c r="E27" i="5"/>
  <c r="C27" i="5"/>
  <c r="D27" i="5"/>
  <c r="C96" i="5"/>
  <c r="D96" i="5"/>
  <c r="E96" i="5"/>
  <c r="E135" i="5"/>
  <c r="C135" i="5"/>
  <c r="D135" i="5"/>
  <c r="E109" i="5"/>
  <c r="C109" i="5"/>
  <c r="D109" i="5"/>
  <c r="C90" i="5"/>
  <c r="E90" i="5"/>
  <c r="D90" i="5"/>
  <c r="C126" i="5"/>
  <c r="E126" i="5"/>
  <c r="D126" i="5"/>
  <c r="C23" i="3"/>
  <c r="C9" i="3"/>
  <c r="D23" i="3"/>
  <c r="D9" i="3"/>
  <c r="E23" i="3"/>
  <c r="E9" i="3"/>
  <c r="C20" i="2"/>
  <c r="C44" i="2"/>
  <c r="C82" i="2"/>
  <c r="C119" i="2"/>
  <c r="C148" i="2"/>
  <c r="C27" i="2"/>
  <c r="C96" i="2"/>
  <c r="C135" i="2"/>
  <c r="C50" i="2"/>
  <c r="C38" i="2"/>
  <c r="C73" i="2"/>
  <c r="C109" i="2"/>
  <c r="C126" i="2"/>
  <c r="C156" i="2"/>
  <c r="C90" i="2"/>
  <c r="D20" i="2"/>
  <c r="D44" i="2"/>
  <c r="D82" i="2"/>
  <c r="D119" i="2"/>
  <c r="D148" i="2"/>
  <c r="D27" i="2"/>
  <c r="D96" i="2"/>
  <c r="D135" i="2"/>
  <c r="D50" i="2"/>
  <c r="D38" i="2"/>
  <c r="D73" i="2"/>
  <c r="D109" i="2"/>
  <c r="D126" i="2"/>
  <c r="D156" i="2"/>
  <c r="D90" i="2"/>
  <c r="E20" i="2"/>
  <c r="E44" i="2"/>
  <c r="E82" i="2"/>
  <c r="E119" i="2"/>
  <c r="E148" i="2"/>
  <c r="E27" i="2"/>
  <c r="E96" i="2"/>
  <c r="E135" i="2"/>
  <c r="E50" i="2"/>
  <c r="E38" i="2"/>
  <c r="E73" i="2"/>
  <c r="E109" i="2"/>
  <c r="E126" i="2"/>
  <c r="E156" i="2"/>
  <c r="E90" i="2"/>
  <c r="E299" i="1"/>
  <c r="F299" i="1" s="1"/>
  <c r="AA299" i="1"/>
  <c r="X299" i="1" s="1"/>
  <c r="E266" i="1"/>
  <c r="F266" i="1" s="1"/>
  <c r="AA266" i="1"/>
  <c r="X266" i="1" s="1"/>
  <c r="E290" i="1"/>
  <c r="F290" i="1" s="1"/>
  <c r="AA290" i="1"/>
  <c r="X290" i="1" s="1"/>
  <c r="AE290" i="1"/>
  <c r="AL290" i="1" s="1"/>
  <c r="G117" i="5" s="1"/>
  <c r="AA186" i="1"/>
  <c r="X186" i="1" s="1"/>
  <c r="E186" i="1"/>
  <c r="F186" i="1" s="1"/>
  <c r="E33" i="1"/>
  <c r="F33" i="1" s="1"/>
  <c r="AA33" i="1"/>
  <c r="X33" i="1" s="1"/>
  <c r="E57" i="1"/>
  <c r="F57" i="1" s="1"/>
  <c r="AA57" i="1"/>
  <c r="X57" i="1" s="1"/>
  <c r="E95" i="1"/>
  <c r="F95" i="1" s="1"/>
  <c r="X95" i="1"/>
  <c r="AA132" i="1"/>
  <c r="X132" i="1" s="1"/>
  <c r="E132" i="1"/>
  <c r="F132" i="1" s="1"/>
  <c r="E242" i="1"/>
  <c r="F242" i="1" s="1"/>
  <c r="AA242" i="1"/>
  <c r="X242" i="1" s="1"/>
  <c r="E201" i="1"/>
  <c r="F201" i="1" s="1"/>
  <c r="AA201" i="1"/>
  <c r="X201" i="1" s="1"/>
  <c r="E161" i="1"/>
  <c r="F161" i="1" s="1"/>
  <c r="AA161" i="1"/>
  <c r="X161" i="1" s="1"/>
  <c r="E273" i="1"/>
  <c r="F273" i="1" s="1"/>
  <c r="AA273" i="1"/>
  <c r="X273" i="1" s="1"/>
  <c r="E40" i="1"/>
  <c r="F40" i="1" s="1"/>
  <c r="X40" i="1"/>
  <c r="E109" i="1"/>
  <c r="F109" i="1" s="1"/>
  <c r="X109" i="1"/>
  <c r="AA344" i="1"/>
  <c r="X344" i="1" s="1"/>
  <c r="E344" i="1"/>
  <c r="F344" i="1" s="1"/>
  <c r="AE344" i="1"/>
  <c r="AP344" i="1" s="1"/>
  <c r="E330" i="1"/>
  <c r="F330" i="1" s="1"/>
  <c r="AA330" i="1"/>
  <c r="X330" i="1" s="1"/>
  <c r="AA148" i="1"/>
  <c r="X148" i="1" s="1"/>
  <c r="E148" i="1"/>
  <c r="F148" i="1" s="1"/>
  <c r="E63" i="1"/>
  <c r="F63" i="1" s="1"/>
  <c r="X63" i="1"/>
  <c r="E229" i="1"/>
  <c r="F229" i="1" s="1"/>
  <c r="AA229" i="1"/>
  <c r="X229" i="1" s="1"/>
  <c r="E86" i="1"/>
  <c r="F86" i="1" s="1"/>
  <c r="X86" i="1"/>
  <c r="AA122" i="1"/>
  <c r="X122" i="1" s="1"/>
  <c r="E122" i="1"/>
  <c r="F122" i="1" s="1"/>
  <c r="AA192" i="1"/>
  <c r="X192" i="1" s="1"/>
  <c r="E192" i="1"/>
  <c r="F192" i="1" s="1"/>
  <c r="E169" i="1"/>
  <c r="F169" i="1" s="1"/>
  <c r="AA169" i="1"/>
  <c r="X169" i="1" s="1"/>
  <c r="E103" i="1"/>
  <c r="F103" i="1" s="1"/>
  <c r="AA103" i="1"/>
  <c r="X103" i="1" s="1"/>
  <c r="E279" i="1"/>
  <c r="F279" i="1" s="1"/>
  <c r="AA279" i="1"/>
  <c r="X279" i="1" s="1"/>
  <c r="E51" i="1"/>
  <c r="F51" i="1" s="1"/>
  <c r="AA51" i="1"/>
  <c r="X51" i="1" s="1"/>
  <c r="E139" i="1"/>
  <c r="F139" i="1" s="1"/>
  <c r="X139" i="1"/>
  <c r="AA220" i="1"/>
  <c r="X220" i="1" s="1"/>
  <c r="E220" i="1"/>
  <c r="F220" i="1" s="1"/>
  <c r="AA208" i="1"/>
  <c r="X208" i="1" s="1"/>
  <c r="E208" i="1"/>
  <c r="F208" i="1" s="1"/>
  <c r="D133" i="1"/>
  <c r="H133" i="1" s="1"/>
  <c r="D300" i="1"/>
  <c r="H300" i="1" s="1"/>
  <c r="D267" i="1"/>
  <c r="H267" i="1" s="1"/>
  <c r="D243" i="1"/>
  <c r="H243" i="1" s="1"/>
  <c r="D202" i="1"/>
  <c r="H202" i="1" s="1"/>
  <c r="D162" i="1"/>
  <c r="H162" i="1" s="1"/>
  <c r="D110" i="1"/>
  <c r="H110" i="1" s="1"/>
  <c r="D230" i="1"/>
  <c r="H230" i="1" s="1"/>
  <c r="D87" i="1"/>
  <c r="H87" i="1" s="1"/>
  <c r="D41" i="1"/>
  <c r="H41" i="1" s="1"/>
  <c r="D149" i="1"/>
  <c r="H149" i="1" s="1"/>
  <c r="D123" i="1"/>
  <c r="H123" i="1" s="1"/>
  <c r="D140" i="1"/>
  <c r="H140" i="1" s="1"/>
  <c r="D193" i="1"/>
  <c r="H193" i="1" s="1"/>
  <c r="D221" i="1"/>
  <c r="H221" i="1" s="1"/>
  <c r="D170" i="1"/>
  <c r="H170" i="1" s="1"/>
  <c r="D291" i="1"/>
  <c r="H291" i="1" s="1"/>
  <c r="D34" i="1"/>
  <c r="H34" i="1" s="1"/>
  <c r="D209" i="1"/>
  <c r="H209" i="1" s="1"/>
  <c r="D345" i="1"/>
  <c r="H345" i="1" s="1"/>
  <c r="D331" i="1"/>
  <c r="H331" i="1" s="1"/>
  <c r="G21" i="3"/>
  <c r="G20" i="3"/>
  <c r="G19" i="3"/>
  <c r="T133" i="1"/>
  <c r="P133" i="1"/>
  <c r="N133" i="1"/>
  <c r="O133" i="1"/>
  <c r="K133" i="1"/>
  <c r="R133" i="1"/>
  <c r="L133" i="1"/>
  <c r="J133" i="1"/>
  <c r="U133" i="1"/>
  <c r="S133" i="1"/>
  <c r="Q133" i="1"/>
  <c r="M133" i="1"/>
  <c r="I133" i="1"/>
  <c r="R300" i="1"/>
  <c r="P300" i="1"/>
  <c r="L300" i="1"/>
  <c r="Q300" i="1"/>
  <c r="T300" i="1"/>
  <c r="N300" i="1"/>
  <c r="J300" i="1"/>
  <c r="U300" i="1"/>
  <c r="S300" i="1"/>
  <c r="O300" i="1"/>
  <c r="M300" i="1"/>
  <c r="K300" i="1"/>
  <c r="I300" i="1"/>
  <c r="T267" i="1"/>
  <c r="P267" i="1"/>
  <c r="U267" i="1"/>
  <c r="S267" i="1"/>
  <c r="Q267" i="1"/>
  <c r="O267" i="1"/>
  <c r="M267" i="1"/>
  <c r="K267" i="1"/>
  <c r="I267" i="1"/>
  <c r="R267" i="1"/>
  <c r="N267" i="1"/>
  <c r="L267" i="1"/>
  <c r="J267" i="1"/>
  <c r="T243" i="1"/>
  <c r="U243" i="1"/>
  <c r="S243" i="1"/>
  <c r="Q243" i="1"/>
  <c r="O243" i="1"/>
  <c r="M243" i="1"/>
  <c r="K243" i="1"/>
  <c r="I243" i="1"/>
  <c r="R243" i="1"/>
  <c r="P243" i="1"/>
  <c r="N243" i="1"/>
  <c r="L243" i="1"/>
  <c r="J243" i="1"/>
  <c r="T202" i="1"/>
  <c r="P202" i="1"/>
  <c r="N202" i="1"/>
  <c r="L202" i="1"/>
  <c r="Q202" i="1"/>
  <c r="I202" i="1"/>
  <c r="R202" i="1"/>
  <c r="J202" i="1"/>
  <c r="U202" i="1"/>
  <c r="S202" i="1"/>
  <c r="O202" i="1"/>
  <c r="M202" i="1"/>
  <c r="K202" i="1"/>
  <c r="T162" i="1"/>
  <c r="P162" i="1"/>
  <c r="N162" i="1"/>
  <c r="L162" i="1"/>
  <c r="Q162" i="1"/>
  <c r="I162" i="1"/>
  <c r="R162" i="1"/>
  <c r="J162" i="1"/>
  <c r="U162" i="1"/>
  <c r="S162" i="1"/>
  <c r="O162" i="1"/>
  <c r="M162" i="1"/>
  <c r="K162" i="1"/>
  <c r="R110" i="1"/>
  <c r="L110" i="1"/>
  <c r="J110" i="1"/>
  <c r="U110" i="1"/>
  <c r="S110" i="1"/>
  <c r="Q110" i="1"/>
  <c r="M110" i="1"/>
  <c r="I110" i="1"/>
  <c r="T110" i="1"/>
  <c r="P110" i="1"/>
  <c r="N110" i="1"/>
  <c r="O110" i="1"/>
  <c r="K110" i="1"/>
  <c r="N230" i="1"/>
  <c r="Q230" i="1"/>
  <c r="I230" i="1"/>
  <c r="T230" i="1"/>
  <c r="R230" i="1"/>
  <c r="P230" i="1"/>
  <c r="L230" i="1"/>
  <c r="J230" i="1"/>
  <c r="U230" i="1"/>
  <c r="S230" i="1"/>
  <c r="O230" i="1"/>
  <c r="M230" i="1"/>
  <c r="K230" i="1"/>
  <c r="O87" i="1"/>
  <c r="K87" i="1"/>
  <c r="T87" i="1"/>
  <c r="R87" i="1"/>
  <c r="P87" i="1"/>
  <c r="N87" i="1"/>
  <c r="L87" i="1"/>
  <c r="J87" i="1"/>
  <c r="U87" i="1"/>
  <c r="S87" i="1"/>
  <c r="Q87" i="1"/>
  <c r="M87" i="1"/>
  <c r="I87" i="1"/>
  <c r="O41" i="1"/>
  <c r="K41" i="1"/>
  <c r="T41" i="1"/>
  <c r="R41" i="1"/>
  <c r="P41" i="1"/>
  <c r="N41" i="1"/>
  <c r="L41" i="1"/>
  <c r="J41" i="1"/>
  <c r="U41" i="1"/>
  <c r="S41" i="1"/>
  <c r="Q41" i="1"/>
  <c r="M41" i="1"/>
  <c r="I41" i="1"/>
  <c r="N149" i="1"/>
  <c r="L149" i="1"/>
  <c r="U149" i="1"/>
  <c r="S149" i="1"/>
  <c r="O149" i="1"/>
  <c r="M149" i="1"/>
  <c r="K149" i="1"/>
  <c r="T149" i="1"/>
  <c r="R149" i="1"/>
  <c r="P149" i="1"/>
  <c r="J149" i="1"/>
  <c r="Q149" i="1"/>
  <c r="I149" i="1"/>
  <c r="T123" i="1"/>
  <c r="P123" i="1"/>
  <c r="N123" i="1"/>
  <c r="O123" i="1"/>
  <c r="K123" i="1"/>
  <c r="R123" i="1"/>
  <c r="L123" i="1"/>
  <c r="J123" i="1"/>
  <c r="U123" i="1"/>
  <c r="S123" i="1"/>
  <c r="Q123" i="1"/>
  <c r="M123" i="1"/>
  <c r="I123" i="1"/>
  <c r="T140" i="1"/>
  <c r="R140" i="1"/>
  <c r="L140" i="1"/>
  <c r="J140" i="1"/>
  <c r="Q140" i="1"/>
  <c r="I140" i="1"/>
  <c r="P140" i="1"/>
  <c r="N140" i="1"/>
  <c r="U140" i="1"/>
  <c r="S140" i="1"/>
  <c r="O140" i="1"/>
  <c r="M140" i="1"/>
  <c r="K140" i="1"/>
  <c r="R193" i="1"/>
  <c r="L193" i="1"/>
  <c r="U193" i="1"/>
  <c r="S193" i="1"/>
  <c r="O193" i="1"/>
  <c r="M193" i="1"/>
  <c r="K193" i="1"/>
  <c r="T193" i="1"/>
  <c r="P193" i="1"/>
  <c r="N193" i="1"/>
  <c r="J193" i="1"/>
  <c r="Q193" i="1"/>
  <c r="I193" i="1"/>
  <c r="N221" i="1"/>
  <c r="L221" i="1"/>
  <c r="J221" i="1"/>
  <c r="U221" i="1"/>
  <c r="S221" i="1"/>
  <c r="O221" i="1"/>
  <c r="M221" i="1"/>
  <c r="K221" i="1"/>
  <c r="T221" i="1"/>
  <c r="R221" i="1"/>
  <c r="P221" i="1"/>
  <c r="Q221" i="1"/>
  <c r="I221" i="1"/>
  <c r="T170" i="1"/>
  <c r="P170" i="1"/>
  <c r="N170" i="1"/>
  <c r="L170" i="1"/>
  <c r="Q170" i="1"/>
  <c r="I170" i="1"/>
  <c r="R170" i="1"/>
  <c r="J170" i="1"/>
  <c r="U170" i="1"/>
  <c r="S170" i="1"/>
  <c r="O170" i="1"/>
  <c r="M170" i="1"/>
  <c r="K170" i="1"/>
  <c r="T291" i="1"/>
  <c r="P291" i="1"/>
  <c r="U291" i="1"/>
  <c r="S291" i="1"/>
  <c r="Q291" i="1"/>
  <c r="O291" i="1"/>
  <c r="M291" i="1"/>
  <c r="K291" i="1"/>
  <c r="I291" i="1"/>
  <c r="R291" i="1"/>
  <c r="N291" i="1"/>
  <c r="L291" i="1"/>
  <c r="J291" i="1"/>
  <c r="T34" i="1"/>
  <c r="R34" i="1"/>
  <c r="P34" i="1"/>
  <c r="N34" i="1"/>
  <c r="L34" i="1"/>
  <c r="J34" i="1"/>
  <c r="U34" i="1"/>
  <c r="S34" i="1"/>
  <c r="Q34" i="1"/>
  <c r="M34" i="1"/>
  <c r="I34" i="1"/>
  <c r="O34" i="1"/>
  <c r="K34" i="1"/>
  <c r="R209" i="1"/>
  <c r="L209" i="1"/>
  <c r="U209" i="1"/>
  <c r="S209" i="1"/>
  <c r="O209" i="1"/>
  <c r="M209" i="1"/>
  <c r="K209" i="1"/>
  <c r="T209" i="1"/>
  <c r="P209" i="1"/>
  <c r="N209" i="1"/>
  <c r="J209" i="1"/>
  <c r="Q209" i="1"/>
  <c r="I209" i="1"/>
  <c r="T345" i="1"/>
  <c r="O345" i="1"/>
  <c r="K345" i="1"/>
  <c r="R345" i="1"/>
  <c r="P345" i="1"/>
  <c r="N345" i="1"/>
  <c r="L345" i="1"/>
  <c r="J345" i="1"/>
  <c r="U345" i="1"/>
  <c r="S345" i="1"/>
  <c r="Q345" i="1"/>
  <c r="M345" i="1"/>
  <c r="I345" i="1"/>
  <c r="T331" i="1"/>
  <c r="R331" i="1"/>
  <c r="P331" i="1"/>
  <c r="N331" i="1"/>
  <c r="L331" i="1"/>
  <c r="J331" i="1"/>
  <c r="S331" i="1"/>
  <c r="O331" i="1"/>
  <c r="K331" i="1"/>
  <c r="U331" i="1"/>
  <c r="Q331" i="1"/>
  <c r="M331" i="1"/>
  <c r="I331" i="1"/>
  <c r="C36" i="5" l="1"/>
  <c r="D36" i="5"/>
  <c r="E36" i="5"/>
  <c r="D118" i="5"/>
  <c r="C118" i="5"/>
  <c r="E118" i="5"/>
  <c r="C48" i="5"/>
  <c r="E48" i="5"/>
  <c r="D48" i="5"/>
  <c r="C20" i="5"/>
  <c r="D20" i="5"/>
  <c r="E20" i="5"/>
  <c r="E57" i="5"/>
  <c r="D57" i="5"/>
  <c r="C57" i="5"/>
  <c r="E29" i="5"/>
  <c r="D29" i="5"/>
  <c r="C29" i="5"/>
  <c r="D70" i="5"/>
  <c r="C70" i="5"/>
  <c r="E70" i="5"/>
  <c r="D94" i="5"/>
  <c r="C94" i="5"/>
  <c r="E94" i="5"/>
  <c r="E21" i="5"/>
  <c r="C21" i="5"/>
  <c r="D21" i="5"/>
  <c r="E127" i="5"/>
  <c r="C127" i="5"/>
  <c r="D127" i="5"/>
  <c r="C110" i="5"/>
  <c r="D110" i="5"/>
  <c r="E110" i="5"/>
  <c r="C136" i="5"/>
  <c r="D136" i="5"/>
  <c r="E136" i="5"/>
  <c r="C28" i="5"/>
  <c r="D28" i="5"/>
  <c r="E28" i="5"/>
  <c r="E97" i="5"/>
  <c r="C97" i="5"/>
  <c r="D97" i="5"/>
  <c r="E149" i="5"/>
  <c r="D149" i="5"/>
  <c r="C149" i="5"/>
  <c r="C120" i="5"/>
  <c r="D120" i="5"/>
  <c r="E120" i="5"/>
  <c r="C24" i="3"/>
  <c r="C10" i="3"/>
  <c r="D10" i="3"/>
  <c r="D24" i="3"/>
  <c r="E10" i="3"/>
  <c r="E24" i="3"/>
  <c r="C127" i="2"/>
  <c r="C110" i="2"/>
  <c r="C136" i="2"/>
  <c r="C28" i="2"/>
  <c r="C120" i="2"/>
  <c r="C157" i="2"/>
  <c r="C74" i="2"/>
  <c r="C97" i="2"/>
  <c r="C149" i="2"/>
  <c r="C21" i="2"/>
  <c r="D157" i="2"/>
  <c r="D110" i="2"/>
  <c r="D136" i="2"/>
  <c r="D28" i="2"/>
  <c r="D97" i="2"/>
  <c r="D149" i="2"/>
  <c r="D120" i="2"/>
  <c r="D127" i="2"/>
  <c r="D74" i="2"/>
  <c r="D21" i="2"/>
  <c r="E110" i="2"/>
  <c r="E136" i="2"/>
  <c r="E28" i="2"/>
  <c r="E97" i="2"/>
  <c r="E149" i="2"/>
  <c r="E120" i="2"/>
  <c r="E157" i="2"/>
  <c r="E127" i="2"/>
  <c r="E74" i="2"/>
  <c r="E21" i="2"/>
  <c r="E331" i="1"/>
  <c r="F331" i="1" s="1"/>
  <c r="AA331" i="1"/>
  <c r="X331" i="1" s="1"/>
  <c r="E345" i="1"/>
  <c r="F345" i="1" s="1"/>
  <c r="AE345" i="1"/>
  <c r="AP345" i="1" s="1"/>
  <c r="AA345" i="1"/>
  <c r="X345" i="1" s="1"/>
  <c r="E209" i="1"/>
  <c r="F209" i="1" s="1"/>
  <c r="AA209" i="1"/>
  <c r="X209" i="1" s="1"/>
  <c r="AA34" i="1"/>
  <c r="X34" i="1" s="1"/>
  <c r="E34" i="1"/>
  <c r="F34" i="1" s="1"/>
  <c r="E291" i="1"/>
  <c r="F291" i="1" s="1"/>
  <c r="AA291" i="1"/>
  <c r="X291" i="1" s="1"/>
  <c r="AE291" i="1"/>
  <c r="AL291" i="1" s="1"/>
  <c r="G118" i="5" s="1"/>
  <c r="AA170" i="1"/>
  <c r="X170" i="1" s="1"/>
  <c r="E170" i="1"/>
  <c r="F170" i="1" s="1"/>
  <c r="E221" i="1"/>
  <c r="F221" i="1" s="1"/>
  <c r="AA221" i="1"/>
  <c r="X221" i="1" s="1"/>
  <c r="E193" i="1"/>
  <c r="F193" i="1" s="1"/>
  <c r="AA193" i="1"/>
  <c r="X193" i="1" s="1"/>
  <c r="E140" i="1"/>
  <c r="F140" i="1" s="1"/>
  <c r="X140" i="1"/>
  <c r="E123" i="1"/>
  <c r="F123" i="1" s="1"/>
  <c r="AA123" i="1"/>
  <c r="X123" i="1" s="1"/>
  <c r="E149" i="1"/>
  <c r="F149" i="1" s="1"/>
  <c r="X149" i="1"/>
  <c r="E41" i="1"/>
  <c r="F41" i="1" s="1"/>
  <c r="AE41" i="1"/>
  <c r="AH41" i="1" s="1"/>
  <c r="AA41" i="1"/>
  <c r="X41" i="1" s="1"/>
  <c r="E87" i="1"/>
  <c r="F87" i="1" s="1"/>
  <c r="AA87" i="1"/>
  <c r="X87" i="1" s="1"/>
  <c r="AA230" i="1"/>
  <c r="X230" i="1" s="1"/>
  <c r="E230" i="1"/>
  <c r="F230" i="1" s="1"/>
  <c r="AA110" i="1"/>
  <c r="X110" i="1" s="1"/>
  <c r="E110" i="1"/>
  <c r="F110" i="1" s="1"/>
  <c r="AA162" i="1"/>
  <c r="X162" i="1" s="1"/>
  <c r="E162" i="1"/>
  <c r="F162" i="1" s="1"/>
  <c r="AA202" i="1"/>
  <c r="X202" i="1" s="1"/>
  <c r="E202" i="1"/>
  <c r="F202" i="1" s="1"/>
  <c r="E243" i="1"/>
  <c r="F243" i="1" s="1"/>
  <c r="AA243" i="1"/>
  <c r="X243" i="1" s="1"/>
  <c r="E267" i="1"/>
  <c r="F267" i="1" s="1"/>
  <c r="AA267" i="1"/>
  <c r="X267" i="1" s="1"/>
  <c r="E300" i="1"/>
  <c r="F300" i="1" s="1"/>
  <c r="AA300" i="1"/>
  <c r="X300" i="1" s="1"/>
  <c r="E133" i="1"/>
  <c r="F133" i="1" s="1"/>
  <c r="AA133" i="1"/>
  <c r="X133" i="1" s="1"/>
  <c r="D111" i="1"/>
  <c r="H111" i="1" s="1"/>
  <c r="D332" i="1"/>
  <c r="H332" i="1" s="1"/>
  <c r="D163" i="1"/>
  <c r="H163" i="1" s="1"/>
  <c r="D244" i="1"/>
  <c r="H244" i="1" s="1"/>
  <c r="D150" i="1"/>
  <c r="H150" i="1" s="1"/>
  <c r="D210" i="1"/>
  <c r="H210" i="1" s="1"/>
  <c r="D124" i="1"/>
  <c r="H124" i="1" s="1"/>
  <c r="D171" i="1"/>
  <c r="H171" i="1" s="1"/>
  <c r="D222" i="1"/>
  <c r="H222" i="1" s="1"/>
  <c r="D141" i="1"/>
  <c r="H141" i="1" s="1"/>
  <c r="D301" i="1"/>
  <c r="H301" i="1" s="1"/>
  <c r="D231" i="1"/>
  <c r="H231" i="1" s="1"/>
  <c r="G22" i="3"/>
  <c r="G28" i="2"/>
  <c r="T111" i="1"/>
  <c r="P111" i="1"/>
  <c r="N111" i="1"/>
  <c r="O111" i="1"/>
  <c r="K111" i="1"/>
  <c r="R111" i="1"/>
  <c r="L111" i="1"/>
  <c r="J111" i="1"/>
  <c r="U111" i="1"/>
  <c r="S111" i="1"/>
  <c r="Q111" i="1"/>
  <c r="M111" i="1"/>
  <c r="I111" i="1"/>
  <c r="I332" i="1"/>
  <c r="T332" i="1"/>
  <c r="R332" i="1"/>
  <c r="P332" i="1"/>
  <c r="N332" i="1"/>
  <c r="L332" i="1"/>
  <c r="J332" i="1"/>
  <c r="U332" i="1"/>
  <c r="S332" i="1"/>
  <c r="Q332" i="1"/>
  <c r="O332" i="1"/>
  <c r="M332" i="1"/>
  <c r="K332" i="1"/>
  <c r="T163" i="1"/>
  <c r="R163" i="1"/>
  <c r="P163" i="1"/>
  <c r="N163" i="1"/>
  <c r="J163" i="1"/>
  <c r="U163" i="1"/>
  <c r="S163" i="1"/>
  <c r="O163" i="1"/>
  <c r="M163" i="1"/>
  <c r="K163" i="1"/>
  <c r="L163" i="1"/>
  <c r="Q163" i="1"/>
  <c r="I163" i="1"/>
  <c r="R244" i="1"/>
  <c r="P244" i="1"/>
  <c r="N244" i="1"/>
  <c r="L244" i="1"/>
  <c r="T244" i="1"/>
  <c r="J244" i="1"/>
  <c r="U244" i="1"/>
  <c r="S244" i="1"/>
  <c r="Q244" i="1"/>
  <c r="O244" i="1"/>
  <c r="M244" i="1"/>
  <c r="K244" i="1"/>
  <c r="I244" i="1"/>
  <c r="N150" i="1"/>
  <c r="Q150" i="1"/>
  <c r="I150" i="1"/>
  <c r="T150" i="1"/>
  <c r="R150" i="1"/>
  <c r="P150" i="1"/>
  <c r="L150" i="1"/>
  <c r="J150" i="1"/>
  <c r="U150" i="1"/>
  <c r="S150" i="1"/>
  <c r="O150" i="1"/>
  <c r="M150" i="1"/>
  <c r="K150" i="1"/>
  <c r="T210" i="1"/>
  <c r="P210" i="1"/>
  <c r="N210" i="1"/>
  <c r="L210" i="1"/>
  <c r="Q210" i="1"/>
  <c r="I210" i="1"/>
  <c r="R210" i="1"/>
  <c r="J210" i="1"/>
  <c r="U210" i="1"/>
  <c r="S210" i="1"/>
  <c r="O210" i="1"/>
  <c r="M210" i="1"/>
  <c r="K210" i="1"/>
  <c r="R124" i="1"/>
  <c r="L124" i="1"/>
  <c r="J124" i="1"/>
  <c r="U124" i="1"/>
  <c r="S124" i="1"/>
  <c r="Q124" i="1"/>
  <c r="M124" i="1"/>
  <c r="I124" i="1"/>
  <c r="T124" i="1"/>
  <c r="P124" i="1"/>
  <c r="N124" i="1"/>
  <c r="O124" i="1"/>
  <c r="K124" i="1"/>
  <c r="T171" i="1"/>
  <c r="P171" i="1"/>
  <c r="N171" i="1"/>
  <c r="J171" i="1"/>
  <c r="U171" i="1"/>
  <c r="S171" i="1"/>
  <c r="O171" i="1"/>
  <c r="M171" i="1"/>
  <c r="K171" i="1"/>
  <c r="R171" i="1"/>
  <c r="L171" i="1"/>
  <c r="Q171" i="1"/>
  <c r="I171" i="1"/>
  <c r="N222" i="1"/>
  <c r="Q222" i="1"/>
  <c r="I222" i="1"/>
  <c r="T222" i="1"/>
  <c r="R222" i="1"/>
  <c r="P222" i="1"/>
  <c r="L222" i="1"/>
  <c r="J222" i="1"/>
  <c r="U222" i="1"/>
  <c r="S222" i="1"/>
  <c r="O222" i="1"/>
  <c r="M222" i="1"/>
  <c r="K222" i="1"/>
  <c r="N141" i="1"/>
  <c r="L141" i="1"/>
  <c r="U141" i="1"/>
  <c r="S141" i="1"/>
  <c r="O141" i="1"/>
  <c r="M141" i="1"/>
  <c r="K141" i="1"/>
  <c r="T141" i="1"/>
  <c r="R141" i="1"/>
  <c r="P141" i="1"/>
  <c r="J141" i="1"/>
  <c r="Q141" i="1"/>
  <c r="I141" i="1"/>
  <c r="T301" i="1"/>
  <c r="N301" i="1"/>
  <c r="J301" i="1"/>
  <c r="U301" i="1"/>
  <c r="S301" i="1"/>
  <c r="Q301" i="1"/>
  <c r="O301" i="1"/>
  <c r="M301" i="1"/>
  <c r="K301" i="1"/>
  <c r="I301" i="1"/>
  <c r="R301" i="1"/>
  <c r="P301" i="1"/>
  <c r="L301" i="1"/>
  <c r="T231" i="1"/>
  <c r="R231" i="1"/>
  <c r="P231" i="1"/>
  <c r="N231" i="1"/>
  <c r="U231" i="1"/>
  <c r="S231" i="1"/>
  <c r="O231" i="1"/>
  <c r="M231" i="1"/>
  <c r="K231" i="1"/>
  <c r="L231" i="1"/>
  <c r="J231" i="1"/>
  <c r="Q231" i="1"/>
  <c r="I231" i="1"/>
  <c r="C58" i="5" l="1"/>
  <c r="D58" i="5"/>
  <c r="E58" i="5"/>
  <c r="E49" i="5"/>
  <c r="D49" i="5"/>
  <c r="C49" i="5"/>
  <c r="E37" i="5"/>
  <c r="D37" i="5"/>
  <c r="C37" i="5"/>
  <c r="C71" i="5"/>
  <c r="E71" i="5"/>
  <c r="D71" i="5"/>
  <c r="C128" i="5"/>
  <c r="D128" i="5"/>
  <c r="E128" i="5"/>
  <c r="E111" i="5"/>
  <c r="C111" i="5"/>
  <c r="D111" i="5"/>
  <c r="E137" i="5"/>
  <c r="D137" i="5"/>
  <c r="C137" i="5"/>
  <c r="C98" i="5"/>
  <c r="D98" i="5"/>
  <c r="E98" i="5"/>
  <c r="C11" i="3"/>
  <c r="D11" i="3"/>
  <c r="E11" i="3"/>
  <c r="C111" i="2"/>
  <c r="C137" i="2"/>
  <c r="C150" i="2"/>
  <c r="C98" i="2"/>
  <c r="C128" i="2"/>
  <c r="C158" i="2"/>
  <c r="D150" i="2"/>
  <c r="D111" i="2"/>
  <c r="D137" i="2"/>
  <c r="D98" i="2"/>
  <c r="D128" i="2"/>
  <c r="D158" i="2"/>
  <c r="E150" i="2"/>
  <c r="E111" i="2"/>
  <c r="E137" i="2"/>
  <c r="E98" i="2"/>
  <c r="E128" i="2"/>
  <c r="E158" i="2"/>
  <c r="E231" i="1"/>
  <c r="F231" i="1" s="1"/>
  <c r="AA231" i="1"/>
  <c r="X231" i="1" s="1"/>
  <c r="E301" i="1"/>
  <c r="F301" i="1" s="1"/>
  <c r="AA301" i="1"/>
  <c r="X301" i="1" s="1"/>
  <c r="E141" i="1"/>
  <c r="F141" i="1" s="1"/>
  <c r="AA141" i="1"/>
  <c r="X141" i="1" s="1"/>
  <c r="AA222" i="1"/>
  <c r="X222" i="1" s="1"/>
  <c r="E222" i="1"/>
  <c r="F222" i="1" s="1"/>
  <c r="E171" i="1"/>
  <c r="F171" i="1" s="1"/>
  <c r="AA171" i="1"/>
  <c r="X171" i="1" s="1"/>
  <c r="AA124" i="1"/>
  <c r="X124" i="1" s="1"/>
  <c r="E124" i="1"/>
  <c r="F124" i="1" s="1"/>
  <c r="AA210" i="1"/>
  <c r="X210" i="1" s="1"/>
  <c r="E210" i="1"/>
  <c r="F210" i="1" s="1"/>
  <c r="AA150" i="1"/>
  <c r="X150" i="1" s="1"/>
  <c r="AE150" i="1"/>
  <c r="AH150" i="1" s="1"/>
  <c r="E150" i="1"/>
  <c r="F150" i="1" s="1"/>
  <c r="E244" i="1"/>
  <c r="F244" i="1" s="1"/>
  <c r="AA244" i="1"/>
  <c r="X244" i="1" s="1"/>
  <c r="E163" i="1"/>
  <c r="F163" i="1" s="1"/>
  <c r="AA163" i="1"/>
  <c r="X163" i="1" s="1"/>
  <c r="AA332" i="1"/>
  <c r="X332" i="1" s="1"/>
  <c r="E332" i="1"/>
  <c r="F332" i="1" s="1"/>
  <c r="E111" i="1"/>
  <c r="F111" i="1" s="1"/>
  <c r="X111" i="1"/>
  <c r="D232" i="1"/>
  <c r="H232" i="1" s="1"/>
  <c r="D112" i="1"/>
  <c r="H112" i="1" s="1"/>
  <c r="D125" i="1"/>
  <c r="H125" i="1" s="1"/>
  <c r="D211" i="1"/>
  <c r="H211" i="1" s="1"/>
  <c r="D172" i="1"/>
  <c r="H172" i="1" s="1"/>
  <c r="D142" i="1"/>
  <c r="H142" i="1" s="1"/>
  <c r="D223" i="1"/>
  <c r="H223" i="1" s="1"/>
  <c r="D302" i="1"/>
  <c r="H302" i="1" s="1"/>
  <c r="D245" i="1"/>
  <c r="H245" i="1" s="1"/>
  <c r="G23" i="3"/>
  <c r="G24" i="3"/>
  <c r="G137" i="2"/>
  <c r="R232" i="1"/>
  <c r="P232" i="1"/>
  <c r="L232" i="1"/>
  <c r="J232" i="1"/>
  <c r="Q232" i="1"/>
  <c r="I232" i="1"/>
  <c r="T232" i="1"/>
  <c r="N232" i="1"/>
  <c r="U232" i="1"/>
  <c r="S232" i="1"/>
  <c r="O232" i="1"/>
  <c r="M232" i="1"/>
  <c r="K232" i="1"/>
  <c r="R112" i="1"/>
  <c r="L112" i="1"/>
  <c r="J112" i="1"/>
  <c r="U112" i="1"/>
  <c r="S112" i="1"/>
  <c r="Q112" i="1"/>
  <c r="M112" i="1"/>
  <c r="I112" i="1"/>
  <c r="T112" i="1"/>
  <c r="P112" i="1"/>
  <c r="N112" i="1"/>
  <c r="O112" i="1"/>
  <c r="K112" i="1"/>
  <c r="T125" i="1"/>
  <c r="P125" i="1"/>
  <c r="N125" i="1"/>
  <c r="O125" i="1"/>
  <c r="K125" i="1"/>
  <c r="R125" i="1"/>
  <c r="L125" i="1"/>
  <c r="J125" i="1"/>
  <c r="U125" i="1"/>
  <c r="S125" i="1"/>
  <c r="Q125" i="1"/>
  <c r="M125" i="1"/>
  <c r="I125" i="1"/>
  <c r="T211" i="1"/>
  <c r="P211" i="1"/>
  <c r="J211" i="1"/>
  <c r="U211" i="1"/>
  <c r="S211" i="1"/>
  <c r="O211" i="1"/>
  <c r="M211" i="1"/>
  <c r="K211" i="1"/>
  <c r="R211" i="1"/>
  <c r="N211" i="1"/>
  <c r="L211" i="1"/>
  <c r="Q211" i="1"/>
  <c r="I211" i="1"/>
  <c r="T172" i="1"/>
  <c r="R172" i="1"/>
  <c r="J172" i="1"/>
  <c r="Q172" i="1"/>
  <c r="I172" i="1"/>
  <c r="P172" i="1"/>
  <c r="N172" i="1"/>
  <c r="L172" i="1"/>
  <c r="U172" i="1"/>
  <c r="S172" i="1"/>
  <c r="O172" i="1"/>
  <c r="M172" i="1"/>
  <c r="K172" i="1"/>
  <c r="N142" i="1"/>
  <c r="Q142" i="1"/>
  <c r="I142" i="1"/>
  <c r="T142" i="1"/>
  <c r="R142" i="1"/>
  <c r="P142" i="1"/>
  <c r="L142" i="1"/>
  <c r="J142" i="1"/>
  <c r="U142" i="1"/>
  <c r="S142" i="1"/>
  <c r="O142" i="1"/>
  <c r="M142" i="1"/>
  <c r="K142" i="1"/>
  <c r="T223" i="1"/>
  <c r="R223" i="1"/>
  <c r="P223" i="1"/>
  <c r="N223" i="1"/>
  <c r="U223" i="1"/>
  <c r="S223" i="1"/>
  <c r="O223" i="1"/>
  <c r="M223" i="1"/>
  <c r="K223" i="1"/>
  <c r="L223" i="1"/>
  <c r="J223" i="1"/>
  <c r="Q223" i="1"/>
  <c r="I223" i="1"/>
  <c r="R302" i="1"/>
  <c r="P302" i="1"/>
  <c r="L302" i="1"/>
  <c r="U302" i="1"/>
  <c r="M302" i="1"/>
  <c r="I302" i="1"/>
  <c r="T302" i="1"/>
  <c r="N302" i="1"/>
  <c r="J302" i="1"/>
  <c r="S302" i="1"/>
  <c r="Q302" i="1"/>
  <c r="O302" i="1"/>
  <c r="K302" i="1"/>
  <c r="T245" i="1"/>
  <c r="R245" i="1"/>
  <c r="P245" i="1"/>
  <c r="N245" i="1"/>
  <c r="L245" i="1"/>
  <c r="J245" i="1"/>
  <c r="U245" i="1"/>
  <c r="S245" i="1"/>
  <c r="Q245" i="1"/>
  <c r="O245" i="1"/>
  <c r="M245" i="1"/>
  <c r="K245" i="1"/>
  <c r="I245" i="1"/>
  <c r="C72" i="5" l="1"/>
  <c r="E72" i="5"/>
  <c r="D72" i="5"/>
  <c r="C50" i="5"/>
  <c r="D50" i="5"/>
  <c r="E50" i="5"/>
  <c r="C38" i="5"/>
  <c r="E38" i="5"/>
  <c r="D38" i="5"/>
  <c r="E59" i="5"/>
  <c r="C59" i="5"/>
  <c r="D59" i="5"/>
  <c r="E129" i="5"/>
  <c r="D129" i="5"/>
  <c r="C129" i="5"/>
  <c r="C112" i="5"/>
  <c r="D112" i="5"/>
  <c r="E112" i="5"/>
  <c r="E99" i="5"/>
  <c r="C99" i="5"/>
  <c r="D99" i="5"/>
  <c r="C112" i="2"/>
  <c r="C129" i="2"/>
  <c r="C159" i="2"/>
  <c r="C99" i="2"/>
  <c r="D129" i="2"/>
  <c r="D159" i="2"/>
  <c r="D112" i="2"/>
  <c r="D99" i="2"/>
  <c r="E159" i="2"/>
  <c r="E129" i="2"/>
  <c r="E112" i="2"/>
  <c r="E99" i="2"/>
  <c r="E245" i="1"/>
  <c r="F245" i="1" s="1"/>
  <c r="AA245" i="1"/>
  <c r="X245" i="1" s="1"/>
  <c r="AA302" i="1"/>
  <c r="X302" i="1" s="1"/>
  <c r="E302" i="1"/>
  <c r="F302" i="1" s="1"/>
  <c r="E223" i="1"/>
  <c r="F223" i="1" s="1"/>
  <c r="AA223" i="1"/>
  <c r="X223" i="1" s="1"/>
  <c r="AA142" i="1"/>
  <c r="X142" i="1" s="1"/>
  <c r="E142" i="1"/>
  <c r="F142" i="1" s="1"/>
  <c r="AA172" i="1"/>
  <c r="X172" i="1" s="1"/>
  <c r="E172" i="1"/>
  <c r="F172" i="1" s="1"/>
  <c r="E211" i="1"/>
  <c r="F211" i="1" s="1"/>
  <c r="AA211" i="1"/>
  <c r="X211" i="1" s="1"/>
  <c r="E125" i="1"/>
  <c r="F125" i="1" s="1"/>
  <c r="AA125" i="1"/>
  <c r="X125" i="1" s="1"/>
  <c r="AA112" i="1"/>
  <c r="X112" i="1" s="1"/>
  <c r="E112" i="1"/>
  <c r="F112" i="1" s="1"/>
  <c r="AE112" i="1"/>
  <c r="AH112" i="1" s="1"/>
  <c r="AA232" i="1"/>
  <c r="X232" i="1" s="1"/>
  <c r="E232" i="1"/>
  <c r="F232" i="1" s="1"/>
  <c r="D246" i="1"/>
  <c r="H246" i="1" s="1"/>
  <c r="D233" i="1"/>
  <c r="H233" i="1" s="1"/>
  <c r="D212" i="1"/>
  <c r="H212" i="1" s="1"/>
  <c r="D126" i="1"/>
  <c r="H126" i="1" s="1"/>
  <c r="T246" i="1"/>
  <c r="R246" i="1"/>
  <c r="J246" i="1"/>
  <c r="P246" i="1"/>
  <c r="N246" i="1"/>
  <c r="L246" i="1"/>
  <c r="U246" i="1"/>
  <c r="S246" i="1"/>
  <c r="Q246" i="1"/>
  <c r="O246" i="1"/>
  <c r="M246" i="1"/>
  <c r="K246" i="1"/>
  <c r="I246" i="1"/>
  <c r="R233" i="1"/>
  <c r="L233" i="1"/>
  <c r="U233" i="1"/>
  <c r="S233" i="1"/>
  <c r="O233" i="1"/>
  <c r="M233" i="1"/>
  <c r="K233" i="1"/>
  <c r="T233" i="1"/>
  <c r="P233" i="1"/>
  <c r="N233" i="1"/>
  <c r="J233" i="1"/>
  <c r="Q233" i="1"/>
  <c r="I233" i="1"/>
  <c r="T212" i="1"/>
  <c r="R212" i="1"/>
  <c r="J212" i="1"/>
  <c r="Q212" i="1"/>
  <c r="I212" i="1"/>
  <c r="P212" i="1"/>
  <c r="N212" i="1"/>
  <c r="L212" i="1"/>
  <c r="U212" i="1"/>
  <c r="S212" i="1"/>
  <c r="O212" i="1"/>
  <c r="M212" i="1"/>
  <c r="K212" i="1"/>
  <c r="R126" i="1"/>
  <c r="L126" i="1"/>
  <c r="J126" i="1"/>
  <c r="U126" i="1"/>
  <c r="S126" i="1"/>
  <c r="Q126" i="1"/>
  <c r="M126" i="1"/>
  <c r="I126" i="1"/>
  <c r="T126" i="1"/>
  <c r="P126" i="1"/>
  <c r="N126" i="1"/>
  <c r="O126" i="1"/>
  <c r="K126" i="1"/>
  <c r="E39" i="5" l="1"/>
  <c r="C39" i="5"/>
  <c r="D39" i="5"/>
  <c r="C60" i="5"/>
  <c r="D60" i="5"/>
  <c r="E60" i="5"/>
  <c r="C73" i="5"/>
  <c r="E73" i="5"/>
  <c r="D73" i="5"/>
  <c r="G99" i="2"/>
  <c r="E113" i="5"/>
  <c r="C113" i="5"/>
  <c r="D113" i="5"/>
  <c r="C113" i="2"/>
  <c r="D113" i="2"/>
  <c r="E113" i="2"/>
  <c r="AA126" i="1"/>
  <c r="X126" i="1" s="1"/>
  <c r="E126" i="1"/>
  <c r="F126" i="1" s="1"/>
  <c r="AA212" i="1"/>
  <c r="X212" i="1" s="1"/>
  <c r="E212" i="1"/>
  <c r="F212" i="1" s="1"/>
  <c r="E233" i="1"/>
  <c r="F233" i="1" s="1"/>
  <c r="AA233" i="1"/>
  <c r="X233" i="1" s="1"/>
  <c r="E246" i="1"/>
  <c r="F246" i="1" s="1"/>
  <c r="AA246" i="1"/>
  <c r="X246" i="1" s="1"/>
  <c r="D234" i="1"/>
  <c r="H234" i="1" s="1"/>
  <c r="D213" i="1"/>
  <c r="H213" i="1" s="1"/>
  <c r="D247" i="1"/>
  <c r="H247" i="1" s="1"/>
  <c r="T234" i="1"/>
  <c r="P234" i="1"/>
  <c r="N234" i="1"/>
  <c r="L234" i="1"/>
  <c r="Q234" i="1"/>
  <c r="I234" i="1"/>
  <c r="R234" i="1"/>
  <c r="J234" i="1"/>
  <c r="U234" i="1"/>
  <c r="S234" i="1"/>
  <c r="O234" i="1"/>
  <c r="M234" i="1"/>
  <c r="K234" i="1"/>
  <c r="N213" i="1"/>
  <c r="L213" i="1"/>
  <c r="J213" i="1"/>
  <c r="U213" i="1"/>
  <c r="S213" i="1"/>
  <c r="O213" i="1"/>
  <c r="M213" i="1"/>
  <c r="K213" i="1"/>
  <c r="T213" i="1"/>
  <c r="R213" i="1"/>
  <c r="P213" i="1"/>
  <c r="Q213" i="1"/>
  <c r="I213" i="1"/>
  <c r="P247" i="1"/>
  <c r="L247" i="1"/>
  <c r="U247" i="1"/>
  <c r="S247" i="1"/>
  <c r="Q247" i="1"/>
  <c r="O247" i="1"/>
  <c r="M247" i="1"/>
  <c r="K247" i="1"/>
  <c r="I247" i="1"/>
  <c r="T247" i="1"/>
  <c r="R247" i="1"/>
  <c r="N247" i="1"/>
  <c r="J247" i="1"/>
  <c r="D74" i="5" l="1"/>
  <c r="C74" i="5"/>
  <c r="E74" i="5"/>
  <c r="C40" i="5"/>
  <c r="E40" i="5"/>
  <c r="D40" i="5"/>
  <c r="E61" i="5"/>
  <c r="D61" i="5"/>
  <c r="C61" i="5"/>
  <c r="E247" i="1"/>
  <c r="F247" i="1" s="1"/>
  <c r="AA247" i="1"/>
  <c r="X247" i="1" s="1"/>
  <c r="E213" i="1"/>
  <c r="F213" i="1" s="1"/>
  <c r="AA213" i="1"/>
  <c r="X213" i="1" s="1"/>
  <c r="AA234" i="1"/>
  <c r="X234" i="1" s="1"/>
  <c r="E234" i="1"/>
  <c r="F234" i="1" s="1"/>
  <c r="D214" i="1"/>
  <c r="H214" i="1" s="1"/>
  <c r="N214" i="1"/>
  <c r="Q214" i="1"/>
  <c r="I214" i="1"/>
  <c r="T214" i="1"/>
  <c r="R214" i="1"/>
  <c r="P214" i="1"/>
  <c r="L214" i="1"/>
  <c r="J214" i="1"/>
  <c r="U214" i="1"/>
  <c r="S214" i="1"/>
  <c r="O214" i="1"/>
  <c r="M214" i="1"/>
  <c r="K214" i="1"/>
  <c r="E41" i="5" l="1"/>
  <c r="D41" i="5"/>
  <c r="C41" i="5"/>
  <c r="AA214" i="1"/>
  <c r="X214" i="1" s="1"/>
  <c r="E214" i="1"/>
  <c r="F214" i="1" s="1"/>
</calcChain>
</file>

<file path=xl/sharedStrings.xml><?xml version="1.0" encoding="utf-8"?>
<sst xmlns="http://schemas.openxmlformats.org/spreadsheetml/2006/main" count="73" uniqueCount="50">
  <si>
    <t>Row Labels</t>
  </si>
  <si>
    <t>NB NOTA_C_QTY</t>
  </si>
  <si>
    <t>NB BM_C_QTY</t>
  </si>
  <si>
    <t>// LOG STOCK</t>
  </si>
  <si>
    <t>//NOTA</t>
  </si>
  <si>
    <t>//DB</t>
  </si>
  <si>
    <t>NB BM</t>
  </si>
  <si>
    <t>FAKTUR</t>
  </si>
  <si>
    <t>SUPPLIER</t>
  </si>
  <si>
    <t>QTY/ CTN</t>
  </si>
  <si>
    <t>JENIS</t>
  </si>
  <si>
    <t>QTY B</t>
  </si>
  <si>
    <t>STN B</t>
  </si>
  <si>
    <t>QTY TG</t>
  </si>
  <si>
    <t>STN TG</t>
  </si>
  <si>
    <t>QTY K</t>
  </si>
  <si>
    <t>STN K</t>
  </si>
  <si>
    <t>QTY X</t>
  </si>
  <si>
    <t>STN X</t>
  </si>
  <si>
    <t>adj</t>
  </si>
  <si>
    <t>CTN</t>
  </si>
  <si>
    <t>Column6</t>
  </si>
  <si>
    <t>Column3</t>
  </si>
  <si>
    <t>Column4</t>
  </si>
  <si>
    <t>Column5</t>
  </si>
  <si>
    <t>SISA</t>
  </si>
  <si>
    <t>STN SISA</t>
  </si>
  <si>
    <t>SISA X</t>
  </si>
  <si>
    <t>STN SISA X</t>
  </si>
  <si>
    <t>CTN_MG_1</t>
  </si>
  <si>
    <t>QTY_ECER_MG_1</t>
  </si>
  <si>
    <t>STN_ECER_MG_1</t>
  </si>
  <si>
    <t>ID_1</t>
  </si>
  <si>
    <t>CTN_MG_2</t>
  </si>
  <si>
    <t>QTY_ECER_MG_2</t>
  </si>
  <si>
    <t>STN_ECER_MG_2</t>
  </si>
  <si>
    <t>ID_2</t>
  </si>
  <si>
    <t>CTN_MG_3</t>
  </si>
  <si>
    <t>QTY_ECER_MG_3</t>
  </si>
  <si>
    <t>STN_ECER_MG_32</t>
  </si>
  <si>
    <t>ID_3</t>
  </si>
  <si>
    <t>TGL_H</t>
  </si>
  <si>
    <t>Grand Total</t>
  </si>
  <si>
    <t>TOTAL</t>
  </si>
  <si>
    <t>BONGKAR</t>
  </si>
  <si>
    <t>KELUAR</t>
  </si>
  <si>
    <t>ECER</t>
  </si>
  <si>
    <t>MASUK</t>
  </si>
  <si>
    <t>NAMA BARANG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</si>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</sst>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pivotButton="1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19" formatCode="dd/mm/yyyy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07%20JUL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C/STOCK%20UTN/2023/07%20JULI/LOG_JUL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ATALI"/>
      <sheetName val="KENKO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LOBAL"/>
      <sheetName val="IMPORT"/>
      <sheetName val="print1"/>
      <sheetName val="print2"/>
      <sheetName val="prin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OTA%2007%20JULI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7.682314699072" createdVersion="5" refreshedVersion="5" minRefreshableVersion="3" recordCount="936">
  <cacheSource type="worksheet">
    <worksheetSource name="NOTA" r:id="rId2"/>
  </cacheSource>
  <cacheFields count="48">
    <cacheField name="ID" numFmtId="3">
      <sharedItems containsMixedTypes="1" containsNumber="1" containsInteger="1" minValue="1" maxValue="86"/>
    </cacheField>
    <cacheField name="ID_P" numFmtId="0">
      <sharedItems/>
    </cacheField>
    <cacheField name="CEK_EXP" numFmtId="0">
      <sharedItems count="2">
        <e v="#REF!"/>
        <s v=""/>
      </sharedItems>
    </cacheField>
    <cacheField name="ID_H" numFmtId="0">
      <sharedItems containsMixedTypes="1" containsNumber="1" containsInteger="1" minValue="1" maxValue="86"/>
    </cacheField>
    <cacheField name="TANGGAL" numFmtId="14">
      <sharedItems containsDate="1" containsBlank="1" containsMixedTypes="1" minDate="2023-07-01T00:00:00" maxDate="2023-07-21T00:00:00" count="17">
        <d v="2023-07-01T00:00:00"/>
        <m/>
        <d v="2023-07-03T00:00:00"/>
        <d v="2023-07-04T00:00:00"/>
        <d v="2023-07-05T00:00:00"/>
        <d v="2023-07-06T00:00:00"/>
        <d v="2023-07-07T00:00:00"/>
        <s v=" 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</sharedItems>
    </cacheField>
    <cacheField name="SUPPLIER" numFmtId="0">
      <sharedItems containsBlank="1" count="22">
        <s v="DUTA BUANA"/>
        <m/>
        <s v="GRAFINDO"/>
        <s v="BINTANG JAYA"/>
        <s v="SURYA PRATAMA"/>
        <s v="SAPUTRO"/>
        <s v="ETJ"/>
        <s v="SBS"/>
        <s v="PPW"/>
        <s v="PSM"/>
        <s v="ATALI MAKMUR"/>
        <s v="KENKO SINAR INDONESIA"/>
        <s v="DB STATIONERY"/>
        <s v="MSI"/>
        <s v="SAMUDERA ANGKASA JAYA"/>
        <s v="PARAMA"/>
        <s v="HANSA"/>
        <s v="SDI"/>
        <s v="GLORY"/>
        <s v="COMBI"/>
        <s v="LESTARI"/>
        <s v="ALPINDO"/>
      </sharedItems>
    </cacheField>
    <cacheField name="FAKTUR" numFmtId="0">
      <sharedItems containsBlank="1" count="3">
        <s v="UNTANA"/>
        <m/>
        <s v="ARTO MORO"/>
      </sharedItems>
    </cacheField>
    <cacheField name="NO.NOTA" numFmtId="0">
      <sharedItems containsBlank="1"/>
    </cacheField>
    <cacheField name="NO.SJ" numFmtId="0">
      <sharedItems containsBlank="1" count="15">
        <m/>
        <s v="TH024/6/2023"/>
        <s v="023/JSW/VII/23"/>
        <s v="0046/HW/VII/23"/>
        <s v="SA 42805"/>
        <s v="SA 42807"/>
        <s v="SA 42789"/>
        <s v="SA 42791"/>
        <s v="SA 42803"/>
        <s v="SA 42834"/>
        <s v="SA 42814"/>
        <s v="SA 42908"/>
        <s v="SA 42927"/>
        <s v="SA 42939"/>
        <s v="SA 42959"/>
      </sharedItems>
    </cacheField>
    <cacheField name="TGL.NOTA" numFmtId="14">
      <sharedItems containsNonDate="0" containsDate="1" containsString="0" containsBlank="1" minDate="2023-05-28T00:00:00" maxDate="2023-07-21T00:00:00" count="19">
        <d v="2023-05-28T00:00:00"/>
        <m/>
        <d v="2023-06-30T00:00:00"/>
        <d v="2023-06-27T00:00:00"/>
        <d v="2023-06-26T00:00:00"/>
        <d v="2023-07-03T00:00:00"/>
        <d v="2023-07-01T00:00:00"/>
        <d v="2023-07-04T00:00:00"/>
        <d v="2023-07-06T00:00:00"/>
        <d v="2023-07-05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20T00:00:00"/>
      </sharedItems>
    </cacheField>
    <cacheField name="SERI" numFmtId="0">
      <sharedItems containsNonDate="0" containsString="0" containsBlank="1" count="1">
        <m/>
      </sharedItems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90" count="25">
        <n v="10"/>
        <n v="1"/>
        <m/>
        <n v="11"/>
        <n v="23"/>
        <n v="2"/>
        <n v="4"/>
        <n v="30"/>
        <n v="5"/>
        <n v="3"/>
        <n v="7"/>
        <n v="6"/>
        <n v="15"/>
        <n v="26"/>
        <n v="50"/>
        <n v="21"/>
        <n v="20"/>
        <n v="12"/>
        <n v="13"/>
        <n v="8"/>
        <n v="90"/>
        <n v="18"/>
        <n v="14"/>
        <n v="60"/>
        <n v="9"/>
      </sharedItems>
    </cacheField>
    <cacheField name="QTY" numFmtId="0">
      <sharedItems containsString="0" containsBlank="1" containsNumber="1" containsInteger="1" minValue="7" maxValue="24000"/>
    </cacheField>
    <cacheField name="STN" numFmtId="0">
      <sharedItems containsBlank="1" count="10">
        <s v="LSN"/>
        <m/>
        <s v="PAK"/>
        <s v="PCS"/>
        <s v="LPG"/>
        <s v="SET"/>
        <s v="GRS"/>
        <s v="ROL"/>
        <s v="BOX"/>
        <s v="CAD"/>
      </sharedItems>
    </cacheField>
    <cacheField name="HARGA SATUAN" numFmtId="0">
      <sharedItems containsString="0" containsBlank="1" containsNumber="1" minValue="650" maxValue="273000"/>
    </cacheField>
    <cacheField name="HARGA/ CTN" numFmtId="0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0">
      <sharedItems containsString="0" containsBlank="1" containsNumber="1" minValue="0.03" maxValue="0.2" count="9">
        <n v="0.03"/>
        <m/>
        <n v="0.2"/>
        <n v="0.125"/>
        <n v="0.1"/>
        <n v="0.17"/>
        <n v="7.0000000000000007E-2"/>
        <n v="0.17499999999999999"/>
        <n v="0.15"/>
      </sharedItems>
    </cacheField>
    <cacheField name="DISC 2" numFmtId="0">
      <sharedItems containsString="0" containsBlank="1" containsNumber="1" minValue="2.5000000000000001E-2" maxValue="0.1" count="5">
        <m/>
        <n v="0.04"/>
        <n v="0.05"/>
        <n v="0.1"/>
        <n v="2.5000000000000001E-2"/>
      </sharedItems>
    </cacheField>
    <cacheField name="DISC DLL" numFmtId="0">
      <sharedItems containsString="0" containsBlank="1" containsNumber="1" containsInteger="1" minValue="56500" maxValue="270864" count="4">
        <m/>
        <n v="135432"/>
        <n v="56500"/>
        <n v="270864"/>
      </sharedItems>
    </cacheField>
    <cacheField name="KETERANGAN" numFmtId="0">
      <sharedItems containsBlank="1" count="3">
        <m/>
        <s v="90 C =&gt; 23 C"/>
        <s v="BONUS"/>
      </sharedItems>
    </cacheField>
    <cacheField name="JUMLAH" numFmtId="0">
      <sharedItems containsMixedTypes="1" containsNumber="1" minValue="19200" maxValue="105600000"/>
    </cacheField>
    <cacheField name="DISC 1-" numFmtId="0">
      <sharedItems containsMixedTypes="1" containsNumber="1" minValue="0" maxValue="9547200"/>
    </cacheField>
    <cacheField name="DISC 2-" numFmtId="0">
      <sharedItems containsMixedTypes="1" containsNumber="1" minValue="0" maxValue="1835865"/>
    </cacheField>
    <cacheField name="DISC" numFmtId="0">
      <sharedItems containsMixedTypes="1" containsNumber="1" minValue="0" maxValue="9547200"/>
    </cacheField>
    <cacheField name="TOTAL" numFmtId="0">
      <sharedItems containsMixedTypes="1" containsNumber="1" minValue="19200" maxValue="105600000"/>
    </cacheField>
    <cacheField name="Column2" numFmtId="0">
      <sharedItems containsNonDate="0" containsString="0" containsBlank="1" count="1">
        <m/>
      </sharedItems>
    </cacheField>
    <cacheField name="DISC TOTAL" numFmtId="0">
      <sharedItems containsMixedTypes="1" containsNumber="1" minValue="0" maxValue="18038360"/>
    </cacheField>
    <cacheField name="TOTAL INVOICE" numFmtId="0">
      <sharedItems containsMixedTypes="1" containsNumber="1" minValue="0" maxValue="105600000"/>
    </cacheField>
    <cacheField name="HARGA/ CTN_H" numFmtId="3">
      <sharedItems containsMixedTypes="1" containsNumber="1" minValue="0" maxValue="7920000"/>
    </cacheField>
    <cacheField name="JUMLAH_H" numFmtId="0">
      <sharedItems containsMixedTypes="1" containsNumber="1" minValue="19200" maxValue="105600000"/>
    </cacheField>
    <cacheField name="TGL_H" numFmtId="0">
      <sharedItems containsDate="1" containsMixedTypes="1" minDate="2023-07-01T00:00:00" maxDate="2023-07-21T00:00:00" count="17">
        <d v="2023-07-01T00:00:00"/>
        <s v=""/>
        <d v="2023-07-03T00:00:00"/>
        <d v="2023-07-04T00:00:00"/>
        <n v="45111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</sharedItems>
    </cacheField>
    <cacheField name="SUPPLIER_H" numFmtId="3">
      <sharedItems count="22">
        <s v="DUTA BUANA"/>
        <s v=""/>
        <s v="GRAFINDO"/>
        <s v="BINTANG JAYA"/>
        <s v="SURYA PRATAMA"/>
        <s v="SAPUTRO"/>
        <s v="ETJ"/>
        <s v="SBS"/>
        <s v="PPW"/>
        <s v="PSM"/>
        <s v="ATALI MAKMUR"/>
        <s v="KENKO SINAR INDONESIA"/>
        <s v="DB STATIONERY"/>
        <s v="MSI"/>
        <s v="SAMUDERA ANGKASA JAYA"/>
        <s v="PARAMA"/>
        <s v="HANSA"/>
        <s v="SDI"/>
        <s v="GLORY"/>
        <s v="COMBI"/>
        <s v="LESTARI"/>
        <s v="ALPINDO"/>
      </sharedItems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2" count="13">
        <n v="2"/>
        <s v=""/>
        <n v="5"/>
        <n v="1"/>
        <n v="7"/>
        <n v="4"/>
        <n v="6"/>
        <n v="3"/>
        <n v="9"/>
        <n v="10"/>
        <n v="8"/>
        <n v="12"/>
        <n v="11"/>
      </sharedItems>
    </cacheField>
    <cacheField name="Column1" numFmtId="0">
      <sharedItems containsMixedTypes="1" containsNumber="1" containsInteger="1" minValue="5" maxValue="7" count="5">
        <n v="5"/>
        <s v=""/>
        <n v="6"/>
        <n v="7"/>
        <e v="#REF!"/>
      </sharedItems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 count="2">
        <e v="#REF!"/>
        <s v=""/>
      </sharedItems>
    </cacheField>
    <cacheField name="//DB" numFmtId="0">
      <sharedItems containsMixedTypes="1" containsNumber="1" containsInteger="1" minValue="82" maxValue="2618"/>
    </cacheField>
    <cacheField name="Column3" numFmtId="0">
      <sharedItems count="2">
        <b v="1"/>
        <s v=""/>
      </sharedItems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82" maxValue="2618"/>
    </cacheField>
    <cacheField name="ID BARANG" numFmtId="1">
      <sharedItems containsMixedTypes="1" containsNumber="1" containsInteger="1" minValue="1" maxValue="426" count="341">
        <n v="1"/>
        <n v="2"/>
        <s v=""/>
        <n v="4"/>
        <n v="5"/>
        <n v="7"/>
        <n v="8"/>
        <n v="9"/>
        <n v="10"/>
        <n v="11"/>
        <n v="13"/>
        <n v="15"/>
        <n v="17"/>
        <n v="18"/>
        <n v="20"/>
        <n v="22"/>
        <n v="24"/>
        <n v="25"/>
        <n v="27"/>
        <n v="29"/>
        <n v="31"/>
        <n v="32"/>
        <n v="34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1"/>
        <n v="62"/>
        <n v="64"/>
        <n v="65"/>
        <n v="66"/>
        <n v="67"/>
        <n v="68"/>
        <n v="69"/>
        <n v="71"/>
        <n v="72"/>
        <n v="73"/>
        <n v="74"/>
        <n v="75"/>
        <n v="76"/>
        <n v="78"/>
        <n v="80"/>
        <n v="82"/>
        <n v="84"/>
        <n v="85"/>
        <n v="86"/>
        <n v="88"/>
        <n v="90"/>
        <n v="91"/>
        <n v="92"/>
        <n v="94"/>
        <n v="96"/>
        <n v="98"/>
        <n v="99"/>
        <n v="100"/>
        <n v="102"/>
        <n v="104"/>
        <n v="106"/>
        <n v="107"/>
        <n v="108"/>
        <n v="109"/>
        <n v="110"/>
        <n v="111"/>
        <n v="112"/>
        <n v="114"/>
        <n v="115"/>
        <n v="117"/>
        <n v="118"/>
        <n v="119"/>
        <n v="120"/>
        <n v="121"/>
        <n v="122"/>
        <n v="124"/>
        <n v="125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4"/>
        <n v="145"/>
        <n v="146"/>
        <n v="147"/>
        <n v="149"/>
        <n v="150"/>
        <n v="151"/>
        <n v="152"/>
        <n v="153"/>
        <n v="154"/>
        <n v="155"/>
        <n v="156"/>
        <n v="157"/>
        <n v="158"/>
        <n v="160"/>
        <n v="161"/>
        <n v="162"/>
        <n v="163"/>
        <n v="164"/>
        <n v="165"/>
        <n v="166"/>
        <n v="168"/>
        <n v="169"/>
        <n v="170"/>
        <n v="171"/>
        <n v="172"/>
        <n v="173"/>
        <n v="174"/>
        <n v="175"/>
        <n v="176"/>
        <n v="178"/>
        <n v="179"/>
        <n v="180"/>
        <n v="181"/>
        <n v="182"/>
        <n v="183"/>
        <n v="184"/>
        <n v="185"/>
        <n v="187"/>
        <n v="188"/>
        <n v="189"/>
        <n v="190"/>
        <n v="191"/>
        <n v="193"/>
        <n v="194"/>
        <n v="195"/>
        <n v="196"/>
        <n v="197"/>
        <n v="198"/>
        <n v="199"/>
        <n v="200"/>
        <n v="202"/>
        <n v="203"/>
        <n v="204"/>
        <n v="205"/>
        <n v="206"/>
        <n v="207"/>
        <n v="208"/>
        <n v="209"/>
        <n v="210"/>
        <n v="212"/>
        <n v="214"/>
        <n v="217"/>
        <n v="219"/>
        <n v="221"/>
        <n v="223"/>
        <n v="224"/>
        <n v="225"/>
        <n v="227"/>
        <n v="228"/>
        <n v="229"/>
        <n v="230"/>
        <n v="231"/>
        <n v="232"/>
        <n v="234"/>
        <n v="235"/>
        <n v="236"/>
        <n v="237"/>
        <n v="238"/>
        <n v="239"/>
        <n v="240"/>
        <n v="242"/>
        <n v="243"/>
        <n v="245"/>
        <n v="246"/>
        <n v="247"/>
        <n v="248"/>
        <n v="249"/>
        <n v="250"/>
        <n v="251"/>
        <n v="253"/>
        <n v="254"/>
        <n v="255"/>
        <n v="256"/>
        <n v="257"/>
        <n v="258"/>
        <n v="259"/>
        <n v="260"/>
        <n v="261"/>
        <n v="262"/>
        <n v="263"/>
        <n v="264"/>
        <n v="266"/>
        <n v="267"/>
        <n v="268"/>
        <n v="269"/>
        <n v="270"/>
        <n v="271"/>
        <n v="272"/>
        <n v="273"/>
        <n v="274"/>
        <n v="276"/>
        <n v="277"/>
        <n v="278"/>
        <n v="279"/>
        <n v="280"/>
        <n v="281"/>
        <n v="282"/>
        <n v="283"/>
        <n v="284"/>
        <n v="285"/>
        <n v="286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7"/>
        <n v="309"/>
        <n v="310"/>
        <n v="311"/>
        <n v="313"/>
        <n v="315"/>
        <n v="317"/>
        <n v="319"/>
        <n v="320"/>
        <n v="322"/>
        <n v="323"/>
        <n v="324"/>
        <n v="325"/>
        <n v="326"/>
        <n v="327"/>
        <n v="328"/>
        <n v="330"/>
        <n v="331"/>
        <n v="332"/>
        <n v="333"/>
        <n v="334"/>
        <n v="335"/>
        <n v="337"/>
        <n v="338"/>
        <n v="339"/>
        <n v="340"/>
        <n v="341"/>
        <n v="342"/>
        <n v="344"/>
        <n v="345"/>
        <n v="346"/>
        <n v="347"/>
        <n v="348"/>
        <n v="350"/>
        <n v="351"/>
        <n v="352"/>
        <n v="353"/>
        <n v="354"/>
        <n v="355"/>
        <n v="356"/>
        <n v="358"/>
        <n v="359"/>
        <n v="361"/>
        <n v="362"/>
        <n v="363"/>
        <n v="364"/>
        <n v="365"/>
        <n v="366"/>
        <n v="367"/>
        <n v="368"/>
        <n v="369"/>
        <n v="371"/>
        <n v="372"/>
        <n v="374"/>
        <n v="375"/>
        <n v="376"/>
        <n v="378"/>
        <n v="379"/>
        <n v="381"/>
        <n v="382"/>
        <n v="383"/>
        <n v="384"/>
        <n v="385"/>
        <n v="387"/>
        <n v="388"/>
        <n v="389"/>
        <n v="390"/>
        <n v="392"/>
        <n v="394"/>
        <n v="395"/>
        <n v="397"/>
        <n v="399"/>
        <n v="400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  <n v="418"/>
        <n v="420"/>
        <n v="421"/>
        <n v="422"/>
        <n v="423"/>
        <n v="424"/>
        <n v="425"/>
        <n v="4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n v="1"/>
    <s v="DUT_0107_23H-2"/>
    <x v="0"/>
    <n v="1"/>
    <x v="0"/>
    <x v="0"/>
    <x v="0"/>
    <s v="HM/179/06-23H"/>
    <x v="0"/>
    <x v="0"/>
    <x v="0"/>
    <s v="BALLPEN TF 2037 6WR (MULTI COLOR PEN)"/>
    <x v="0"/>
    <n v="600"/>
    <x v="0"/>
    <n v="42000"/>
    <m/>
    <s v="60 LSN"/>
    <x v="0"/>
    <x v="0"/>
    <x v="0"/>
    <x v="0"/>
    <n v="25200000"/>
    <n v="756000"/>
    <n v="0"/>
    <n v="756000"/>
    <n v="24444000"/>
    <x v="0"/>
    <s v=""/>
    <s v=""/>
    <n v="2520000"/>
    <n v="25200000"/>
    <x v="0"/>
    <x v="0"/>
    <x v="0"/>
    <x v="0"/>
    <x v="0"/>
    <s v="ballpentf20376wrmulticolorpen"/>
    <s v="ballpentf20376wrmulticolorpen25200000.03"/>
    <s v="ballpentf20376wrmulticolorpen25200000.03"/>
    <s v="DUTA BUANAUNTANAHM/179/06-23H45074ballpentf20376wrmulticolorpen"/>
    <x v="0"/>
    <n v="116"/>
    <x v="0"/>
    <s v="60 LSN"/>
    <s v="ballpentf20376wrmulticolorpen60lsnuntana"/>
    <n v="116"/>
    <x v="0"/>
  </r>
  <r>
    <s v=""/>
    <s v=""/>
    <x v="1"/>
    <n v="1"/>
    <x v="1"/>
    <x v="1"/>
    <x v="1"/>
    <m/>
    <x v="0"/>
    <x v="1"/>
    <x v="0"/>
    <s v="GARISAN TF 360"/>
    <x v="1"/>
    <n v="60"/>
    <x v="0"/>
    <n v="20000"/>
    <m/>
    <s v="60 LSN"/>
    <x v="0"/>
    <x v="0"/>
    <x v="0"/>
    <x v="0"/>
    <n v="1200000"/>
    <n v="36000"/>
    <n v="0"/>
    <n v="36000"/>
    <n v="1164000"/>
    <x v="0"/>
    <n v="792000"/>
    <n v="25608000"/>
    <n v="1200000"/>
    <n v="1200000"/>
    <x v="0"/>
    <x v="0"/>
    <x v="0"/>
    <x v="1"/>
    <x v="0"/>
    <s v="garisantf360"/>
    <s v="garisantf36012000000.03"/>
    <s v="garisantf36012000000.03"/>
    <s v=""/>
    <x v="1"/>
    <n v="798"/>
    <x v="0"/>
    <s v="60 LSN"/>
    <s v="garisantf36060lsnuntana"/>
    <n v="798"/>
    <x v="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"/>
    <s v="GRA_0107_LAN-2"/>
    <x v="0"/>
    <n v="2"/>
    <x v="1"/>
    <x v="2"/>
    <x v="0"/>
    <s v="SURAT JALAN"/>
    <x v="0"/>
    <x v="2"/>
    <x v="0"/>
    <s v="CLEAR HOLDER FOLIO SIKA AC-105 F MERAH"/>
    <x v="3"/>
    <n v="660"/>
    <x v="0"/>
    <n v="9100"/>
    <m/>
    <s v="60 LSN"/>
    <x v="1"/>
    <x v="0"/>
    <x v="0"/>
    <x v="0"/>
    <n v="6006000"/>
    <n v="0"/>
    <n v="0"/>
    <n v="0"/>
    <n v="6006000"/>
    <x v="0"/>
    <s v=""/>
    <s v=""/>
    <n v="546000"/>
    <n v="6006000"/>
    <x v="0"/>
    <x v="2"/>
    <x v="0"/>
    <x v="0"/>
    <x v="2"/>
    <s v="clearholderfoliosikaac105fmerah"/>
    <s v="clearholderfoliosikaac105fmerah546000"/>
    <s v="clearholderfoliosikaac105fmerah546000"/>
    <s v="GRAFINDOUNTANASURAT JALAN45107clearholderfoliosikaac105fmerah"/>
    <x v="0"/>
    <n v="510"/>
    <x v="0"/>
    <s v="60 LSN"/>
    <s v="clearholderfoliosikaac105fmerah60lsnuntana"/>
    <n v="510"/>
    <x v="3"/>
  </r>
  <r>
    <s v=""/>
    <s v=""/>
    <x v="1"/>
    <n v="2"/>
    <x v="1"/>
    <x v="1"/>
    <x v="1"/>
    <m/>
    <x v="0"/>
    <x v="1"/>
    <x v="0"/>
    <s v="CLEAR HOLDER FOLIO SIKA AC-105 F KUNING"/>
    <x v="4"/>
    <n v="1380"/>
    <x v="0"/>
    <n v="9100"/>
    <m/>
    <s v="60 LSN"/>
    <x v="1"/>
    <x v="0"/>
    <x v="0"/>
    <x v="0"/>
    <n v="12558000"/>
    <n v="0"/>
    <n v="0"/>
    <n v="0"/>
    <n v="12558000"/>
    <x v="0"/>
    <n v="0"/>
    <n v="18564000"/>
    <n v="546000"/>
    <n v="12558000"/>
    <x v="0"/>
    <x v="2"/>
    <x v="0"/>
    <x v="1"/>
    <x v="2"/>
    <s v="clearholderfoliosikaac105fkuning"/>
    <s v="clearholderfoliosikaac105fkuning546000"/>
    <s v="clearholderfoliosikaac105fkuning546000"/>
    <s v=""/>
    <x v="1"/>
    <n v="512"/>
    <x v="0"/>
    <s v="60 LSN"/>
    <s v="clearholderfoliosikaac105fkuning60lsnuntana"/>
    <n v="512"/>
    <x v="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"/>
    <s v="BIN_0107_945-5"/>
    <x v="0"/>
    <n v="3"/>
    <x v="1"/>
    <x v="3"/>
    <x v="0"/>
    <s v="SO2023060080945"/>
    <x v="0"/>
    <x v="3"/>
    <x v="0"/>
    <s v="LOOSE LEAF A5 100 LBR KOALA MTK"/>
    <x v="5"/>
    <n v="300"/>
    <x v="2"/>
    <n v="7700"/>
    <m/>
    <m/>
    <x v="1"/>
    <x v="0"/>
    <x v="0"/>
    <x v="0"/>
    <n v="2310000"/>
    <n v="0"/>
    <n v="0"/>
    <n v="0"/>
    <n v="2310000"/>
    <x v="0"/>
    <s v=""/>
    <s v=""/>
    <n v="1155000"/>
    <n v="2310000"/>
    <x v="0"/>
    <x v="3"/>
    <x v="0"/>
    <x v="2"/>
    <x v="2"/>
    <s v="looseleafa5100lbrkoalamtk"/>
    <s v="looseleafa5100lbrkoalamtk1155000"/>
    <s v="looseleafa5100lbrkoalamtk1155000"/>
    <s v="BINTANG JAYAUNTANASO202306008094545104looseleafa5100lbrkoalamtk"/>
    <x v="0"/>
    <n v="1571"/>
    <x v="1"/>
    <s v="150 PAK"/>
    <s v="looseleafa5100lbrkoalamtk150pakuntana"/>
    <n v="1571"/>
    <x v="5"/>
  </r>
  <r>
    <s v=""/>
    <s v=""/>
    <x v="1"/>
    <n v="3"/>
    <x v="1"/>
    <x v="1"/>
    <x v="1"/>
    <m/>
    <x v="0"/>
    <x v="1"/>
    <x v="0"/>
    <s v="LOOSE LEAF A5 50 LBR KOALA MTK"/>
    <x v="5"/>
    <n v="600"/>
    <x v="2"/>
    <n v="3850"/>
    <m/>
    <m/>
    <x v="1"/>
    <x v="0"/>
    <x v="0"/>
    <x v="0"/>
    <n v="2310000"/>
    <n v="0"/>
    <n v="0"/>
    <n v="0"/>
    <n v="2310000"/>
    <x v="0"/>
    <s v=""/>
    <s v=""/>
    <n v="1155000"/>
    <n v="2310000"/>
    <x v="0"/>
    <x v="3"/>
    <x v="0"/>
    <x v="1"/>
    <x v="2"/>
    <s v="looseleafa550lbrkoalamtk"/>
    <s v="looseleafa550lbrkoalamtk1155000"/>
    <s v="looseleafa550lbrkoalamtk1155000"/>
    <s v=""/>
    <x v="1"/>
    <n v="1569"/>
    <x v="1"/>
    <s v="300 PAK"/>
    <s v="looseleafa550lbrkoalamtk300pakuntana"/>
    <n v="1569"/>
    <x v="6"/>
  </r>
  <r>
    <s v=""/>
    <s v=""/>
    <x v="1"/>
    <n v="3"/>
    <x v="1"/>
    <x v="1"/>
    <x v="1"/>
    <m/>
    <x v="0"/>
    <x v="1"/>
    <x v="0"/>
    <s v="LOOSE LEAF A5 100 LBR DOTED/ TITIK"/>
    <x v="5"/>
    <n v="320"/>
    <x v="2"/>
    <n v="9500"/>
    <m/>
    <m/>
    <x v="1"/>
    <x v="0"/>
    <x v="0"/>
    <x v="0"/>
    <n v="3040000"/>
    <n v="0"/>
    <n v="0"/>
    <n v="0"/>
    <n v="3040000"/>
    <x v="0"/>
    <s v=""/>
    <s v=""/>
    <n v="1520000"/>
    <n v="3040000"/>
    <x v="0"/>
    <x v="3"/>
    <x v="0"/>
    <x v="1"/>
    <x v="2"/>
    <s v="looseleafa5100lbrdotedtitik"/>
    <s v="looseleafa5100lbrdotedtitik1520000"/>
    <s v="looseleafa5100lbrdotedtitik1520000"/>
    <s v=""/>
    <x v="1"/>
    <n v="1572"/>
    <x v="1"/>
    <s v="160 PAK"/>
    <s v="looseleafa5100lbrdotedtitik160pakuntana"/>
    <n v="1572"/>
    <x v="7"/>
  </r>
  <r>
    <s v=""/>
    <s v=""/>
    <x v="1"/>
    <n v="3"/>
    <x v="1"/>
    <x v="1"/>
    <x v="1"/>
    <m/>
    <x v="0"/>
    <x v="1"/>
    <x v="0"/>
    <s v="LOOSE LEAF A5-50 LBR DOTED/ TITIK"/>
    <x v="1"/>
    <n v="200"/>
    <x v="2"/>
    <n v="4750"/>
    <m/>
    <m/>
    <x v="1"/>
    <x v="0"/>
    <x v="0"/>
    <x v="0"/>
    <n v="950000"/>
    <n v="0"/>
    <n v="0"/>
    <n v="0"/>
    <n v="950000"/>
    <x v="0"/>
    <s v=""/>
    <s v=""/>
    <n v="950000"/>
    <n v="950000"/>
    <x v="0"/>
    <x v="3"/>
    <x v="0"/>
    <x v="1"/>
    <x v="2"/>
    <s v="looseleafa550lbrdotedtitik"/>
    <s v="looseleafa550lbrdotedtitik950000"/>
    <s v="looseleafa550lbrdotedtitik950000"/>
    <s v=""/>
    <x v="1"/>
    <n v="1576"/>
    <x v="1"/>
    <s v="200 PAK"/>
    <s v="looseleafa550lbrdotedtitik200pakuntana"/>
    <n v="1576"/>
    <x v="8"/>
  </r>
  <r>
    <s v=""/>
    <s v=""/>
    <x v="1"/>
    <n v="3"/>
    <x v="1"/>
    <x v="1"/>
    <x v="1"/>
    <m/>
    <x v="0"/>
    <x v="1"/>
    <x v="0"/>
    <s v="LOOSE LEAF B5-100 LBR KOALA MTK"/>
    <x v="5"/>
    <n v="300"/>
    <x v="2"/>
    <n v="10500"/>
    <m/>
    <m/>
    <x v="1"/>
    <x v="0"/>
    <x v="0"/>
    <x v="0"/>
    <n v="3150000"/>
    <n v="0"/>
    <n v="0"/>
    <n v="0"/>
    <n v="3150000"/>
    <x v="0"/>
    <n v="0"/>
    <n v="11760000"/>
    <n v="1575000"/>
    <n v="3150000"/>
    <x v="0"/>
    <x v="3"/>
    <x v="0"/>
    <x v="1"/>
    <x v="2"/>
    <s v="looseleafb5100lbrkoalamtk"/>
    <s v="looseleafb5100lbrkoalamtk1575000"/>
    <s v="looseleafb5100lbrkoalamtk1575000"/>
    <s v=""/>
    <x v="1"/>
    <n v="1579"/>
    <x v="1"/>
    <s v="150 PAK"/>
    <s v="looseleafb5100lbrkoalamtk150pakuntana"/>
    <n v="1579"/>
    <x v="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"/>
    <s v="SUR_0307_949-1"/>
    <x v="0"/>
    <n v="4"/>
    <x v="2"/>
    <x v="4"/>
    <x v="0"/>
    <s v="F23F000949"/>
    <x v="0"/>
    <x v="4"/>
    <x v="0"/>
    <s v="BUKU MEWARNAI JUMBO FANCY ANGKA &amp; HURUF"/>
    <x v="6"/>
    <n v="4800"/>
    <x v="3"/>
    <n v="2312.5"/>
    <m/>
    <s v="1200 PCS"/>
    <x v="2"/>
    <x v="0"/>
    <x v="0"/>
    <x v="0"/>
    <n v="11100000"/>
    <n v="2220000"/>
    <n v="0"/>
    <n v="2220000"/>
    <n v="8880000"/>
    <x v="0"/>
    <n v="2220000"/>
    <n v="8880000"/>
    <n v="2775000"/>
    <n v="11100000"/>
    <x v="2"/>
    <x v="4"/>
    <x v="0"/>
    <x v="3"/>
    <x v="2"/>
    <s v="bukumewarnaijumbofancyangka&amp;huruf"/>
    <s v="bukumewarnaijumbofancyangka&amp;huruf27750000.2"/>
    <s v="bukumewarnaijumbofancyangka&amp;huruf27750000.2"/>
    <s v="SURYA PRATAMAUNTANAF23F00094945103bukumewarnaijumbofancyangka&amp;huruf"/>
    <x v="0"/>
    <n v="2607"/>
    <x v="0"/>
    <s v="1200 PCS"/>
    <s v="bukumewarnaijumbofancyangka&amp;huruf1200pcsuntana"/>
    <n v="2607"/>
    <x v="1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"/>
    <s v="SAP_0407_SOS-1"/>
    <x v="0"/>
    <n v="5"/>
    <x v="3"/>
    <x v="5"/>
    <x v="0"/>
    <s v="G-1632.INV.SOS"/>
    <x v="0"/>
    <x v="5"/>
    <x v="0"/>
    <s v="MEJA IPAD IMPORT JUMBO KARAKTER"/>
    <x v="7"/>
    <n v="300"/>
    <x v="3"/>
    <n v="48000"/>
    <m/>
    <s v="10 PCS"/>
    <x v="1"/>
    <x v="0"/>
    <x v="0"/>
    <x v="0"/>
    <n v="14400000"/>
    <n v="0"/>
    <n v="0"/>
    <n v="0"/>
    <n v="14400000"/>
    <x v="0"/>
    <n v="0"/>
    <n v="14400000"/>
    <n v="480000"/>
    <n v="14400000"/>
    <x v="3"/>
    <x v="5"/>
    <x v="0"/>
    <x v="3"/>
    <x v="3"/>
    <s v="mejaipadimportjumbokarakter"/>
    <s v="mejaipadimportjumbokarakter480000"/>
    <s v="mejaipadimportjumbokarakter480000"/>
    <s v="SAPUTROUNTANAG-1632.INV.SOS45110mejaipadimportjumbokarakter"/>
    <x v="0"/>
    <n v="1691"/>
    <x v="0"/>
    <s v="10 PCS"/>
    <s v="mejaipadimportjumbokarakter10pcsuntana"/>
    <n v="1691"/>
    <x v="1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"/>
    <s v="ETJ_0407_823-2"/>
    <x v="0"/>
    <n v="6"/>
    <x v="1"/>
    <x v="6"/>
    <x v="0"/>
    <s v="K48.23"/>
    <x v="0"/>
    <x v="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s v=""/>
    <s v=""/>
    <n v="456000"/>
    <n v="2280000"/>
    <x v="4"/>
    <x v="6"/>
    <x v="0"/>
    <x v="0"/>
    <x v="3"/>
    <s v="entercboardkayu"/>
    <s v="entercboardkayu456000"/>
    <s v="entercboardkayu456000"/>
    <s v="ETJUNTANAK48.2345110entercboardkayu"/>
    <x v="0"/>
    <n v="744"/>
    <x v="0"/>
    <s v="12 LSN"/>
    <s v="entercboardkayu12lsnuntana"/>
    <n v="744"/>
    <x v="12"/>
  </r>
  <r>
    <s v=""/>
    <s v=""/>
    <x v="1"/>
    <n v="6"/>
    <x v="1"/>
    <x v="1"/>
    <x v="1"/>
    <m/>
    <x v="0"/>
    <x v="1"/>
    <x v="0"/>
    <s v="ENTER 12 X 18"/>
    <x v="1"/>
    <n v="7000"/>
    <x v="3"/>
    <n v="650"/>
    <m/>
    <s v="7000 PCS"/>
    <x v="1"/>
    <x v="0"/>
    <x v="0"/>
    <x v="0"/>
    <n v="4550000"/>
    <n v="0"/>
    <n v="0"/>
    <n v="0"/>
    <n v="4550000"/>
    <x v="0"/>
    <n v="0"/>
    <n v="6830000"/>
    <n v="4550000"/>
    <n v="4550000"/>
    <x v="3"/>
    <x v="6"/>
    <x v="0"/>
    <x v="1"/>
    <x v="3"/>
    <s v="enter12x18"/>
    <s v="enter12x184550000"/>
    <s v="enter12x184550000"/>
    <s v=""/>
    <x v="1"/>
    <n v="2608"/>
    <x v="0"/>
    <s v="7000 PCS"/>
    <s v="enter12x187000pcsuntana"/>
    <n v="2608"/>
    <x v="1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"/>
    <s v="DUT_0407_23H-1"/>
    <x v="0"/>
    <n v="7"/>
    <x v="1"/>
    <x v="0"/>
    <x v="0"/>
    <s v="HM/186/07-23H"/>
    <x v="0"/>
    <x v="6"/>
    <x v="0"/>
    <s v="STABILO TF-1145 LIVE COLOUR (PASTEL)"/>
    <x v="9"/>
    <n v="180"/>
    <x v="0"/>
    <n v="21500"/>
    <m/>
    <s v="60 LSN"/>
    <x v="0"/>
    <x v="0"/>
    <x v="0"/>
    <x v="0"/>
    <n v="3870000"/>
    <n v="116100"/>
    <n v="0"/>
    <n v="116100"/>
    <n v="3753900"/>
    <x v="0"/>
    <n v="116100"/>
    <n v="3753900"/>
    <n v="1290000"/>
    <n v="3870000"/>
    <x v="3"/>
    <x v="0"/>
    <x v="0"/>
    <x v="3"/>
    <x v="3"/>
    <s v="stabilotf1145livecolourpastel"/>
    <s v="stabilotf1145livecolourpastel12900000.03"/>
    <s v="stabilotf1145livecolourpastel12900000.03"/>
    <s v="DUTA BUANAUNTANAHM/186/07-23H45108stabilotf1145livecolourpastel"/>
    <x v="0"/>
    <n v="2609"/>
    <x v="0"/>
    <s v="60 LSN"/>
    <s v="stabilotf1145livecolourpastel60lsnuntana"/>
    <n v="2609"/>
    <x v="1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"/>
    <s v="DUT_0407_23H-1"/>
    <x v="0"/>
    <n v="8"/>
    <x v="1"/>
    <x v="0"/>
    <x v="0"/>
    <s v="HM/185/07-23H"/>
    <x v="0"/>
    <x v="6"/>
    <x v="0"/>
    <s v="BALLPEN GEL TF-1191 BODY W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228960"/>
    <n v="7403040"/>
    <n v="2544000"/>
    <n v="7632000"/>
    <x v="3"/>
    <x v="0"/>
    <x v="0"/>
    <x v="3"/>
    <x v="3"/>
    <s v="ballpengeltf1191bodywr03mmhightech"/>
    <s v="ballpengeltf1191bodywr03mmhightech25440000.03"/>
    <s v="ballpengeltf1191bodywr03mmhightech25440000.03"/>
    <s v="DUTA BUANAUNTANAHM/185/07-23H45108ballpengeltf1191bodywr03mmhightech"/>
    <x v="0"/>
    <n v="110"/>
    <x v="0"/>
    <s v="96 LSN"/>
    <s v="ballpengeltf1191bodywr03mmhightech96lsnuntana"/>
    <n v="110"/>
    <x v="1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"/>
    <s v="DUT_0407_23H-2"/>
    <x v="0"/>
    <n v="9"/>
    <x v="1"/>
    <x v="0"/>
    <x v="0"/>
    <s v="HM/191/07-23H"/>
    <x v="0"/>
    <x v="7"/>
    <x v="0"/>
    <s v="BALLPEN GEL TF-1191 BODY WR 0.3 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s v=""/>
    <s v=""/>
    <n v="2544000"/>
    <n v="7632000"/>
    <x v="3"/>
    <x v="0"/>
    <x v="0"/>
    <x v="0"/>
    <x v="3"/>
    <s v="ballpengeltf1191bodywr03mmhightech"/>
    <s v="ballpengeltf1191bodywr03mmhightech25440000.03"/>
    <s v="ballpengeltf1191bodywr03mmhightech25440000.03"/>
    <s v="DUTA BUANAUNTANAHM/191/07-23H45111ballpengeltf1191bodywr03mmhightech"/>
    <x v="0"/>
    <n v="110"/>
    <x v="0"/>
    <s v="96 LSN"/>
    <s v="ballpengeltf1191bodywr03mmhightech96lsnuntana"/>
    <n v="110"/>
    <x v="16"/>
  </r>
  <r>
    <s v=""/>
    <s v=""/>
    <x v="1"/>
    <n v="9"/>
    <x v="1"/>
    <x v="1"/>
    <x v="1"/>
    <m/>
    <x v="0"/>
    <x v="1"/>
    <x v="0"/>
    <s v="BALLPEN GEL TF-1190 B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457920"/>
    <n v="14806080"/>
    <n v="2544000"/>
    <n v="7632000"/>
    <x v="3"/>
    <x v="0"/>
    <x v="0"/>
    <x v="1"/>
    <x v="3"/>
    <s v="ballpengeltf1190br03mmhightech"/>
    <s v="ballpengeltf1190br03mmhightech25440000.03"/>
    <s v="ballpengeltf1190br03mmhightech25440000.03"/>
    <s v=""/>
    <x v="1"/>
    <n v="108"/>
    <x v="0"/>
    <s v="96 LSN"/>
    <s v="ballpengeltf1190br03mmhightech96lsnuntana"/>
    <n v="108"/>
    <x v="1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"/>
    <s v="SBS_0407_B1M-1"/>
    <x v="0"/>
    <n v="10"/>
    <x v="1"/>
    <x v="7"/>
    <x v="0"/>
    <s v="VG0014B1M"/>
    <x v="0"/>
    <x v="6"/>
    <x v="0"/>
    <s v="PCK LPY 99-10/ 8X21 , 5X4.5/ 3S/ D"/>
    <x v="8"/>
    <n v="600"/>
    <x v="3"/>
    <n v="16325"/>
    <m/>
    <s v="120 PCS"/>
    <x v="1"/>
    <x v="0"/>
    <x v="0"/>
    <x v="0"/>
    <n v="9795000"/>
    <n v="0"/>
    <n v="0"/>
    <n v="0"/>
    <n v="9795000"/>
    <x v="0"/>
    <n v="0"/>
    <n v="9795000"/>
    <n v="1959000"/>
    <n v="9795000"/>
    <x v="3"/>
    <x v="7"/>
    <x v="0"/>
    <x v="3"/>
    <x v="3"/>
    <s v="pcklpy99108x215x453sd"/>
    <s v="pcklpy99108x215x453sd1959000"/>
    <s v="pcklpy99108x215x453sd1959000"/>
    <s v="SBSUNTANAVG0014B1M45108pcklpy99108x215x453sd"/>
    <x v="0"/>
    <n v="1915"/>
    <x v="0"/>
    <s v="120 PCS"/>
    <s v="pcklpy99108x215x453sd120pcsuntana"/>
    <n v="1915"/>
    <x v="1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"/>
    <s v="SBS_0407_LAN-1"/>
    <x v="0"/>
    <n v="11"/>
    <x v="1"/>
    <x v="7"/>
    <x v="0"/>
    <s v="SURAT JALAN"/>
    <x v="1"/>
    <x v="5"/>
    <x v="0"/>
    <s v="CORR TAPE MT-737 A"/>
    <x v="10"/>
    <m/>
    <x v="1"/>
    <m/>
    <m/>
    <m/>
    <x v="1"/>
    <x v="0"/>
    <x v="0"/>
    <x v="0"/>
    <s v=""/>
    <s v=""/>
    <s v=""/>
    <s v=""/>
    <s v=""/>
    <x v="0"/>
    <n v="0"/>
    <n v="0"/>
    <n v="0"/>
    <s v=""/>
    <x v="3"/>
    <x v="7"/>
    <x v="0"/>
    <x v="3"/>
    <x v="3"/>
    <s v="corrtapemt737a"/>
    <s v="corrtapemt737a0"/>
    <s v="corrtapemt737a0"/>
    <s v="SBSUNTANASURAT JALANTH024/6/202345110corrtapemt737a"/>
    <x v="0"/>
    <n v="551"/>
    <x v="1"/>
    <s v="48 LSN"/>
    <s v="corrtapemt737a48lsnuntana"/>
    <n v="551"/>
    <x v="1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2"/>
    <s v="PPW_0407_LAN-2"/>
    <x v="0"/>
    <n v="12"/>
    <x v="1"/>
    <x v="8"/>
    <x v="0"/>
    <s v="SURAT JALAN"/>
    <x v="2"/>
    <x v="7"/>
    <x v="0"/>
    <s v="BT-123A"/>
    <x v="1"/>
    <n v="50"/>
    <x v="0"/>
    <n v="39500"/>
    <m/>
    <s v="50 LSN"/>
    <x v="2"/>
    <x v="1"/>
    <x v="0"/>
    <x v="0"/>
    <n v="1975000"/>
    <n v="395000"/>
    <n v="63200"/>
    <n v="458200"/>
    <n v="1516800"/>
    <x v="0"/>
    <s v=""/>
    <s v=""/>
    <n v="1975000"/>
    <n v="1975000"/>
    <x v="3"/>
    <x v="8"/>
    <x v="0"/>
    <x v="0"/>
    <x v="3"/>
    <s v="bt123a"/>
    <s v="bt123a19750000.20.04"/>
    <s v="bt123a19750000.20.04"/>
    <s v="PPWUNTANASURAT JALAN023/JSW/VII/2345111bt123a"/>
    <x v="0"/>
    <n v="2610"/>
    <x v="0"/>
    <s v="50 LSN"/>
    <s v="bt123a50lsnuntana"/>
    <n v="2610"/>
    <x v="20"/>
  </r>
  <r>
    <s v=""/>
    <s v=""/>
    <x v="1"/>
    <n v="12"/>
    <x v="1"/>
    <x v="1"/>
    <x v="1"/>
    <m/>
    <x v="0"/>
    <x v="1"/>
    <x v="0"/>
    <s v="PGRS BT 172-06 BESAR"/>
    <x v="1"/>
    <n v="20"/>
    <x v="0"/>
    <n v="83800"/>
    <m/>
    <s v="20 LSN"/>
    <x v="2"/>
    <x v="1"/>
    <x v="0"/>
    <x v="0"/>
    <n v="1676000"/>
    <n v="335200"/>
    <n v="53632"/>
    <n v="388832"/>
    <n v="1287168"/>
    <x v="0"/>
    <n v="847032"/>
    <n v="2803968"/>
    <n v="1676000"/>
    <n v="1676000"/>
    <x v="3"/>
    <x v="8"/>
    <x v="0"/>
    <x v="1"/>
    <x v="3"/>
    <s v="pgrsbt17206besar"/>
    <s v="pgrsbt17206besar16760000.20.04"/>
    <s v="pgrsbt17206besar16760000.20.04"/>
    <s v=""/>
    <x v="1"/>
    <n v="2611"/>
    <x v="0"/>
    <s v="20 LSN"/>
    <s v="pgrsbt17206besar20lsnuntana"/>
    <n v="2611"/>
    <x v="2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3"/>
    <s v="PPW_0407_LAN-1"/>
    <x v="0"/>
    <n v="13"/>
    <x v="1"/>
    <x v="8"/>
    <x v="0"/>
    <s v="SURAT JALAN"/>
    <x v="3"/>
    <x v="7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3"/>
    <x v="8"/>
    <x v="0"/>
    <x v="3"/>
    <x v="3"/>
    <s v="bt30cm"/>
    <s v="bt30cm26780000.20.04"/>
    <s v="bt30cm26780000.20.04"/>
    <s v="PPWUNTANASURAT JALAN0046/HW/VII/2345111bt30cm"/>
    <x v="0"/>
    <n v="374"/>
    <x v="1"/>
    <s v="100 LSN"/>
    <s v="bt30cm100lsnuntana"/>
    <n v="374"/>
    <x v="2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4"/>
    <s v="PSM_0407_006-7"/>
    <x v="0"/>
    <n v="14"/>
    <x v="1"/>
    <x v="9"/>
    <x v="0"/>
    <s v="PSM-R2307000006"/>
    <x v="0"/>
    <x v="5"/>
    <x v="0"/>
    <s v="BALON SMILE KUNING 20X5 LKS 3200SK"/>
    <x v="5"/>
    <n v="144"/>
    <x v="4"/>
    <n v="110000"/>
    <m/>
    <s v="72 LPG"/>
    <x v="2"/>
    <x v="0"/>
    <x v="0"/>
    <x v="0"/>
    <n v="15840000"/>
    <n v="3168000"/>
    <n v="0"/>
    <n v="3168000"/>
    <n v="12672000"/>
    <x v="0"/>
    <s v=""/>
    <s v=""/>
    <n v="7920000"/>
    <n v="15840000"/>
    <x v="3"/>
    <x v="9"/>
    <x v="0"/>
    <x v="4"/>
    <x v="3"/>
    <s v="balonsmilekuning20x5lks3200sk"/>
    <s v="balonsmilekuning20x5lks3200sk79200000.2"/>
    <s v="balonsmilekuning20x5lks3200sk79200000.2"/>
    <s v="PSMUNTANAPSM-R230700000645110balonsmilekuning20x5lks3200sk"/>
    <x v="0"/>
    <n v="2612"/>
    <x v="0"/>
    <s v="72 LPG"/>
    <s v="balonsmilekuning20x5lks3200sk72lpguntana"/>
    <n v="2612"/>
    <x v="23"/>
  </r>
  <r>
    <s v=""/>
    <s v=""/>
    <x v="1"/>
    <n v="14"/>
    <x v="1"/>
    <x v="1"/>
    <x v="1"/>
    <m/>
    <x v="0"/>
    <x v="1"/>
    <x v="0"/>
    <s v="BALON FS HS WARNA 20X5 LKF 3200HBW"/>
    <x v="5"/>
    <n v="80"/>
    <x v="4"/>
    <n v="125000"/>
    <m/>
    <s v="40 LPG"/>
    <x v="2"/>
    <x v="0"/>
    <x v="0"/>
    <x v="0"/>
    <n v="10000000"/>
    <n v="2000000"/>
    <n v="0"/>
    <n v="2000000"/>
    <n v="8000000"/>
    <x v="0"/>
    <s v=""/>
    <s v=""/>
    <n v="5000000"/>
    <n v="10000000"/>
    <x v="3"/>
    <x v="9"/>
    <x v="0"/>
    <x v="1"/>
    <x v="3"/>
    <s v="balonfshswarna20x5lkf3200hbw"/>
    <s v="balonfshswarna20x5lkf3200hbw50000000.2"/>
    <s v="balonfshswarna20x5lkf3200hbw50000000.2"/>
    <s v=""/>
    <x v="1"/>
    <n v="2613"/>
    <x v="0"/>
    <s v="40 LPG"/>
    <s v="balonfshswarna20x5lkf3200hbw40lpguntana"/>
    <n v="2613"/>
    <x v="24"/>
  </r>
  <r>
    <s v=""/>
    <s v=""/>
    <x v="1"/>
    <n v="14"/>
    <x v="1"/>
    <x v="1"/>
    <x v="1"/>
    <m/>
    <x v="0"/>
    <x v="1"/>
    <x v="0"/>
    <s v="BALON MACARON 1228 20X5 LKM 2800"/>
    <x v="1"/>
    <n v="50"/>
    <x v="4"/>
    <n v="75000"/>
    <m/>
    <s v="50 LPG"/>
    <x v="2"/>
    <x v="0"/>
    <x v="0"/>
    <x v="0"/>
    <n v="3750000"/>
    <n v="750000"/>
    <n v="0"/>
    <n v="750000"/>
    <n v="3000000"/>
    <x v="0"/>
    <s v=""/>
    <s v=""/>
    <n v="3750000"/>
    <n v="3750000"/>
    <x v="3"/>
    <x v="9"/>
    <x v="0"/>
    <x v="1"/>
    <x v="3"/>
    <s v="balonmacaron122820x5lkm2800"/>
    <s v="balonmacaron122820x5lkm280037500000.2"/>
    <s v="balonmacaron122820x5lkm280037500000.2"/>
    <s v=""/>
    <x v="1"/>
    <n v="139"/>
    <x v="0"/>
    <s v="50 LPG"/>
    <s v="balonmacaron122820x5lkm280050lpguntana"/>
    <n v="139"/>
    <x v="25"/>
  </r>
  <r>
    <s v=""/>
    <s v=""/>
    <x v="1"/>
    <n v="14"/>
    <x v="1"/>
    <x v="1"/>
    <x v="1"/>
    <m/>
    <x v="0"/>
    <x v="1"/>
    <x v="0"/>
    <s v="BALON MACARON 1022 20X5 LKM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x v="9"/>
    <x v="0"/>
    <x v="1"/>
    <x v="3"/>
    <s v="balonmacaron102220x5lkm2200"/>
    <s v="balonmacaron102220x5lkm220040500000.2"/>
    <s v="balonmacaron102220x5lkm220040500000.2"/>
    <s v=""/>
    <x v="1"/>
    <n v="138"/>
    <x v="0"/>
    <s v="60 LPG"/>
    <s v="balonmacaron102220x5lkm220060lpguntana"/>
    <n v="138"/>
    <x v="26"/>
  </r>
  <r>
    <s v=""/>
    <s v=""/>
    <x v="1"/>
    <n v="14"/>
    <x v="1"/>
    <x v="1"/>
    <x v="1"/>
    <m/>
    <x v="0"/>
    <x v="1"/>
    <x v="0"/>
    <s v="BALON KILAP 1022 20X5 LKP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x v="9"/>
    <x v="0"/>
    <x v="1"/>
    <x v="3"/>
    <s v="balonkilap102220x5lkp2200"/>
    <s v="balonkilap102220x5lkp220040500000.2"/>
    <s v="balonkilap102220x5lkp220040500000.2"/>
    <s v=""/>
    <x v="1"/>
    <n v="2614"/>
    <x v="0"/>
    <s v="60 LPG"/>
    <s v="balonkilap102220x5lkp220060lpguntana"/>
    <n v="2614"/>
    <x v="27"/>
  </r>
  <r>
    <s v=""/>
    <s v=""/>
    <x v="1"/>
    <n v="14"/>
    <x v="1"/>
    <x v="1"/>
    <x v="1"/>
    <m/>
    <x v="0"/>
    <x v="1"/>
    <x v="0"/>
    <s v="BALON KILAP 1232 20X5 LKP 3200"/>
    <x v="5"/>
    <n v="100"/>
    <x v="4"/>
    <n v="85000"/>
    <m/>
    <s v="50 LPG"/>
    <x v="2"/>
    <x v="0"/>
    <x v="0"/>
    <x v="0"/>
    <n v="8500000"/>
    <n v="1700000"/>
    <n v="0"/>
    <n v="1700000"/>
    <n v="6800000"/>
    <x v="0"/>
    <s v=""/>
    <s v=""/>
    <n v="4250000"/>
    <n v="8500000"/>
    <x v="3"/>
    <x v="9"/>
    <x v="0"/>
    <x v="1"/>
    <x v="3"/>
    <s v="balonkilap123220x5lkp3200"/>
    <s v="balonkilap123220x5lkp320042500000.2"/>
    <s v="balonkilap123220x5lkp320042500000.2"/>
    <s v=""/>
    <x v="1"/>
    <n v="2615"/>
    <x v="0"/>
    <s v="50 LPG"/>
    <s v="balonkilap123220x5lkp320050lpguntana"/>
    <n v="2615"/>
    <x v="28"/>
  </r>
  <r>
    <s v=""/>
    <s v=""/>
    <x v="1"/>
    <n v="14"/>
    <x v="1"/>
    <x v="1"/>
    <x v="1"/>
    <m/>
    <x v="0"/>
    <x v="1"/>
    <x v="0"/>
    <s v="BALON LOVE 1022 20X5 LKL 2200"/>
    <x v="5"/>
    <n v="150"/>
    <x v="4"/>
    <n v="80000"/>
    <m/>
    <s v="75 LPG"/>
    <x v="2"/>
    <x v="0"/>
    <x v="0"/>
    <x v="0"/>
    <n v="12000000"/>
    <n v="2400000"/>
    <n v="0"/>
    <n v="2400000"/>
    <n v="9600000"/>
    <x v="0"/>
    <n v="11638000"/>
    <n v="46552000"/>
    <n v="6000000"/>
    <n v="12000000"/>
    <x v="3"/>
    <x v="9"/>
    <x v="0"/>
    <x v="1"/>
    <x v="3"/>
    <s v="balonlove102220x5lkl2200"/>
    <s v="balonlove102220x5lkl220060000000.2"/>
    <s v="balonlove102220x5lkl220060000000.2"/>
    <s v=""/>
    <x v="1"/>
    <n v="137"/>
    <x v="0"/>
    <s v="75 LPG"/>
    <s v="balonlove102220x5lkl220075lpguntana"/>
    <n v="137"/>
    <x v="2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5"/>
    <s v="ATA_0507_107-7"/>
    <x v="0"/>
    <n v="15"/>
    <x v="4"/>
    <x v="10"/>
    <x v="2"/>
    <s v="SA230711107"/>
    <x v="0"/>
    <x v="5"/>
    <x v="0"/>
    <s v="CORRECTION TAPE CT-522PTL JK"/>
    <x v="5"/>
    <n v="1440"/>
    <x v="3"/>
    <n v="4800"/>
    <m/>
    <m/>
    <x v="3"/>
    <x v="2"/>
    <x v="0"/>
    <x v="0"/>
    <n v="6912000"/>
    <n v="864000"/>
    <n v="302400"/>
    <n v="1166400"/>
    <n v="5745600"/>
    <x v="0"/>
    <s v=""/>
    <s v=""/>
    <n v="3456000"/>
    <n v="6912000"/>
    <x v="5"/>
    <x v="10"/>
    <x v="2"/>
    <x v="4"/>
    <x v="3"/>
    <s v="correctiontapect522ptljk"/>
    <s v="correctiontapect522ptljk34560000.1250.05"/>
    <s v="correctiontapect522ptljk34560000.1250.05"/>
    <s v="ATALI MAKMURARTO MOROSA23071110745110correctiontapect522ptljk"/>
    <x v="0"/>
    <n v="582"/>
    <x v="1"/>
    <s v="60 LSN"/>
    <s v="correctiontapect522ptljk60lsnartomoro"/>
    <n v="582"/>
    <x v="30"/>
  </r>
  <r>
    <s v=""/>
    <s v=""/>
    <x v="1"/>
    <n v="15"/>
    <x v="1"/>
    <x v="1"/>
    <x v="1"/>
    <m/>
    <x v="0"/>
    <x v="1"/>
    <x v="0"/>
    <s v="CUTTER BLADE L 150 M MH JK"/>
    <x v="1"/>
    <n v="40"/>
    <x v="0"/>
    <n v="49200"/>
    <m/>
    <m/>
    <x v="3"/>
    <x v="2"/>
    <x v="0"/>
    <x v="0"/>
    <n v="1968000"/>
    <n v="246000"/>
    <n v="86100"/>
    <n v="332100"/>
    <n v="1635900"/>
    <x v="0"/>
    <s v=""/>
    <s v=""/>
    <n v="1968000"/>
    <n v="1968000"/>
    <x v="5"/>
    <x v="10"/>
    <x v="2"/>
    <x v="1"/>
    <x v="3"/>
    <s v="cutterbladel150mmhjk"/>
    <s v="cutterbladel150mmhjk19680000.1250.05"/>
    <s v="cutterbladel150mmhjk19680000.1250.05"/>
    <s v=""/>
    <x v="1"/>
    <n v="633"/>
    <x v="1"/>
    <s v="40 LSN"/>
    <s v="cutterbladel150mmhjk40lsnartomoro"/>
    <n v="633"/>
    <x v="31"/>
  </r>
  <r>
    <s v=""/>
    <s v=""/>
    <x v="1"/>
    <n v="15"/>
    <x v="1"/>
    <x v="1"/>
    <x v="1"/>
    <m/>
    <x v="0"/>
    <x v="1"/>
    <x v="0"/>
    <s v="LABELLER MX 5500 M 8 DIGITS JK"/>
    <x v="1"/>
    <n v="20"/>
    <x v="3"/>
    <n v="40500"/>
    <m/>
    <s v="20 PCS"/>
    <x v="3"/>
    <x v="2"/>
    <x v="0"/>
    <x v="0"/>
    <n v="810000"/>
    <n v="101250"/>
    <n v="35437.5"/>
    <n v="136687.5"/>
    <n v="673312.5"/>
    <x v="0"/>
    <s v=""/>
    <s v=""/>
    <n v="810000"/>
    <n v="810000"/>
    <x v="5"/>
    <x v="10"/>
    <x v="2"/>
    <x v="1"/>
    <x v="3"/>
    <s v="labellermx5500m8digitsjk"/>
    <s v="labellermx5500m8digitsjk8100000.1250.05"/>
    <s v="labellermx5500m8digitsjk8100000.1250.05"/>
    <s v=""/>
    <x v="1"/>
    <n v="1518"/>
    <x v="0"/>
    <s v="20 PCS"/>
    <s v="labellermx5500m8digitsjk20pcsartomoro"/>
    <n v="1518"/>
    <x v="32"/>
  </r>
  <r>
    <s v=""/>
    <s v=""/>
    <x v="1"/>
    <n v="15"/>
    <x v="1"/>
    <x v="1"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5"/>
    <x v="10"/>
    <x v="2"/>
    <x v="1"/>
    <x v="3"/>
    <s v="mathsetms55jk"/>
    <s v="mathsetms55jk21456000.1250.05"/>
    <s v="mathsetms55jk21456000.1250.05"/>
    <s v=""/>
    <x v="1"/>
    <n v="1679"/>
    <x v="1"/>
    <s v="24 LSN"/>
    <s v="mathsetms55jk24lsnartomoro"/>
    <n v="1679"/>
    <x v="33"/>
  </r>
  <r>
    <s v=""/>
    <s v=""/>
    <x v="1"/>
    <n v="15"/>
    <x v="1"/>
    <x v="1"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5"/>
    <x v="10"/>
    <x v="2"/>
    <x v="1"/>
    <x v="3"/>
    <s v="mathsetms75jk"/>
    <s v="mathsetms75jk21744000.1250.05"/>
    <s v="mathsetms75jk21744000.1250.05"/>
    <s v=""/>
    <x v="1"/>
    <n v="1680"/>
    <x v="1"/>
    <s v="24 LSN"/>
    <s v="mathsetms75jk24lsnartomoro"/>
    <n v="1680"/>
    <x v="34"/>
  </r>
  <r>
    <s v=""/>
    <s v=""/>
    <x v="1"/>
    <n v="15"/>
    <x v="1"/>
    <x v="1"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5"/>
    <x v="10"/>
    <x v="2"/>
    <x v="1"/>
    <x v="3"/>
    <s v="correctionfluidjk101ajk"/>
    <s v="correctionfluidjk101ajk17280000.1250.05"/>
    <s v="correctionfluidjk101ajk17280000.1250.05"/>
    <s v=""/>
    <x v="1"/>
    <n v="574"/>
    <x v="1"/>
    <s v="48 LSN"/>
    <s v="correctionfluidjk101ajk48lsnartomoro"/>
    <n v="574"/>
    <x v="35"/>
  </r>
  <r>
    <s v=""/>
    <s v=""/>
    <x v="1"/>
    <n v="15"/>
    <x v="1"/>
    <x v="1"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3105787.5"/>
    <n v="14518612.5"/>
    <n v="158400"/>
    <n v="158400"/>
    <x v="5"/>
    <x v="10"/>
    <x v="2"/>
    <x v="1"/>
    <x v="3"/>
    <s v="ballpenbp34912vokustransblackjkbonus"/>
    <s v="ballpenbp34912vokustransblackjkbonus1584000.10.05"/>
    <s v="ballpenbp34912vokustransblackjkbonus132000.10.05"/>
    <s v=""/>
    <x v="1"/>
    <n v="94"/>
    <x v="1"/>
    <s v="12 GRS"/>
    <s v="ballpenbp34912vokustransblackjkbonus12grsartomoro"/>
    <n v="94"/>
    <x v="3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6"/>
    <s v="ATA_0507_032-4"/>
    <x v="0"/>
    <n v="16"/>
    <x v="1"/>
    <x v="10"/>
    <x v="2"/>
    <s v="SA230711032"/>
    <x v="0"/>
    <x v="6"/>
    <x v="0"/>
    <s v="PENCIL CASE PC-0719PSTL-35 (GREEN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5"/>
    <x v="3"/>
    <s v="pencilcasepc0719pstl35greenjk"/>
    <s v="pencilcasepc0719pstl35greenjk13824000.1250.05"/>
    <s v="pencilcasepc0719pstl35greenjk13824000.1250.05"/>
    <s v="ATALI MAKMURARTO MOROSA23071103245108pencilcasepc0719pstl35greenjk"/>
    <x v="0"/>
    <n v="2020"/>
    <x v="1"/>
    <s v="288 PCS"/>
    <s v="pencilcasepc0719pstl35greenjk288pcsartomoro"/>
    <n v="2020"/>
    <x v="37"/>
  </r>
  <r>
    <s v=""/>
    <s v=""/>
    <x v="1"/>
    <n v="16"/>
    <x v="1"/>
    <x v="1"/>
    <x v="1"/>
    <m/>
    <x v="0"/>
    <x v="1"/>
    <x v="0"/>
    <s v="PENCIL CASE PC-0719PSTL-35 (PURPLE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1"/>
    <x v="3"/>
    <s v="pencilcasepc0719pstl35purplejk"/>
    <s v="pencilcasepc0719pstl35purplejk13824000.1250.05"/>
    <s v="pencilcasepc0719pstl35purplejk13824000.1250.05"/>
    <s v=""/>
    <x v="1"/>
    <n v="2022"/>
    <x v="1"/>
    <s v="288 PCS"/>
    <s v="pencilcasepc0719pstl35purplejk288pcsartomoro"/>
    <n v="2022"/>
    <x v="38"/>
  </r>
  <r>
    <s v=""/>
    <s v=""/>
    <x v="1"/>
    <n v="16"/>
    <x v="1"/>
    <x v="1"/>
    <x v="1"/>
    <m/>
    <x v="0"/>
    <x v="1"/>
    <x v="0"/>
    <s v="PENCIL CASE PC-0719PSTL-35 (PINK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1"/>
    <x v="3"/>
    <s v="pencilcasepc0719pstl35pinkjk"/>
    <s v="pencilcasepc0719pstl35pinkjk13824000.1250.05"/>
    <s v="pencilcasepc0719pstl35pinkjk13824000.1250.05"/>
    <s v=""/>
    <x v="1"/>
    <n v="2021"/>
    <x v="1"/>
    <s v="288 PCS"/>
    <s v="pencilcasepc0719pstl35pinkjk288pcsartomoro"/>
    <n v="2021"/>
    <x v="39"/>
  </r>
  <r>
    <s v=""/>
    <s v=""/>
    <x v="1"/>
    <n v="16"/>
    <x v="1"/>
    <x v="1"/>
    <x v="1"/>
    <m/>
    <x v="0"/>
    <x v="1"/>
    <x v="0"/>
    <s v="PENCIL CASE PC-0719PSTL-35 (BLUE) JK"/>
    <x v="1"/>
    <n v="288"/>
    <x v="3"/>
    <n v="4800"/>
    <m/>
    <m/>
    <x v="3"/>
    <x v="2"/>
    <x v="0"/>
    <x v="0"/>
    <n v="1382400"/>
    <n v="172800"/>
    <n v="60480"/>
    <n v="233280"/>
    <n v="1149120"/>
    <x v="0"/>
    <n v="933120"/>
    <n v="4596480"/>
    <n v="1382400"/>
    <n v="1382400"/>
    <x v="5"/>
    <x v="10"/>
    <x v="2"/>
    <x v="1"/>
    <x v="3"/>
    <s v="pencilcasepc0719pstl35bluejk"/>
    <s v="pencilcasepc0719pstl35bluejk13824000.1250.05"/>
    <s v="pencilcasepc0719pstl35bluejk13824000.1250.05"/>
    <s v=""/>
    <x v="1"/>
    <n v="2019"/>
    <x v="1"/>
    <s v="288 PCS"/>
    <s v="pencilcasepc0719pstl35bluejk288pcsartomoro"/>
    <n v="2019"/>
    <x v="4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7"/>
    <s v="KEN_0507_111-6"/>
    <x v="0"/>
    <n v="17"/>
    <x v="1"/>
    <x v="11"/>
    <x v="2"/>
    <s v="23070111"/>
    <x v="0"/>
    <x v="5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5"/>
    <x v="11"/>
    <x v="2"/>
    <x v="6"/>
    <x v="3"/>
    <s v="kenkopencilcasepc0719ur"/>
    <s v="kenkopencilcasepc0719ur14976000.17"/>
    <s v="kenkopencilcasepc0719ur14976000.17"/>
    <s v="KENKO SINAR INDONESIAARTO MORO2307011145110kenkopencilcasepc0719ur"/>
    <x v="0"/>
    <n v="1400"/>
    <x v="1"/>
    <s v="24 LSN"/>
    <s v="kenkopencilcasepc0719ur24lsnartomoro"/>
    <n v="1400"/>
    <x v="41"/>
  </r>
  <r>
    <s v=""/>
    <s v=""/>
    <x v="1"/>
    <n v="17"/>
    <x v="1"/>
    <x v="1"/>
    <x v="1"/>
    <m/>
    <x v="0"/>
    <x v="1"/>
    <x v="0"/>
    <s v="KENKO CUTTER A-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5"/>
    <x v="11"/>
    <x v="2"/>
    <x v="1"/>
    <x v="3"/>
    <s v="kenkocuttera3009mmblade"/>
    <s v="kenkocuttera3009mmblade17100000.17"/>
    <s v="kenkocuttera3009mmblade17100000.17"/>
    <s v=""/>
    <x v="1"/>
    <n v="1274"/>
    <x v="1"/>
    <s v="30 LSN"/>
    <s v="kenkocuttera3009mmblade30lsnartomoro"/>
    <n v="1274"/>
    <x v="42"/>
  </r>
  <r>
    <s v=""/>
    <s v=""/>
    <x v="1"/>
    <n v="17"/>
    <x v="1"/>
    <x v="1"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s v=""/>
    <s v=""/>
    <n v="2952000"/>
    <s v=""/>
    <x v="5"/>
    <x v="11"/>
    <x v="2"/>
    <x v="1"/>
    <x v="3"/>
    <s v="kenkocutterl50018mmblade"/>
    <s v="kenkocutterl50018mmblade29520000.17"/>
    <s v="kenkocutterl50018mmblade29520000.17"/>
    <s v=""/>
    <x v="1"/>
    <n v="1279"/>
    <x v="1"/>
    <s v="20 LSN"/>
    <s v="kenkocutterl50018mmblade20lsnartomoro"/>
    <n v="1279"/>
    <x v="43"/>
  </r>
  <r>
    <s v=""/>
    <s v=""/>
    <x v="1"/>
    <n v="17"/>
    <x v="1"/>
    <x v="1"/>
    <x v="1"/>
    <m/>
    <x v="0"/>
    <x v="1"/>
    <x v="0"/>
    <s v="KENKO LIQUID GLUE LG-50 (50ML)"/>
    <x v="5"/>
    <m/>
    <x v="1"/>
    <m/>
    <n v="504000"/>
    <m/>
    <x v="5"/>
    <x v="0"/>
    <x v="0"/>
    <x v="0"/>
    <n v="1008000"/>
    <n v="171360"/>
    <n v="0"/>
    <n v="171360"/>
    <n v="836640"/>
    <x v="0"/>
    <s v=""/>
    <s v=""/>
    <n v="504000"/>
    <s v=""/>
    <x v="5"/>
    <x v="11"/>
    <x v="2"/>
    <x v="1"/>
    <x v="3"/>
    <s v="kenkoliquidgluelg5050ml"/>
    <s v="kenkoliquidgluelg5050ml5040000.17"/>
    <s v="kenkoliquidgluelg5050ml5040000.17"/>
    <s v=""/>
    <x v="1"/>
    <n v="1364"/>
    <x v="1"/>
    <s v="20 LSN"/>
    <s v="kenkoliquidgluelg5050ml20lsnartomoro"/>
    <n v="1364"/>
    <x v="44"/>
  </r>
  <r>
    <s v=""/>
    <s v=""/>
    <x v="1"/>
    <n v="17"/>
    <x v="1"/>
    <x v="1"/>
    <x v="1"/>
    <m/>
    <x v="0"/>
    <x v="1"/>
    <x v="0"/>
    <s v="KENKO GLUE STICK 8GR SMALL"/>
    <x v="9"/>
    <m/>
    <x v="1"/>
    <m/>
    <n v="2376000"/>
    <m/>
    <x v="5"/>
    <x v="0"/>
    <x v="0"/>
    <x v="0"/>
    <n v="7128000"/>
    <n v="1211760"/>
    <n v="0"/>
    <n v="1211760"/>
    <n v="5916240"/>
    <x v="0"/>
    <s v=""/>
    <s v=""/>
    <n v="2376000"/>
    <s v=""/>
    <x v="5"/>
    <x v="11"/>
    <x v="2"/>
    <x v="1"/>
    <x v="3"/>
    <s v="kenkogluestick8grsmall"/>
    <s v="kenkogluestick8grsmall23760000.17"/>
    <s v="kenkogluestick8grsmall23760000.17"/>
    <s v=""/>
    <x v="1"/>
    <n v="1338"/>
    <x v="1"/>
    <s v="36 BOX (30 PCS)"/>
    <s v="kenkogluestick8grsmall36box30pcsartomoro"/>
    <n v="1338"/>
    <x v="45"/>
  </r>
  <r>
    <s v=""/>
    <s v=""/>
    <x v="1"/>
    <n v="17"/>
    <x v="1"/>
    <x v="1"/>
    <x v="1"/>
    <m/>
    <x v="0"/>
    <x v="1"/>
    <x v="0"/>
    <s v="KENKO GEL PEN KE-200 BLACK"/>
    <x v="5"/>
    <m/>
    <x v="1"/>
    <m/>
    <n v="3542400"/>
    <m/>
    <x v="5"/>
    <x v="0"/>
    <x v="0"/>
    <x v="0"/>
    <n v="7084800"/>
    <n v="1204416"/>
    <n v="0"/>
    <n v="1204416"/>
    <n v="5880384"/>
    <x v="0"/>
    <n v="4391100"/>
    <n v="21438900"/>
    <n v="3542400"/>
    <s v=""/>
    <x v="5"/>
    <x v="11"/>
    <x v="2"/>
    <x v="1"/>
    <x v="3"/>
    <s v="kenkogelpenke200black"/>
    <s v="kenkogelpenke200black35424000.17"/>
    <s v="kenkogelpenke200black35424000.17"/>
    <s v=""/>
    <x v="1"/>
    <n v="1318"/>
    <x v="1"/>
    <s v="12 GRS"/>
    <s v="kenkogelpenke200black12grsartomoro"/>
    <n v="1318"/>
    <x v="4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8"/>
    <s v="KEN_0507_063-6"/>
    <x v="0"/>
    <n v="18"/>
    <x v="1"/>
    <x v="11"/>
    <x v="2"/>
    <s v="23070063"/>
    <x v="0"/>
    <x v="6"/>
    <x v="0"/>
    <s v="KENKO STAINLESS STEEL RULER 100CM"/>
    <x v="1"/>
    <m/>
    <x v="1"/>
    <m/>
    <n v="5220000"/>
    <m/>
    <x v="5"/>
    <x v="0"/>
    <x v="0"/>
    <x v="0"/>
    <n v="5220000"/>
    <n v="887400.00000000012"/>
    <n v="0"/>
    <n v="887400.00000000012"/>
    <n v="4332600"/>
    <x v="0"/>
    <s v=""/>
    <s v=""/>
    <n v="5220000"/>
    <s v=""/>
    <x v="5"/>
    <x v="11"/>
    <x v="2"/>
    <x v="6"/>
    <x v="3"/>
    <s v="kenkostainlesssteelruler100cm"/>
    <s v="kenkostainlesssteelruler100cm52200000.17"/>
    <s v="kenkostainlesssteelruler100cm52200000.17"/>
    <s v="KENKO SINAR INDONESIAARTO MORO2307006345108kenkostainlesssteelruler100cm"/>
    <x v="0"/>
    <n v="1433"/>
    <x v="1"/>
    <s v="10 LSN"/>
    <s v="kenkostainlesssteelruler100cm10lsnartomoro"/>
    <n v="1433"/>
    <x v="47"/>
  </r>
  <r>
    <s v=""/>
    <s v=""/>
    <x v="1"/>
    <n v="18"/>
    <x v="1"/>
    <x v="1"/>
    <x v="1"/>
    <m/>
    <x v="0"/>
    <x v="1"/>
    <x v="0"/>
    <s v="KENKO STAINLESS STEEL RULER 40CM"/>
    <x v="1"/>
    <m/>
    <x v="1"/>
    <m/>
    <n v="1632000"/>
    <m/>
    <x v="5"/>
    <x v="0"/>
    <x v="0"/>
    <x v="0"/>
    <n v="1632000"/>
    <n v="277440"/>
    <n v="0"/>
    <n v="277440"/>
    <n v="1354560"/>
    <x v="0"/>
    <s v=""/>
    <s v=""/>
    <n v="1632000"/>
    <s v=""/>
    <x v="5"/>
    <x v="11"/>
    <x v="2"/>
    <x v="1"/>
    <x v="3"/>
    <s v="kenkostainlesssteelruler40cm"/>
    <s v="kenkostainlesssteelruler40cm16320000.17"/>
    <s v="kenkostainlesssteelruler40cm16320000.17"/>
    <s v=""/>
    <x v="1"/>
    <n v="1437"/>
    <x v="1"/>
    <s v="10 LSN"/>
    <s v="kenkostainlesssteelruler40cm10lsnartomoro"/>
    <n v="1437"/>
    <x v="48"/>
  </r>
  <r>
    <s v=""/>
    <s v=""/>
    <x v="1"/>
    <n v="18"/>
    <x v="1"/>
    <x v="1"/>
    <x v="1"/>
    <m/>
    <x v="0"/>
    <x v="1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5"/>
    <x v="11"/>
    <x v="2"/>
    <x v="1"/>
    <x v="3"/>
    <s v="kenkoscissorsc828"/>
    <s v="kenkoscissorsc82814100000.17"/>
    <s v="kenkoscissorsc82814100000.17"/>
    <s v=""/>
    <x v="1"/>
    <n v="1423"/>
    <x v="1"/>
    <s v="25 LSN"/>
    <s v="kenkoscissorsc82825lsnartomoro"/>
    <n v="1423"/>
    <x v="49"/>
  </r>
  <r>
    <s v=""/>
    <s v=""/>
    <x v="1"/>
    <n v="18"/>
    <x v="1"/>
    <x v="1"/>
    <x v="1"/>
    <m/>
    <x v="0"/>
    <x v="1"/>
    <x v="0"/>
    <s v="KENKO CUTTER BLADE L-150 18MM"/>
    <x v="11"/>
    <m/>
    <x v="1"/>
    <m/>
    <n v="3888000"/>
    <m/>
    <x v="5"/>
    <x v="0"/>
    <x v="0"/>
    <x v="0"/>
    <n v="23328000"/>
    <n v="3965760.0000000005"/>
    <n v="0"/>
    <n v="3965760.0000000005"/>
    <n v="19362240"/>
    <x v="0"/>
    <s v=""/>
    <s v=""/>
    <n v="3888000"/>
    <s v=""/>
    <x v="5"/>
    <x v="11"/>
    <x v="2"/>
    <x v="1"/>
    <x v="3"/>
    <s v="kenkocutterbladel15018mm"/>
    <s v="kenkocutterbladel15018mm38880000.17"/>
    <s v="kenkocutterbladel15018mm38880000.17"/>
    <s v=""/>
    <x v="1"/>
    <n v="1276"/>
    <x v="1"/>
    <s v="60 LSN"/>
    <s v="kenkocutterbladel15018mm60lsnartomoro"/>
    <n v="1276"/>
    <x v="50"/>
  </r>
  <r>
    <s v=""/>
    <s v=""/>
    <x v="1"/>
    <n v="18"/>
    <x v="1"/>
    <x v="1"/>
    <x v="1"/>
    <m/>
    <x v="0"/>
    <x v="1"/>
    <x v="0"/>
    <s v="KENKO POCKET NOTE PN-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5"/>
    <x v="11"/>
    <x v="2"/>
    <x v="1"/>
    <x v="3"/>
    <s v="kenkopocketnotepn403"/>
    <s v="kenkopocketnotepn4037416000.17"/>
    <s v="kenkopocketnotepn4037416000.17"/>
    <s v=""/>
    <x v="1"/>
    <n v="1405"/>
    <x v="1"/>
    <s v="12 LSN"/>
    <s v="kenkopocketnotepn40312lsnartomoro"/>
    <n v="1405"/>
    <x v="51"/>
  </r>
  <r>
    <s v=""/>
    <s v=""/>
    <x v="1"/>
    <n v="18"/>
    <x v="1"/>
    <x v="1"/>
    <x v="1"/>
    <m/>
    <x v="0"/>
    <x v="1"/>
    <x v="0"/>
    <s v="KENKO CORRECTION FLUID KE-01"/>
    <x v="12"/>
    <m/>
    <x v="1"/>
    <m/>
    <n v="1954800"/>
    <m/>
    <x v="5"/>
    <x v="0"/>
    <x v="0"/>
    <x v="0"/>
    <n v="29322000"/>
    <n v="4984740"/>
    <n v="0"/>
    <n v="4984740"/>
    <n v="24337260"/>
    <x v="0"/>
    <n v="10481112"/>
    <n v="51172488"/>
    <n v="1954800"/>
    <s v=""/>
    <x v="5"/>
    <x v="11"/>
    <x v="2"/>
    <x v="1"/>
    <x v="3"/>
    <s v="kenkocorrectionfluidke01"/>
    <s v="kenkocorrectionfluidke0119548000.17"/>
    <s v="kenkocorrectionfluidke0119548000.17"/>
    <s v=""/>
    <x v="1"/>
    <n v="1237"/>
    <x v="1"/>
    <s v="36 LSN"/>
    <s v="kenkocorrectionfluidke0136lsnartomoro"/>
    <n v="1237"/>
    <x v="5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9"/>
    <s v="DBS_0507_623-6"/>
    <x v="0"/>
    <n v="19"/>
    <x v="4"/>
    <x v="12"/>
    <x v="0"/>
    <s v="JUF676/23"/>
    <x v="0"/>
    <x v="2"/>
    <x v="0"/>
    <s v="MEK TIZO 2.0 TM030-C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6"/>
    <x v="2"/>
    <s v="mektizo20tm030c"/>
    <s v="mektizo20tm030c2784000"/>
    <s v="mektizo20tm030c2784000"/>
    <s v="DB STATIONERYUNTANAJUF676/2345107mektizo20tm030c"/>
    <x v="0"/>
    <n v="1725"/>
    <x v="0"/>
    <s v="96 LSN"/>
    <s v="mektizo20tm030c96lsnuntana"/>
    <n v="1725"/>
    <x v="53"/>
  </r>
  <r>
    <s v=""/>
    <s v=""/>
    <x v="1"/>
    <n v="19"/>
    <x v="1"/>
    <x v="1"/>
    <x v="1"/>
    <m/>
    <x v="0"/>
    <x v="1"/>
    <x v="0"/>
    <s v="MEK PENSIL 2.0 TIZO TM030-F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f"/>
    <s v="mekpensil20tizotm030f2784000"/>
    <s v="mekpensil20tizotm030f2784000"/>
    <s v=""/>
    <x v="1"/>
    <n v="1717"/>
    <x v="0"/>
    <s v="96 LSN"/>
    <s v="mekpensil20tizotm030f96lsnuntana"/>
    <n v="1718"/>
    <x v="54"/>
  </r>
  <r>
    <s v=""/>
    <s v=""/>
    <x v="1"/>
    <n v="19"/>
    <x v="1"/>
    <x v="1"/>
    <x v="1"/>
    <m/>
    <x v="0"/>
    <x v="1"/>
    <x v="0"/>
    <s v="MEK PENSIL 2.0 TIZO TM030-G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g"/>
    <s v="mekpensil20tizotm030g2784000"/>
    <s v="mekpensil20tizotm030g2784000"/>
    <s v=""/>
    <x v="1"/>
    <n v="1708"/>
    <x v="0"/>
    <s v="96 LSN"/>
    <s v="mekpensil20tizotm030g96lsnuntana"/>
    <n v="1708"/>
    <x v="55"/>
  </r>
  <r>
    <s v=""/>
    <s v=""/>
    <x v="1"/>
    <n v="19"/>
    <x v="1"/>
    <x v="1"/>
    <x v="1"/>
    <m/>
    <x v="0"/>
    <x v="1"/>
    <x v="0"/>
    <s v="MEK PENSIL 2.0 TIZO TM030-H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h"/>
    <s v="mekpensil20tizotm030h2784000"/>
    <s v="mekpensil20tizotm030h2784000"/>
    <s v=""/>
    <x v="1"/>
    <n v="1696"/>
    <x v="0"/>
    <s v="96 LSN"/>
    <s v="mekpensil20tizotm030h96lsnuntana"/>
    <n v="1696"/>
    <x v="56"/>
  </r>
  <r>
    <s v=""/>
    <s v=""/>
    <x v="1"/>
    <n v="19"/>
    <x v="1"/>
    <x v="1"/>
    <x v="1"/>
    <m/>
    <x v="0"/>
    <x v="1"/>
    <x v="0"/>
    <s v="MEK PENSIL 2.0 TM01800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m01800"/>
    <s v="mekpensil20tm018002784000"/>
    <s v="mekpensil20tm018002784000"/>
    <s v=""/>
    <x v="1"/>
    <n v="1698"/>
    <x v="0"/>
    <s v="96 LSN"/>
    <s v="mekpensil20tm0180096lsnuntana"/>
    <n v="1698"/>
    <x v="57"/>
  </r>
  <r>
    <s v=""/>
    <s v=""/>
    <x v="1"/>
    <n v="19"/>
    <x v="1"/>
    <x v="1"/>
    <x v="1"/>
    <m/>
    <x v="0"/>
    <x v="1"/>
    <x v="0"/>
    <s v="GEL DEBOZZ 0.5 DB G-05"/>
    <x v="0"/>
    <n v="1200"/>
    <x v="0"/>
    <n v="25500"/>
    <m/>
    <s v="120 LSN"/>
    <x v="1"/>
    <x v="0"/>
    <x v="0"/>
    <x v="0"/>
    <n v="30600000"/>
    <n v="0"/>
    <n v="0"/>
    <n v="0"/>
    <n v="30600000"/>
    <x v="0"/>
    <n v="0"/>
    <n v="44520000"/>
    <n v="3060000"/>
    <n v="30600000"/>
    <x v="5"/>
    <x v="12"/>
    <x v="0"/>
    <x v="1"/>
    <x v="2"/>
    <s v="geldebozz05dbg05"/>
    <s v="geldebozz05dbg053060000"/>
    <s v="geldebozz05dbg053060000"/>
    <s v=""/>
    <x v="1"/>
    <n v="815"/>
    <x v="0"/>
    <s v="120 LSN"/>
    <s v="geldebozz05dbg05120lsnuntana"/>
    <n v="815"/>
    <x v="5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0"/>
    <s v="MSI_0507_547-1"/>
    <x v="0"/>
    <n v="20"/>
    <x v="1"/>
    <x v="13"/>
    <x v="0"/>
    <s v="23/VI/547"/>
    <x v="0"/>
    <x v="2"/>
    <x v="0"/>
    <s v="GEL PEN ZUI ZHUA HY-1020 HITAM"/>
    <x v="13"/>
    <n v="4992"/>
    <x v="0"/>
    <n v="11000"/>
    <m/>
    <s v="192 LSN"/>
    <x v="1"/>
    <x v="0"/>
    <x v="0"/>
    <x v="0"/>
    <n v="54912000"/>
    <n v="0"/>
    <n v="0"/>
    <n v="0"/>
    <n v="54912000"/>
    <x v="0"/>
    <n v="0"/>
    <n v="54912000"/>
    <n v="2112000"/>
    <n v="54912000"/>
    <x v="5"/>
    <x v="13"/>
    <x v="0"/>
    <x v="3"/>
    <x v="2"/>
    <s v="gelpenzuizhuahy1020hitam"/>
    <s v="gelpenzuizhuahy1020hitam2112000"/>
    <s v="gelpenzuizhuahy1020hitam2112000"/>
    <s v="MSIUNTANA23/VI/54745107gelpenzuizhuahy1020hitam"/>
    <x v="0"/>
    <n v="870"/>
    <x v="0"/>
    <s v="192 LSN"/>
    <s v="gelpenzuizhuahy1020hitam192lsnuntana"/>
    <n v="870"/>
    <x v="5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1"/>
    <s v="MSI_0507_548-1"/>
    <x v="0"/>
    <n v="21"/>
    <x v="1"/>
    <x v="13"/>
    <x v="0"/>
    <s v="23/VI/548"/>
    <x v="0"/>
    <x v="2"/>
    <x v="0"/>
    <s v="GEL PEN ZUI ZHUA HY-1020 HITAM"/>
    <x v="14"/>
    <n v="9600"/>
    <x v="0"/>
    <n v="11000"/>
    <m/>
    <s v="192 LSN"/>
    <x v="1"/>
    <x v="0"/>
    <x v="0"/>
    <x v="0"/>
    <n v="105600000"/>
    <n v="0"/>
    <n v="0"/>
    <n v="0"/>
    <n v="105600000"/>
    <x v="0"/>
    <n v="0"/>
    <n v="105600000"/>
    <n v="2112000"/>
    <n v="105600000"/>
    <x v="5"/>
    <x v="13"/>
    <x v="0"/>
    <x v="3"/>
    <x v="2"/>
    <s v="gelpenzuizhuahy1020hitam"/>
    <s v="gelpenzuizhuahy1020hitam2112000"/>
    <s v="gelpenzuizhuahy1020hitam2112000"/>
    <s v="MSIUNTANA23/VI/54845107gelpenzuizhuahy1020hitam"/>
    <x v="0"/>
    <n v="870"/>
    <x v="0"/>
    <s v="192 LSN"/>
    <s v="gelpenzuizhuahy1020hitam192lsnuntana"/>
    <n v="870"/>
    <x v="6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2"/>
    <s v="MSI_0507_541-1"/>
    <x v="0"/>
    <n v="22"/>
    <x v="1"/>
    <x v="13"/>
    <x v="0"/>
    <s v="23/VI/541"/>
    <x v="0"/>
    <x v="2"/>
    <x v="0"/>
    <s v="REFILL ISI PENCIL BENSIA LANTU (1132)"/>
    <x v="12"/>
    <n v="24000"/>
    <x v="2"/>
    <n v="1500"/>
    <m/>
    <s v="1600 PAK"/>
    <x v="1"/>
    <x v="0"/>
    <x v="0"/>
    <x v="0"/>
    <n v="36000000"/>
    <n v="0"/>
    <n v="0"/>
    <n v="0"/>
    <n v="36000000"/>
    <x v="0"/>
    <n v="0"/>
    <n v="36000000"/>
    <n v="2400000"/>
    <n v="36000000"/>
    <x v="5"/>
    <x v="13"/>
    <x v="0"/>
    <x v="3"/>
    <x v="2"/>
    <s v="refillisipencilbensialantu1132"/>
    <s v="refillisipencilbensialantu11322400000"/>
    <s v="refillisipencilbensialantu11322400000"/>
    <s v="MSIUNTANA23/VI/54145107refillisipencilbensialantu1132"/>
    <x v="0"/>
    <n v="2616"/>
    <x v="0"/>
    <s v="1600 PAK"/>
    <s v="refillisipencilbensialantu11321600pakuntana"/>
    <n v="2616"/>
    <x v="6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3"/>
    <s v="SAM_0607_257-3"/>
    <x v="0"/>
    <n v="23"/>
    <x v="5"/>
    <x v="14"/>
    <x v="2"/>
    <s v="JL-55257"/>
    <x v="0"/>
    <x v="5"/>
    <x v="0"/>
    <s v="P/C MAG FY-6822 (22*7.5)"/>
    <x v="0"/>
    <n v="1920"/>
    <x v="3"/>
    <n v="9250"/>
    <m/>
    <s v="192 PCS"/>
    <x v="6"/>
    <x v="0"/>
    <x v="0"/>
    <x v="0"/>
    <n v="17760000"/>
    <n v="1243200.0000000002"/>
    <n v="0"/>
    <n v="1243200.0000000002"/>
    <n v="16516800"/>
    <x v="0"/>
    <s v=""/>
    <s v=""/>
    <n v="1776000"/>
    <n v="17760000"/>
    <x v="6"/>
    <x v="14"/>
    <x v="2"/>
    <x v="7"/>
    <x v="3"/>
    <s v="pcmagfy682222*75"/>
    <s v="pcmagfy682222*7517760000.07"/>
    <s v="pcmagfy682222*7517760000.07"/>
    <s v="SAMUDERA ANGKASA JAYAARTO MOROJL-5525745110pcmagfy682222*75"/>
    <x v="0"/>
    <n v="1837"/>
    <x v="0"/>
    <s v="192 PCS"/>
    <s v="pcmagfy682222*75192pcsartomoro"/>
    <n v="1837"/>
    <x v="62"/>
  </r>
  <r>
    <s v=""/>
    <s v=""/>
    <x v="1"/>
    <n v="23"/>
    <x v="1"/>
    <x v="1"/>
    <x v="1"/>
    <m/>
    <x v="0"/>
    <x v="1"/>
    <x v="0"/>
    <s v="P/C MAG C-2755-1 (22*7.5"/>
    <x v="15"/>
    <n v="4032"/>
    <x v="3"/>
    <n v="9250"/>
    <m/>
    <s v="192 PCS"/>
    <x v="6"/>
    <x v="0"/>
    <x v="0"/>
    <x v="0"/>
    <n v="37296000"/>
    <n v="2610720.0000000005"/>
    <n v="0"/>
    <n v="2610720.0000000005"/>
    <n v="34685280"/>
    <x v="0"/>
    <s v=""/>
    <s v=""/>
    <n v="1776000"/>
    <n v="37296000"/>
    <x v="6"/>
    <x v="14"/>
    <x v="2"/>
    <x v="1"/>
    <x v="3"/>
    <s v="pcmagc2755122*75"/>
    <s v="pcmagc2755122*7517760000.07"/>
    <s v="pcmagc2755122*7517760000.07"/>
    <s v=""/>
    <x v="1"/>
    <n v="1827"/>
    <x v="0"/>
    <s v="192 PCS"/>
    <s v="pcmagc2755122*75192pcsartomoro"/>
    <n v="1827"/>
    <x v="63"/>
  </r>
  <r>
    <s v=""/>
    <s v=""/>
    <x v="1"/>
    <n v="23"/>
    <x v="1"/>
    <x v="1"/>
    <x v="1"/>
    <m/>
    <x v="0"/>
    <x v="1"/>
    <x v="0"/>
    <s v="P/C MAG JH-220A (23*8.5)"/>
    <x v="13"/>
    <n v="4992"/>
    <x v="3"/>
    <n v="9500"/>
    <m/>
    <s v="192 PCS"/>
    <x v="6"/>
    <x v="0"/>
    <x v="0"/>
    <x v="0"/>
    <n v="47424000"/>
    <n v="3319680.0000000005"/>
    <n v="0"/>
    <n v="3319680.0000000005"/>
    <n v="44104320"/>
    <x v="0"/>
    <n v="7173600.0000000019"/>
    <n v="95306400"/>
    <n v="1824000"/>
    <n v="47424000"/>
    <x v="6"/>
    <x v="14"/>
    <x v="2"/>
    <x v="1"/>
    <x v="3"/>
    <s v="pcmagjh220a23*85"/>
    <s v="pcmagjh220a23*8518240000.07"/>
    <s v="pcmagjh220a23*8518240000.07"/>
    <s v=""/>
    <x v="1"/>
    <n v="2588"/>
    <x v="0"/>
    <s v="192 PCS"/>
    <s v="pcmagjh220a23*85192pcsartomoro"/>
    <n v="2588"/>
    <x v="6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4"/>
    <s v="PAR_0607_-1"/>
    <x v="0"/>
    <n v="24"/>
    <x v="1"/>
    <x v="15"/>
    <x v="0"/>
    <m/>
    <x v="0"/>
    <x v="6"/>
    <x v="0"/>
    <s v="SAMPUL SAMSON BOXY BATIK"/>
    <x v="12"/>
    <n v="2700"/>
    <x v="3"/>
    <n v="7555"/>
    <m/>
    <s v="180 PCS"/>
    <x v="4"/>
    <x v="3"/>
    <x v="0"/>
    <x v="0"/>
    <n v="20398500"/>
    <n v="2039850"/>
    <n v="1835865"/>
    <n v="3875715"/>
    <n v="16522785"/>
    <x v="0"/>
    <n v="3875715"/>
    <n v="16522785"/>
    <n v="1359900"/>
    <n v="20398500"/>
    <x v="6"/>
    <x v="15"/>
    <x v="0"/>
    <x v="3"/>
    <x v="3"/>
    <s v="sampulsamsonboxybatik"/>
    <s v="sampulsamsonboxybatik13599000.10.1"/>
    <s v="sampulsamsonboxybatik13599000.10.1"/>
    <s v="PARAMAUNTANA45108sampulsamsonboxybatik"/>
    <x v="0"/>
    <n v="2206"/>
    <x v="0"/>
    <s v="180 PCS"/>
    <s v="sampulsamsonboxybatik180pcsuntana"/>
    <n v="2207"/>
    <x v="6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5"/>
    <s v="HAN_0607_069-3"/>
    <x v="0"/>
    <n v="25"/>
    <x v="5"/>
    <x v="16"/>
    <x v="0"/>
    <s v="HN072023069"/>
    <x v="0"/>
    <x v="8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6"/>
    <x v="16"/>
    <x v="0"/>
    <x v="7"/>
    <x v="3"/>
    <s v="malamshintoengtg612w"/>
    <s v="malamshintoengtg612w54600"/>
    <s v="malamshintoengtg612w4550"/>
    <s v="HANSAUNTANAHN07202306945113malamshintoengtg612w"/>
    <x v="0"/>
    <n v="1613"/>
    <x v="1"/>
    <s v="210 PCS"/>
    <s v="malamshintoengtg612w210pcsuntana"/>
    <n v="1613"/>
    <x v="66"/>
  </r>
  <r>
    <s v=""/>
    <s v=""/>
    <x v="1"/>
    <n v="25"/>
    <x v="1"/>
    <x v="1"/>
    <x v="1"/>
    <m/>
    <x v="0"/>
    <x v="1"/>
    <x v="0"/>
    <s v="MALAM SHINTOENG K-612W"/>
    <x v="2"/>
    <n v="12"/>
    <x v="3"/>
    <n v="1600"/>
    <m/>
    <m/>
    <x v="1"/>
    <x v="0"/>
    <x v="0"/>
    <x v="0"/>
    <n v="19200"/>
    <n v="0"/>
    <n v="0"/>
    <n v="0"/>
    <n v="19200"/>
    <x v="0"/>
    <s v=""/>
    <s v=""/>
    <n v="19200"/>
    <n v="19200"/>
    <x v="6"/>
    <x v="16"/>
    <x v="0"/>
    <x v="1"/>
    <x v="3"/>
    <s v="malamshintoengk612w"/>
    <s v="malamshintoengk612w19200"/>
    <s v="malamshintoengk612w1600"/>
    <s v=""/>
    <x v="1"/>
    <n v="1609"/>
    <x v="1"/>
    <s v="480 PCS"/>
    <s v="malamshintoengk612w480pcsuntana"/>
    <n v="1609"/>
    <x v="67"/>
  </r>
  <r>
    <s v=""/>
    <s v=""/>
    <x v="1"/>
    <n v="25"/>
    <x v="1"/>
    <x v="1"/>
    <x v="1"/>
    <m/>
    <x v="0"/>
    <x v="1"/>
    <x v="0"/>
    <s v="MALAM SHINTOENG K 1W POLOS"/>
    <x v="2"/>
    <n v="12"/>
    <x v="3"/>
    <n v="1600"/>
    <m/>
    <m/>
    <x v="1"/>
    <x v="0"/>
    <x v="0"/>
    <x v="0"/>
    <n v="19200"/>
    <n v="0"/>
    <n v="0"/>
    <n v="0"/>
    <n v="19200"/>
    <x v="0"/>
    <n v="0"/>
    <n v="93000"/>
    <n v="19200"/>
    <n v="19200"/>
    <x v="6"/>
    <x v="16"/>
    <x v="0"/>
    <x v="1"/>
    <x v="3"/>
    <s v="malamshintoengk1wpolos"/>
    <s v="malamshintoengk1wpolos19200"/>
    <s v="malamshintoengk1wpolos1600"/>
    <s v=""/>
    <x v="1"/>
    <n v="1608"/>
    <x v="1"/>
    <s v="480 PCS"/>
    <s v="malamshintoengk1wpolos480pcsuntana"/>
    <n v="1608"/>
    <x v="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6"/>
    <s v="ETJ_0607_423-1"/>
    <x v="0"/>
    <n v="26"/>
    <x v="1"/>
    <x v="6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6"/>
    <x v="6"/>
    <x v="0"/>
    <x v="3"/>
    <x v="3"/>
    <s v="ntagdmrh301"/>
    <s v="ntagdmrh3012800000"/>
    <s v="ntagdmrh3012800000"/>
    <s v="ETJUNTANAK54.2345111ntagdmrh301"/>
    <x v="0"/>
    <n v="1734"/>
    <x v="0"/>
    <s v="4000 PCS"/>
    <s v="ntagdmrh3014000pcsuntana"/>
    <n v="1734"/>
    <x v="6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7"/>
    <s v="SAP_0607_651-1"/>
    <x v="0"/>
    <n v="27"/>
    <x v="1"/>
    <x v="5"/>
    <x v="0"/>
    <s v="G-1651"/>
    <x v="0"/>
    <x v="7"/>
    <x v="0"/>
    <s v="MEJA IPAD IMPORT JUMBO KARAKTER"/>
    <x v="16"/>
    <n v="200"/>
    <x v="3"/>
    <n v="48000"/>
    <m/>
    <s v="10 PCS"/>
    <x v="1"/>
    <x v="0"/>
    <x v="0"/>
    <x v="0"/>
    <n v="9600000"/>
    <n v="0"/>
    <n v="0"/>
    <n v="0"/>
    <n v="9600000"/>
    <x v="0"/>
    <n v="0"/>
    <n v="9600000"/>
    <n v="480000"/>
    <n v="9600000"/>
    <x v="6"/>
    <x v="5"/>
    <x v="0"/>
    <x v="3"/>
    <x v="3"/>
    <s v="mejaipadimportjumbokarakter"/>
    <s v="mejaipadimportjumbokarakter480000"/>
    <s v="mejaipadimportjumbokarakter480000"/>
    <s v="SAPUTROUNTANAG-165145111mejaipadimportjumbokarakter"/>
    <x v="0"/>
    <n v="1691"/>
    <x v="0"/>
    <s v="10 PCS"/>
    <s v="mejaipadimportjumbokarakter10pcsuntana"/>
    <n v="1691"/>
    <x v="7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8"/>
    <s v="SDI_0707_067-3"/>
    <x v="0"/>
    <n v="28"/>
    <x v="6"/>
    <x v="17"/>
    <x v="2"/>
    <s v="SINV99-230700000067"/>
    <x v="0"/>
    <x v="9"/>
    <x v="0"/>
    <s v="SDI STAPLER 1102"/>
    <x v="1"/>
    <n v="30"/>
    <x v="0"/>
    <n v="124324.32"/>
    <m/>
    <s v="30 LSN"/>
    <x v="7"/>
    <x v="0"/>
    <x v="0"/>
    <x v="0"/>
    <n v="3729729.6"/>
    <n v="652702.67999999993"/>
    <n v="0"/>
    <n v="652702.67999999993"/>
    <n v="3077026.92"/>
    <x v="0"/>
    <s v=""/>
    <s v=""/>
    <n v="3729729.6"/>
    <n v="3729729.6"/>
    <x v="7"/>
    <x v="17"/>
    <x v="2"/>
    <x v="7"/>
    <x v="3"/>
    <s v="sdistapler1102"/>
    <s v="sdistapler11023729729.60.175"/>
    <s v="sdistapler11023729729.60.175"/>
    <s v="SDIARTO MOROSINV99-23070000006745112sdistapler1102"/>
    <x v="0"/>
    <n v="2231"/>
    <x v="0"/>
    <s v="30 LSN"/>
    <s v="sdistapler110230lsnartomoro"/>
    <n v="2231"/>
    <x v="71"/>
  </r>
  <r>
    <s v=""/>
    <s v=""/>
    <x v="1"/>
    <n v="28"/>
    <x v="1"/>
    <x v="1"/>
    <x v="1"/>
    <m/>
    <x v="0"/>
    <x v="1"/>
    <x v="0"/>
    <s v="ZRM CUTTER A-300 A.LOCK"/>
    <x v="1"/>
    <n v="48"/>
    <x v="0"/>
    <n v="54594.59"/>
    <m/>
    <s v="48 LSN"/>
    <x v="8"/>
    <x v="0"/>
    <x v="0"/>
    <x v="0"/>
    <n v="2620540.3199999998"/>
    <n v="393081.04799999995"/>
    <n v="0"/>
    <n v="393081.04799999995"/>
    <n v="2227459.2719999999"/>
    <x v="0"/>
    <s v=""/>
    <s v=""/>
    <n v="2620540.3199999998"/>
    <n v="2620540.3199999998"/>
    <x v="7"/>
    <x v="17"/>
    <x v="2"/>
    <x v="1"/>
    <x v="3"/>
    <s v="zrmcuttera300alock"/>
    <s v="zrmcuttera300alock2620540.320.15"/>
    <s v="zrmcuttera300alock2620540.320.15"/>
    <s v=""/>
    <x v="1"/>
    <n v="2504"/>
    <x v="0"/>
    <s v="48 LSN"/>
    <s v="zrmcuttera300alock48lsnartomoro"/>
    <n v="2504"/>
    <x v="72"/>
  </r>
  <r>
    <s v=""/>
    <s v=""/>
    <x v="1"/>
    <n v="28"/>
    <x v="1"/>
    <x v="1"/>
    <x v="1"/>
    <m/>
    <x v="0"/>
    <x v="1"/>
    <x v="0"/>
    <s v="ZRM CUTTER L-500"/>
    <x v="1"/>
    <n v="24"/>
    <x v="0"/>
    <n v="129729.73"/>
    <m/>
    <s v="24 LSN"/>
    <x v="8"/>
    <x v="0"/>
    <x v="0"/>
    <x v="0"/>
    <n v="3113513.52"/>
    <n v="467027.02799999999"/>
    <n v="0"/>
    <n v="467027.02799999999"/>
    <n v="2646486.4920000001"/>
    <x v="0"/>
    <n v="1512810.7559999998"/>
    <n v="7950972.6840000004"/>
    <n v="3113513.52"/>
    <n v="3113513.52"/>
    <x v="7"/>
    <x v="17"/>
    <x v="2"/>
    <x v="1"/>
    <x v="3"/>
    <s v="zrmcutterl500"/>
    <s v="zrmcutterl5003113513.520.15"/>
    <s v="zrmcutterl5003113513.520.15"/>
    <s v=""/>
    <x v="1"/>
    <n v="2589"/>
    <x v="0"/>
    <s v="24 LSN"/>
    <s v="zrmcutterl50024lsnartomoro"/>
    <n v="2589"/>
    <x v="73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9"/>
    <s v="ETJ_0607_423-1"/>
    <x v="0"/>
    <n v="29"/>
    <x v="5"/>
    <x v="6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6"/>
    <x v="6"/>
    <x v="0"/>
    <x v="3"/>
    <x v="3"/>
    <s v="ntagdmrh301"/>
    <s v="ntagdmrh3012800000"/>
    <s v="ntagdmrh3012800000"/>
    <s v="ETJUNTANAK54.2345111ntagdmrh301"/>
    <x v="0"/>
    <n v="1734"/>
    <x v="0"/>
    <s v="4000 PCS"/>
    <s v="ntagdmrh3014000pcsuntana"/>
    <n v="1734"/>
    <x v="74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0"/>
    <s v="GLO_0707_ 41-1"/>
    <x v="0"/>
    <n v="30"/>
    <x v="6"/>
    <x v="18"/>
    <x v="0"/>
    <s v="F 41"/>
    <x v="0"/>
    <x v="10"/>
    <x v="0"/>
    <s v="BT BATIK"/>
    <x v="1"/>
    <n v="7"/>
    <x v="0"/>
    <n v="161000"/>
    <m/>
    <s v="7 LSN"/>
    <x v="1"/>
    <x v="0"/>
    <x v="2"/>
    <x v="0"/>
    <n v="1127000"/>
    <n v="0"/>
    <n v="0"/>
    <n v="0"/>
    <n v="1127000"/>
    <x v="0"/>
    <n v="56500"/>
    <n v="1070500"/>
    <n v="1127000"/>
    <n v="1127000"/>
    <x v="7"/>
    <x v="18"/>
    <x v="0"/>
    <x v="3"/>
    <x v="3"/>
    <s v="btbatik"/>
    <s v="btbatik1127000"/>
    <s v="btbatik1127000"/>
    <s v="GLORYUNTANAF 4145114btbatik"/>
    <x v="0"/>
    <n v="377"/>
    <x v="0"/>
    <s v="7 LSN"/>
    <s v="btbatik7lsnuntana"/>
    <n v="377"/>
    <x v="75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1"/>
    <s v="DBS_0707_923-7"/>
    <x v="0"/>
    <n v="31"/>
    <x v="6"/>
    <x v="12"/>
    <x v="0"/>
    <s v="JUG099/23"/>
    <x v="0"/>
    <x v="9"/>
    <x v="0"/>
    <s v="GEL PEN TIZO 1.0 TG340"/>
    <x v="0"/>
    <n v="960"/>
    <x v="0"/>
    <n v="31500"/>
    <m/>
    <s v="96 LSN"/>
    <x v="1"/>
    <x v="0"/>
    <x v="0"/>
    <x v="0"/>
    <n v="30240000"/>
    <n v="0"/>
    <n v="0"/>
    <n v="0"/>
    <n v="30240000"/>
    <x v="0"/>
    <s v=""/>
    <s v=""/>
    <n v="3024000"/>
    <n v="30240000"/>
    <x v="7"/>
    <x v="12"/>
    <x v="0"/>
    <x v="4"/>
    <x v="3"/>
    <s v="gelpentizo10tg340"/>
    <s v="gelpentizo10tg3403024000"/>
    <s v="gelpentizo10tg3403024000"/>
    <s v="DB STATIONERYUNTANAJUG099/2345112gelpentizo10tg340"/>
    <x v="0"/>
    <n v="860"/>
    <x v="0"/>
    <s v="96 LSN"/>
    <s v="gelpentizo10tg34096lsnuntana"/>
    <n v="861"/>
    <x v="76"/>
  </r>
  <r>
    <s v=""/>
    <s v=""/>
    <x v="1"/>
    <n v="31"/>
    <x v="1"/>
    <x v="1"/>
    <x v="1"/>
    <m/>
    <x v="0"/>
    <x v="1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7"/>
    <x v="12"/>
    <x v="0"/>
    <x v="1"/>
    <x v="3"/>
    <s v="gel10340birutg340bi"/>
    <s v="gel10340birutg340bi3024000"/>
    <s v="gel10340birutg340bi3024000"/>
    <s v=""/>
    <x v="1"/>
    <n v="808"/>
    <x v="0"/>
    <s v="96 LSN"/>
    <s v="gel10340birutg340bi96lsnuntana"/>
    <n v="809"/>
    <x v="77"/>
  </r>
  <r>
    <s v=""/>
    <s v=""/>
    <x v="1"/>
    <n v="31"/>
    <x v="1"/>
    <x v="1"/>
    <x v="1"/>
    <m/>
    <x v="0"/>
    <x v="1"/>
    <x v="0"/>
    <s v="MEK. PENSIL 2.0 TIZO TM030A-1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7"/>
    <x v="12"/>
    <x v="0"/>
    <x v="1"/>
    <x v="3"/>
    <s v="mekpensil20tizotm030a1"/>
    <s v="mekpensil20tizotm030a12784000"/>
    <s v="mekpensil20tizotm030a12784000"/>
    <s v=""/>
    <x v="1"/>
    <n v="1707"/>
    <x v="0"/>
    <s v="96 LSN"/>
    <s v="mekpensil20tizotm030a196lsnuntana"/>
    <n v="1707"/>
    <x v="78"/>
  </r>
  <r>
    <s v=""/>
    <s v=""/>
    <x v="1"/>
    <n v="31"/>
    <x v="1"/>
    <x v="1"/>
    <x v="1"/>
    <m/>
    <x v="0"/>
    <x v="1"/>
    <x v="0"/>
    <s v="MEK TIZO 2.0 TM030-C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7"/>
    <x v="12"/>
    <x v="0"/>
    <x v="1"/>
    <x v="3"/>
    <s v="mektizo20tm030c"/>
    <s v="mektizo20tm030c2784000"/>
    <s v="mektizo20tm030c2784000"/>
    <s v=""/>
    <x v="1"/>
    <n v="1725"/>
    <x v="0"/>
    <s v="96 LSN"/>
    <s v="mektizo20tm030c96lsnuntana"/>
    <n v="1725"/>
    <x v="79"/>
  </r>
  <r>
    <s v=""/>
    <s v=""/>
    <x v="1"/>
    <n v="31"/>
    <x v="1"/>
    <x v="1"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s v=""/>
    <s v=""/>
    <n v="912000"/>
    <n v="3648000"/>
    <x v="7"/>
    <x v="12"/>
    <x v="0"/>
    <x v="1"/>
    <x v="3"/>
    <s v="isigelinktz501r"/>
    <s v="isigelinktz501r912000"/>
    <s v="isigelinktz501r912000"/>
    <s v=""/>
    <x v="1"/>
    <n v="1121"/>
    <x v="0"/>
    <s v="96 LSN"/>
    <s v="isigelinktz501r96lsnuntana"/>
    <n v="1121"/>
    <x v="80"/>
  </r>
  <r>
    <s v=""/>
    <s v=""/>
    <x v="1"/>
    <n v="31"/>
    <x v="1"/>
    <x v="1"/>
    <x v="1"/>
    <m/>
    <x v="0"/>
    <x v="1"/>
    <x v="0"/>
    <s v="GEL TIZO RETRC 0.5 TG670"/>
    <x v="1"/>
    <n v="96"/>
    <x v="0"/>
    <n v="43500"/>
    <m/>
    <s v="96 LSN"/>
    <x v="1"/>
    <x v="0"/>
    <x v="0"/>
    <x v="0"/>
    <n v="4176000"/>
    <n v="0"/>
    <n v="0"/>
    <n v="0"/>
    <n v="4176000"/>
    <x v="0"/>
    <s v=""/>
    <s v=""/>
    <n v="4176000"/>
    <n v="4176000"/>
    <x v="7"/>
    <x v="12"/>
    <x v="0"/>
    <x v="1"/>
    <x v="3"/>
    <s v="geltizoretrc05tg670"/>
    <s v="geltizoretrc05tg6704176000"/>
    <s v="geltizoretrc05tg6704176000"/>
    <s v=""/>
    <x v="1"/>
    <n v="947"/>
    <x v="0"/>
    <s v="96 LSN"/>
    <s v="geltizoretrc05tg67096lsnuntana"/>
    <n v="947"/>
    <x v="81"/>
  </r>
  <r>
    <s v=""/>
    <s v=""/>
    <x v="1"/>
    <n v="31"/>
    <x v="1"/>
    <x v="1"/>
    <x v="1"/>
    <m/>
    <x v="0"/>
    <x v="1"/>
    <x v="0"/>
    <s v="T DOKUMEN 2 TRAY JS2001"/>
    <x v="8"/>
    <n v="60"/>
    <x v="3"/>
    <n v="55000"/>
    <m/>
    <s v="12 PCS"/>
    <x v="1"/>
    <x v="0"/>
    <x v="0"/>
    <x v="0"/>
    <n v="3300000"/>
    <n v="0"/>
    <n v="0"/>
    <n v="0"/>
    <n v="3300000"/>
    <x v="0"/>
    <n v="0"/>
    <n v="67620000"/>
    <n v="660000"/>
    <n v="3300000"/>
    <x v="7"/>
    <x v="12"/>
    <x v="0"/>
    <x v="1"/>
    <x v="3"/>
    <s v="tdokumen2trayjs2001"/>
    <s v="tdokumen2trayjs2001660000"/>
    <s v="tdokumen2trayjs2001660000"/>
    <s v=""/>
    <x v="1"/>
    <n v="2617"/>
    <x v="0"/>
    <s v="12 PCS"/>
    <s v="tdokumen2trayjs200112pcsuntana"/>
    <n v="2617"/>
    <x v="82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2"/>
    <s v="DBS_0607_523-2"/>
    <x v="0"/>
    <n v="32"/>
    <x v="5"/>
    <x v="12"/>
    <x v="0"/>
    <s v="JUG035/23"/>
    <x v="0"/>
    <x v="5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6"/>
    <x v="12"/>
    <x v="0"/>
    <x v="0"/>
    <x v="3"/>
    <s v="gel10340birutg340bi"/>
    <s v="gel10340birutg340bi3024000"/>
    <s v="gel10340birutg340bi3024000"/>
    <s v="DB STATIONERYUNTANAJUG035/2345110gel10340birutg340bi"/>
    <x v="0"/>
    <n v="808"/>
    <x v="0"/>
    <s v="96 LSN"/>
    <s v="gel10340birutg340bi96lsnuntana"/>
    <n v="809"/>
    <x v="83"/>
  </r>
  <r>
    <s v=""/>
    <s v=""/>
    <x v="1"/>
    <n v="32"/>
    <x v="1"/>
    <x v="1"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n v="0"/>
    <n v="18768000"/>
    <n v="912000"/>
    <n v="3648000"/>
    <x v="6"/>
    <x v="12"/>
    <x v="0"/>
    <x v="1"/>
    <x v="3"/>
    <s v="isigelinktz501r"/>
    <s v="isigelinktz501r912000"/>
    <s v="isigelinktz501r912000"/>
    <s v=""/>
    <x v="1"/>
    <n v="1121"/>
    <x v="0"/>
    <s v="96 LSN"/>
    <s v="isigelinktz501r96lsnuntana"/>
    <n v="1121"/>
    <x v="84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3"/>
    <s v="COM_0707_712-6"/>
    <x v="0"/>
    <n v="33"/>
    <x v="6"/>
    <x v="19"/>
    <x v="0"/>
    <s v="0712"/>
    <x v="0"/>
    <x v="10"/>
    <x v="0"/>
    <s v="DOC RIT INFINITY"/>
    <x v="1"/>
    <n v="8"/>
    <x v="0"/>
    <n v="180000"/>
    <m/>
    <s v="8 LSN"/>
    <x v="1"/>
    <x v="0"/>
    <x v="0"/>
    <x v="0"/>
    <n v="1440000"/>
    <n v="0"/>
    <n v="0"/>
    <n v="0"/>
    <n v="1440000"/>
    <x v="0"/>
    <s v=""/>
    <s v=""/>
    <n v="1440000"/>
    <n v="1440000"/>
    <x v="7"/>
    <x v="19"/>
    <x v="0"/>
    <x v="6"/>
    <x v="3"/>
    <s v="docritinfinity"/>
    <s v="docritinfinity1440000"/>
    <s v="docritinfinity1440000"/>
    <s v="COMBIUNTANA071245114docritinfinity"/>
    <x v="0"/>
    <n v="675"/>
    <x v="0"/>
    <s v="8 LSN"/>
    <s v="docritinfinity8lsnuntana"/>
    <n v="675"/>
    <x v="85"/>
  </r>
  <r>
    <s v=""/>
    <s v=""/>
    <x v="1"/>
    <n v="33"/>
    <x v="1"/>
    <x v="1"/>
    <x v="1"/>
    <m/>
    <x v="0"/>
    <x v="1"/>
    <x v="0"/>
    <s v="DOC RIT PRESTIGE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7"/>
    <x v="19"/>
    <x v="0"/>
    <x v="1"/>
    <x v="3"/>
    <s v="docritprestige"/>
    <s v="docritprestige1560000"/>
    <s v="docritprestige1560000"/>
    <s v=""/>
    <x v="1"/>
    <n v="682"/>
    <x v="0"/>
    <s v="8 LSN"/>
    <s v="docritprestige8lsnuntana"/>
    <n v="682"/>
    <x v="86"/>
  </r>
  <r>
    <s v=""/>
    <s v=""/>
    <x v="1"/>
    <n v="33"/>
    <x v="1"/>
    <x v="1"/>
    <x v="1"/>
    <m/>
    <x v="0"/>
    <x v="1"/>
    <x v="0"/>
    <s v="DOC RIT CONCEPTION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7"/>
    <x v="19"/>
    <x v="0"/>
    <x v="1"/>
    <x v="3"/>
    <s v="docritconception"/>
    <s v="docritconception1560000"/>
    <s v="docritconception1560000"/>
    <s v=""/>
    <x v="1"/>
    <n v="684"/>
    <x v="0"/>
    <s v="8 LSN"/>
    <s v="docritconception8lsnuntana"/>
    <n v="684"/>
    <x v="87"/>
  </r>
  <r>
    <s v=""/>
    <s v=""/>
    <x v="1"/>
    <n v="33"/>
    <x v="1"/>
    <x v="1"/>
    <x v="1"/>
    <m/>
    <x v="0"/>
    <x v="1"/>
    <x v="0"/>
    <s v="DOC RIT STATEMENT"/>
    <x v="1"/>
    <n v="7"/>
    <x v="0"/>
    <n v="240000"/>
    <m/>
    <s v="7 LSN"/>
    <x v="1"/>
    <x v="0"/>
    <x v="0"/>
    <x v="0"/>
    <n v="1680000"/>
    <n v="0"/>
    <n v="0"/>
    <n v="0"/>
    <n v="1680000"/>
    <x v="0"/>
    <s v=""/>
    <s v=""/>
    <n v="1680000"/>
    <n v="1680000"/>
    <x v="7"/>
    <x v="19"/>
    <x v="0"/>
    <x v="1"/>
    <x v="3"/>
    <s v="docritstatement"/>
    <s v="docritstatement1680000"/>
    <s v="docritstatement1680000"/>
    <s v=""/>
    <x v="1"/>
    <n v="683"/>
    <x v="0"/>
    <s v="7 LSN"/>
    <s v="docritstatement7lsnuntana"/>
    <n v="683"/>
    <x v="88"/>
  </r>
  <r>
    <s v=""/>
    <s v=""/>
    <x v="1"/>
    <n v="33"/>
    <x v="1"/>
    <x v="1"/>
    <x v="1"/>
    <m/>
    <x v="0"/>
    <x v="1"/>
    <x v="0"/>
    <s v="DOC RIT ELEGANCE"/>
    <x v="1"/>
    <n v="7"/>
    <x v="0"/>
    <n v="273000"/>
    <m/>
    <s v="7 LSN"/>
    <x v="1"/>
    <x v="0"/>
    <x v="0"/>
    <x v="0"/>
    <n v="1911000"/>
    <n v="0"/>
    <n v="0"/>
    <n v="0"/>
    <n v="1911000"/>
    <x v="0"/>
    <s v=""/>
    <s v=""/>
    <n v="1911000"/>
    <n v="1911000"/>
    <x v="7"/>
    <x v="19"/>
    <x v="0"/>
    <x v="1"/>
    <x v="3"/>
    <s v="docritelegance"/>
    <s v="docritelegance1911000"/>
    <s v="docritelegance1911000"/>
    <s v=""/>
    <x v="1"/>
    <n v="673"/>
    <x v="0"/>
    <s v="7 LSN"/>
    <s v="docritelegance7lsnuntana"/>
    <n v="673"/>
    <x v="89"/>
  </r>
  <r>
    <s v=""/>
    <s v=""/>
    <x v="1"/>
    <n v="33"/>
    <x v="1"/>
    <x v="1"/>
    <x v="1"/>
    <m/>
    <x v="0"/>
    <x v="1"/>
    <x v="0"/>
    <s v="DOC RIT BRILLIANT"/>
    <x v="1"/>
    <n v="8"/>
    <x v="0"/>
    <n v="213000"/>
    <m/>
    <m/>
    <x v="1"/>
    <x v="0"/>
    <x v="0"/>
    <x v="0"/>
    <n v="1704000"/>
    <n v="0"/>
    <n v="0"/>
    <n v="0"/>
    <n v="1704000"/>
    <x v="0"/>
    <n v="0"/>
    <n v="9855000"/>
    <n v="1704000"/>
    <n v="1704000"/>
    <x v="7"/>
    <x v="19"/>
    <x v="0"/>
    <x v="1"/>
    <x v="3"/>
    <s v="docritbrilliant"/>
    <s v="docritbrilliant1704000"/>
    <s v="docritbrilliant1704000"/>
    <s v=""/>
    <x v="1"/>
    <n v="671"/>
    <x v="1"/>
    <s v="8 LSN"/>
    <s v="docritbrilliant8lsnuntana"/>
    <n v="671"/>
    <x v="90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4"/>
    <s v="PAR_0807_-2"/>
    <x v="0"/>
    <n v="34"/>
    <x v="8"/>
    <x v="15"/>
    <x v="0"/>
    <m/>
    <x v="0"/>
    <x v="7"/>
    <x v="0"/>
    <s v="SAMPUL SAMSON KWARTO BATIK"/>
    <x v="0"/>
    <n v="2400"/>
    <x v="3"/>
    <n v="5485"/>
    <m/>
    <s v="240 PCS"/>
    <x v="4"/>
    <x v="3"/>
    <x v="0"/>
    <x v="0"/>
    <n v="13164000"/>
    <n v="1316400"/>
    <n v="1184760"/>
    <n v="2501160"/>
    <n v="10662840"/>
    <x v="0"/>
    <s v=""/>
    <s v=""/>
    <n v="1316400"/>
    <n v="13164000"/>
    <x v="8"/>
    <x v="15"/>
    <x v="0"/>
    <x v="0"/>
    <x v="3"/>
    <s v="sampulsamsonkwartobatik"/>
    <s v="sampulsamsonkwartobatik13164000.10.1"/>
    <s v="sampulsamsonkwartobatik13164000.10.1"/>
    <s v="PARAMAUNTANA45111sampulsamsonkwartobatik"/>
    <x v="0"/>
    <n v="2209"/>
    <x v="0"/>
    <s v="240 PCS"/>
    <s v="sampulsamsonkwartobatik240pcsuntana"/>
    <n v="2209"/>
    <x v="91"/>
  </r>
  <r>
    <s v=""/>
    <s v=""/>
    <x v="1"/>
    <n v="34"/>
    <x v="1"/>
    <x v="1"/>
    <x v="1"/>
    <m/>
    <x v="0"/>
    <x v="1"/>
    <x v="0"/>
    <s v="SAMPUL SAMSON BOXY BATIK"/>
    <x v="0"/>
    <n v="1800"/>
    <x v="3"/>
    <n v="7552.7777777777774"/>
    <m/>
    <s v="180 PCS"/>
    <x v="4"/>
    <x v="3"/>
    <x v="0"/>
    <x v="0"/>
    <n v="13595000"/>
    <n v="1359500"/>
    <n v="1223550"/>
    <n v="2583050"/>
    <n v="11011950"/>
    <x v="0"/>
    <n v="5084210"/>
    <n v="21674790"/>
    <n v="1359500"/>
    <n v="13595000"/>
    <x v="8"/>
    <x v="15"/>
    <x v="0"/>
    <x v="1"/>
    <x v="3"/>
    <s v="sampulsamsonboxybatik"/>
    <s v="sampulsamsonboxybatik13595000.10.1"/>
    <s v="sampulsamsonboxybatik13595000.10.1"/>
    <s v=""/>
    <x v="1"/>
    <n v="2206"/>
    <x v="0"/>
    <s v="180 PCS"/>
    <s v="sampulsamsonboxybatik180pcsuntana"/>
    <n v="2207"/>
    <x v="9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5"/>
    <s v="ATA_0707_218-6"/>
    <x v="0"/>
    <n v="35"/>
    <x v="6"/>
    <x v="10"/>
    <x v="2"/>
    <s v="SA230711218"/>
    <x v="0"/>
    <x v="7"/>
    <x v="0"/>
    <s v="OIL PASTEL OP 12 S PP CASE SEA WORLD JK"/>
    <x v="8"/>
    <n v="720"/>
    <x v="5"/>
    <n v="11900"/>
    <m/>
    <m/>
    <x v="3"/>
    <x v="2"/>
    <x v="0"/>
    <x v="0"/>
    <n v="8568000"/>
    <n v="1071000"/>
    <n v="374850"/>
    <n v="1445850"/>
    <n v="7122150"/>
    <x v="0"/>
    <s v=""/>
    <s v=""/>
    <n v="1713600"/>
    <n v="8568000"/>
    <x v="7"/>
    <x v="10"/>
    <x v="2"/>
    <x v="6"/>
    <x v="3"/>
    <s v="oilpastelop12sppcaseseaworldjk"/>
    <s v="oilpastelop12sppcaseseaworldjk17136000.1250.05"/>
    <s v="oilpastelop12sppcaseseaworldjk17136000.1250.05"/>
    <s v="ATALI MAKMURARTO MOROSA23071121845111oilpastelop12sppcaseseaworldjk"/>
    <x v="0"/>
    <n v="1765"/>
    <x v="1"/>
    <s v="12 LSN"/>
    <s v="oilpastelop12sppcaseseaworldjk12lsnartomoro"/>
    <n v="1765"/>
    <x v="93"/>
  </r>
  <r>
    <s v=""/>
    <s v=""/>
    <x v="1"/>
    <n v="35"/>
    <x v="1"/>
    <x v="1"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7"/>
    <x v="10"/>
    <x v="2"/>
    <x v="1"/>
    <x v="3"/>
    <s v="oilpastelop18sppcaseseaworldjk"/>
    <s v="oilpastelop18sppcaseseaworldjk16560000.1250.05"/>
    <s v="oilpastelop18sppcaseseaworldjk16560000.1250.05"/>
    <s v=""/>
    <x v="1"/>
    <n v="1766"/>
    <x v="1"/>
    <s v="6 LSN"/>
    <s v="oilpastelop18sppcaseseaworldjk6lsnartomoro"/>
    <n v="1766"/>
    <x v="94"/>
  </r>
  <r>
    <s v=""/>
    <s v=""/>
    <x v="1"/>
    <n v="35"/>
    <x v="1"/>
    <x v="1"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7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95"/>
  </r>
  <r>
    <s v=""/>
    <s v=""/>
    <x v="1"/>
    <n v="35"/>
    <x v="1"/>
    <x v="1"/>
    <x v="1"/>
    <m/>
    <x v="0"/>
    <x v="1"/>
    <x v="0"/>
    <s v="OIL PASTEL OP 36 S PP CASE SEA WORLD JK"/>
    <x v="9"/>
    <n v="108"/>
    <x v="5"/>
    <n v="41500"/>
    <m/>
    <m/>
    <x v="3"/>
    <x v="2"/>
    <x v="0"/>
    <x v="0"/>
    <n v="4482000"/>
    <n v="560250"/>
    <n v="196087.5"/>
    <n v="756337.5"/>
    <n v="3725662.5"/>
    <x v="0"/>
    <s v=""/>
    <s v=""/>
    <n v="1494000"/>
    <n v="4482000"/>
    <x v="7"/>
    <x v="10"/>
    <x v="2"/>
    <x v="1"/>
    <x v="3"/>
    <s v="oilpastelop36sppcaseseaworldjk"/>
    <s v="oilpastelop36sppcaseseaworldjk14940000.1250.05"/>
    <s v="oilpastelop36sppcaseseaworldjk14940000.1250.05"/>
    <s v=""/>
    <x v="1"/>
    <n v="1768"/>
    <x v="1"/>
    <s v="6 BOX (6 SET)"/>
    <s v="oilpastelop36sppcaseseaworldjk6box6setartomoro"/>
    <n v="1768"/>
    <x v="96"/>
  </r>
  <r>
    <s v=""/>
    <s v=""/>
    <x v="1"/>
    <n v="35"/>
    <x v="1"/>
    <x v="1"/>
    <x v="1"/>
    <m/>
    <x v="0"/>
    <x v="1"/>
    <x v="0"/>
    <s v="OIL PASTEL OP 48 S PP CASE SEA WORLD JK"/>
    <x v="5"/>
    <n v="48"/>
    <x v="5"/>
    <n v="58900"/>
    <m/>
    <m/>
    <x v="3"/>
    <x v="2"/>
    <x v="0"/>
    <x v="0"/>
    <n v="2827200"/>
    <n v="353400"/>
    <n v="123690"/>
    <n v="477090"/>
    <n v="2350110"/>
    <x v="0"/>
    <s v=""/>
    <s v=""/>
    <n v="1413600"/>
    <n v="2827200"/>
    <x v="7"/>
    <x v="10"/>
    <x v="2"/>
    <x v="1"/>
    <x v="3"/>
    <s v="oilpastelop48sppcaseseaworldjk"/>
    <s v="oilpastelop48sppcaseseaworldjk14136000.1250.05"/>
    <s v="oilpastelop48sppcaseseaworldjk14136000.1250.05"/>
    <s v=""/>
    <x v="1"/>
    <n v="1769"/>
    <x v="1"/>
    <s v="4 BOX (6 SET)"/>
    <s v="oilpastelop48sppcaseseaworldjk4box6setartomoro"/>
    <n v="1769"/>
    <x v="97"/>
  </r>
  <r>
    <s v=""/>
    <s v=""/>
    <x v="1"/>
    <n v="35"/>
    <x v="1"/>
    <x v="1"/>
    <x v="1"/>
    <m/>
    <x v="0"/>
    <x v="1"/>
    <x v="0"/>
    <s v="OIL PASTEL OP 55 S PP CASE SEA WORLD JK"/>
    <x v="9"/>
    <n v="72"/>
    <x v="5"/>
    <n v="66900"/>
    <m/>
    <m/>
    <x v="3"/>
    <x v="2"/>
    <x v="0"/>
    <x v="0"/>
    <n v="4816800"/>
    <n v="602100"/>
    <n v="210735"/>
    <n v="812835"/>
    <n v="4003965"/>
    <x v="0"/>
    <n v="6088162.5"/>
    <n v="29989837.5"/>
    <n v="1605600"/>
    <n v="4816800"/>
    <x v="7"/>
    <x v="10"/>
    <x v="2"/>
    <x v="1"/>
    <x v="3"/>
    <s v="oilpastelop55sppcaseseaworldjk"/>
    <s v="oilpastelop55sppcaseseaworldjk16056000.1250.05"/>
    <s v="oilpastelop55sppcaseseaworldjk16056000.1250.05"/>
    <s v=""/>
    <x v="1"/>
    <n v="1770"/>
    <x v="1"/>
    <s v="4 BOX (6 SET)"/>
    <s v="oilpastelop55sppcaseseaworldjk4box6setartomoro"/>
    <n v="1770"/>
    <x v="9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6"/>
    <s v="ATA_0707_161-9"/>
    <x v="0"/>
    <n v="36"/>
    <x v="1"/>
    <x v="10"/>
    <x v="2"/>
    <s v="SA230711161"/>
    <x v="0"/>
    <x v="7"/>
    <x v="0"/>
    <s v="OIL PASTEL OP 12 S PP CASE SEA WORLD JK"/>
    <x v="5"/>
    <n v="288"/>
    <x v="5"/>
    <n v="11900"/>
    <m/>
    <m/>
    <x v="3"/>
    <x v="2"/>
    <x v="0"/>
    <x v="0"/>
    <n v="3427200"/>
    <n v="428400"/>
    <n v="149940"/>
    <n v="578340"/>
    <n v="2848860"/>
    <x v="0"/>
    <s v=""/>
    <s v=""/>
    <n v="1713600"/>
    <n v="3427200"/>
    <x v="7"/>
    <x v="10"/>
    <x v="2"/>
    <x v="8"/>
    <x v="3"/>
    <s v="oilpastelop12sppcaseseaworldjk"/>
    <s v="oilpastelop12sppcaseseaworldjk17136000.1250.05"/>
    <s v="oilpastelop12sppcaseseaworldjk17136000.1250.05"/>
    <s v="ATALI MAKMURARTO MOROSA23071116145111oilpastelop12sppcaseseaworldjk"/>
    <x v="0"/>
    <n v="1765"/>
    <x v="1"/>
    <s v="12 LSN"/>
    <s v="oilpastelop12sppcaseseaworldjk12lsnartomoro"/>
    <n v="1765"/>
    <x v="99"/>
  </r>
  <r>
    <s v=""/>
    <s v=""/>
    <x v="1"/>
    <n v="36"/>
    <x v="1"/>
    <x v="1"/>
    <x v="1"/>
    <m/>
    <x v="0"/>
    <x v="1"/>
    <x v="0"/>
    <s v="OIL PASTEL OP 24 S PP CASE SEA WORLD JK"/>
    <x v="10"/>
    <n v="336"/>
    <x v="5"/>
    <n v="29600"/>
    <m/>
    <m/>
    <x v="3"/>
    <x v="2"/>
    <x v="0"/>
    <x v="0"/>
    <n v="9945600"/>
    <n v="1243200"/>
    <n v="435120"/>
    <n v="1678320"/>
    <n v="8267280"/>
    <x v="0"/>
    <s v=""/>
    <s v=""/>
    <n v="1420800"/>
    <n v="9945600"/>
    <x v="7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100"/>
  </r>
  <r>
    <s v=""/>
    <s v=""/>
    <x v="1"/>
    <n v="36"/>
    <x v="1"/>
    <x v="1"/>
    <x v="1"/>
    <m/>
    <x v="0"/>
    <x v="1"/>
    <x v="0"/>
    <s v="OIL PASTEL OP 72 S PP CASE SEA WORLD JK"/>
    <x v="1"/>
    <n v="24"/>
    <x v="5"/>
    <n v="96000"/>
    <m/>
    <m/>
    <x v="3"/>
    <x v="2"/>
    <x v="0"/>
    <x v="0"/>
    <n v="2304000"/>
    <n v="288000"/>
    <n v="100800"/>
    <n v="388800"/>
    <n v="1915200"/>
    <x v="0"/>
    <s v=""/>
    <s v=""/>
    <n v="2304000"/>
    <n v="2304000"/>
    <x v="7"/>
    <x v="10"/>
    <x v="2"/>
    <x v="1"/>
    <x v="3"/>
    <s v="oilpastelop72sppcaseseaworldjk"/>
    <s v="oilpastelop72sppcaseseaworldjk23040000.1250.05"/>
    <s v="oilpastelop72sppcaseseaworldjk23040000.1250.05"/>
    <s v=""/>
    <x v="1"/>
    <n v="1771"/>
    <x v="1"/>
    <s v="4 BOX (6 SET)"/>
    <s v="oilpastelop72sppcaseseaworldjk4box6setartomoro"/>
    <n v="1771"/>
    <x v="101"/>
  </r>
  <r>
    <s v=""/>
    <s v=""/>
    <x v="1"/>
    <n v="36"/>
    <x v="1"/>
    <x v="1"/>
    <x v="1"/>
    <m/>
    <x v="0"/>
    <x v="1"/>
    <x v="0"/>
    <s v="OIL PASTEL OP 12 CHC COMPACT JK"/>
    <x v="5"/>
    <n v="288"/>
    <x v="5"/>
    <n v="11600"/>
    <m/>
    <m/>
    <x v="3"/>
    <x v="2"/>
    <x v="0"/>
    <x v="0"/>
    <n v="3340800"/>
    <n v="417600"/>
    <n v="146160"/>
    <n v="563760"/>
    <n v="2777040"/>
    <x v="0"/>
    <s v=""/>
    <s v=""/>
    <n v="1670400"/>
    <n v="3340800"/>
    <x v="7"/>
    <x v="10"/>
    <x v="2"/>
    <x v="1"/>
    <x v="3"/>
    <s v="oilpastelop12chccompactjk"/>
    <s v="oilpastelop12chccompactjk16704000.1250.05"/>
    <s v="oilpastelop12chccompactjk16704000.1250.05"/>
    <s v=""/>
    <x v="1"/>
    <n v="1763"/>
    <x v="1"/>
    <s v="12 LSN"/>
    <s v="oilpastelop12chccompactjk12lsnartomoro"/>
    <n v="1763"/>
    <x v="102"/>
  </r>
  <r>
    <s v=""/>
    <s v=""/>
    <x v="1"/>
    <n v="36"/>
    <x v="1"/>
    <x v="1"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7"/>
    <x v="10"/>
    <x v="2"/>
    <x v="1"/>
    <x v="3"/>
    <s v="mathsetms55jk"/>
    <s v="mathsetms55jk21456000.1250.05"/>
    <s v="mathsetms55jk21456000.1250.05"/>
    <s v=""/>
    <x v="1"/>
    <n v="1679"/>
    <x v="1"/>
    <s v="24 LSN"/>
    <s v="mathsetms55jk24lsnartomoro"/>
    <n v="1679"/>
    <x v="103"/>
  </r>
  <r>
    <s v=""/>
    <s v=""/>
    <x v="1"/>
    <n v="36"/>
    <x v="1"/>
    <x v="1"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7"/>
    <x v="10"/>
    <x v="2"/>
    <x v="1"/>
    <x v="3"/>
    <s v="mathsetms75jk"/>
    <s v="mathsetms75jk21744000.1250.05"/>
    <s v="mathsetms75jk21744000.1250.05"/>
    <s v=""/>
    <x v="1"/>
    <n v="1680"/>
    <x v="1"/>
    <s v="24 LSN"/>
    <s v="mathsetms75jk24lsnartomoro"/>
    <n v="1680"/>
    <x v="104"/>
  </r>
  <r>
    <s v=""/>
    <s v=""/>
    <x v="1"/>
    <n v="36"/>
    <x v="1"/>
    <x v="1"/>
    <x v="1"/>
    <m/>
    <x v="0"/>
    <x v="1"/>
    <x v="0"/>
    <s v="SCISSORS SC-838 JK"/>
    <x v="1"/>
    <n v="144"/>
    <x v="3"/>
    <n v="6500"/>
    <m/>
    <m/>
    <x v="3"/>
    <x v="2"/>
    <x v="0"/>
    <x v="0"/>
    <n v="936000"/>
    <n v="117000"/>
    <n v="40950"/>
    <n v="157950"/>
    <n v="778050"/>
    <x v="0"/>
    <s v=""/>
    <s v=""/>
    <n v="936000"/>
    <n v="936000"/>
    <x v="7"/>
    <x v="10"/>
    <x v="2"/>
    <x v="1"/>
    <x v="3"/>
    <s v="scissorssc838jk"/>
    <s v="scissorssc838jk9360000.1250.05"/>
    <s v="scissorssc838jk9360000.1250.05"/>
    <s v=""/>
    <x v="1"/>
    <n v="2224"/>
    <x v="1"/>
    <s v="12 LSN"/>
    <s v="scissorssc838jk12lsnartomoro"/>
    <n v="2224"/>
    <x v="105"/>
  </r>
  <r>
    <s v=""/>
    <s v=""/>
    <x v="1"/>
    <n v="36"/>
    <x v="1"/>
    <x v="1"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7"/>
    <x v="10"/>
    <x v="2"/>
    <x v="1"/>
    <x v="3"/>
    <s v="correctionfluidjk101ajk"/>
    <s v="correctionfluidjk101ajk17280000.1250.05"/>
    <s v="correctionfluidjk101ajk17280000.1250.05"/>
    <s v=""/>
    <x v="1"/>
    <n v="574"/>
    <x v="1"/>
    <s v="48 LSN"/>
    <s v="correctionfluidjk101ajk48lsnartomoro"/>
    <n v="574"/>
    <x v="106"/>
  </r>
  <r>
    <s v=""/>
    <s v=""/>
    <x v="1"/>
    <n v="36"/>
    <x v="1"/>
    <x v="1"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4837770"/>
    <n v="23050230"/>
    <n v="158400"/>
    <n v="158400"/>
    <x v="7"/>
    <x v="10"/>
    <x v="2"/>
    <x v="1"/>
    <x v="3"/>
    <s v="ballpenbp34912vokustransblackjkbonus"/>
    <s v="ballpenbp34912vokustransblackjkbonus1584000.10.05"/>
    <s v="ballpenbp34912vokustransblackjkbonus132000.10.05"/>
    <s v=""/>
    <x v="1"/>
    <n v="94"/>
    <x v="1"/>
    <s v="12 GRS"/>
    <s v="ballpenbp34912vokustransblackjkbonus12grsartomoro"/>
    <n v="94"/>
    <x v="10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7"/>
    <s v="KEN_0707_246-4"/>
    <x v="0"/>
    <n v="37"/>
    <x v="1"/>
    <x v="11"/>
    <x v="2"/>
    <s v="23070246"/>
    <x v="4"/>
    <x v="9"/>
    <x v="0"/>
    <s v="KENKO PENCIL CASE PC 0719-UR"/>
    <x v="0"/>
    <m/>
    <x v="1"/>
    <m/>
    <n v="1497600"/>
    <m/>
    <x v="5"/>
    <x v="0"/>
    <x v="0"/>
    <x v="0"/>
    <n v="14976000"/>
    <n v="2545920"/>
    <n v="0"/>
    <n v="2545920"/>
    <n v="12430080"/>
    <x v="0"/>
    <s v=""/>
    <s v=""/>
    <n v="1497600"/>
    <s v=""/>
    <x v="7"/>
    <x v="11"/>
    <x v="2"/>
    <x v="5"/>
    <x v="3"/>
    <s v="kenkopencilcasepc0719ur"/>
    <s v="kenkopencilcasepc0719ur14976000.17"/>
    <s v="kenkopencilcasepc0719ur14976000.17"/>
    <s v="KENKO SINAR INDONESIAARTO MORO23070246SA 4280545112kenkopencilcasepc0719ur"/>
    <x v="0"/>
    <n v="1400"/>
    <x v="1"/>
    <s v="24 LSN"/>
    <s v="kenkopencilcasepc0719ur24lsnartomoro"/>
    <n v="1400"/>
    <x v="108"/>
  </r>
  <r>
    <s v=""/>
    <s v=""/>
    <x v="1"/>
    <n v="37"/>
    <x v="1"/>
    <x v="1"/>
    <x v="1"/>
    <m/>
    <x v="5"/>
    <x v="1"/>
    <x v="0"/>
    <s v="KENKO COLOR PENCIL CP 12 FNWE NON WOOD ERASABLE"/>
    <x v="17"/>
    <m/>
    <x v="1"/>
    <m/>
    <n v="2016000"/>
    <m/>
    <x v="5"/>
    <x v="0"/>
    <x v="0"/>
    <x v="0"/>
    <n v="24192000"/>
    <n v="4112640.0000000005"/>
    <n v="0"/>
    <n v="4112640.0000000005"/>
    <n v="20079360"/>
    <x v="0"/>
    <s v=""/>
    <s v=""/>
    <n v="2016000"/>
    <s v=""/>
    <x v="7"/>
    <x v="11"/>
    <x v="2"/>
    <x v="1"/>
    <x v="3"/>
    <s v="kenkocolorpencilcp12fnwenonwooderasable"/>
    <s v="kenkocolorpencilcp12fnwenonwooderasable20160000.17"/>
    <s v="kenkocolorpencilcp12fnwenonwooderasable20160000.17"/>
    <s v=""/>
    <x v="1"/>
    <n v="1226"/>
    <x v="1"/>
    <s v="16 LSN"/>
    <s v="kenkocolorpencilcp12fnwenonwooderasable16lsnartomoro"/>
    <n v="1226"/>
    <x v="109"/>
  </r>
  <r>
    <s v=""/>
    <s v=""/>
    <x v="1"/>
    <n v="37"/>
    <x v="1"/>
    <x v="1"/>
    <x v="1"/>
    <m/>
    <x v="0"/>
    <x v="1"/>
    <x v="0"/>
    <s v="KENKO 12 BI COLOR PENCIL CP 12 FBC CLASSIC"/>
    <x v="9"/>
    <m/>
    <x v="1"/>
    <m/>
    <n v="3571200"/>
    <m/>
    <x v="5"/>
    <x v="0"/>
    <x v="0"/>
    <x v="0"/>
    <n v="10713600"/>
    <n v="1821312.0000000002"/>
    <n v="0"/>
    <n v="1821312.0000000002"/>
    <n v="8892288"/>
    <x v="0"/>
    <s v=""/>
    <s v=""/>
    <n v="3571200"/>
    <s v=""/>
    <x v="7"/>
    <x v="11"/>
    <x v="2"/>
    <x v="1"/>
    <x v="3"/>
    <s v="kenko12bicolorpencilcp12fbcclassic"/>
    <s v="kenko12bicolorpencilcp12fbcclassic35712000.17"/>
    <s v="kenko12bicolorpencilcp12fbcclassic35712000.17"/>
    <s v=""/>
    <x v="1"/>
    <n v="1163"/>
    <x v="1"/>
    <s v="24 LSN"/>
    <s v="kenko12bicolorpencilcp12fbcclassic24lsnartomoro"/>
    <n v="1163"/>
    <x v="110"/>
  </r>
  <r>
    <s v=""/>
    <s v=""/>
    <x v="1"/>
    <n v="37"/>
    <x v="1"/>
    <x v="1"/>
    <x v="1"/>
    <m/>
    <x v="0"/>
    <x v="1"/>
    <x v="0"/>
    <s v="KENKO 24 COLOR PENCIL CP 24 F TIN CASE CLASSIC"/>
    <x v="5"/>
    <m/>
    <x v="1"/>
    <m/>
    <n v="2040000"/>
    <m/>
    <x v="5"/>
    <x v="0"/>
    <x v="0"/>
    <x v="0"/>
    <n v="4080000"/>
    <n v="693600"/>
    <n v="0"/>
    <n v="693600"/>
    <n v="3386400"/>
    <x v="0"/>
    <n v="9173472"/>
    <n v="44788128"/>
    <n v="2040000"/>
    <s v=""/>
    <x v="7"/>
    <x v="11"/>
    <x v="2"/>
    <x v="1"/>
    <x v="3"/>
    <s v="kenko24colorpencilcp24ftincaseclassic"/>
    <s v="kenko24colorpencilcp24ftincaseclassic20400000.17"/>
    <s v="kenko24colorpencilcp24ftincaseclassic20400000.17"/>
    <s v=""/>
    <x v="1"/>
    <n v="1176"/>
    <x v="1"/>
    <s v="10 BOX (6 SET)"/>
    <s v="kenko24colorpencilcp24ftincaseclassic10box6setartomoro"/>
    <n v="1176"/>
    <x v="11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8"/>
    <s v="KEN_0707_241-10"/>
    <x v="0"/>
    <n v="38"/>
    <x v="1"/>
    <x v="11"/>
    <x v="2"/>
    <s v="23070241"/>
    <x v="6"/>
    <x v="9"/>
    <x v="0"/>
    <s v="KENKO POCKET NOTE PN 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7"/>
    <x v="11"/>
    <x v="2"/>
    <x v="9"/>
    <x v="3"/>
    <s v="kenkopocketnotepn403"/>
    <s v="kenkopocketnotepn4037416000.17"/>
    <s v="kenkopocketnotepn4037416000.17"/>
    <s v="KENKO SINAR INDONESIAARTO MORO23070241SA 4278945112kenkopocketnotepn403"/>
    <x v="0"/>
    <n v="1405"/>
    <x v="1"/>
    <s v="12 LSN"/>
    <s v="kenkopocketnotepn40312lsnartomoro"/>
    <n v="1405"/>
    <x v="112"/>
  </r>
  <r>
    <s v=""/>
    <s v=""/>
    <x v="1"/>
    <n v="38"/>
    <x v="1"/>
    <x v="1"/>
    <x v="1"/>
    <m/>
    <x v="0"/>
    <x v="1"/>
    <x v="0"/>
    <s v="KENKO LIQUID GLUE LG 35 35ML"/>
    <x v="1"/>
    <m/>
    <x v="1"/>
    <m/>
    <n v="396000"/>
    <m/>
    <x v="5"/>
    <x v="0"/>
    <x v="0"/>
    <x v="0"/>
    <n v="396000"/>
    <n v="67320"/>
    <n v="0"/>
    <n v="67320"/>
    <n v="328680"/>
    <x v="0"/>
    <s v=""/>
    <s v=""/>
    <n v="396000"/>
    <s v=""/>
    <x v="7"/>
    <x v="11"/>
    <x v="2"/>
    <x v="1"/>
    <x v="3"/>
    <s v="kenkoliquidgluelg3535ml"/>
    <s v="kenkoliquidgluelg3535ml3960000.17"/>
    <s v="kenkoliquidgluelg3535ml3960000.17"/>
    <s v=""/>
    <x v="1"/>
    <n v="1363"/>
    <x v="1"/>
    <s v="20 LSN"/>
    <s v="kenkoliquidgluelg3535ml20lsnartomoro"/>
    <n v="1363"/>
    <x v="113"/>
  </r>
  <r>
    <s v=""/>
    <s v=""/>
    <x v="1"/>
    <n v="38"/>
    <x v="1"/>
    <x v="1"/>
    <x v="1"/>
    <m/>
    <x v="0"/>
    <x v="1"/>
    <x v="0"/>
    <s v="KENKO TAPE DISPENSER TD-201 1&quot; CORE"/>
    <x v="1"/>
    <m/>
    <x v="1"/>
    <m/>
    <n v="372000"/>
    <s v="24 PCS"/>
    <x v="5"/>
    <x v="0"/>
    <x v="0"/>
    <x v="0"/>
    <n v="372000"/>
    <n v="63240.000000000007"/>
    <n v="0"/>
    <n v="63240.000000000007"/>
    <n v="308760"/>
    <x v="0"/>
    <s v=""/>
    <s v=""/>
    <n v="372000"/>
    <s v=""/>
    <x v="7"/>
    <x v="11"/>
    <x v="2"/>
    <x v="1"/>
    <x v="3"/>
    <s v="kenkotapedispensertd2011core"/>
    <s v="kenkotapedispensertd2011core3720000.17"/>
    <s v="kenkotapedispensertd2011core3720000.17"/>
    <s v=""/>
    <x v="1"/>
    <n v="1462"/>
    <x v="0"/>
    <s v="24 PCS"/>
    <s v="kenkotapedispensertd2011core24pcsartomoro"/>
    <n v="1462"/>
    <x v="114"/>
  </r>
  <r>
    <s v=""/>
    <s v=""/>
    <x v="1"/>
    <n v="38"/>
    <x v="1"/>
    <x v="1"/>
    <x v="1"/>
    <m/>
    <x v="0"/>
    <x v="1"/>
    <x v="0"/>
    <s v="KENKO TAPE DISPENSER TD-321 1&quot; &amp; 3&quot; CORE"/>
    <x v="1"/>
    <m/>
    <x v="1"/>
    <m/>
    <n v="444000"/>
    <s v="24 PCS"/>
    <x v="5"/>
    <x v="0"/>
    <x v="0"/>
    <x v="0"/>
    <n v="444000"/>
    <n v="75480"/>
    <n v="0"/>
    <n v="75480"/>
    <n v="368520"/>
    <x v="0"/>
    <s v=""/>
    <s v=""/>
    <n v="444000"/>
    <s v=""/>
    <x v="7"/>
    <x v="11"/>
    <x v="2"/>
    <x v="1"/>
    <x v="3"/>
    <s v="kenkotapedispensertd3211&amp;3core"/>
    <s v="kenkotapedispensertd3211&amp;3core4440000.17"/>
    <s v="kenkotapedispensertd3211&amp;3core4440000.17"/>
    <s v=""/>
    <x v="1"/>
    <n v="1461"/>
    <x v="0"/>
    <s v="24 PCS"/>
    <s v="kenkotapedispensertd3211&amp;3core24pcsartomoro"/>
    <n v="1461"/>
    <x v="115"/>
  </r>
  <r>
    <s v=""/>
    <s v=""/>
    <x v="1"/>
    <n v="38"/>
    <x v="1"/>
    <x v="1"/>
    <x v="1"/>
    <m/>
    <x v="0"/>
    <x v="1"/>
    <x v="0"/>
    <s v="KENKO LOOSE LEAF B5 LL 100-2670"/>
    <x v="1"/>
    <m/>
    <x v="1"/>
    <m/>
    <n v="1040000"/>
    <s v="80 PCS"/>
    <x v="5"/>
    <x v="0"/>
    <x v="0"/>
    <x v="0"/>
    <n v="1040000"/>
    <n v="176800"/>
    <n v="0"/>
    <n v="176800"/>
    <n v="863200"/>
    <x v="0"/>
    <s v=""/>
    <s v=""/>
    <n v="1040000"/>
    <s v=""/>
    <x v="7"/>
    <x v="11"/>
    <x v="2"/>
    <x v="1"/>
    <x v="3"/>
    <s v="kenkolooseleafb5ll1002670"/>
    <s v="kenkolooseleafb5ll100267010400000.17"/>
    <s v="kenkolooseleafb5ll100267010400000.17"/>
    <s v=""/>
    <x v="1"/>
    <n v="1367"/>
    <x v="0"/>
    <s v="80 PCS"/>
    <s v="kenkolooseleafb5ll100267080pcsartomoro"/>
    <n v="1367"/>
    <x v="116"/>
  </r>
  <r>
    <s v=""/>
    <s v=""/>
    <x v="1"/>
    <n v="38"/>
    <x v="1"/>
    <x v="1"/>
    <x v="1"/>
    <m/>
    <x v="0"/>
    <x v="1"/>
    <x v="0"/>
    <s v="KENKO STAINLESS STEEL RULER 15CM"/>
    <x v="1"/>
    <m/>
    <x v="1"/>
    <m/>
    <n v="1890000"/>
    <m/>
    <x v="5"/>
    <x v="0"/>
    <x v="0"/>
    <x v="0"/>
    <n v="1890000"/>
    <n v="321300"/>
    <n v="0"/>
    <n v="321300"/>
    <n v="1568700"/>
    <x v="0"/>
    <s v=""/>
    <s v=""/>
    <n v="1890000"/>
    <s v=""/>
    <x v="7"/>
    <x v="11"/>
    <x v="2"/>
    <x v="1"/>
    <x v="3"/>
    <s v="kenkostainlesssteelruler15cm"/>
    <s v="kenkostainlesssteelruler15cm18900000.17"/>
    <s v="kenkostainlesssteelruler15cm18900000.17"/>
    <s v=""/>
    <x v="1"/>
    <n v="1434"/>
    <x v="1"/>
    <s v="50 LSN"/>
    <s v="kenkostainlesssteelruler15cm50lsnartomoro"/>
    <n v="1434"/>
    <x v="117"/>
  </r>
  <r>
    <s v=""/>
    <s v=""/>
    <x v="1"/>
    <n v="38"/>
    <x v="1"/>
    <x v="1"/>
    <x v="1"/>
    <m/>
    <x v="0"/>
    <x v="1"/>
    <x v="0"/>
    <s v="KENKO STAINLESS STEEL RULER 20 CM"/>
    <x v="1"/>
    <m/>
    <x v="1"/>
    <m/>
    <n v="1770000"/>
    <m/>
    <x v="5"/>
    <x v="0"/>
    <x v="0"/>
    <x v="0"/>
    <n v="1770000"/>
    <n v="300900"/>
    <n v="0"/>
    <n v="300900"/>
    <n v="1469100"/>
    <x v="0"/>
    <s v=""/>
    <s v=""/>
    <n v="1770000"/>
    <s v=""/>
    <x v="7"/>
    <x v="11"/>
    <x v="2"/>
    <x v="1"/>
    <x v="3"/>
    <s v="kenkostainlesssteelruler20cm"/>
    <s v="kenkostainlesssteelruler20cm17700000.17"/>
    <s v="kenkostainlesssteelruler20cm17700000.17"/>
    <s v=""/>
    <x v="1"/>
    <n v="1435"/>
    <x v="1"/>
    <s v="25 LSN"/>
    <s v="kenkostainlesssteelruler20cm25lsnartomoro"/>
    <n v="1435"/>
    <x v="118"/>
  </r>
  <r>
    <s v=""/>
    <s v=""/>
    <x v="1"/>
    <n v="38"/>
    <x v="1"/>
    <x v="1"/>
    <x v="1"/>
    <m/>
    <x v="0"/>
    <x v="1"/>
    <x v="0"/>
    <s v="KENKO STAINLESS STEEL RULER 30 CM"/>
    <x v="1"/>
    <m/>
    <x v="1"/>
    <m/>
    <n v="2100000"/>
    <m/>
    <x v="5"/>
    <x v="0"/>
    <x v="0"/>
    <x v="0"/>
    <n v="2100000"/>
    <n v="357000"/>
    <n v="0"/>
    <n v="357000"/>
    <n v="1743000"/>
    <x v="0"/>
    <s v=""/>
    <s v=""/>
    <n v="2100000"/>
    <s v=""/>
    <x v="7"/>
    <x v="11"/>
    <x v="2"/>
    <x v="1"/>
    <x v="3"/>
    <s v="kenkostainlesssteelruler30cm"/>
    <s v="kenkostainlesssteelruler30cm21000000.17"/>
    <s v="kenkostainlesssteelruler30cm21000000.17"/>
    <s v=""/>
    <x v="1"/>
    <n v="1436"/>
    <x v="1"/>
    <s v="25 LSN"/>
    <s v="kenkostainlesssteelruler30cm25lsnartomoro"/>
    <n v="1436"/>
    <x v="119"/>
  </r>
  <r>
    <s v=""/>
    <s v=""/>
    <x v="1"/>
    <n v="38"/>
    <x v="1"/>
    <x v="1"/>
    <x v="1"/>
    <m/>
    <x v="0"/>
    <x v="1"/>
    <x v="0"/>
    <s v="KENKO BINDER CLIP NO 155"/>
    <x v="1"/>
    <m/>
    <x v="1"/>
    <m/>
    <n v="1380000"/>
    <s v="20 GRS"/>
    <x v="5"/>
    <x v="0"/>
    <x v="0"/>
    <x v="0"/>
    <n v="1380000"/>
    <n v="234600.00000000003"/>
    <n v="0"/>
    <n v="234600.00000000003"/>
    <n v="1145400"/>
    <x v="0"/>
    <s v=""/>
    <s v=""/>
    <n v="1380000"/>
    <s v=""/>
    <x v="7"/>
    <x v="11"/>
    <x v="2"/>
    <x v="1"/>
    <x v="3"/>
    <s v="kenkobinderclipno155"/>
    <s v="kenkobinderclipno15513800000.17"/>
    <s v="kenkobinderclipno15513800000.17"/>
    <s v=""/>
    <x v="1"/>
    <n v="1183"/>
    <x v="0"/>
    <s v="20 GRS"/>
    <s v="kenkobinderclipno15520grsartomoro"/>
    <n v="1183"/>
    <x v="120"/>
  </r>
  <r>
    <s v=""/>
    <s v=""/>
    <x v="1"/>
    <n v="38"/>
    <x v="1"/>
    <x v="1"/>
    <x v="1"/>
    <m/>
    <x v="0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n v="1926712"/>
    <n v="9406888"/>
    <n v="1200000"/>
    <s v=""/>
    <x v="7"/>
    <x v="11"/>
    <x v="2"/>
    <x v="1"/>
    <x v="3"/>
    <s v="kenkobinderclipno200"/>
    <s v="kenkobinderclipno20012000000.17"/>
    <s v="kenkobinderclipno20012000000.17"/>
    <s v=""/>
    <x v="1"/>
    <n v="1184"/>
    <x v="0"/>
    <s v="10 GRS"/>
    <s v="kenkobinderclipno20010grsartomoro"/>
    <n v="1184"/>
    <x v="12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9"/>
    <s v="KEN_0707_242-7"/>
    <x v="0"/>
    <n v="39"/>
    <x v="1"/>
    <x v="11"/>
    <x v="2"/>
    <s v="23070242"/>
    <x v="7"/>
    <x v="9"/>
    <x v="0"/>
    <s v="KENKO CUTTER A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7"/>
    <x v="11"/>
    <x v="2"/>
    <x v="4"/>
    <x v="3"/>
    <s v="kenkocuttera3009mmblade"/>
    <s v="kenkocuttera3009mmblade17100000.17"/>
    <s v="kenkocuttera3009mmblade17100000.17"/>
    <s v="KENKO SINAR INDONESIAARTO MORO23070242SA 4279145112kenkocuttera3009mmblade"/>
    <x v="0"/>
    <n v="1274"/>
    <x v="1"/>
    <s v="30 LSN"/>
    <s v="kenkocuttera3009mmblade30lsnartomoro"/>
    <n v="1274"/>
    <x v="122"/>
  </r>
  <r>
    <s v=""/>
    <s v=""/>
    <x v="1"/>
    <n v="39"/>
    <x v="1"/>
    <x v="1"/>
    <x v="1"/>
    <m/>
    <x v="0"/>
    <x v="1"/>
    <x v="0"/>
    <s v="KENKO CUTTER L 500 18MM BLADE"/>
    <x v="1"/>
    <m/>
    <x v="1"/>
    <m/>
    <n v="2952000"/>
    <m/>
    <x v="5"/>
    <x v="0"/>
    <x v="0"/>
    <x v="0"/>
    <n v="2952000"/>
    <n v="501840.00000000006"/>
    <n v="0"/>
    <n v="501840.00000000006"/>
    <n v="2450160"/>
    <x v="0"/>
    <s v=""/>
    <s v=""/>
    <n v="2952000"/>
    <s v=""/>
    <x v="7"/>
    <x v="11"/>
    <x v="2"/>
    <x v="1"/>
    <x v="3"/>
    <s v="kenkocutterl50018mmblade"/>
    <s v="kenkocutterl50018mmblade29520000.17"/>
    <s v="kenkocutterl50018mmblade29520000.17"/>
    <s v=""/>
    <x v="1"/>
    <n v="1279"/>
    <x v="1"/>
    <s v="20 LSN"/>
    <s v="kenkocutterl50018mmblade20lsnartomoro"/>
    <n v="1279"/>
    <x v="123"/>
  </r>
  <r>
    <s v=""/>
    <s v=""/>
    <x v="1"/>
    <n v="39"/>
    <x v="1"/>
    <x v="1"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7"/>
    <x v="11"/>
    <x v="2"/>
    <x v="1"/>
    <x v="3"/>
    <s v="kenkocorrectionfluidke01"/>
    <s v="kenkocorrectionfluidke0119548000.17"/>
    <s v="kenkocorrectionfluidke0119548000.17"/>
    <s v=""/>
    <x v="1"/>
    <n v="1237"/>
    <x v="1"/>
    <s v="36 LSN"/>
    <s v="kenkocorrectionfluidke0136lsnartomoro"/>
    <n v="1237"/>
    <x v="124"/>
  </r>
  <r>
    <s v=""/>
    <s v=""/>
    <x v="1"/>
    <n v="39"/>
    <x v="1"/>
    <x v="1"/>
    <x v="1"/>
    <m/>
    <x v="0"/>
    <x v="1"/>
    <x v="0"/>
    <s v="TITI 24 COLOR TWIST CRAYON TI CP 24 T"/>
    <x v="5"/>
    <m/>
    <x v="1"/>
    <m/>
    <n v="3600000"/>
    <m/>
    <x v="5"/>
    <x v="0"/>
    <x v="0"/>
    <x v="0"/>
    <n v="7200000"/>
    <n v="1224000"/>
    <n v="0"/>
    <n v="1224000"/>
    <n v="5976000"/>
    <x v="0"/>
    <s v=""/>
    <s v=""/>
    <n v="3600000"/>
    <s v=""/>
    <x v="7"/>
    <x v="11"/>
    <x v="2"/>
    <x v="1"/>
    <x v="3"/>
    <s v="titi24colortwistcrayonticp24t"/>
    <s v="titi24colortwistcrayonticp24t36000000.17"/>
    <s v="titi24colortwistcrayonticp24t36000000.17"/>
    <s v=""/>
    <x v="1"/>
    <n v="2391"/>
    <x v="1"/>
    <s v="6 LSN"/>
    <s v="titi24colortwistcrayonticp24t6lsnartomoro"/>
    <n v="2391"/>
    <x v="125"/>
  </r>
  <r>
    <s v=""/>
    <s v=""/>
    <x v="1"/>
    <n v="39"/>
    <x v="1"/>
    <x v="1"/>
    <x v="1"/>
    <m/>
    <x v="5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s v=""/>
    <s v=""/>
    <n v="1200000"/>
    <s v=""/>
    <x v="7"/>
    <x v="11"/>
    <x v="2"/>
    <x v="1"/>
    <x v="3"/>
    <s v="kenkobinderclipno200"/>
    <s v="kenkobinderclipno20012000000.17"/>
    <s v="kenkobinderclipno20012000000.17"/>
    <s v=""/>
    <x v="1"/>
    <n v="1184"/>
    <x v="0"/>
    <s v="10 GRS"/>
    <s v="kenkobinderclipno20010grsartomoro"/>
    <n v="1184"/>
    <x v="126"/>
  </r>
  <r>
    <s v=""/>
    <s v=""/>
    <x v="1"/>
    <n v="39"/>
    <x v="1"/>
    <x v="1"/>
    <x v="1"/>
    <m/>
    <x v="0"/>
    <x v="1"/>
    <x v="0"/>
    <s v="KENKO BINDER CLIP NO.260"/>
    <x v="1"/>
    <m/>
    <x v="1"/>
    <m/>
    <n v="900000"/>
    <s v="5 GRS"/>
    <x v="5"/>
    <x v="0"/>
    <x v="0"/>
    <x v="0"/>
    <n v="900000"/>
    <n v="153000"/>
    <n v="0"/>
    <n v="153000"/>
    <n v="747000"/>
    <x v="0"/>
    <s v=""/>
    <s v=""/>
    <n v="900000"/>
    <s v=""/>
    <x v="7"/>
    <x v="11"/>
    <x v="2"/>
    <x v="1"/>
    <x v="3"/>
    <s v="kenkobinderclipno260"/>
    <s v="kenkobinderclipno2609000000.17"/>
    <s v="kenkobinderclipno2609000000.17"/>
    <s v=""/>
    <x v="1"/>
    <n v="1185"/>
    <x v="0"/>
    <s v="5 GRS"/>
    <s v="kenkobinderclipno2605grsartomoro"/>
    <n v="1185"/>
    <x v="127"/>
  </r>
  <r>
    <s v=""/>
    <s v=""/>
    <x v="1"/>
    <n v="39"/>
    <x v="1"/>
    <x v="1"/>
    <x v="1"/>
    <m/>
    <x v="8"/>
    <x v="1"/>
    <x v="0"/>
    <s v="TITI 24 COLOR TWIST CRAYON TI CP 24 T"/>
    <x v="0"/>
    <m/>
    <x v="1"/>
    <m/>
    <n v="3600000"/>
    <m/>
    <x v="5"/>
    <x v="0"/>
    <x v="0"/>
    <x v="0"/>
    <n v="36000000"/>
    <n v="6120000"/>
    <n v="0"/>
    <n v="6120000"/>
    <n v="29880000"/>
    <x v="0"/>
    <n v="10819752"/>
    <n v="52825848"/>
    <n v="3600000"/>
    <s v=""/>
    <x v="7"/>
    <x v="11"/>
    <x v="2"/>
    <x v="1"/>
    <x v="3"/>
    <s v="titi24colortwistcrayonticp24t"/>
    <s v="titi24colortwistcrayonticp24t36000000.17"/>
    <s v="titi24colortwistcrayonticp24t36000000.17"/>
    <s v=""/>
    <x v="1"/>
    <n v="2391"/>
    <x v="1"/>
    <s v="6 LSN"/>
    <s v="titi24colortwistcrayonticp24t6lsnartomoro"/>
    <n v="2391"/>
    <x v="12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0"/>
    <s v="ATA_0807_160-9"/>
    <x v="0"/>
    <n v="40"/>
    <x v="8"/>
    <x v="10"/>
    <x v="2"/>
    <s v="SA230711160"/>
    <x v="0"/>
    <x v="7"/>
    <x v="0"/>
    <s v="PENCIL P 91 2B JK"/>
    <x v="9"/>
    <n v="90"/>
    <x v="6"/>
    <n v="99000"/>
    <m/>
    <s v="30 GRS"/>
    <x v="3"/>
    <x v="2"/>
    <x v="0"/>
    <x v="0"/>
    <n v="8910000"/>
    <n v="1113750"/>
    <n v="389812.5"/>
    <n v="1503562.5"/>
    <n v="7406437.5"/>
    <x v="0"/>
    <s v=""/>
    <s v=""/>
    <n v="2970000"/>
    <n v="8910000"/>
    <x v="8"/>
    <x v="10"/>
    <x v="2"/>
    <x v="8"/>
    <x v="3"/>
    <s v="pencilp912bjk"/>
    <s v="pencilp912bjk29700000.1250.05"/>
    <s v="pencilp912bjk29700000.1250.05"/>
    <s v="ATALI MAKMURARTO MOROSA23071116045111pencilp912bjk"/>
    <x v="0"/>
    <n v="2036"/>
    <x v="0"/>
    <s v="30 GRS"/>
    <s v="pencilp912bjk30grsartomoro"/>
    <n v="2036"/>
    <x v="129"/>
  </r>
  <r>
    <s v=""/>
    <s v=""/>
    <x v="1"/>
    <n v="40"/>
    <x v="1"/>
    <x v="1"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8"/>
    <x v="10"/>
    <x v="2"/>
    <x v="1"/>
    <x v="3"/>
    <s v="pencilp882bjk"/>
    <s v="pencilp882bjk31320000.1250.05"/>
    <s v="pencilp882bjk31320000.1250.05"/>
    <s v=""/>
    <x v="1"/>
    <n v="2034"/>
    <x v="0"/>
    <s v="30 GRS"/>
    <s v="pencilp882bjk30grsartomoro"/>
    <n v="2034"/>
    <x v="130"/>
  </r>
  <r>
    <s v=""/>
    <s v=""/>
    <x v="1"/>
    <n v="40"/>
    <x v="1"/>
    <x v="1"/>
    <x v="1"/>
    <m/>
    <x v="0"/>
    <x v="1"/>
    <x v="0"/>
    <s v="LABEL LB P2LN 2 BARIS JK"/>
    <x v="5"/>
    <n v="1000"/>
    <x v="7"/>
    <n v="3050"/>
    <m/>
    <m/>
    <x v="3"/>
    <x v="2"/>
    <x v="0"/>
    <x v="0"/>
    <n v="3050000"/>
    <n v="381250"/>
    <n v="133437.5"/>
    <n v="514687.5"/>
    <n v="2535312.5"/>
    <x v="0"/>
    <s v=""/>
    <s v=""/>
    <n v="1525000"/>
    <n v="3050000"/>
    <x v="8"/>
    <x v="10"/>
    <x v="2"/>
    <x v="1"/>
    <x v="3"/>
    <s v="labellbp2ln2barisjk"/>
    <s v="labellbp2ln2barisjk15250000.1250.05"/>
    <s v="labellbp2ln2barisjk15250000.1250.05"/>
    <s v=""/>
    <x v="1"/>
    <n v="1516"/>
    <x v="1"/>
    <s v="50 PAK (10 ROL)"/>
    <s v="labellbp2ln2barisjk50pak10rolartomoro"/>
    <n v="1516"/>
    <x v="131"/>
  </r>
  <r>
    <s v=""/>
    <s v=""/>
    <x v="1"/>
    <n v="40"/>
    <x v="1"/>
    <x v="1"/>
    <x v="1"/>
    <m/>
    <x v="0"/>
    <x v="1"/>
    <x v="0"/>
    <s v="COLOR PENCIL CP S24 JK"/>
    <x v="1"/>
    <n v="144"/>
    <x v="5"/>
    <n v="138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8"/>
    <x v="10"/>
    <x v="2"/>
    <x v="1"/>
    <x v="3"/>
    <s v="colorpencilcps24jk"/>
    <s v="colorpencilcps24jk19872000.1250.05"/>
    <s v="colorpencilcps24jk19872000.1250.05"/>
    <s v=""/>
    <x v="1"/>
    <n v="548"/>
    <x v="1"/>
    <s v="12 BOX (12 SET)"/>
    <s v="colorpencilcps24jk12box12setartomoro"/>
    <n v="548"/>
    <x v="132"/>
  </r>
  <r>
    <s v=""/>
    <s v=""/>
    <x v="1"/>
    <n v="40"/>
    <x v="1"/>
    <x v="1"/>
    <x v="1"/>
    <m/>
    <x v="0"/>
    <x v="1"/>
    <x v="0"/>
    <s v="BALLPEN BP 336 MY PASTEL (BLACK) JK"/>
    <x v="1"/>
    <n v="144"/>
    <x v="0"/>
    <n v="7200"/>
    <m/>
    <m/>
    <x v="3"/>
    <x v="2"/>
    <x v="0"/>
    <x v="0"/>
    <n v="1036800"/>
    <n v="129600"/>
    <n v="45360"/>
    <n v="174960"/>
    <n v="861840"/>
    <x v="0"/>
    <s v=""/>
    <s v=""/>
    <n v="1036800"/>
    <n v="1036800"/>
    <x v="8"/>
    <x v="10"/>
    <x v="2"/>
    <x v="1"/>
    <x v="3"/>
    <s v="ballpenbp336mypastelblackjk"/>
    <s v="ballpenbp336mypastelblackjk10368000.1250.05"/>
    <s v="ballpenbp336mypastelblackjk10368000.1250.05"/>
    <s v=""/>
    <x v="1"/>
    <n v="82"/>
    <x v="1"/>
    <s v="144 LSN"/>
    <s v="ballpenbp336mypastelblackjk144lsnartomoro"/>
    <n v="82"/>
    <x v="133"/>
  </r>
  <r>
    <s v=""/>
    <s v=""/>
    <x v="1"/>
    <n v="40"/>
    <x v="1"/>
    <x v="1"/>
    <x v="1"/>
    <m/>
    <x v="0"/>
    <x v="1"/>
    <x v="0"/>
    <s v="GEL PEN GP 243 WHIZ GEL (BLACK) JK"/>
    <x v="1"/>
    <n v="144"/>
    <x v="0"/>
    <n v="24600"/>
    <m/>
    <m/>
    <x v="3"/>
    <x v="2"/>
    <x v="0"/>
    <x v="0"/>
    <n v="3542400"/>
    <n v="442800"/>
    <n v="154980"/>
    <n v="597780"/>
    <n v="2944620"/>
    <x v="0"/>
    <s v=""/>
    <s v=""/>
    <n v="3542400"/>
    <n v="3542400"/>
    <x v="8"/>
    <x v="10"/>
    <x v="2"/>
    <x v="1"/>
    <x v="3"/>
    <s v="gelpengp243whizgelblackjk"/>
    <s v="gelpengp243whizgelblackjk35424000.1250.05"/>
    <s v="gelpengp243whizgelblackjk35424000.1250.05"/>
    <s v=""/>
    <x v="1"/>
    <n v="827"/>
    <x v="1"/>
    <s v="144 LSN"/>
    <s v="gelpengp243whizgelblackjk144lsnartomoro"/>
    <n v="827"/>
    <x v="134"/>
  </r>
  <r>
    <s v=""/>
    <s v=""/>
    <x v="1"/>
    <n v="40"/>
    <x v="1"/>
    <x v="1"/>
    <x v="1"/>
    <m/>
    <x v="0"/>
    <x v="1"/>
    <x v="0"/>
    <s v="GEL PEN GP 266 ITECH 2 BLACK JK"/>
    <x v="1"/>
    <n v="144"/>
    <x v="0"/>
    <n v="27600"/>
    <m/>
    <m/>
    <x v="3"/>
    <x v="2"/>
    <x v="0"/>
    <x v="0"/>
    <n v="3974400"/>
    <n v="496800"/>
    <n v="173880"/>
    <n v="670680"/>
    <n v="3303720"/>
    <x v="0"/>
    <s v=""/>
    <s v=""/>
    <n v="3974400"/>
    <n v="3974400"/>
    <x v="8"/>
    <x v="10"/>
    <x v="2"/>
    <x v="1"/>
    <x v="3"/>
    <s v="gelpengp266itech2blackjk"/>
    <s v="gelpengp266itech2blackjk39744000.1250.05"/>
    <s v="gelpengp266itech2blackjk39744000.1250.05"/>
    <s v=""/>
    <x v="1"/>
    <n v="834"/>
    <x v="1"/>
    <s v="144 LSN"/>
    <s v="gelpengp266itech2blackjk144lsnartomoro"/>
    <n v="834"/>
    <x v="135"/>
  </r>
  <r>
    <s v=""/>
    <s v=""/>
    <x v="1"/>
    <n v="40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12"/>
    <x v="1"/>
    <s v="288 PCS"/>
    <s v="pencilcasepc0719ac36afanimalcalenderjk288pcsartomoro"/>
    <n v="2012"/>
    <x v="136"/>
  </r>
  <r>
    <s v=""/>
    <s v=""/>
    <x v="1"/>
    <n v="40"/>
    <x v="1"/>
    <x v="1"/>
    <x v="1"/>
    <m/>
    <x v="0"/>
    <x v="1"/>
    <x v="0"/>
    <s v="PENCIL CASE PC 0719TV-33A/F TRAVEL JK"/>
    <x v="5"/>
    <n v="576"/>
    <x v="3"/>
    <n v="4800"/>
    <m/>
    <s v="288 PCS"/>
    <x v="3"/>
    <x v="2"/>
    <x v="0"/>
    <x v="0"/>
    <n v="2764800"/>
    <n v="345600"/>
    <n v="120960"/>
    <n v="466560"/>
    <n v="2298240"/>
    <x v="0"/>
    <n v="5553900"/>
    <n v="27358100"/>
    <n v="1382400"/>
    <n v="2764800"/>
    <x v="8"/>
    <x v="10"/>
    <x v="2"/>
    <x v="1"/>
    <x v="3"/>
    <s v="pencilcasepc0719tv33aftraveljk"/>
    <s v="pencilcasepc0719tv33aftraveljk13824000.1250.05"/>
    <s v="pencilcasepc0719tv33aftraveljk13824000.1250.05"/>
    <s v=""/>
    <x v="1"/>
    <n v="2024"/>
    <x v="0"/>
    <s v="288 PCS"/>
    <s v="pencilcasepc0719tv33aftraveljk288pcsartomoro"/>
    <n v="2024"/>
    <x v="13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1"/>
    <s v="ATA_0807_255-8"/>
    <x v="0"/>
    <n v="41"/>
    <x v="1"/>
    <x v="10"/>
    <x v="2"/>
    <s v="SA230711255"/>
    <x v="0"/>
    <x v="9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8"/>
    <x v="10"/>
    <x v="2"/>
    <x v="10"/>
    <x v="3"/>
    <s v="oilpastelop12sppcaseseaworldjk"/>
    <s v="oilpastelop12sppcaseseaworldjk17136000.1250.05"/>
    <s v="oilpastelop12sppcaseseaworldjk17136000.1250.05"/>
    <s v="ATALI MAKMURARTO MOROSA23071125545112oilpastelop12sppcaseseaworldjk"/>
    <x v="0"/>
    <n v="1765"/>
    <x v="1"/>
    <s v="12 LSN"/>
    <s v="oilpastelop12sppcaseseaworldjk12lsnartomoro"/>
    <n v="1765"/>
    <x v="138"/>
  </r>
  <r>
    <s v=""/>
    <s v=""/>
    <x v="1"/>
    <n v="41"/>
    <x v="1"/>
    <x v="1"/>
    <x v="1"/>
    <m/>
    <x v="0"/>
    <x v="1"/>
    <x v="0"/>
    <s v="COLOR PENCIL CP 12 PB JK"/>
    <x v="18"/>
    <n v="1872"/>
    <x v="5"/>
    <n v="10600"/>
    <m/>
    <m/>
    <x v="3"/>
    <x v="2"/>
    <x v="0"/>
    <x v="0"/>
    <n v="19843200"/>
    <n v="2480400"/>
    <n v="868140"/>
    <n v="3348540"/>
    <n v="16494660"/>
    <x v="0"/>
    <s v=""/>
    <s v=""/>
    <n v="1526400"/>
    <n v="19843200"/>
    <x v="8"/>
    <x v="10"/>
    <x v="2"/>
    <x v="1"/>
    <x v="3"/>
    <s v="colorpencilcp12pbjk"/>
    <s v="colorpencilcp12pbjk15264000.1250.05"/>
    <s v="colorpencilcp12pbjk15264000.1250.05"/>
    <s v=""/>
    <x v="1"/>
    <n v="541"/>
    <x v="1"/>
    <s v="12 LSN"/>
    <s v="colorpencilcp12pbjk12lsnartomoro"/>
    <n v="541"/>
    <x v="139"/>
  </r>
  <r>
    <s v=""/>
    <s v=""/>
    <x v="1"/>
    <n v="41"/>
    <x v="1"/>
    <x v="1"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8"/>
    <x v="10"/>
    <x v="2"/>
    <x v="1"/>
    <x v="3"/>
    <s v="eraser526b40pjk"/>
    <s v="eraser526b40pjk14150000.1250.05"/>
    <s v="eraser526b40pjk14150000.1250.05"/>
    <s v=""/>
    <x v="1"/>
    <n v="768"/>
    <x v="1"/>
    <s v="50 BOX (40 PCS)"/>
    <s v="eraser526b40pjk50box40pcsartomoro"/>
    <n v="768"/>
    <x v="140"/>
  </r>
  <r>
    <s v=""/>
    <s v=""/>
    <x v="1"/>
    <n v="41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8"/>
    <x v="10"/>
    <x v="2"/>
    <x v="1"/>
    <x v="3"/>
    <s v="erasereb30jk"/>
    <s v="erasereb30jk16000000.1250.05"/>
    <s v="erasereb30jk16000000.1250.05"/>
    <s v=""/>
    <x v="1"/>
    <n v="769"/>
    <x v="1"/>
    <s v="50 BOX (30 PCS)"/>
    <s v="erasereb30jk50box30pcsartomoro"/>
    <n v="769"/>
    <x v="141"/>
  </r>
  <r>
    <s v=""/>
    <s v=""/>
    <x v="1"/>
    <n v="41"/>
    <x v="1"/>
    <x v="1"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8"/>
    <x v="10"/>
    <x v="2"/>
    <x v="1"/>
    <x v="3"/>
    <s v="eraserer30wjk"/>
    <s v="eraserer30wjk16000000.1250.05"/>
    <s v="eraserer30wjk16000000.1250.05"/>
    <s v=""/>
    <x v="1"/>
    <n v="775"/>
    <x v="1"/>
    <s v="50 BOX (30 PCS)"/>
    <s v="eraserer30wjk50box30pcsartomoro"/>
    <n v="775"/>
    <x v="142"/>
  </r>
  <r>
    <s v=""/>
    <s v=""/>
    <x v="1"/>
    <n v="41"/>
    <x v="1"/>
    <x v="1"/>
    <x v="1"/>
    <m/>
    <x v="0"/>
    <x v="1"/>
    <x v="0"/>
    <s v="ERASER 526 B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8"/>
    <x v="10"/>
    <x v="2"/>
    <x v="1"/>
    <x v="3"/>
    <s v="eraser526b20jk"/>
    <s v="eraser526b20jk17050000.1250.05"/>
    <s v="eraser526b20jk17050000.1250.05"/>
    <s v=""/>
    <x v="1"/>
    <n v="765"/>
    <x v="1"/>
    <s v="50 BOX (20 PCS)"/>
    <s v="eraser526b20jk50box20pcsartomoro"/>
    <n v="765"/>
    <x v="143"/>
  </r>
  <r>
    <s v=""/>
    <s v=""/>
    <x v="1"/>
    <n v="41"/>
    <x v="1"/>
    <x v="1"/>
    <x v="1"/>
    <m/>
    <x v="0"/>
    <x v="1"/>
    <x v="0"/>
    <s v="CORRECTION FLUID JK 101 A JK"/>
    <x v="6"/>
    <n v="192"/>
    <x v="0"/>
    <n v="36000"/>
    <m/>
    <m/>
    <x v="3"/>
    <x v="2"/>
    <x v="0"/>
    <x v="0"/>
    <n v="6912000"/>
    <n v="864000"/>
    <n v="302400"/>
    <n v="1166400"/>
    <n v="5745600"/>
    <x v="0"/>
    <s v=""/>
    <s v=""/>
    <n v="1728000"/>
    <n v="6912000"/>
    <x v="8"/>
    <x v="10"/>
    <x v="2"/>
    <x v="1"/>
    <x v="3"/>
    <s v="correctionfluidjk101ajk"/>
    <s v="correctionfluidjk101ajk17280000.1250.05"/>
    <s v="correctionfluidjk101ajk17280000.1250.05"/>
    <s v=""/>
    <x v="1"/>
    <n v="574"/>
    <x v="1"/>
    <s v="48 LSN"/>
    <s v="correctionfluidjk101ajk48lsnartomoro"/>
    <n v="574"/>
    <x v="144"/>
  </r>
  <r>
    <s v=""/>
    <s v=""/>
    <x v="1"/>
    <n v="41"/>
    <x v="1"/>
    <x v="1"/>
    <x v="1"/>
    <m/>
    <x v="0"/>
    <x v="1"/>
    <x v="0"/>
    <s v="BALLPEN BP 349 12 VOKUS TRANS BLACK JK BONUS"/>
    <x v="2"/>
    <n v="24"/>
    <x v="0"/>
    <n v="13200"/>
    <m/>
    <m/>
    <x v="4"/>
    <x v="2"/>
    <x v="3"/>
    <x v="0"/>
    <n v="316800"/>
    <n v="31680"/>
    <n v="14256"/>
    <n v="45936"/>
    <n v="270864"/>
    <x v="0"/>
    <n v="9347658.75"/>
    <n v="44485341.25"/>
    <n v="316800"/>
    <n v="316800"/>
    <x v="8"/>
    <x v="10"/>
    <x v="2"/>
    <x v="1"/>
    <x v="3"/>
    <s v="ballpenbp34912vokustransblackjkbonus"/>
    <s v="ballpenbp34912vokustransblackjkbonus3168000.10.05"/>
    <s v="ballpenbp34912vokustransblackjkbonus132000.10.05"/>
    <s v=""/>
    <x v="1"/>
    <n v="94"/>
    <x v="1"/>
    <s v="12 GRS"/>
    <s v="ballpenbp34912vokustransblackjkbonus12grsartomoro"/>
    <n v="94"/>
    <x v="14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2"/>
    <s v="ATA_0807_292-5"/>
    <x v="0"/>
    <n v="42"/>
    <x v="1"/>
    <x v="10"/>
    <x v="2"/>
    <s v="SA230711292"/>
    <x v="0"/>
    <x v="9"/>
    <x v="0"/>
    <s v="OIL PASTEL OP 12 S PP CASE SEA WORLD JK"/>
    <x v="19"/>
    <n v="1152"/>
    <x v="5"/>
    <n v="11900"/>
    <m/>
    <m/>
    <x v="3"/>
    <x v="2"/>
    <x v="0"/>
    <x v="0"/>
    <n v="13708800"/>
    <n v="1713600"/>
    <n v="599760"/>
    <n v="2313360"/>
    <n v="11395440"/>
    <x v="0"/>
    <s v=""/>
    <s v=""/>
    <n v="1713600"/>
    <n v="13708800"/>
    <x v="8"/>
    <x v="10"/>
    <x v="2"/>
    <x v="2"/>
    <x v="3"/>
    <s v="oilpastelop12sppcaseseaworldjk"/>
    <s v="oilpastelop12sppcaseseaworldjk17136000.1250.05"/>
    <s v="oilpastelop12sppcaseseaworldjk17136000.1250.05"/>
    <s v="ATALI MAKMURARTO MOROSA23071129245112oilpastelop12sppcaseseaworldjk"/>
    <x v="0"/>
    <n v="1765"/>
    <x v="1"/>
    <s v="12 LSN"/>
    <s v="oilpastelop12sppcaseseaworldjk12lsnartomoro"/>
    <n v="1765"/>
    <x v="146"/>
  </r>
  <r>
    <s v=""/>
    <s v=""/>
    <x v="1"/>
    <n v="42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12"/>
    <x v="1"/>
    <s v="288 PCS"/>
    <s v="pencilcasepc0719ac36afanimalcalenderjk288pcsartomoro"/>
    <n v="2012"/>
    <x v="147"/>
  </r>
  <r>
    <s v=""/>
    <s v=""/>
    <x v="1"/>
    <n v="42"/>
    <x v="1"/>
    <x v="1"/>
    <x v="1"/>
    <m/>
    <x v="0"/>
    <x v="1"/>
    <x v="0"/>
    <s v="PENCIL CASE PC 0719GZ-34A/F GOZZY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gz34afgozzyjk"/>
    <s v="pencilcasepc0719gz34afgozzyjk13824000.1250.05"/>
    <s v="pencilcasepc0719gz34afgozzyjk13824000.1250.05"/>
    <s v=""/>
    <x v="1"/>
    <n v="2013"/>
    <x v="0"/>
    <s v="288 PCS"/>
    <s v="pencilcasepc0719gz34afgozzyjk288pcsartomoro"/>
    <n v="2013"/>
    <x v="148"/>
  </r>
  <r>
    <s v=""/>
    <s v=""/>
    <x v="1"/>
    <n v="42"/>
    <x v="1"/>
    <x v="1"/>
    <x v="1"/>
    <m/>
    <x v="0"/>
    <x v="1"/>
    <x v="0"/>
    <s v="PENCIL CASE PC 0719TV-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tv33aftraveljk"/>
    <s v="pencilcasepc0719tv33aftraveljk13824000.1250.05"/>
    <s v="pencilcasepc0719tv33aftraveljk13824000.1250.05"/>
    <s v=""/>
    <x v="1"/>
    <n v="2024"/>
    <x v="0"/>
    <s v="288 PCS"/>
    <s v="pencilcasepc0719tv33aftraveljk288pcsartomoro"/>
    <n v="2024"/>
    <x v="149"/>
  </r>
  <r>
    <s v=""/>
    <s v=""/>
    <x v="1"/>
    <n v="42"/>
    <x v="1"/>
    <x v="1"/>
    <x v="1"/>
    <m/>
    <x v="0"/>
    <x v="1"/>
    <x v="0"/>
    <s v="CRAYON PUTAR TWCR-12S JK"/>
    <x v="5"/>
    <n v="288"/>
    <x v="5"/>
    <n v="23900"/>
    <m/>
    <m/>
    <x v="3"/>
    <x v="2"/>
    <x v="0"/>
    <x v="0"/>
    <n v="6883200"/>
    <n v="860400"/>
    <n v="301140"/>
    <n v="1161540"/>
    <n v="5721660"/>
    <x v="0"/>
    <n v="4174740"/>
    <n v="20564460"/>
    <n v="3441600"/>
    <n v="6883200"/>
    <x v="8"/>
    <x v="10"/>
    <x v="2"/>
    <x v="1"/>
    <x v="3"/>
    <s v="crayonputartwcr12sjk"/>
    <s v="crayonputartwcr12sjk34416000.1250.05"/>
    <s v="crayonputartwcr12sjk34416000.1250.05"/>
    <s v=""/>
    <x v="1"/>
    <n v="619"/>
    <x v="1"/>
    <s v="12 LSN"/>
    <s v="crayonputartwcr12sjk12lsnartomoro"/>
    <n v="619"/>
    <x v="15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3"/>
    <s v="KEN_0807_383-8"/>
    <x v="0"/>
    <n v="43"/>
    <x v="1"/>
    <x v="11"/>
    <x v="2"/>
    <s v="23070383"/>
    <x v="9"/>
    <x v="8"/>
    <x v="0"/>
    <s v="KENKO BINDER CLIP NO 155"/>
    <x v="9"/>
    <m/>
    <x v="1"/>
    <m/>
    <n v="1380000"/>
    <m/>
    <x v="5"/>
    <x v="0"/>
    <x v="0"/>
    <x v="0"/>
    <n v="4140000"/>
    <n v="703800"/>
    <n v="0"/>
    <n v="703800"/>
    <n v="3436200"/>
    <x v="0"/>
    <s v=""/>
    <s v=""/>
    <n v="1380000"/>
    <s v=""/>
    <x v="8"/>
    <x v="11"/>
    <x v="2"/>
    <x v="10"/>
    <x v="3"/>
    <s v="kenkobinderclipno155"/>
    <s v="kenkobinderclipno15513800000.17"/>
    <s v="kenkobinderclipno15513800000.17"/>
    <s v="KENKO SINAR INDONESIAARTO MORO23070383SA 4283445113kenkobinderclipno155"/>
    <x v="0"/>
    <n v="1183"/>
    <x v="1"/>
    <s v="20 GRS"/>
    <s v="kenkobinderclipno15520grsartomoro"/>
    <n v="1183"/>
    <x v="151"/>
  </r>
  <r>
    <s v=""/>
    <s v=""/>
    <x v="1"/>
    <n v="43"/>
    <x v="1"/>
    <x v="1"/>
    <x v="1"/>
    <m/>
    <x v="0"/>
    <x v="1"/>
    <x v="0"/>
    <s v="KENKO BINDER CLIP NO.200"/>
    <x v="8"/>
    <m/>
    <x v="1"/>
    <m/>
    <n v="1200000"/>
    <m/>
    <x v="5"/>
    <x v="0"/>
    <x v="0"/>
    <x v="0"/>
    <n v="6000000"/>
    <n v="1020000.0000000001"/>
    <n v="0"/>
    <n v="1020000.0000000001"/>
    <n v="4980000"/>
    <x v="0"/>
    <s v=""/>
    <s v=""/>
    <n v="1200000"/>
    <s v=""/>
    <x v="8"/>
    <x v="11"/>
    <x v="2"/>
    <x v="1"/>
    <x v="3"/>
    <s v="kenkobinderclipno200"/>
    <s v="kenkobinderclipno20012000000.17"/>
    <s v="kenkobinderclipno20012000000.17"/>
    <s v=""/>
    <x v="1"/>
    <n v="1184"/>
    <x v="1"/>
    <s v="10 GRS"/>
    <s v="kenkobinderclipno20010grsartomoro"/>
    <n v="1184"/>
    <x v="152"/>
  </r>
  <r>
    <s v=""/>
    <s v=""/>
    <x v="1"/>
    <n v="43"/>
    <x v="1"/>
    <x v="1"/>
    <x v="1"/>
    <m/>
    <x v="0"/>
    <x v="1"/>
    <x v="0"/>
    <s v="KENKO BINDER CLIP NO.260"/>
    <x v="19"/>
    <m/>
    <x v="1"/>
    <m/>
    <n v="900000"/>
    <m/>
    <x v="5"/>
    <x v="0"/>
    <x v="0"/>
    <x v="0"/>
    <n v="7200000"/>
    <n v="1224000"/>
    <n v="0"/>
    <n v="1224000"/>
    <n v="5976000"/>
    <x v="0"/>
    <s v=""/>
    <s v=""/>
    <n v="900000"/>
    <s v=""/>
    <x v="8"/>
    <x v="11"/>
    <x v="2"/>
    <x v="1"/>
    <x v="3"/>
    <s v="kenkobinderclipno260"/>
    <s v="kenkobinderclipno2609000000.17"/>
    <s v="kenkobinderclipno2609000000.17"/>
    <s v=""/>
    <x v="1"/>
    <n v="1185"/>
    <x v="1"/>
    <s v="5 GRS"/>
    <s v="kenkobinderclipno2605grsartomoro"/>
    <n v="1185"/>
    <x v="153"/>
  </r>
  <r>
    <s v=""/>
    <s v=""/>
    <x v="1"/>
    <n v="43"/>
    <x v="1"/>
    <x v="1"/>
    <x v="1"/>
    <m/>
    <x v="0"/>
    <x v="1"/>
    <x v="0"/>
    <s v="KENKO BINDER CLIP NO..280 6 PCS/BOX"/>
    <x v="5"/>
    <m/>
    <x v="1"/>
    <m/>
    <n v="1548000"/>
    <s v="72 BOX (6 PCS)"/>
    <x v="5"/>
    <x v="0"/>
    <x v="0"/>
    <x v="0"/>
    <n v="3096000"/>
    <n v="526320"/>
    <n v="0"/>
    <n v="526320"/>
    <n v="2569680"/>
    <x v="0"/>
    <s v=""/>
    <s v=""/>
    <n v="1548000"/>
    <s v=""/>
    <x v="8"/>
    <x v="11"/>
    <x v="2"/>
    <x v="1"/>
    <x v="3"/>
    <s v="kenkobinderclipno2806pcsbox"/>
    <s v="kenkobinderclipno2806pcsbox15480000.17"/>
    <s v="kenkobinderclipno2806pcsbox15480000.17"/>
    <s v=""/>
    <x v="1"/>
    <n v="1187"/>
    <x v="0"/>
    <s v="72 BOX (6 PCS)"/>
    <s v="kenkobinderclipno2806pcsbox72box6pcsartomoro"/>
    <n v="1187"/>
    <x v="154"/>
  </r>
  <r>
    <s v=""/>
    <s v=""/>
    <x v="1"/>
    <n v="43"/>
    <x v="1"/>
    <x v="1"/>
    <x v="1"/>
    <m/>
    <x v="0"/>
    <x v="1"/>
    <x v="0"/>
    <s v="KENKO BINDER CLIP NO..300 (6 PCS/BOX)"/>
    <x v="5"/>
    <m/>
    <x v="1"/>
    <m/>
    <n v="2059200"/>
    <s v="48 BOX (6 PCS)"/>
    <x v="5"/>
    <x v="0"/>
    <x v="0"/>
    <x v="0"/>
    <n v="4118400"/>
    <n v="700128"/>
    <n v="0"/>
    <n v="700128"/>
    <n v="3418272"/>
    <x v="0"/>
    <s v=""/>
    <s v=""/>
    <n v="2059200"/>
    <s v=""/>
    <x v="8"/>
    <x v="11"/>
    <x v="2"/>
    <x v="1"/>
    <x v="3"/>
    <s v="kenkobinderclipno3006pcsbox"/>
    <s v="kenkobinderclipno3006pcsbox20592000.17"/>
    <s v="kenkobinderclipno3006pcsbox20592000.17"/>
    <s v=""/>
    <x v="1"/>
    <n v="1189"/>
    <x v="0"/>
    <s v="48 BOX (6 PCS)"/>
    <s v="kenkobinderclipno3006pcsbox48box6pcsartomoro"/>
    <n v="1189"/>
    <x v="155"/>
  </r>
  <r>
    <s v=""/>
    <s v=""/>
    <x v="1"/>
    <n v="43"/>
    <x v="1"/>
    <x v="1"/>
    <x v="1"/>
    <m/>
    <x v="0"/>
    <x v="1"/>
    <x v="0"/>
    <s v="KENKO BINDER CLIP NO.105"/>
    <x v="9"/>
    <m/>
    <x v="1"/>
    <m/>
    <n v="1440000"/>
    <m/>
    <x v="5"/>
    <x v="0"/>
    <x v="0"/>
    <x v="0"/>
    <n v="4320000"/>
    <n v="734400"/>
    <n v="0"/>
    <n v="734400"/>
    <n v="3585600"/>
    <x v="0"/>
    <s v=""/>
    <s v=""/>
    <n v="1440000"/>
    <s v=""/>
    <x v="8"/>
    <x v="11"/>
    <x v="2"/>
    <x v="1"/>
    <x v="3"/>
    <s v="kenkobinderclipno105"/>
    <s v="kenkobinderclipno10514400000.17"/>
    <s v="kenkobinderclipno10514400000.17"/>
    <s v=""/>
    <x v="1"/>
    <n v="1180"/>
    <x v="1"/>
    <s v="50 GRS"/>
    <s v="kenkobinderclipno10550grsartomoro"/>
    <n v="1180"/>
    <x v="156"/>
  </r>
  <r>
    <s v=""/>
    <s v=""/>
    <x v="1"/>
    <n v="43"/>
    <x v="1"/>
    <x v="1"/>
    <x v="1"/>
    <m/>
    <x v="0"/>
    <x v="1"/>
    <x v="0"/>
    <s v="KENKO BINDER CLIP NO.107"/>
    <x v="5"/>
    <m/>
    <x v="1"/>
    <m/>
    <n v="1590000"/>
    <m/>
    <x v="5"/>
    <x v="0"/>
    <x v="0"/>
    <x v="0"/>
    <n v="3180000"/>
    <n v="540600"/>
    <n v="0"/>
    <n v="540600"/>
    <n v="2639400"/>
    <x v="0"/>
    <s v=""/>
    <s v=""/>
    <n v="1590000"/>
    <s v=""/>
    <x v="8"/>
    <x v="11"/>
    <x v="2"/>
    <x v="1"/>
    <x v="3"/>
    <s v="kenkobinderclipno107"/>
    <s v="kenkobinderclipno10715900000.17"/>
    <s v="kenkobinderclipno10715900000.17"/>
    <s v=""/>
    <x v="1"/>
    <n v="1181"/>
    <x v="1"/>
    <s v="50 GRS"/>
    <s v="kenkobinderclipno10750grsartomoro"/>
    <n v="1181"/>
    <x v="157"/>
  </r>
  <r>
    <s v=""/>
    <s v=""/>
    <x v="1"/>
    <n v="43"/>
    <x v="1"/>
    <x v="1"/>
    <x v="1"/>
    <m/>
    <x v="0"/>
    <x v="1"/>
    <x v="0"/>
    <s v="KENKO BINDER CLIP NO.111"/>
    <x v="5"/>
    <m/>
    <x v="1"/>
    <m/>
    <n v="1476000"/>
    <m/>
    <x v="5"/>
    <x v="0"/>
    <x v="0"/>
    <x v="0"/>
    <n v="2952000"/>
    <n v="501840.00000000006"/>
    <n v="0"/>
    <n v="501840.00000000006"/>
    <n v="2450160"/>
    <x v="0"/>
    <n v="5951088"/>
    <n v="29055312"/>
    <n v="1476000"/>
    <s v=""/>
    <x v="8"/>
    <x v="11"/>
    <x v="2"/>
    <x v="1"/>
    <x v="4"/>
    <s v="kenkobinderclipno111"/>
    <s v="kenkobinderclipno11114760000.17"/>
    <s v="kenkobinderclipno11114760000.17"/>
    <s v=""/>
    <x v="1"/>
    <n v="1182"/>
    <x v="1"/>
    <s v="30 GRS"/>
    <s v="kenkobinderclipno11130grsartomoro"/>
    <n v="1182"/>
    <x v="15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4"/>
    <s v="KEN_0807_366-9"/>
    <x v="0"/>
    <n v="44"/>
    <x v="1"/>
    <x v="11"/>
    <x v="2"/>
    <s v="23070366"/>
    <x v="10"/>
    <x v="8"/>
    <x v="0"/>
    <s v="KENKO LIQUID GLUE LG 50 50ML"/>
    <x v="1"/>
    <m/>
    <x v="1"/>
    <m/>
    <n v="504000"/>
    <m/>
    <x v="5"/>
    <x v="0"/>
    <x v="0"/>
    <x v="0"/>
    <n v="504000"/>
    <n v="85680"/>
    <n v="0"/>
    <n v="85680"/>
    <n v="418320"/>
    <x v="0"/>
    <s v=""/>
    <s v=""/>
    <n v="504000"/>
    <s v=""/>
    <x v="8"/>
    <x v="11"/>
    <x v="2"/>
    <x v="8"/>
    <x v="3"/>
    <s v="kenkoliquidgluelg5050ml"/>
    <s v="kenkoliquidgluelg5050ml5040000.17"/>
    <s v="kenkoliquidgluelg5050ml5040000.17"/>
    <s v="KENKO SINAR INDONESIAARTO MORO23070366SA 4281445113kenkoliquidgluelg5050ml"/>
    <x v="0"/>
    <n v="1364"/>
    <x v="1"/>
    <s v="20 LSN"/>
    <s v="kenkoliquidgluelg5050ml20lsnartomoro"/>
    <n v="1364"/>
    <x v="159"/>
  </r>
  <r>
    <s v=""/>
    <s v=""/>
    <x v="1"/>
    <n v="44"/>
    <x v="1"/>
    <x v="1"/>
    <x v="1"/>
    <m/>
    <x v="0"/>
    <x v="1"/>
    <x v="0"/>
    <s v="KENKO GEL PEN K-1 BLACK"/>
    <x v="5"/>
    <m/>
    <x v="1"/>
    <m/>
    <n v="5702400"/>
    <m/>
    <x v="5"/>
    <x v="0"/>
    <x v="0"/>
    <x v="0"/>
    <n v="11404800"/>
    <n v="1938816.0000000002"/>
    <n v="0"/>
    <n v="1938816.0000000002"/>
    <n v="9465984"/>
    <x v="0"/>
    <s v=""/>
    <s v=""/>
    <n v="5702400"/>
    <s v=""/>
    <x v="8"/>
    <x v="11"/>
    <x v="2"/>
    <x v="1"/>
    <x v="3"/>
    <s v="kenkogelpenk1black"/>
    <s v="kenkogelpenk1black57024000.17"/>
    <s v="kenkogelpenk1black57024000.17"/>
    <s v=""/>
    <x v="1"/>
    <n v="1311"/>
    <x v="1"/>
    <s v="12 GRS"/>
    <s v="kenkogelpenk1black12grsartomoro"/>
    <n v="1311"/>
    <x v="160"/>
  </r>
  <r>
    <s v=""/>
    <s v=""/>
    <x v="1"/>
    <n v="44"/>
    <x v="1"/>
    <x v="1"/>
    <x v="1"/>
    <m/>
    <x v="0"/>
    <x v="1"/>
    <x v="0"/>
    <s v="KENKO GEL PEN HI TECH H 028MM BLACK"/>
    <x v="0"/>
    <m/>
    <x v="1"/>
    <m/>
    <n v="5616000"/>
    <m/>
    <x v="5"/>
    <x v="0"/>
    <x v="0"/>
    <x v="0"/>
    <n v="56160000"/>
    <n v="9547200"/>
    <n v="0"/>
    <n v="9547200"/>
    <n v="46612800"/>
    <x v="0"/>
    <s v=""/>
    <s v=""/>
    <n v="5616000"/>
    <s v=""/>
    <x v="8"/>
    <x v="11"/>
    <x v="2"/>
    <x v="1"/>
    <x v="3"/>
    <s v="kenkogelpenhitechh028mmblack"/>
    <s v="kenkogelpenhitechh028mmblack56160000.17"/>
    <s v="kenkogelpenhitechh028mmblack56160000.17"/>
    <s v=""/>
    <x v="1"/>
    <n v="1298"/>
    <x v="1"/>
    <s v="12 GRS"/>
    <s v="kenkogelpenhitechh028mmblack12grsartomoro"/>
    <n v="1298"/>
    <x v="161"/>
  </r>
  <r>
    <s v=""/>
    <s v=""/>
    <x v="1"/>
    <n v="44"/>
    <x v="1"/>
    <x v="1"/>
    <x v="1"/>
    <m/>
    <x v="0"/>
    <x v="1"/>
    <x v="0"/>
    <s v="KENKO GEL PEN HI TECH H 028MM BLUE"/>
    <x v="9"/>
    <m/>
    <x v="1"/>
    <m/>
    <n v="5616000"/>
    <m/>
    <x v="5"/>
    <x v="0"/>
    <x v="0"/>
    <x v="0"/>
    <n v="16848000"/>
    <n v="2864160"/>
    <n v="0"/>
    <n v="2864160"/>
    <n v="13983840"/>
    <x v="0"/>
    <s v=""/>
    <s v=""/>
    <n v="5616000"/>
    <s v=""/>
    <x v="8"/>
    <x v="11"/>
    <x v="2"/>
    <x v="1"/>
    <x v="3"/>
    <s v="kenkogelpenhitechh028mmblue"/>
    <s v="kenkogelpenhitechh028mmblue56160000.17"/>
    <s v="kenkogelpenhitechh028mmblue56160000.17"/>
    <s v=""/>
    <x v="1"/>
    <n v="1299"/>
    <x v="1"/>
    <s v="12 GRS"/>
    <s v="kenkogelpenhitechh028mmblue12grsartomoro"/>
    <n v="1299"/>
    <x v="162"/>
  </r>
  <r>
    <s v=""/>
    <s v=""/>
    <x v="1"/>
    <n v="44"/>
    <x v="1"/>
    <x v="1"/>
    <x v="1"/>
    <m/>
    <x v="0"/>
    <x v="1"/>
    <x v="0"/>
    <s v="KENKO GEL PEN KE 303 T GEL TRIANGULAR BLUE"/>
    <x v="6"/>
    <m/>
    <x v="1"/>
    <m/>
    <n v="3110400"/>
    <m/>
    <x v="5"/>
    <x v="0"/>
    <x v="0"/>
    <x v="0"/>
    <n v="12441600"/>
    <n v="2115072"/>
    <n v="0"/>
    <n v="2115072"/>
    <n v="10326528"/>
    <x v="0"/>
    <s v=""/>
    <s v=""/>
    <n v="3110400"/>
    <s v=""/>
    <x v="8"/>
    <x v="11"/>
    <x v="2"/>
    <x v="1"/>
    <x v="3"/>
    <s v="kenkogelpenke303tgeltriangularblue"/>
    <s v="kenkogelpenke303tgeltriangularblue31104000.17"/>
    <s v="kenkogelpenke303tgeltriangularblue31104000.17"/>
    <s v=""/>
    <x v="1"/>
    <n v="1321"/>
    <x v="1"/>
    <s v="12 GRS"/>
    <s v="kenkogelpenke303tgeltriangularblue12grsartomoro"/>
    <n v="1321"/>
    <x v="163"/>
  </r>
  <r>
    <s v=""/>
    <s v=""/>
    <x v="1"/>
    <n v="44"/>
    <x v="1"/>
    <x v="1"/>
    <x v="1"/>
    <m/>
    <x v="0"/>
    <x v="1"/>
    <x v="0"/>
    <s v="KENKO GEL PEN KE 100 BLACK "/>
    <x v="5"/>
    <m/>
    <x v="1"/>
    <m/>
    <n v="2764800"/>
    <m/>
    <x v="5"/>
    <x v="0"/>
    <x v="0"/>
    <x v="0"/>
    <n v="5529600"/>
    <n v="940032.00000000012"/>
    <n v="0"/>
    <n v="940032.00000000012"/>
    <n v="4589568"/>
    <x v="0"/>
    <s v=""/>
    <s v=""/>
    <n v="2764800"/>
    <s v=""/>
    <x v="8"/>
    <x v="11"/>
    <x v="2"/>
    <x v="1"/>
    <x v="3"/>
    <s v="kenkogelpenke100black"/>
    <s v="kenkogelpenke100black27648000.17"/>
    <s v="kenkogelpenke100black27648000.17"/>
    <s v=""/>
    <x v="1"/>
    <n v="1316"/>
    <x v="1"/>
    <s v="12 GRS"/>
    <s v="kenkogelpenke100black12grsartomoro"/>
    <n v="1316"/>
    <x v="164"/>
  </r>
  <r>
    <s v=""/>
    <s v=""/>
    <x v="1"/>
    <n v="44"/>
    <x v="1"/>
    <x v="1"/>
    <x v="1"/>
    <m/>
    <x v="0"/>
    <x v="1"/>
    <x v="0"/>
    <s v="KENKO TRIGONAL CLIP NO.3"/>
    <x v="1"/>
    <m/>
    <x v="1"/>
    <m/>
    <n v="800000"/>
    <m/>
    <x v="5"/>
    <x v="0"/>
    <x v="0"/>
    <x v="0"/>
    <n v="800000"/>
    <n v="136000"/>
    <n v="0"/>
    <n v="136000"/>
    <n v="664000"/>
    <x v="0"/>
    <s v=""/>
    <s v=""/>
    <n v="800000"/>
    <s v=""/>
    <x v="8"/>
    <x v="11"/>
    <x v="2"/>
    <x v="1"/>
    <x v="3"/>
    <s v="kenkotrigonalclipno3"/>
    <s v="kenkotrigonalclipno38000000.17"/>
    <s v="kenkotrigonalclipno38000000.17"/>
    <s v=""/>
    <x v="1"/>
    <n v="1468"/>
    <x v="1"/>
    <s v="50 PAK (10 BOX)"/>
    <s v="kenkotrigonalclipno350pak10boxartomoro"/>
    <n v="1468"/>
    <x v="165"/>
  </r>
  <r>
    <s v=""/>
    <s v=""/>
    <x v="1"/>
    <n v="44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8"/>
    <x v="11"/>
    <x v="2"/>
    <x v="1"/>
    <x v="3"/>
    <s v="kenkojumboclipno5"/>
    <s v="kenkojumboclipno58600000.17"/>
    <s v="kenkojumboclipno58600000.17"/>
    <s v=""/>
    <x v="1"/>
    <n v="1361"/>
    <x v="1"/>
    <s v="20 PAK (10 BOX)"/>
    <s v="kenkojumboclipno520pak10boxartomoro"/>
    <n v="1361"/>
    <x v="166"/>
  </r>
  <r>
    <s v=""/>
    <s v=""/>
    <x v="1"/>
    <n v="44"/>
    <x v="1"/>
    <x v="1"/>
    <x v="1"/>
    <m/>
    <x v="0"/>
    <x v="1"/>
    <x v="0"/>
    <s v="KENKO PUNCH NO.30"/>
    <x v="1"/>
    <m/>
    <x v="1"/>
    <m/>
    <n v="1560000"/>
    <m/>
    <x v="5"/>
    <x v="0"/>
    <x v="0"/>
    <x v="0"/>
    <n v="1560000"/>
    <n v="265200"/>
    <n v="0"/>
    <n v="265200"/>
    <n v="1294800"/>
    <x v="0"/>
    <n v="18038360"/>
    <n v="88069640"/>
    <n v="1560000"/>
    <s v=""/>
    <x v="8"/>
    <x v="11"/>
    <x v="2"/>
    <x v="1"/>
    <x v="3"/>
    <s v="kenkopunchno30"/>
    <s v="kenkopunchno3015600000.17"/>
    <s v="kenkopunchno3015600000.17"/>
    <s v=""/>
    <x v="1"/>
    <n v="1414"/>
    <x v="1"/>
    <s v="10 LSN"/>
    <s v="kenkopunchno3010lsnartomoro"/>
    <n v="1414"/>
    <x v="16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5"/>
    <s v="SAP_1107_SOS-1"/>
    <x v="0"/>
    <n v="45"/>
    <x v="9"/>
    <x v="5"/>
    <x v="0"/>
    <s v="G-1705 INVSOS"/>
    <x v="0"/>
    <x v="10"/>
    <x v="0"/>
    <s v="MEJA IPAD IMPORT JUMBO KARAKTER"/>
    <x v="14"/>
    <n v="500"/>
    <x v="3"/>
    <n v="48000"/>
    <m/>
    <s v="10 PCS"/>
    <x v="1"/>
    <x v="0"/>
    <x v="0"/>
    <x v="0"/>
    <n v="24000000"/>
    <n v="0"/>
    <n v="0"/>
    <n v="0"/>
    <n v="24000000"/>
    <x v="0"/>
    <n v="0"/>
    <n v="24000000"/>
    <n v="480000"/>
    <n v="24000000"/>
    <x v="9"/>
    <x v="5"/>
    <x v="0"/>
    <x v="3"/>
    <x v="3"/>
    <s v="mejaipadimportjumbokarakter"/>
    <s v="mejaipadimportjumbokarakter480000"/>
    <s v="mejaipadimportjumbokarakter480000"/>
    <s v="SAPUTROUNTANAG-1705 INVSOS45114mejaipadimportjumbokarakter"/>
    <x v="0"/>
    <n v="1691"/>
    <x v="0"/>
    <s v="10 PCS"/>
    <s v="mejaipadimportjumbokarakter10pcsuntana"/>
    <n v="1691"/>
    <x v="1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6"/>
    <s v="LES_0807_253-1"/>
    <x v="0"/>
    <n v="46"/>
    <x v="8"/>
    <x v="20"/>
    <x v="0"/>
    <s v="448253"/>
    <x v="0"/>
    <x v="5"/>
    <x v="0"/>
    <s v="PIANIKA BLUE LOVELY K-2799-B"/>
    <x v="20"/>
    <n v="900"/>
    <x v="5"/>
    <n v="75000"/>
    <m/>
    <s v="10 SET"/>
    <x v="1"/>
    <x v="0"/>
    <x v="0"/>
    <x v="1"/>
    <n v="67500000"/>
    <n v="0"/>
    <n v="0"/>
    <n v="0"/>
    <n v="67500000"/>
    <x v="0"/>
    <n v="0"/>
    <n v="67500000"/>
    <n v="750000"/>
    <n v="67500000"/>
    <x v="8"/>
    <x v="20"/>
    <x v="0"/>
    <x v="3"/>
    <x v="3"/>
    <s v="pianikabluelovelyk2799b"/>
    <s v="pianikabluelovelyk2799b750000"/>
    <s v="pianikabluelovelyk2799b750000"/>
    <s v="LESTARIUNTANA44825345110pianikabluelovelyk2799b"/>
    <x v="0"/>
    <n v="2618"/>
    <x v="0"/>
    <s v="10 SET"/>
    <s v="pianikabluelovelyk2799b10setuntana"/>
    <n v="2618"/>
    <x v="16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7"/>
    <s v="PAR_0807_715-1"/>
    <x v="0"/>
    <n v="47"/>
    <x v="1"/>
    <x v="15"/>
    <x v="0"/>
    <s v="0715"/>
    <x v="0"/>
    <x v="11"/>
    <x v="0"/>
    <s v="DOC RIT BOX BATIK"/>
    <x v="1"/>
    <n v="8"/>
    <x v="0"/>
    <n v="168000"/>
    <m/>
    <m/>
    <x v="1"/>
    <x v="0"/>
    <x v="0"/>
    <x v="0"/>
    <n v="1344000"/>
    <n v="0"/>
    <n v="0"/>
    <n v="0"/>
    <n v="1344000"/>
    <x v="0"/>
    <n v="0"/>
    <n v="1344000"/>
    <n v="1344000"/>
    <n v="1344000"/>
    <x v="8"/>
    <x v="15"/>
    <x v="0"/>
    <x v="3"/>
    <x v="3"/>
    <s v="docritboxbatik"/>
    <s v="docritboxbatik1344000"/>
    <s v="docritboxbatik1344000"/>
    <s v="PARAMAUNTANA071545115docritboxbatik"/>
    <x v="0"/>
    <n v="670"/>
    <x v="1"/>
    <s v="8 LSN"/>
    <s v="docritboxbatik8lsnuntana"/>
    <n v="670"/>
    <x v="17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8"/>
    <s v="HAN_1007_096-1"/>
    <x v="0"/>
    <n v="48"/>
    <x v="10"/>
    <x v="16"/>
    <x v="0"/>
    <s v="HN072023096"/>
    <x v="0"/>
    <x v="12"/>
    <x v="0"/>
    <s v="MALAM SHINTOENG K 6-12W"/>
    <x v="9"/>
    <n v="1440"/>
    <x v="3"/>
    <n v="1600"/>
    <m/>
    <s v="480 PCS"/>
    <x v="1"/>
    <x v="0"/>
    <x v="0"/>
    <x v="0"/>
    <n v="2304000"/>
    <n v="0"/>
    <n v="0"/>
    <n v="0"/>
    <n v="2304000"/>
    <x v="0"/>
    <n v="0"/>
    <n v="2304000"/>
    <n v="768000"/>
    <n v="2304000"/>
    <x v="10"/>
    <x v="16"/>
    <x v="0"/>
    <x v="3"/>
    <x v="3"/>
    <s v="malamshintoengk612w"/>
    <s v="malamshintoengk612w768000"/>
    <s v="malamshintoengk612w768000"/>
    <s v="HANSAUNTANAHN07202309645117malamshintoengk612w"/>
    <x v="0"/>
    <n v="1609"/>
    <x v="0"/>
    <s v="480 PCS"/>
    <s v="malamshintoengk612w480pcsuntana"/>
    <n v="1609"/>
    <x v="17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9"/>
    <s v="BIN_1007_193-1"/>
    <x v="0"/>
    <n v="49"/>
    <x v="1"/>
    <x v="3"/>
    <x v="0"/>
    <s v="SI.2023.07.00193"/>
    <x v="0"/>
    <x v="11"/>
    <x v="0"/>
    <s v="PENCIL CASE KALENG WB + IS CC-1008"/>
    <x v="16"/>
    <n v="1440"/>
    <x v="3"/>
    <n v="13000"/>
    <m/>
    <s v="72 PCS"/>
    <x v="1"/>
    <x v="0"/>
    <x v="0"/>
    <x v="0"/>
    <n v="18720000"/>
    <n v="0"/>
    <n v="0"/>
    <n v="0"/>
    <n v="18720000"/>
    <x v="0"/>
    <n v="0"/>
    <n v="18720000"/>
    <n v="936000"/>
    <n v="18720000"/>
    <x v="10"/>
    <x v="3"/>
    <x v="0"/>
    <x v="3"/>
    <x v="3"/>
    <s v="pencilcasekalengwbiscc1008"/>
    <s v="pencilcasekalengwbiscc1008936000"/>
    <s v="pencilcasekalengwbiscc1008936000"/>
    <s v="BINTANG JAYAUNTANASI.2023.07.0019345115pencilcasekalengwbiscc1008"/>
    <x v="0"/>
    <n v="2590"/>
    <x v="0"/>
    <s v="72 PCS"/>
    <s v="pencilcasekalengwbiscc100872pcsuntana"/>
    <n v="2590"/>
    <x v="17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0"/>
    <s v="SBS_1007_B1M-3"/>
    <x v="0"/>
    <n v="50"/>
    <x v="1"/>
    <x v="7"/>
    <x v="0"/>
    <s v="VG0229B1M"/>
    <x v="0"/>
    <x v="8"/>
    <x v="0"/>
    <s v="BNL TALI AA0321-06/A6-80/BEAR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10"/>
    <x v="7"/>
    <x v="0"/>
    <x v="7"/>
    <x v="3"/>
    <s v="bnltaliaa032106a680bear"/>
    <s v="bnltaliaa032106a680bear2088000"/>
    <s v="bnltaliaa032106a680bear2088000"/>
    <s v="SBSUNTANAVG0229B1M45113bnltaliaa032106a680bear"/>
    <x v="0"/>
    <n v="2591"/>
    <x v="0"/>
    <s v="240 PCS"/>
    <s v="bnltaliaa032106a680bear240pcsuntana"/>
    <n v="2591"/>
    <x v="173"/>
  </r>
  <r>
    <s v=""/>
    <s v=""/>
    <x v="1"/>
    <n v="50"/>
    <x v="1"/>
    <x v="1"/>
    <x v="1"/>
    <m/>
    <x v="0"/>
    <x v="1"/>
    <x v="0"/>
    <s v="BNL TALI AA0321-09/A6-80/UNIVERSE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10"/>
    <x v="7"/>
    <x v="0"/>
    <x v="1"/>
    <x v="3"/>
    <s v="bnltaliaa032109a680universe"/>
    <s v="bnltaliaa032109a680universe2088000"/>
    <s v="bnltaliaa032109a680universe2088000"/>
    <s v=""/>
    <x v="1"/>
    <n v="2592"/>
    <x v="0"/>
    <s v="240 PCS"/>
    <s v="bnltaliaa032109a680universe240pcsuntana"/>
    <n v="2592"/>
    <x v="174"/>
  </r>
  <r>
    <s v=""/>
    <s v=""/>
    <x v="1"/>
    <n v="50"/>
    <x v="1"/>
    <x v="1"/>
    <x v="1"/>
    <m/>
    <x v="0"/>
    <x v="1"/>
    <x v="0"/>
    <s v="BNL TALI AA0321-10/A6-80/SR"/>
    <x v="5"/>
    <n v="480"/>
    <x v="3"/>
    <n v="8700"/>
    <m/>
    <s v="240 PCS"/>
    <x v="1"/>
    <x v="0"/>
    <x v="0"/>
    <x v="0"/>
    <n v="4176000"/>
    <n v="0"/>
    <n v="0"/>
    <n v="0"/>
    <n v="4176000"/>
    <x v="0"/>
    <n v="0"/>
    <n v="12528000"/>
    <n v="2088000"/>
    <n v="4176000"/>
    <x v="10"/>
    <x v="7"/>
    <x v="0"/>
    <x v="1"/>
    <x v="3"/>
    <s v="bnltaliaa032110a680sr"/>
    <s v="bnltaliaa032110a680sr2088000"/>
    <s v="bnltaliaa032110a680sr2088000"/>
    <s v=""/>
    <x v="1"/>
    <n v="2593"/>
    <x v="0"/>
    <s v="240 PCS"/>
    <s v="bnltaliaa032110a680sr240pcsuntana"/>
    <n v="2593"/>
    <x v="17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1"/>
    <s v="SBS_1007_B1M-6"/>
    <x v="0"/>
    <n v="51"/>
    <x v="1"/>
    <x v="7"/>
    <x v="0"/>
    <s v="VG0230B1M"/>
    <x v="0"/>
    <x v="8"/>
    <x v="0"/>
    <s v="BNL TALI AA0321-11/A7-80/FRUIT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6"/>
    <x v="3"/>
    <s v="bnltaliaa032111a780fruit"/>
    <s v="bnltaliaa032111a780fruit2592000"/>
    <s v="bnltaliaa032111a780fruit2592000"/>
    <s v="SBSUNTANAVG0230B1M45113bnltaliaa032111a780fruit"/>
    <x v="0"/>
    <n v="2594"/>
    <x v="0"/>
    <s v="384 PCS"/>
    <s v="bnltaliaa032111a780fruit384pcsuntana"/>
    <n v="2594"/>
    <x v="176"/>
  </r>
  <r>
    <s v=""/>
    <s v=""/>
    <x v="1"/>
    <n v="51"/>
    <x v="1"/>
    <x v="1"/>
    <x v="1"/>
    <m/>
    <x v="0"/>
    <x v="1"/>
    <x v="0"/>
    <s v="BNL TALI AA0321-12/A7-80/GLOWING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2a780glowing"/>
    <s v="bnltaliaa032112a780glowing2592000"/>
    <s v="bnltaliaa032112a780glowing2592000"/>
    <s v=""/>
    <x v="1"/>
    <n v="2595"/>
    <x v="0"/>
    <s v="384 PCS"/>
    <s v="bnltaliaa032112a780glowing384pcsuntana"/>
    <n v="2595"/>
    <x v="177"/>
  </r>
  <r>
    <s v=""/>
    <s v=""/>
    <x v="1"/>
    <n v="51"/>
    <x v="1"/>
    <x v="1"/>
    <x v="1"/>
    <m/>
    <x v="0"/>
    <x v="1"/>
    <x v="0"/>
    <s v="BNL TALI AA0321-13/A7-80/BALLOON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3a780balloon"/>
    <s v="bnltaliaa032113a780balloon2592000"/>
    <s v="bnltaliaa032113a780balloon2592000"/>
    <s v=""/>
    <x v="1"/>
    <n v="2596"/>
    <x v="0"/>
    <s v="384 PCS"/>
    <s v="bnltaliaa032113a780balloon384pcsuntana"/>
    <n v="2596"/>
    <x v="178"/>
  </r>
  <r>
    <s v=""/>
    <s v=""/>
    <x v="1"/>
    <n v="51"/>
    <x v="1"/>
    <x v="1"/>
    <x v="1"/>
    <m/>
    <x v="0"/>
    <x v="1"/>
    <x v="0"/>
    <s v="BNL TALI AA0321-18/A7-80/LUCU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8a780lucu"/>
    <s v="bnltaliaa032118a780lucu2592000"/>
    <s v="bnltaliaa032118a780lucu2592000"/>
    <s v=""/>
    <x v="1"/>
    <n v="2597"/>
    <x v="0"/>
    <s v="384 PCS"/>
    <s v="bnltaliaa032118a780lucu384pcsuntana"/>
    <n v="2597"/>
    <x v="179"/>
  </r>
  <r>
    <s v=""/>
    <s v=""/>
    <x v="1"/>
    <n v="51"/>
    <x v="1"/>
    <x v="1"/>
    <x v="1"/>
    <m/>
    <x v="0"/>
    <x v="1"/>
    <x v="0"/>
    <s v="BNL TALI AA0321-19/A7-80/UNIVERSE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9a780universe"/>
    <s v="bnltaliaa032119a780universe2592000"/>
    <s v="bnltaliaa032119a780universe2592000"/>
    <s v=""/>
    <x v="1"/>
    <n v="2598"/>
    <x v="0"/>
    <s v="384 PCS"/>
    <s v="bnltaliaa032119a780universe384pcsuntana"/>
    <n v="2598"/>
    <x v="180"/>
  </r>
  <r>
    <s v=""/>
    <s v=""/>
    <x v="1"/>
    <n v="51"/>
    <x v="1"/>
    <x v="1"/>
    <x v="1"/>
    <m/>
    <x v="0"/>
    <x v="1"/>
    <x v="0"/>
    <s v="BNL TALI AA0321-20/A7-80/SR"/>
    <x v="5"/>
    <n v="768"/>
    <x v="3"/>
    <n v="6750"/>
    <m/>
    <s v="384 PCS"/>
    <x v="1"/>
    <x v="0"/>
    <x v="0"/>
    <x v="0"/>
    <n v="5184000"/>
    <n v="0"/>
    <n v="0"/>
    <n v="0"/>
    <n v="5184000"/>
    <x v="0"/>
    <n v="0"/>
    <n v="31104000"/>
    <n v="2592000"/>
    <n v="5184000"/>
    <x v="10"/>
    <x v="7"/>
    <x v="0"/>
    <x v="1"/>
    <x v="3"/>
    <s v="bnltaliaa032120a780sr"/>
    <s v="bnltaliaa032120a780sr2592000"/>
    <s v="bnltaliaa032120a780sr2592000"/>
    <s v=""/>
    <x v="1"/>
    <n v="2599"/>
    <x v="0"/>
    <s v="384 PCS"/>
    <s v="bnltaliaa032120a780sr384pcsuntana"/>
    <n v="2599"/>
    <x v="18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2"/>
    <s v="KEN_1007_535-7"/>
    <x v="0"/>
    <n v="52"/>
    <x v="1"/>
    <x v="11"/>
    <x v="2"/>
    <s v="23070535"/>
    <x v="0"/>
    <x v="10"/>
    <x v="0"/>
    <s v="KENKO CORRECTION FLUID KE 01"/>
    <x v="21"/>
    <m/>
    <x v="1"/>
    <m/>
    <n v="1954800"/>
    <m/>
    <x v="5"/>
    <x v="0"/>
    <x v="0"/>
    <x v="0"/>
    <n v="35186400"/>
    <n v="5981688"/>
    <n v="0"/>
    <n v="5981688"/>
    <n v="29204712"/>
    <x v="0"/>
    <s v=""/>
    <s v=""/>
    <n v="1954800"/>
    <s v=""/>
    <x v="10"/>
    <x v="11"/>
    <x v="2"/>
    <x v="4"/>
    <x v="3"/>
    <s v="kenkocorrectionfluidke01"/>
    <s v="kenkocorrectionfluidke0119548000.17"/>
    <s v="kenkocorrectionfluidke0119548000.17"/>
    <s v="KENKO SINAR INDONESIAARTO MORO2307053545114kenkocorrectionfluidke01"/>
    <x v="0"/>
    <n v="1237"/>
    <x v="1"/>
    <s v="36 LSN"/>
    <s v="kenkocorrectionfluidke0136lsnartomoro"/>
    <n v="1237"/>
    <x v="182"/>
  </r>
  <r>
    <s v=""/>
    <s v=""/>
    <x v="1"/>
    <n v="52"/>
    <x v="1"/>
    <x v="1"/>
    <x v="1"/>
    <m/>
    <x v="0"/>
    <x v="1"/>
    <x v="0"/>
    <s v="KENKO HANDY TAPE DISPENSER TDB-2 BESI"/>
    <x v="1"/>
    <m/>
    <x v="1"/>
    <m/>
    <n v="2112000"/>
    <m/>
    <x v="5"/>
    <x v="0"/>
    <x v="0"/>
    <x v="0"/>
    <n v="2112000"/>
    <n v="359040"/>
    <n v="0"/>
    <n v="359040"/>
    <n v="1752960"/>
    <x v="0"/>
    <s v=""/>
    <s v=""/>
    <n v="2112000"/>
    <s v=""/>
    <x v="10"/>
    <x v="11"/>
    <x v="2"/>
    <x v="1"/>
    <x v="3"/>
    <s v="kenkohandytapedispensertdb2besi"/>
    <s v="kenkohandytapedispensertdb2besi21120000.17"/>
    <s v="kenkohandytapedispensertdb2besi21120000.17"/>
    <s v=""/>
    <x v="1"/>
    <n v="1343"/>
    <x v="1"/>
    <s v="8 LSN"/>
    <s v="kenkohandytapedispensertdb2besi8lsnartomoro"/>
    <n v="1343"/>
    <x v="183"/>
  </r>
  <r>
    <s v=""/>
    <s v=""/>
    <x v="1"/>
    <n v="52"/>
    <x v="1"/>
    <x v="1"/>
    <x v="1"/>
    <m/>
    <x v="0"/>
    <x v="1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10"/>
    <x v="11"/>
    <x v="2"/>
    <x v="1"/>
    <x v="3"/>
    <s v="kenkopencilcasepc0719ur"/>
    <s v="kenkopencilcasepc0719ur14976000.17"/>
    <s v="kenkopencilcasepc0719ur14976000.17"/>
    <s v=""/>
    <x v="1"/>
    <n v="1400"/>
    <x v="1"/>
    <s v="24 LSN"/>
    <s v="kenkopencilcasepc0719ur24lsnartomoro"/>
    <n v="1400"/>
    <x v="184"/>
  </r>
  <r>
    <s v=""/>
    <s v=""/>
    <x v="1"/>
    <n v="52"/>
    <x v="1"/>
    <x v="1"/>
    <x v="1"/>
    <m/>
    <x v="0"/>
    <x v="1"/>
    <x v="0"/>
    <s v="KENKO CORRECTION TAPE CT 902 CL 12M X 5MM"/>
    <x v="9"/>
    <m/>
    <x v="1"/>
    <m/>
    <n v="2880000"/>
    <m/>
    <x v="5"/>
    <x v="0"/>
    <x v="0"/>
    <x v="0"/>
    <n v="8640000"/>
    <n v="1468800"/>
    <n v="0"/>
    <n v="1468800"/>
    <n v="7171200"/>
    <x v="0"/>
    <s v=""/>
    <s v=""/>
    <n v="2880000"/>
    <s v=""/>
    <x v="10"/>
    <x v="11"/>
    <x v="2"/>
    <x v="1"/>
    <x v="3"/>
    <s v="kenkocorrectiontapect902cl12mx5mm"/>
    <s v="kenkocorrectiontapect902cl12mx5mm28800000.17"/>
    <s v="kenkocorrectiontapect902cl12mx5mm28800000.17"/>
    <s v=""/>
    <x v="1"/>
    <n v="1267"/>
    <x v="1"/>
    <s v="48 LSN"/>
    <s v="kenkocorrectiontapect902cl12mx5mm48lsnartomoro"/>
    <n v="1267"/>
    <x v="185"/>
  </r>
  <r>
    <s v=""/>
    <s v=""/>
    <x v="1"/>
    <n v="52"/>
    <x v="1"/>
    <x v="1"/>
    <x v="1"/>
    <m/>
    <x v="0"/>
    <x v="1"/>
    <x v="0"/>
    <s v="KENKO CORRECTION FLUID KE 107 M"/>
    <x v="1"/>
    <m/>
    <x v="1"/>
    <m/>
    <n v="2008800"/>
    <m/>
    <x v="5"/>
    <x v="0"/>
    <x v="0"/>
    <x v="0"/>
    <n v="2008800"/>
    <n v="341496"/>
    <n v="0"/>
    <n v="341496"/>
    <n v="1667304"/>
    <x v="0"/>
    <s v=""/>
    <s v=""/>
    <n v="2008800"/>
    <s v=""/>
    <x v="10"/>
    <x v="11"/>
    <x v="2"/>
    <x v="1"/>
    <x v="3"/>
    <s v="kenkocorrectionfluidke107m"/>
    <s v="kenkocorrectionfluidke107m20088000.17"/>
    <s v="kenkocorrectionfluidke107m20088000.17"/>
    <s v=""/>
    <x v="1"/>
    <n v="1238"/>
    <x v="1"/>
    <s v="36 LSN"/>
    <s v="kenkocorrectionfluidke107m36lsnartomoro"/>
    <n v="1238"/>
    <x v="186"/>
  </r>
  <r>
    <s v=""/>
    <s v=""/>
    <x v="1"/>
    <n v="52"/>
    <x v="1"/>
    <x v="1"/>
    <x v="1"/>
    <m/>
    <x v="0"/>
    <x v="1"/>
    <x v="0"/>
    <s v="KENKO STAPLER HD 10 D PASTEL COLOR"/>
    <x v="5"/>
    <m/>
    <x v="1"/>
    <m/>
    <n v="2352000"/>
    <m/>
    <x v="5"/>
    <x v="0"/>
    <x v="0"/>
    <x v="0"/>
    <n v="4704000"/>
    <n v="799680"/>
    <n v="0"/>
    <n v="799680"/>
    <n v="3904320"/>
    <x v="0"/>
    <s v=""/>
    <s v=""/>
    <n v="2352000"/>
    <s v=""/>
    <x v="10"/>
    <x v="11"/>
    <x v="2"/>
    <x v="1"/>
    <x v="3"/>
    <s v="kenkostaplerhd10dpastelcolor"/>
    <s v="kenkostaplerhd10dpastelcolor23520000.17"/>
    <s v="kenkostaplerhd10dpastelcolor23520000.17"/>
    <s v=""/>
    <x v="1"/>
    <n v="1449"/>
    <x v="1"/>
    <s v="20 LSN"/>
    <s v="kenkostaplerhd10dpastelcolor20lsnartomoro"/>
    <n v="1449"/>
    <x v="187"/>
  </r>
  <r>
    <s v=""/>
    <s v=""/>
    <x v="1"/>
    <n v="52"/>
    <x v="1"/>
    <x v="1"/>
    <x v="1"/>
    <m/>
    <x v="0"/>
    <x v="1"/>
    <x v="0"/>
    <s v="KENKO STAPLER HD 50 PASTEL COLOR"/>
    <x v="5"/>
    <m/>
    <x v="1"/>
    <m/>
    <n v="2280000"/>
    <m/>
    <x v="5"/>
    <x v="0"/>
    <x v="0"/>
    <x v="0"/>
    <n v="4560000"/>
    <n v="775200"/>
    <n v="0"/>
    <n v="775200"/>
    <n v="3784800"/>
    <x v="0"/>
    <n v="10235088"/>
    <n v="49971312"/>
    <n v="2280000"/>
    <s v=""/>
    <x v="10"/>
    <x v="11"/>
    <x v="2"/>
    <x v="1"/>
    <x v="3"/>
    <s v="kenkostaplerhd50pastelcolor"/>
    <s v="kenkostaplerhd50pastelcolor22800000.17"/>
    <s v="kenkostaplerhd50pastelcolor22800000.17"/>
    <s v=""/>
    <x v="1"/>
    <n v="1455"/>
    <x v="1"/>
    <s v="20 BOX (6 PCS)"/>
    <s v="kenkostaplerhd50pastelcolor20box6pcsartomoro"/>
    <n v="1455"/>
    <x v="18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3"/>
    <s v="KEN_1007_709-2"/>
    <x v="0"/>
    <n v="53"/>
    <x v="1"/>
    <x v="11"/>
    <x v="2"/>
    <s v="23070709"/>
    <x v="0"/>
    <x v="11"/>
    <x v="0"/>
    <s v="KENKO CUTTER BLADE A 100 9MM"/>
    <x v="5"/>
    <m/>
    <x v="1"/>
    <m/>
    <n v="3888000"/>
    <m/>
    <x v="5"/>
    <x v="0"/>
    <x v="0"/>
    <x v="0"/>
    <n v="7776000"/>
    <n v="1321920"/>
    <n v="0"/>
    <n v="1321920"/>
    <n v="6454080"/>
    <x v="0"/>
    <s v=""/>
    <s v=""/>
    <n v="3888000"/>
    <s v=""/>
    <x v="10"/>
    <x v="11"/>
    <x v="2"/>
    <x v="0"/>
    <x v="3"/>
    <s v="kenkocutterbladea1009mm"/>
    <s v="kenkocutterbladea1009mm38880000.17"/>
    <s v="kenkocutterbladea1009mm38880000.17"/>
    <s v="KENKO SINAR INDONESIAARTO MORO2307070945115kenkocutterbladea1009mm"/>
    <x v="0"/>
    <n v="1275"/>
    <x v="1"/>
    <s v="120 LSN"/>
    <s v="kenkocutterbladea1009mm120lsnartomoro"/>
    <n v="1275"/>
    <x v="189"/>
  </r>
  <r>
    <s v=""/>
    <s v=""/>
    <x v="1"/>
    <n v="53"/>
    <x v="1"/>
    <x v="1"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n v="4626720"/>
    <n v="22589280"/>
    <n v="3888000"/>
    <s v=""/>
    <x v="10"/>
    <x v="11"/>
    <x v="2"/>
    <x v="1"/>
    <x v="3"/>
    <s v="kenkocutterbladel15018mm"/>
    <s v="kenkocutterbladel15018mm38880000.17"/>
    <s v="kenkocutterbladel15018mm38880000.17"/>
    <s v=""/>
    <x v="1"/>
    <n v="1276"/>
    <x v="1"/>
    <s v="60 LSN"/>
    <s v="kenkocutterbladel15018mm60lsnartomoro"/>
    <n v="1276"/>
    <x v="19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4"/>
    <s v="ATA_1007_590-7"/>
    <x v="0"/>
    <n v="54"/>
    <x v="1"/>
    <x v="10"/>
    <x v="2"/>
    <s v="SA230711590"/>
    <x v="0"/>
    <x v="10"/>
    <x v="0"/>
    <s v="PENCIL P 88 2B JK"/>
    <x v="8"/>
    <n v="150"/>
    <x v="6"/>
    <n v="104400"/>
    <m/>
    <s v="30 GRS"/>
    <x v="3"/>
    <x v="2"/>
    <x v="0"/>
    <x v="0"/>
    <n v="15660000"/>
    <n v="1957500"/>
    <n v="685125"/>
    <n v="2642625"/>
    <n v="13017375"/>
    <x v="0"/>
    <s v=""/>
    <s v=""/>
    <n v="3132000"/>
    <n v="15660000"/>
    <x v="10"/>
    <x v="10"/>
    <x v="2"/>
    <x v="4"/>
    <x v="3"/>
    <s v="pencilp882bjk"/>
    <s v="pencilp882bjk31320000.1250.05"/>
    <s v="pencilp882bjk31320000.1250.05"/>
    <s v="ATALI MAKMURARTO MOROSA23071159045114pencilp882bjk"/>
    <x v="0"/>
    <n v="2034"/>
    <x v="0"/>
    <s v="30 GRS"/>
    <s v="pencilp882bjk30grsartomoro"/>
    <n v="2034"/>
    <x v="191"/>
  </r>
  <r>
    <s v=""/>
    <s v=""/>
    <x v="1"/>
    <n v="54"/>
    <x v="1"/>
    <x v="1"/>
    <x v="1"/>
    <m/>
    <x v="0"/>
    <x v="1"/>
    <x v="0"/>
    <s v="ERASER 526 B40 P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10"/>
    <x v="10"/>
    <x v="2"/>
    <x v="1"/>
    <x v="3"/>
    <s v="eraser526b40pjk"/>
    <s v="eraser526b40pjk14150000.1250.05"/>
    <s v="eraser526b40pjk14150000.1250.05"/>
    <s v=""/>
    <x v="1"/>
    <n v="768"/>
    <x v="1"/>
    <s v="50 BOX (40 PCS)"/>
    <s v="eraser526b40pjk50box40pcsartomoro"/>
    <n v="768"/>
    <x v="192"/>
  </r>
  <r>
    <s v=""/>
    <s v=""/>
    <x v="1"/>
    <n v="54"/>
    <x v="1"/>
    <x v="1"/>
    <x v="1"/>
    <m/>
    <x v="0"/>
    <x v="1"/>
    <x v="0"/>
    <s v="ERASER 526 B40BL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10"/>
    <x v="10"/>
    <x v="2"/>
    <x v="1"/>
    <x v="3"/>
    <s v="eraser526b40bljk"/>
    <s v="eraser526b40bljk14150000.1250.05"/>
    <s v="eraser526b40bljk14150000.1250.05"/>
    <s v=""/>
    <x v="1"/>
    <n v="766"/>
    <x v="1"/>
    <s v="50 BOX (40 PCS)"/>
    <s v="eraser526b40bljk50box40pcsartomoro"/>
    <n v="766"/>
    <x v="193"/>
  </r>
  <r>
    <s v=""/>
    <s v=""/>
    <x v="1"/>
    <n v="54"/>
    <x v="1"/>
    <x v="1"/>
    <x v="1"/>
    <m/>
    <x v="0"/>
    <x v="1"/>
    <x v="0"/>
    <s v="ERASER EB-30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10"/>
    <x v="10"/>
    <x v="2"/>
    <x v="1"/>
    <x v="3"/>
    <s v="erasereb30jk"/>
    <s v="erasereb30jk16000000.1250.05"/>
    <s v="erasereb30jk16000000.1250.05"/>
    <s v=""/>
    <x v="1"/>
    <n v="769"/>
    <x v="1"/>
    <s v="50 BOX (30 PCS)"/>
    <s v="erasereb30jk50box30pcsartomoro"/>
    <n v="769"/>
    <x v="194"/>
  </r>
  <r>
    <s v=""/>
    <s v=""/>
    <x v="1"/>
    <n v="54"/>
    <x v="1"/>
    <x v="1"/>
    <x v="1"/>
    <m/>
    <x v="0"/>
    <x v="1"/>
    <x v="0"/>
    <s v="ERASER ER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0"/>
    <x v="10"/>
    <x v="2"/>
    <x v="1"/>
    <x v="3"/>
    <s v="eraserer30wjk"/>
    <s v="eraserer30wjk16000000.1250.05"/>
    <s v="eraserer30wjk16000000.1250.05"/>
    <s v=""/>
    <x v="1"/>
    <n v="775"/>
    <x v="1"/>
    <s v="50 BOX (30 PCS)"/>
    <s v="eraserer30wjk50box30pcsartomoro"/>
    <n v="775"/>
    <x v="195"/>
  </r>
  <r>
    <s v=""/>
    <s v=""/>
    <x v="1"/>
    <n v="54"/>
    <x v="1"/>
    <x v="1"/>
    <x v="1"/>
    <m/>
    <x v="0"/>
    <x v="1"/>
    <x v="0"/>
    <s v="ERASER 526 B-20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10"/>
    <x v="10"/>
    <x v="2"/>
    <x v="1"/>
    <x v="3"/>
    <s v="eraser526b20jk"/>
    <s v="eraser526b20jk17050000.1250.05"/>
    <s v="eraser526b20jk17050000.1250.05"/>
    <s v=""/>
    <x v="1"/>
    <n v="765"/>
    <x v="1"/>
    <s v="50 BOX (20 PCS)"/>
    <s v="eraser526b20jk50box20pcsartomoro"/>
    <n v="765"/>
    <x v="196"/>
  </r>
  <r>
    <s v=""/>
    <s v=""/>
    <x v="1"/>
    <n v="54"/>
    <x v="1"/>
    <x v="1"/>
    <x v="1"/>
    <m/>
    <x v="0"/>
    <x v="1"/>
    <x v="0"/>
    <s v="ERASER ER B20 BL JK"/>
    <x v="5"/>
    <n v="100"/>
    <x v="8"/>
    <n v="34100"/>
    <m/>
    <m/>
    <x v="3"/>
    <x v="2"/>
    <x v="0"/>
    <x v="0"/>
    <n v="3410000"/>
    <n v="426250"/>
    <n v="149187.5"/>
    <n v="575437.5"/>
    <n v="2834562.5"/>
    <x v="0"/>
    <n v="8218125"/>
    <n v="40481875"/>
    <n v="1705000"/>
    <n v="3410000"/>
    <x v="10"/>
    <x v="10"/>
    <x v="2"/>
    <x v="1"/>
    <x v="3"/>
    <s v="erasererb20bljk"/>
    <s v="erasererb20bljk17050000.1250.05"/>
    <s v="erasererb20bljk17050000.1250.05"/>
    <s v=""/>
    <x v="1"/>
    <n v="776"/>
    <x v="1"/>
    <s v="50 BOX (20 PCS)"/>
    <s v="erasererb20bljk50box20pcsartomoro"/>
    <n v="776"/>
    <x v="19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5"/>
    <s v="ATA_1007_611-12"/>
    <x v="0"/>
    <n v="55"/>
    <x v="1"/>
    <x v="10"/>
    <x v="2"/>
    <s v="SA230711611"/>
    <x v="0"/>
    <x v="10"/>
    <x v="0"/>
    <s v="OIL PASTEL OP12 S PP CASE SEA WORLD JK"/>
    <x v="10"/>
    <n v="1008"/>
    <x v="5"/>
    <n v="11900"/>
    <m/>
    <m/>
    <x v="3"/>
    <x v="2"/>
    <x v="0"/>
    <x v="0"/>
    <n v="11995200"/>
    <n v="1499400"/>
    <n v="524790"/>
    <n v="2024190"/>
    <n v="9971010"/>
    <x v="0"/>
    <s v=""/>
    <s v=""/>
    <n v="1713600"/>
    <n v="11995200"/>
    <x v="10"/>
    <x v="10"/>
    <x v="2"/>
    <x v="11"/>
    <x v="3"/>
    <s v="oilpastelop12sppcaseseaworldjk"/>
    <s v="oilpastelop12sppcaseseaworldjk17136000.1250.05"/>
    <s v="oilpastelop12sppcaseseaworldjk17136000.1250.05"/>
    <s v="ATALI MAKMURARTO MOROSA23071161145114oilpastelop12sppcaseseaworldjk"/>
    <x v="0"/>
    <n v="1765"/>
    <x v="1"/>
    <s v="12 LSN"/>
    <s v="oilpastelop12sppcaseseaworldjk12lsnartomoro"/>
    <n v="1765"/>
    <x v="198"/>
  </r>
  <r>
    <s v=""/>
    <s v=""/>
    <x v="1"/>
    <n v="55"/>
    <x v="1"/>
    <x v="1"/>
    <x v="1"/>
    <m/>
    <x v="0"/>
    <x v="1"/>
    <x v="0"/>
    <s v="OIL PASTEL OP 18 S PP CASE SEA WORLD JK"/>
    <x v="1"/>
    <n v="72"/>
    <x v="5"/>
    <n v="23000"/>
    <m/>
    <m/>
    <x v="3"/>
    <x v="2"/>
    <x v="0"/>
    <x v="0"/>
    <n v="1656000"/>
    <n v="207000"/>
    <n v="72450"/>
    <n v="279450"/>
    <n v="1376550"/>
    <x v="0"/>
    <s v=""/>
    <s v=""/>
    <n v="1656000"/>
    <n v="1656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66"/>
    <x v="1"/>
    <s v="6 LSN"/>
    <s v="oilpastelop18sppcaseseaworldjk6lsnartomoro"/>
    <n v="1766"/>
    <x v="199"/>
  </r>
  <r>
    <s v=""/>
    <s v=""/>
    <x v="1"/>
    <n v="55"/>
    <x v="1"/>
    <x v="1"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200"/>
  </r>
  <r>
    <s v=""/>
    <s v=""/>
    <x v="1"/>
    <n v="55"/>
    <x v="1"/>
    <x v="1"/>
    <x v="1"/>
    <m/>
    <x v="0"/>
    <x v="1"/>
    <x v="0"/>
    <s v="OIL PASTEL OP 36 S PP CASE SEA WORLD JK"/>
    <x v="1"/>
    <n v="36"/>
    <x v="5"/>
    <n v="41500"/>
    <m/>
    <m/>
    <x v="3"/>
    <x v="2"/>
    <x v="0"/>
    <x v="0"/>
    <n v="1494000"/>
    <n v="186750"/>
    <n v="65362.5"/>
    <n v="252112.5"/>
    <n v="1241887.5"/>
    <x v="0"/>
    <s v=""/>
    <s v=""/>
    <n v="1494000"/>
    <n v="1494000"/>
    <x v="10"/>
    <x v="10"/>
    <x v="2"/>
    <x v="1"/>
    <x v="3"/>
    <s v="oilpastelop36sppcaseseaworldjk"/>
    <s v="oilpastelop36sppcaseseaworldjk14940000.1250.05"/>
    <s v="oilpastelop36sppcaseseaworldjk14940000.1250.05"/>
    <s v=""/>
    <x v="1"/>
    <n v="1768"/>
    <x v="1"/>
    <s v="6 BOX (6 SET)"/>
    <s v="oilpastelop36sppcaseseaworldjk6box6setartomoro"/>
    <n v="1768"/>
    <x v="201"/>
  </r>
  <r>
    <s v=""/>
    <s v=""/>
    <x v="1"/>
    <n v="55"/>
    <x v="1"/>
    <x v="1"/>
    <x v="1"/>
    <m/>
    <x v="0"/>
    <x v="1"/>
    <x v="0"/>
    <s v="OIL PASTEL OP 55 S PP CASE SEA WORLD JK"/>
    <x v="1"/>
    <n v="24"/>
    <x v="5"/>
    <n v="66900"/>
    <m/>
    <m/>
    <x v="3"/>
    <x v="2"/>
    <x v="0"/>
    <x v="0"/>
    <n v="1605600"/>
    <n v="200700"/>
    <n v="70245"/>
    <n v="270945"/>
    <n v="1334655"/>
    <x v="0"/>
    <s v=""/>
    <s v=""/>
    <n v="1605600"/>
    <n v="1605600"/>
    <x v="10"/>
    <x v="10"/>
    <x v="2"/>
    <x v="1"/>
    <x v="3"/>
    <s v="oilpastelop55sppcaseseaworldjk"/>
    <s v="oilpastelop55sppcaseseaworldjk16056000.1250.05"/>
    <s v="oilpastelop55sppcaseseaworldjk16056000.1250.05"/>
    <s v=""/>
    <x v="1"/>
    <n v="1770"/>
    <x v="1"/>
    <s v="4 BOX (6 SET)"/>
    <s v="oilpastelop55sppcaseseaworldjk4box6setartomoro"/>
    <n v="1770"/>
    <x v="202"/>
  </r>
  <r>
    <s v=""/>
    <s v=""/>
    <x v="1"/>
    <n v="55"/>
    <x v="1"/>
    <x v="1"/>
    <x v="1"/>
    <m/>
    <x v="0"/>
    <x v="1"/>
    <x v="0"/>
    <s v="CRAYON PUTAR TWCR 12 S JK"/>
    <x v="5"/>
    <n v="288"/>
    <x v="5"/>
    <n v="23900"/>
    <m/>
    <m/>
    <x v="3"/>
    <x v="2"/>
    <x v="0"/>
    <x v="0"/>
    <n v="6883200"/>
    <n v="860400"/>
    <n v="301140"/>
    <n v="1161540"/>
    <n v="5721660"/>
    <x v="0"/>
    <s v=""/>
    <s v=""/>
    <n v="3441600"/>
    <n v="6883200"/>
    <x v="10"/>
    <x v="10"/>
    <x v="2"/>
    <x v="1"/>
    <x v="3"/>
    <s v="crayonputartwcr12sjk"/>
    <s v="crayonputartwcr12sjk34416000.1250.05"/>
    <s v="crayonputartwcr12sjk34416000.1250.05"/>
    <s v=""/>
    <x v="1"/>
    <n v="619"/>
    <x v="1"/>
    <s v="12 LSN"/>
    <s v="crayonputartwcr12sjk12lsnartomoro"/>
    <n v="619"/>
    <x v="203"/>
  </r>
  <r>
    <s v=""/>
    <s v=""/>
    <x v="1"/>
    <n v="55"/>
    <x v="1"/>
    <x v="1"/>
    <x v="1"/>
    <m/>
    <x v="0"/>
    <x v="1"/>
    <x v="0"/>
    <s v="CRAYON PUTAR TWCR 12 MINI JK"/>
    <x v="5"/>
    <n v="288"/>
    <x v="5"/>
    <n v="18600"/>
    <m/>
    <m/>
    <x v="3"/>
    <x v="2"/>
    <x v="0"/>
    <x v="0"/>
    <n v="5356800"/>
    <n v="669600"/>
    <n v="234360"/>
    <n v="903960"/>
    <n v="4452840"/>
    <x v="0"/>
    <s v=""/>
    <s v=""/>
    <n v="2678400"/>
    <n v="5356800"/>
    <x v="10"/>
    <x v="10"/>
    <x v="2"/>
    <x v="1"/>
    <x v="3"/>
    <s v="crayonputartwcr12minijk"/>
    <s v="crayonputartwcr12minijk26784000.1250.05"/>
    <s v="crayonputartwcr12minijk26784000.1250.05"/>
    <s v=""/>
    <x v="1"/>
    <n v="618"/>
    <x v="1"/>
    <s v="12 LSN"/>
    <s v="crayonputartwcr12minijk12lsnartomoro"/>
    <n v="618"/>
    <x v="204"/>
  </r>
  <r>
    <s v=""/>
    <s v=""/>
    <x v="1"/>
    <n v="55"/>
    <x v="1"/>
    <x v="1"/>
    <x v="1"/>
    <m/>
    <x v="0"/>
    <x v="1"/>
    <x v="0"/>
    <s v="ERASER 526 B40 P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10"/>
    <x v="10"/>
    <x v="2"/>
    <x v="1"/>
    <x v="3"/>
    <s v="eraser526b40pjk"/>
    <s v="eraser526b40pjk14150000.1250.05"/>
    <s v="eraser526b40pjk14150000.1250.05"/>
    <s v=""/>
    <x v="1"/>
    <n v="768"/>
    <x v="1"/>
    <s v="50 BOX (40 PCS)"/>
    <s v="eraser526b40pjk50box40pcsartomoro"/>
    <n v="768"/>
    <x v="205"/>
  </r>
  <r>
    <s v=""/>
    <s v=""/>
    <x v="1"/>
    <n v="55"/>
    <x v="1"/>
    <x v="1"/>
    <x v="1"/>
    <m/>
    <x v="0"/>
    <x v="1"/>
    <x v="0"/>
    <s v="ERASER 526 B 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10"/>
    <x v="10"/>
    <x v="2"/>
    <x v="1"/>
    <x v="3"/>
    <s v="eraser526b20jk"/>
    <s v="eraser526b20jk17050000.1250.05"/>
    <s v="eraser526b20jk17050000.1250.05"/>
    <s v=""/>
    <x v="1"/>
    <n v="765"/>
    <x v="1"/>
    <s v="50 BOX (20 PCS)"/>
    <s v="eraser526b20jk50box20pcsartomoro"/>
    <n v="765"/>
    <x v="206"/>
  </r>
  <r>
    <s v=""/>
    <s v=""/>
    <x v="1"/>
    <n v="55"/>
    <x v="1"/>
    <x v="1"/>
    <x v="1"/>
    <m/>
    <x v="0"/>
    <x v="1"/>
    <x v="0"/>
    <s v="GLUE GL R 50 JK"/>
    <x v="5"/>
    <n v="576"/>
    <x v="3"/>
    <n v="2150"/>
    <m/>
    <m/>
    <x v="3"/>
    <x v="2"/>
    <x v="0"/>
    <x v="0"/>
    <n v="1238400"/>
    <n v="154800"/>
    <n v="54180"/>
    <n v="208980"/>
    <n v="1029420"/>
    <x v="0"/>
    <s v=""/>
    <s v=""/>
    <n v="619200"/>
    <n v="1238400"/>
    <x v="10"/>
    <x v="10"/>
    <x v="2"/>
    <x v="1"/>
    <x v="3"/>
    <s v="glueglr50jk"/>
    <s v="glueglr50jk6192000.1250.05"/>
    <s v="glueglr50jk6192000.1250.05"/>
    <s v=""/>
    <x v="1"/>
    <n v="1037"/>
    <x v="1"/>
    <s v="24 LSN"/>
    <s v="glueglr50jk24lsnartomoro"/>
    <n v="1037"/>
    <x v="207"/>
  </r>
  <r>
    <s v=""/>
    <s v=""/>
    <x v="1"/>
    <n v="55"/>
    <x v="1"/>
    <x v="1"/>
    <x v="1"/>
    <m/>
    <x v="0"/>
    <x v="1"/>
    <x v="0"/>
    <s v="LABEL LB 2RL 1 BARIS JK"/>
    <x v="1"/>
    <n v="1000"/>
    <x v="7"/>
    <n v="2050"/>
    <m/>
    <m/>
    <x v="3"/>
    <x v="2"/>
    <x v="0"/>
    <x v="0"/>
    <n v="2050000"/>
    <n v="256250"/>
    <n v="89687.5"/>
    <n v="345937.5"/>
    <n v="1704062.5"/>
    <x v="0"/>
    <s v=""/>
    <s v=""/>
    <n v="2050000"/>
    <n v="2050000"/>
    <x v="10"/>
    <x v="10"/>
    <x v="2"/>
    <x v="1"/>
    <x v="3"/>
    <s v="labellb2rl1barisjk"/>
    <s v="labellb2rl1barisjk20500000.1250.05"/>
    <s v="labellb2rl1barisjk20500000.1250.05"/>
    <s v=""/>
    <x v="1"/>
    <n v="1511"/>
    <x v="1"/>
    <s v="100 PAK (10 ROL)"/>
    <s v="labellb2rl1barisjk100pak10rolartomoro"/>
    <n v="1511"/>
    <x v="208"/>
  </r>
  <r>
    <s v=""/>
    <s v=""/>
    <x v="1"/>
    <n v="55"/>
    <x v="1"/>
    <x v="1"/>
    <x v="1"/>
    <m/>
    <x v="0"/>
    <x v="1"/>
    <x v="0"/>
    <s v="MATH SET MS 402 JK"/>
    <x v="1"/>
    <n v="288"/>
    <x v="5"/>
    <n v="12000"/>
    <m/>
    <m/>
    <x v="3"/>
    <x v="2"/>
    <x v="0"/>
    <x v="0"/>
    <n v="3456000"/>
    <n v="432000"/>
    <n v="151200"/>
    <n v="583200"/>
    <n v="2872800"/>
    <x v="0"/>
    <n v="8282115"/>
    <n v="40797085"/>
    <n v="3456000"/>
    <n v="3456000"/>
    <x v="10"/>
    <x v="10"/>
    <x v="2"/>
    <x v="1"/>
    <x v="3"/>
    <s v="mathsetms402jk"/>
    <s v="mathsetms402jk34560000.1250.05"/>
    <s v="mathsetms402jk34560000.1250.05"/>
    <s v=""/>
    <x v="1"/>
    <n v="1677"/>
    <x v="1"/>
    <s v="12 BOX (24 SET)"/>
    <s v="mathsetms402jk12box24setartomoro"/>
    <n v="1677"/>
    <x v="20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6"/>
    <s v="ATA_1007_537-9"/>
    <x v="0"/>
    <n v="56"/>
    <x v="1"/>
    <x v="10"/>
    <x v="2"/>
    <s v="SA230711537"/>
    <x v="0"/>
    <x v="10"/>
    <x v="0"/>
    <s v="TAPE CUTTER TD-102 JK"/>
    <x v="1"/>
    <n v="24"/>
    <x v="3"/>
    <n v="11100"/>
    <m/>
    <s v="24 PCS"/>
    <x v="3"/>
    <x v="2"/>
    <x v="0"/>
    <x v="0"/>
    <n v="266400"/>
    <n v="33300"/>
    <n v="11655"/>
    <n v="44955"/>
    <n v="221445"/>
    <x v="0"/>
    <s v=""/>
    <s v=""/>
    <n v="266400"/>
    <n v="266400"/>
    <x v="10"/>
    <x v="10"/>
    <x v="2"/>
    <x v="8"/>
    <x v="3"/>
    <s v="tapecuttertd102jk"/>
    <s v="tapecuttertd102jk2664000.1250.05"/>
    <s v="tapecuttertd102jk2664000.1250.05"/>
    <s v="ATALI MAKMURARTO MOROSA23071153745114tapecuttertd102jk"/>
    <x v="0"/>
    <n v="2342"/>
    <x v="0"/>
    <s v="24 PCS"/>
    <s v="tapecuttertd102jk24pcsartomoro"/>
    <n v="2342"/>
    <x v="210"/>
  </r>
  <r>
    <s v=""/>
    <s v=""/>
    <x v="1"/>
    <n v="56"/>
    <x v="1"/>
    <x v="1"/>
    <x v="1"/>
    <m/>
    <x v="0"/>
    <x v="1"/>
    <x v="0"/>
    <s v="PENCIL P 91 2B JK"/>
    <x v="5"/>
    <n v="60"/>
    <x v="6"/>
    <n v="99000"/>
    <m/>
    <s v="30 GRS"/>
    <x v="3"/>
    <x v="2"/>
    <x v="0"/>
    <x v="0"/>
    <n v="5940000"/>
    <n v="742500"/>
    <n v="259875"/>
    <n v="1002375"/>
    <n v="4937625"/>
    <x v="0"/>
    <s v=""/>
    <s v=""/>
    <n v="2970000"/>
    <n v="5940000"/>
    <x v="10"/>
    <x v="10"/>
    <x v="2"/>
    <x v="1"/>
    <x v="3"/>
    <s v="pencilp912bjk"/>
    <s v="pencilp912bjk29700000.1250.05"/>
    <s v="pencilp912bjk29700000.1250.05"/>
    <s v=""/>
    <x v="1"/>
    <n v="2036"/>
    <x v="0"/>
    <s v="30 GRS"/>
    <s v="pencilp912bjk30grsartomoro"/>
    <n v="2036"/>
    <x v="211"/>
  </r>
  <r>
    <s v=""/>
    <s v=""/>
    <x v="1"/>
    <n v="56"/>
    <x v="1"/>
    <x v="1"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10"/>
    <x v="10"/>
    <x v="2"/>
    <x v="1"/>
    <x v="3"/>
    <s v="pencilp882bjk"/>
    <s v="pencilp882bjk31320000.1250.05"/>
    <s v="pencilp882bjk31320000.1250.05"/>
    <s v=""/>
    <x v="1"/>
    <n v="2034"/>
    <x v="0"/>
    <s v="30 GRS"/>
    <s v="pencilp882bjk30grsartomoro"/>
    <n v="2034"/>
    <x v="212"/>
  </r>
  <r>
    <s v=""/>
    <s v=""/>
    <x v="1"/>
    <n v="56"/>
    <x v="1"/>
    <x v="1"/>
    <x v="1"/>
    <m/>
    <x v="0"/>
    <x v="1"/>
    <x v="0"/>
    <s v="ERASER ER 30 W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r30wjk"/>
    <s v="eraserer30wjk16000000.1250.05"/>
    <s v="eraserer30wjk16000000.1250.05"/>
    <s v=""/>
    <x v="1"/>
    <n v="775"/>
    <x v="1"/>
    <s v="50 BOX (30 PCS)"/>
    <s v="eraserer30wjk50box30pcsartomoro"/>
    <n v="775"/>
    <x v="213"/>
  </r>
  <r>
    <s v=""/>
    <s v=""/>
    <x v="1"/>
    <n v="56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b30jk"/>
    <s v="erasereb30jk16000000.1250.05"/>
    <s v="erasereb30jk16000000.1250.05"/>
    <s v=""/>
    <x v="1"/>
    <n v="769"/>
    <x v="1"/>
    <s v="50 BOX (30 PCS)"/>
    <s v="erasereb30jk50box30pcsartomoro"/>
    <n v="769"/>
    <x v="214"/>
  </r>
  <r>
    <s v=""/>
    <s v=""/>
    <x v="1"/>
    <n v="56"/>
    <x v="1"/>
    <x v="1"/>
    <x v="1"/>
    <m/>
    <x v="0"/>
    <x v="1"/>
    <x v="0"/>
    <s v="GLUE GL R 50 JK"/>
    <x v="8"/>
    <n v="1440"/>
    <x v="3"/>
    <n v="2150"/>
    <m/>
    <m/>
    <x v="3"/>
    <x v="2"/>
    <x v="0"/>
    <x v="0"/>
    <n v="3096000"/>
    <n v="387000"/>
    <n v="135450"/>
    <n v="522450"/>
    <n v="2573550"/>
    <x v="0"/>
    <s v=""/>
    <s v=""/>
    <n v="619200"/>
    <n v="3096000"/>
    <x v="10"/>
    <x v="10"/>
    <x v="2"/>
    <x v="1"/>
    <x v="3"/>
    <s v="glueglr50jk"/>
    <s v="glueglr50jk6192000.1250.05"/>
    <s v="glueglr50jk6192000.1250.05"/>
    <s v=""/>
    <x v="1"/>
    <n v="1037"/>
    <x v="1"/>
    <s v="24 LSN"/>
    <s v="glueglr50jk24lsnartomoro"/>
    <n v="1037"/>
    <x v="215"/>
  </r>
  <r>
    <s v=""/>
    <s v=""/>
    <x v="1"/>
    <n v="56"/>
    <x v="1"/>
    <x v="1"/>
    <x v="1"/>
    <m/>
    <x v="0"/>
    <x v="1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10"/>
    <x v="10"/>
    <x v="2"/>
    <x v="1"/>
    <x v="3"/>
    <s v="oilpastelop12sppcaseseaworldjk"/>
    <s v="oilpastelop12sppcaseseaworldjk17136000.1250.05"/>
    <s v="oilpastelop12sppcaseseaworldjk17136000.1250.05"/>
    <s v=""/>
    <x v="1"/>
    <n v="1765"/>
    <x v="1"/>
    <s v="12 LSN"/>
    <s v="oilpastelop12sppcaseseaworldjk12lsnartomoro"/>
    <n v="1765"/>
    <x v="216"/>
  </r>
  <r>
    <s v=""/>
    <s v=""/>
    <x v="1"/>
    <n v="56"/>
    <x v="1"/>
    <x v="1"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66"/>
    <x v="1"/>
    <s v="6 LSN"/>
    <s v="oilpastelop18sppcaseseaworldjk6lsnartomoro"/>
    <n v="1766"/>
    <x v="217"/>
  </r>
  <r>
    <s v=""/>
    <s v=""/>
    <x v="1"/>
    <n v="56"/>
    <x v="1"/>
    <x v="1"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1250630"/>
    <n v="55419770"/>
    <n v="1420800"/>
    <n v="142080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21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7"/>
    <s v="ATA_1007_402-11"/>
    <x v="0"/>
    <n v="57"/>
    <x v="1"/>
    <x v="10"/>
    <x v="2"/>
    <s v="SA230711402"/>
    <x v="0"/>
    <x v="8"/>
    <x v="0"/>
    <s v="OIL PASTEL OP 12 S PP CASE SEA WORLD JK"/>
    <x v="22"/>
    <n v="2016"/>
    <x v="5"/>
    <n v="11900"/>
    <m/>
    <m/>
    <x v="3"/>
    <x v="2"/>
    <x v="0"/>
    <x v="0"/>
    <n v="23990400"/>
    <n v="2998800"/>
    <n v="1049580"/>
    <n v="4048380"/>
    <n v="19942020"/>
    <x v="0"/>
    <s v=""/>
    <s v=""/>
    <n v="1713600"/>
    <n v="23990400"/>
    <x v="10"/>
    <x v="10"/>
    <x v="2"/>
    <x v="12"/>
    <x v="3"/>
    <s v="oilpastelop12sppcaseseaworldjk"/>
    <s v="oilpastelop12sppcaseseaworldjk17136000.1250.05"/>
    <s v="oilpastelop12sppcaseseaworldjk17136000.1250.05"/>
    <s v="ATALI MAKMURARTO MOROSA23071140245113oilpastelop12sppcaseseaworldjk"/>
    <x v="0"/>
    <n v="1765"/>
    <x v="1"/>
    <s v="12 LSN"/>
    <s v="oilpastelop12sppcaseseaworldjk12lsnartomoro"/>
    <n v="1765"/>
    <x v="219"/>
  </r>
  <r>
    <s v=""/>
    <s v=""/>
    <x v="1"/>
    <n v="57"/>
    <x v="1"/>
    <x v="1"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66"/>
    <x v="1"/>
    <s v="6 LSN"/>
    <s v="oilpastelop18sppcaseseaworldjk6lsnartomoro"/>
    <n v="1766"/>
    <x v="220"/>
  </r>
  <r>
    <s v=""/>
    <s v=""/>
    <x v="1"/>
    <n v="57"/>
    <x v="1"/>
    <x v="1"/>
    <x v="1"/>
    <m/>
    <x v="0"/>
    <x v="1"/>
    <x v="0"/>
    <s v="OIL PASTEL OP 24 S PP CASE SEA WORLD JK"/>
    <x v="9"/>
    <n v="144"/>
    <x v="5"/>
    <n v="29600"/>
    <m/>
    <m/>
    <x v="3"/>
    <x v="2"/>
    <x v="0"/>
    <x v="0"/>
    <n v="4262400"/>
    <n v="532800"/>
    <n v="186480"/>
    <n v="719280"/>
    <n v="3543120"/>
    <x v="0"/>
    <s v=""/>
    <s v=""/>
    <n v="1420800"/>
    <n v="42624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221"/>
  </r>
  <r>
    <s v=""/>
    <s v=""/>
    <x v="1"/>
    <n v="57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b30jk"/>
    <s v="erasereb30jk16000000.1250.05"/>
    <s v="erasereb30jk16000000.1250.05"/>
    <s v=""/>
    <x v="1"/>
    <n v="769"/>
    <x v="1"/>
    <s v="50 BOX (30 PCS)"/>
    <s v="erasereb30jk50box30pcsartomoro"/>
    <n v="769"/>
    <x v="222"/>
  </r>
  <r>
    <s v=""/>
    <s v=""/>
    <x v="1"/>
    <n v="57"/>
    <x v="1"/>
    <x v="1"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10"/>
    <x v="10"/>
    <x v="2"/>
    <x v="1"/>
    <x v="3"/>
    <s v="eraserer30wjk"/>
    <s v="eraserer30wjk16000000.1250.05"/>
    <s v="eraserer30wjk16000000.1250.05"/>
    <s v=""/>
    <x v="1"/>
    <n v="775"/>
    <x v="1"/>
    <s v="50 BOX (30 PCS)"/>
    <s v="eraserer30wjk50box30pcsartomoro"/>
    <n v="775"/>
    <x v="223"/>
  </r>
  <r>
    <s v=""/>
    <s v=""/>
    <x v="1"/>
    <n v="57"/>
    <x v="1"/>
    <x v="1"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10"/>
    <x v="10"/>
    <x v="2"/>
    <x v="1"/>
    <x v="3"/>
    <s v="eraser526b40pjk"/>
    <s v="eraser526b40pjk14150000.1250.05"/>
    <s v="eraser526b40pjk14150000.1250.05"/>
    <s v=""/>
    <x v="1"/>
    <n v="768"/>
    <x v="1"/>
    <s v="50 BOX (40 PCS)"/>
    <s v="eraser526b40pjk50box40pcsartomoro"/>
    <n v="768"/>
    <x v="224"/>
  </r>
  <r>
    <s v=""/>
    <s v=""/>
    <x v="1"/>
    <n v="57"/>
    <x v="1"/>
    <x v="1"/>
    <x v="1"/>
    <m/>
    <x v="0"/>
    <x v="1"/>
    <x v="0"/>
    <s v="ERASER 526 B20 JK"/>
    <x v="9"/>
    <n v="150"/>
    <x v="8"/>
    <n v="34100"/>
    <m/>
    <m/>
    <x v="3"/>
    <x v="2"/>
    <x v="0"/>
    <x v="0"/>
    <n v="5115000"/>
    <n v="639375"/>
    <n v="223781.25"/>
    <n v="863156.25"/>
    <n v="4251843.75"/>
    <x v="0"/>
    <s v=""/>
    <s v=""/>
    <n v="1705000"/>
    <n v="5115000"/>
    <x v="10"/>
    <x v="10"/>
    <x v="2"/>
    <x v="1"/>
    <x v="3"/>
    <s v="eraser526b20jk"/>
    <s v="eraser526b20jk17050000.1250.05"/>
    <s v="eraser526b20jk17050000.1250.05"/>
    <s v=""/>
    <x v="1"/>
    <n v="765"/>
    <x v="1"/>
    <s v="50 BOX (20 PCS)"/>
    <s v="eraser526b20jk50box20pcsartomoro"/>
    <n v="765"/>
    <x v="225"/>
  </r>
  <r>
    <s v=""/>
    <s v=""/>
    <x v="1"/>
    <n v="57"/>
    <x v="1"/>
    <x v="1"/>
    <x v="1"/>
    <m/>
    <x v="0"/>
    <x v="1"/>
    <x v="0"/>
    <s v="PENCIL CASE PC 0719TV 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10"/>
    <x v="10"/>
    <x v="2"/>
    <x v="1"/>
    <x v="3"/>
    <s v="pencilcasepc0719tv33aftraveljk"/>
    <s v="pencilcasepc0719tv33aftraveljk13824000.1250.05"/>
    <s v="pencilcasepc0719tv33aftraveljk13824000.1250.05"/>
    <s v=""/>
    <x v="1"/>
    <n v="2024"/>
    <x v="0"/>
    <s v="288 PCS"/>
    <s v="pencilcasepc0719tv33aftraveljk288pcsartomoro"/>
    <n v="2024"/>
    <x v="226"/>
  </r>
  <r>
    <s v=""/>
    <s v=""/>
    <x v="1"/>
    <n v="57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10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12"/>
    <x v="1"/>
    <s v="288 PCS"/>
    <s v="pencilcasepc0719ac36afanimalcalenderjk288pcsartomoro"/>
    <n v="2012"/>
    <x v="227"/>
  </r>
  <r>
    <s v=""/>
    <s v=""/>
    <x v="1"/>
    <n v="57"/>
    <x v="1"/>
    <x v="1"/>
    <x v="1"/>
    <m/>
    <x v="0"/>
    <x v="1"/>
    <x v="0"/>
    <s v="PUNCH NO 85 JK"/>
    <x v="5"/>
    <n v="48"/>
    <x v="3"/>
    <n v="40000"/>
    <m/>
    <s v="24 PCS"/>
    <x v="3"/>
    <x v="2"/>
    <x v="0"/>
    <x v="0"/>
    <n v="1920000"/>
    <n v="240000"/>
    <n v="84000"/>
    <n v="324000"/>
    <n v="1596000"/>
    <x v="0"/>
    <s v=""/>
    <s v=""/>
    <n v="960000"/>
    <n v="1920000"/>
    <x v="10"/>
    <x v="10"/>
    <x v="2"/>
    <x v="1"/>
    <x v="3"/>
    <s v="punchno85jk"/>
    <s v="punchno85jk9600000.1250.05"/>
    <s v="punchno85jk9600000.1250.05"/>
    <s v=""/>
    <x v="1"/>
    <n v="2181"/>
    <x v="0"/>
    <s v="24 PCS"/>
    <s v="punchno85jk24pcsartomoro"/>
    <n v="2181"/>
    <x v="228"/>
  </r>
  <r>
    <s v=""/>
    <s v=""/>
    <x v="1"/>
    <n v="57"/>
    <x v="1"/>
    <x v="1"/>
    <x v="1"/>
    <m/>
    <x v="0"/>
    <x v="1"/>
    <x v="0"/>
    <s v="GLUE GL R 50 JK"/>
    <x v="0"/>
    <n v="2880"/>
    <x v="3"/>
    <n v="2150"/>
    <m/>
    <m/>
    <x v="3"/>
    <x v="2"/>
    <x v="0"/>
    <x v="0"/>
    <n v="6192000"/>
    <n v="774000"/>
    <n v="270900"/>
    <n v="1044900"/>
    <n v="5147100"/>
    <x v="0"/>
    <n v="9912307.5"/>
    <n v="48827292.5"/>
    <n v="619200"/>
    <n v="6192000"/>
    <x v="10"/>
    <x v="10"/>
    <x v="2"/>
    <x v="1"/>
    <x v="3"/>
    <s v="glueglr50jk"/>
    <s v="glueglr50jk6192000.1250.05"/>
    <s v="glueglr50jk6192000.1250.05"/>
    <s v=""/>
    <x v="1"/>
    <n v="1037"/>
    <x v="1"/>
    <s v="24 LSN"/>
    <s v="glueglr50jk24lsnartomoro"/>
    <n v="1037"/>
    <x v="22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8"/>
    <s v="ETJ_1307_-2"/>
    <x v="0"/>
    <n v="58"/>
    <x v="11"/>
    <x v="6"/>
    <x v="0"/>
    <m/>
    <x v="0"/>
    <x v="11"/>
    <x v="0"/>
    <s v="PELNA LAPTOP TABLE"/>
    <x v="23"/>
    <n v="600"/>
    <x v="3"/>
    <n v="57000"/>
    <m/>
    <s v="10 PCS"/>
    <x v="1"/>
    <x v="0"/>
    <x v="0"/>
    <x v="0"/>
    <n v="34200000"/>
    <n v="0"/>
    <n v="0"/>
    <n v="0"/>
    <n v="34200000"/>
    <x v="0"/>
    <s v=""/>
    <s v=""/>
    <n v="570000"/>
    <n v="34200000"/>
    <x v="11"/>
    <x v="6"/>
    <x v="0"/>
    <x v="0"/>
    <x v="3"/>
    <s v="pelnalaptoptable"/>
    <s v="pelnalaptoptable570000"/>
    <s v="pelnalaptoptable570000"/>
    <s v="ETJUNTANA45115pelnalaptoptable"/>
    <x v="0"/>
    <n v="1976"/>
    <x v="0"/>
    <s v="10 PCS"/>
    <s v="pelnalaptoptable10pcsuntana"/>
    <n v="1976"/>
    <x v="230"/>
  </r>
  <r>
    <s v=""/>
    <s v=""/>
    <x v="1"/>
    <n v="58"/>
    <x v="1"/>
    <x v="1"/>
    <x v="1"/>
    <m/>
    <x v="0"/>
    <x v="1"/>
    <x v="0"/>
    <s v="PELNA LAPTOP TABLE"/>
    <x v="9"/>
    <n v="30"/>
    <x v="3"/>
    <m/>
    <m/>
    <s v="10 PCS"/>
    <x v="1"/>
    <x v="0"/>
    <x v="0"/>
    <x v="2"/>
    <s v=""/>
    <s v=""/>
    <s v=""/>
    <s v=""/>
    <s v=""/>
    <x v="0"/>
    <n v="0"/>
    <n v="34200000"/>
    <n v="0"/>
    <s v=""/>
    <x v="11"/>
    <x v="6"/>
    <x v="0"/>
    <x v="1"/>
    <x v="3"/>
    <s v="pelnalaptoptable"/>
    <s v="pelnalaptoptable0"/>
    <s v="pelnalaptoptable0"/>
    <s v=""/>
    <x v="1"/>
    <n v="1976"/>
    <x v="0"/>
    <s v="10 PCS"/>
    <s v="pelnalaptoptable10pcsuntana"/>
    <n v="1976"/>
    <x v="23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9"/>
    <s v="KEN_1207_809-11"/>
    <x v="0"/>
    <n v="59"/>
    <x v="12"/>
    <x v="11"/>
    <x v="2"/>
    <s v="23070809"/>
    <x v="11"/>
    <x v="12"/>
    <x v="0"/>
    <s v="KENKO STAPLER HD-10S MINI"/>
    <x v="5"/>
    <m/>
    <x v="1"/>
    <m/>
    <n v="1740000"/>
    <m/>
    <x v="5"/>
    <x v="0"/>
    <x v="0"/>
    <x v="0"/>
    <n v="3480000"/>
    <n v="591600"/>
    <n v="0"/>
    <n v="591600"/>
    <n v="2888400"/>
    <x v="0"/>
    <s v=""/>
    <s v=""/>
    <n v="1740000"/>
    <s v=""/>
    <x v="12"/>
    <x v="11"/>
    <x v="2"/>
    <x v="12"/>
    <x v="3"/>
    <s v="kenkostaplerhd10smini"/>
    <s v="kenkostaplerhd10smini17400000.17"/>
    <s v="kenkostaplerhd10smini17400000.17"/>
    <s v="KENKO SINAR INDONESIAARTO MORO23070809SA 4290845117kenkostaplerhd10smini"/>
    <x v="0"/>
    <n v="1451"/>
    <x v="1"/>
    <s v="25 LSN"/>
    <s v="kenkostaplerhd10smini25lsnartomoro"/>
    <n v="1451"/>
    <x v="232"/>
  </r>
  <r>
    <s v=""/>
    <s v=""/>
    <x v="1"/>
    <n v="59"/>
    <x v="1"/>
    <x v="1"/>
    <x v="1"/>
    <m/>
    <x v="0"/>
    <x v="1"/>
    <x v="0"/>
    <s v="KENKO STAPLES NO.1210 23/10"/>
    <x v="9"/>
    <m/>
    <x v="1"/>
    <m/>
    <n v="840000"/>
    <m/>
    <x v="5"/>
    <x v="0"/>
    <x v="0"/>
    <x v="0"/>
    <n v="2520000"/>
    <n v="428400.00000000006"/>
    <n v="0"/>
    <n v="428400.00000000006"/>
    <n v="2091600"/>
    <x v="0"/>
    <s v=""/>
    <s v=""/>
    <n v="840000"/>
    <s v=""/>
    <x v="12"/>
    <x v="11"/>
    <x v="2"/>
    <x v="1"/>
    <x v="3"/>
    <s v="kenkostaplesno12102310"/>
    <s v="kenkostaplesno121023108400000.17"/>
    <s v="kenkostaplesno121023108400000.17"/>
    <s v=""/>
    <x v="1"/>
    <n v="1458"/>
    <x v="1"/>
    <s v="20 PAK (10 BOX)"/>
    <s v="kenkostaplesno1210231020pak10boxartomoro"/>
    <n v="1458"/>
    <x v="233"/>
  </r>
  <r>
    <s v=""/>
    <s v=""/>
    <x v="1"/>
    <n v="59"/>
    <x v="1"/>
    <x v="1"/>
    <x v="1"/>
    <m/>
    <x v="0"/>
    <x v="1"/>
    <x v="0"/>
    <s v="KENKO CUTTER BLADE A100 9MM"/>
    <x v="1"/>
    <m/>
    <x v="1"/>
    <m/>
    <n v="3888000"/>
    <m/>
    <x v="5"/>
    <x v="0"/>
    <x v="0"/>
    <x v="0"/>
    <n v="3888000"/>
    <n v="660960"/>
    <n v="0"/>
    <n v="660960"/>
    <n v="3227040"/>
    <x v="0"/>
    <s v=""/>
    <s v=""/>
    <n v="3888000"/>
    <s v=""/>
    <x v="12"/>
    <x v="11"/>
    <x v="2"/>
    <x v="1"/>
    <x v="3"/>
    <s v="kenkocutterbladea1009mm"/>
    <s v="kenkocutterbladea1009mm38880000.17"/>
    <s v="kenkocutterbladea1009mm38880000.17"/>
    <s v=""/>
    <x v="1"/>
    <n v="1275"/>
    <x v="1"/>
    <s v="120 LSN"/>
    <s v="kenkocutterbladea1009mm120lsnartomoro"/>
    <n v="1275"/>
    <x v="234"/>
  </r>
  <r>
    <s v=""/>
    <s v=""/>
    <x v="1"/>
    <n v="59"/>
    <x v="1"/>
    <x v="1"/>
    <x v="1"/>
    <m/>
    <x v="0"/>
    <x v="1"/>
    <x v="0"/>
    <s v="KENKO PENCIL CASE PC-0719-UR"/>
    <x v="1"/>
    <m/>
    <x v="1"/>
    <m/>
    <n v="1497600"/>
    <m/>
    <x v="5"/>
    <x v="0"/>
    <x v="0"/>
    <x v="0"/>
    <n v="1497600"/>
    <n v="254592.00000000003"/>
    <n v="0"/>
    <n v="254592.00000000003"/>
    <n v="1243008"/>
    <x v="0"/>
    <s v=""/>
    <s v=""/>
    <n v="1497600"/>
    <s v=""/>
    <x v="12"/>
    <x v="11"/>
    <x v="2"/>
    <x v="1"/>
    <x v="3"/>
    <s v="kenkopencilcasepc0719ur"/>
    <s v="kenkopencilcasepc0719ur14976000.17"/>
    <s v="kenkopencilcasepc0719ur14976000.17"/>
    <s v=""/>
    <x v="1"/>
    <n v="1400"/>
    <x v="1"/>
    <s v="24 LSN"/>
    <s v="kenkopencilcasepc0719ur24lsnartomoro"/>
    <n v="1400"/>
    <x v="235"/>
  </r>
  <r>
    <s v=""/>
    <s v=""/>
    <x v="1"/>
    <n v="59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12"/>
    <x v="11"/>
    <x v="2"/>
    <x v="1"/>
    <x v="3"/>
    <s v="kenkojumboclipno5"/>
    <s v="kenkojumboclipno58600000.17"/>
    <s v="kenkojumboclipno58600000.17"/>
    <s v=""/>
    <x v="1"/>
    <n v="1361"/>
    <x v="1"/>
    <s v="20 PAK (10 BOX)"/>
    <s v="kenkojumboclipno520pak10boxartomoro"/>
    <n v="1361"/>
    <x v="236"/>
  </r>
  <r>
    <s v=""/>
    <s v=""/>
    <x v="1"/>
    <n v="59"/>
    <x v="1"/>
    <x v="1"/>
    <x v="1"/>
    <m/>
    <x v="0"/>
    <x v="1"/>
    <x v="0"/>
    <s v="KENKO BINDER CLIP NO.107"/>
    <x v="1"/>
    <m/>
    <x v="1"/>
    <m/>
    <n v="1590000"/>
    <m/>
    <x v="5"/>
    <x v="0"/>
    <x v="0"/>
    <x v="0"/>
    <n v="1590000"/>
    <n v="270300"/>
    <n v="0"/>
    <n v="270300"/>
    <n v="1319700"/>
    <x v="0"/>
    <s v=""/>
    <s v=""/>
    <n v="1590000"/>
    <s v=""/>
    <x v="12"/>
    <x v="11"/>
    <x v="2"/>
    <x v="1"/>
    <x v="3"/>
    <s v="kenkobinderclipno107"/>
    <s v="kenkobinderclipno10715900000.17"/>
    <s v="kenkobinderclipno10715900000.17"/>
    <s v=""/>
    <x v="1"/>
    <n v="1181"/>
    <x v="1"/>
    <s v="50 GRS"/>
    <s v="kenkobinderclipno10750grsartomoro"/>
    <n v="1181"/>
    <x v="237"/>
  </r>
  <r>
    <s v=""/>
    <s v=""/>
    <x v="1"/>
    <n v="59"/>
    <x v="1"/>
    <x v="1"/>
    <x v="1"/>
    <m/>
    <x v="0"/>
    <x v="1"/>
    <x v="0"/>
    <s v="KENKO BINDER CLIP NO.111"/>
    <x v="1"/>
    <m/>
    <x v="1"/>
    <m/>
    <n v="1476000"/>
    <m/>
    <x v="5"/>
    <x v="0"/>
    <x v="0"/>
    <x v="0"/>
    <n v="1476000"/>
    <n v="250920.00000000003"/>
    <n v="0"/>
    <n v="250920.00000000003"/>
    <n v="1225080"/>
    <x v="0"/>
    <s v=""/>
    <s v=""/>
    <n v="1476000"/>
    <s v=""/>
    <x v="12"/>
    <x v="11"/>
    <x v="2"/>
    <x v="1"/>
    <x v="3"/>
    <s v="kenkobinderclipno111"/>
    <s v="kenkobinderclipno11114760000.17"/>
    <s v="kenkobinderclipno11114760000.17"/>
    <s v=""/>
    <x v="1"/>
    <n v="1182"/>
    <x v="1"/>
    <s v="30 GRS"/>
    <s v="kenkobinderclipno11130grsartomoro"/>
    <n v="1182"/>
    <x v="238"/>
  </r>
  <r>
    <s v=""/>
    <s v=""/>
    <x v="1"/>
    <n v="59"/>
    <x v="1"/>
    <x v="1"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s v=""/>
    <s v=""/>
    <n v="3888000"/>
    <s v=""/>
    <x v="12"/>
    <x v="11"/>
    <x v="2"/>
    <x v="1"/>
    <x v="3"/>
    <s v="kenkocutterbladel15018mm"/>
    <s v="kenkocutterbladel15018mm38880000.17"/>
    <s v="kenkocutterbladel15018mm38880000.17"/>
    <s v=""/>
    <x v="1"/>
    <n v="1276"/>
    <x v="1"/>
    <s v="60 LSN"/>
    <s v="kenkocutterbladel15018mm60lsnartomoro"/>
    <n v="1276"/>
    <x v="239"/>
  </r>
  <r>
    <s v=""/>
    <s v=""/>
    <x v="1"/>
    <n v="59"/>
    <x v="1"/>
    <x v="1"/>
    <x v="1"/>
    <m/>
    <x v="0"/>
    <x v="1"/>
    <x v="0"/>
    <s v="KENKO CORRECTION FLUID KE 107 M"/>
    <x v="5"/>
    <m/>
    <x v="1"/>
    <m/>
    <n v="2008800"/>
    <m/>
    <x v="5"/>
    <x v="0"/>
    <x v="0"/>
    <x v="0"/>
    <n v="4017600"/>
    <n v="682992"/>
    <n v="0"/>
    <n v="682992"/>
    <n v="3334608"/>
    <x v="0"/>
    <s v=""/>
    <s v=""/>
    <n v="2008800"/>
    <s v=""/>
    <x v="12"/>
    <x v="11"/>
    <x v="2"/>
    <x v="1"/>
    <x v="3"/>
    <s v="kenkocorrectionfluidke107m"/>
    <s v="kenkocorrectionfluidke107m20088000.17"/>
    <s v="kenkocorrectionfluidke107m20088000.17"/>
    <s v=""/>
    <x v="1"/>
    <n v="1238"/>
    <x v="1"/>
    <s v="36 LSN"/>
    <s v="kenkocorrectionfluidke107m36lsnartomoro"/>
    <n v="1238"/>
    <x v="240"/>
  </r>
  <r>
    <s v=""/>
    <s v=""/>
    <x v="1"/>
    <n v="59"/>
    <x v="1"/>
    <x v="1"/>
    <x v="1"/>
    <m/>
    <x v="0"/>
    <x v="1"/>
    <x v="0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2"/>
    <x v="11"/>
    <x v="2"/>
    <x v="1"/>
    <x v="3"/>
    <s v="kenkocorrectionfluidke108"/>
    <s v="kenkocorrectionfluidke10816956000.17"/>
    <s v="kenkocorrectionfluidke10816956000.17"/>
    <s v=""/>
    <x v="1"/>
    <n v="1239"/>
    <x v="1"/>
    <s v="36 LSN"/>
    <s v="kenkocorrectionfluidke10836lsnartomoro"/>
    <n v="1239"/>
    <x v="241"/>
  </r>
  <r>
    <s v=""/>
    <s v=""/>
    <x v="1"/>
    <n v="59"/>
    <x v="1"/>
    <x v="1"/>
    <x v="1"/>
    <m/>
    <x v="12"/>
    <x v="1"/>
    <x v="0"/>
    <s v="KENKO TAPE DISPENSER TD-323 1&quot; &amp; 3&quot; CORE"/>
    <x v="0"/>
    <m/>
    <x v="1"/>
    <m/>
    <n v="462000"/>
    <m/>
    <x v="5"/>
    <x v="0"/>
    <x v="0"/>
    <x v="0"/>
    <n v="4620000"/>
    <n v="785400"/>
    <n v="0"/>
    <n v="785400"/>
    <n v="3834600"/>
    <x v="0"/>
    <n v="7952668"/>
    <n v="38827732"/>
    <n v="462000"/>
    <s v=""/>
    <x v="12"/>
    <x v="11"/>
    <x v="2"/>
    <x v="1"/>
    <x v="3"/>
    <s v="kenkotapedispensertd3231&amp;3core"/>
    <s v="kenkotapedispensertd3231&amp;3core4620000.17"/>
    <s v="kenkotapedispensertd3231&amp;3core4620000.17"/>
    <s v=""/>
    <x v="1"/>
    <n v="1463"/>
    <x v="1"/>
    <s v="24 PCS"/>
    <s v="kenkotapedispensertd3231&amp;3core24pcsartomoro"/>
    <n v="1463"/>
    <x v="24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0"/>
    <s v="KEN_1207_865-5"/>
    <x v="0"/>
    <n v="60"/>
    <x v="1"/>
    <x v="11"/>
    <x v="2"/>
    <s v="23070865"/>
    <x v="13"/>
    <x v="13"/>
    <x v="0"/>
    <s v="KENKO MECHANICAL PENCIL MP 01 0.5MM"/>
    <x v="5"/>
    <m/>
    <x v="1"/>
    <m/>
    <n v="7430400"/>
    <m/>
    <x v="5"/>
    <x v="0"/>
    <x v="0"/>
    <x v="0"/>
    <n v="14860800"/>
    <n v="2526336"/>
    <n v="0"/>
    <n v="2526336"/>
    <n v="12334464"/>
    <x v="0"/>
    <s v=""/>
    <s v=""/>
    <n v="7430400"/>
    <s v=""/>
    <x v="12"/>
    <x v="11"/>
    <x v="2"/>
    <x v="2"/>
    <x v="3"/>
    <s v="kenkomechanicalpencilmp0105mm"/>
    <s v="kenkomechanicalpencilmp0105mm74304000.17"/>
    <s v="kenkomechanicalpencilmp0105mm74304000.17"/>
    <s v="KENKO SINAR INDONESIAARTO MORO23070865SA 4293945118kenkomechanicalpencilmp0105mm"/>
    <x v="0"/>
    <n v="1369"/>
    <x v="1"/>
    <s v="12 GRS"/>
    <s v="kenkomechanicalpencilmp0105mm12grsartomoro"/>
    <n v="1369"/>
    <x v="243"/>
  </r>
  <r>
    <s v=""/>
    <s v=""/>
    <x v="1"/>
    <n v="60"/>
    <x v="1"/>
    <x v="1"/>
    <x v="1"/>
    <m/>
    <x v="0"/>
    <x v="1"/>
    <x v="0"/>
    <s v="KENKO STAPLER HD-50"/>
    <x v="5"/>
    <m/>
    <x v="1"/>
    <m/>
    <n v="2280000"/>
    <m/>
    <x v="5"/>
    <x v="0"/>
    <x v="0"/>
    <x v="0"/>
    <n v="4560000"/>
    <n v="775200"/>
    <n v="0"/>
    <n v="775200"/>
    <n v="3784800"/>
    <x v="0"/>
    <s v=""/>
    <s v=""/>
    <n v="2280000"/>
    <s v=""/>
    <x v="12"/>
    <x v="11"/>
    <x v="2"/>
    <x v="1"/>
    <x v="3"/>
    <s v="kenkostaplerhd50"/>
    <s v="kenkostaplerhd5022800000.17"/>
    <s v="kenkostaplerhd5022800000.17"/>
    <s v=""/>
    <x v="1"/>
    <n v="1453"/>
    <x v="1"/>
    <s v="20 BOX (6 PCS)"/>
    <s v="kenkostaplerhd5020box6pcsartomoro"/>
    <n v="1453"/>
    <x v="244"/>
  </r>
  <r>
    <s v=""/>
    <s v=""/>
    <x v="1"/>
    <n v="60"/>
    <x v="1"/>
    <x v="1"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12"/>
    <x v="11"/>
    <x v="2"/>
    <x v="1"/>
    <x v="3"/>
    <s v="kenkocorrectionfluidke01"/>
    <s v="kenkocorrectionfluidke0119548000.17"/>
    <s v="kenkocorrectionfluidke0119548000.17"/>
    <s v=""/>
    <x v="1"/>
    <n v="1237"/>
    <x v="1"/>
    <s v="36 LSN"/>
    <s v="kenkocorrectionfluidke0136lsnartomoro"/>
    <n v="1237"/>
    <x v="245"/>
  </r>
  <r>
    <s v=""/>
    <s v=""/>
    <x v="1"/>
    <n v="60"/>
    <x v="1"/>
    <x v="1"/>
    <x v="1"/>
    <m/>
    <x v="0"/>
    <x v="1"/>
    <x v="0"/>
    <s v="KENKO POCKET NOTE PN 404"/>
    <x v="1"/>
    <m/>
    <x v="1"/>
    <m/>
    <n v="804000"/>
    <m/>
    <x v="5"/>
    <x v="0"/>
    <x v="0"/>
    <x v="0"/>
    <n v="804000"/>
    <n v="136680"/>
    <n v="0"/>
    <n v="136680"/>
    <n v="667320"/>
    <x v="0"/>
    <s v=""/>
    <s v=""/>
    <n v="804000"/>
    <s v=""/>
    <x v="12"/>
    <x v="11"/>
    <x v="2"/>
    <x v="1"/>
    <x v="3"/>
    <s v="kenkopocketnotepn404"/>
    <s v="kenkopocketnotepn4048040000.17"/>
    <s v="kenkopocketnotepn4048040000.17"/>
    <s v=""/>
    <x v="1"/>
    <n v="1406"/>
    <x v="1"/>
    <s v="20 LSN"/>
    <s v="kenkopocketnotepn40420lsnartomoro"/>
    <n v="1406"/>
    <x v="246"/>
  </r>
  <r>
    <s v=""/>
    <s v=""/>
    <x v="1"/>
    <n v="60"/>
    <x v="1"/>
    <x v="1"/>
    <x v="1"/>
    <m/>
    <x v="14"/>
    <x v="1"/>
    <x v="0"/>
    <s v="KENKO LIQUID GLUE LG 35 35ML"/>
    <x v="9"/>
    <m/>
    <x v="1"/>
    <m/>
    <n v="396000"/>
    <m/>
    <x v="5"/>
    <x v="0"/>
    <x v="0"/>
    <x v="0"/>
    <n v="1188000"/>
    <n v="201960"/>
    <n v="0"/>
    <n v="201960"/>
    <n v="986040"/>
    <x v="0"/>
    <n v="5966388"/>
    <n v="29130012"/>
    <n v="396000"/>
    <s v=""/>
    <x v="12"/>
    <x v="11"/>
    <x v="2"/>
    <x v="1"/>
    <x v="3"/>
    <s v="kenkoliquidgluelg3535ml"/>
    <s v="kenkoliquidgluelg3535ml3960000.17"/>
    <s v="kenkoliquidgluelg3535ml3960000.17"/>
    <s v=""/>
    <x v="1"/>
    <n v="1363"/>
    <x v="1"/>
    <s v="20 LSN"/>
    <s v="kenkoliquidgluelg3535ml20lsnartomoro"/>
    <n v="1363"/>
    <x v="24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1"/>
    <s v="SAM_1207_372-3"/>
    <x v="0"/>
    <n v="61"/>
    <x v="1"/>
    <x v="14"/>
    <x v="2"/>
    <s v="JL-55372"/>
    <x v="0"/>
    <x v="10"/>
    <x v="0"/>
    <s v="P/C MAG AC-1762 (22*7.5)"/>
    <x v="9"/>
    <n v="432"/>
    <x v="3"/>
    <n v="9250"/>
    <m/>
    <s v="144 PCS"/>
    <x v="6"/>
    <x v="0"/>
    <x v="0"/>
    <x v="0"/>
    <n v="3996000"/>
    <n v="279720"/>
    <n v="0"/>
    <n v="279720"/>
    <n v="3716280"/>
    <x v="0"/>
    <s v=""/>
    <s v=""/>
    <n v="1332000"/>
    <n v="3996000"/>
    <x v="12"/>
    <x v="14"/>
    <x v="2"/>
    <x v="7"/>
    <x v="3"/>
    <s v="pcmagac176222*75"/>
    <s v="pcmagac176222*7513320000.07"/>
    <s v="pcmagac176222*7513320000.07"/>
    <s v="SAMUDERA ANGKASA JAYAARTO MOROJL-5537245114pcmagac176222*75"/>
    <x v="0"/>
    <n v="1822"/>
    <x v="0"/>
    <s v="144 PCS"/>
    <s v="pcmagac176222*75144pcsartomoro"/>
    <n v="1822"/>
    <x v="248"/>
  </r>
  <r>
    <s v=""/>
    <s v=""/>
    <x v="1"/>
    <n v="61"/>
    <x v="1"/>
    <x v="1"/>
    <x v="1"/>
    <m/>
    <x v="0"/>
    <x v="1"/>
    <x v="0"/>
    <s v="P/C MAG FC-1757 (22*7.5)"/>
    <x v="5"/>
    <n v="288"/>
    <x v="3"/>
    <n v="9250"/>
    <m/>
    <s v="144 PCS"/>
    <x v="6"/>
    <x v="0"/>
    <x v="0"/>
    <x v="0"/>
    <n v="2664000"/>
    <n v="186480.00000000003"/>
    <n v="0"/>
    <n v="186480.00000000003"/>
    <n v="2477520"/>
    <x v="0"/>
    <s v=""/>
    <s v=""/>
    <n v="1332000"/>
    <n v="2664000"/>
    <x v="12"/>
    <x v="14"/>
    <x v="2"/>
    <x v="1"/>
    <x v="3"/>
    <s v="pcmagfc175722*75"/>
    <s v="pcmagfc175722*7513320000.07"/>
    <s v="pcmagfc175722*7513320000.07"/>
    <s v=""/>
    <x v="1"/>
    <n v="1828"/>
    <x v="0"/>
    <s v="144 PCS"/>
    <s v="pcmagfc175722*75144pcsartomoro"/>
    <n v="1828"/>
    <x v="249"/>
  </r>
  <r>
    <s v=""/>
    <s v=""/>
    <x v="1"/>
    <n v="61"/>
    <x v="1"/>
    <x v="1"/>
    <x v="1"/>
    <m/>
    <x v="0"/>
    <x v="1"/>
    <x v="0"/>
    <s v="P/C MAG FX-2210 (22*10) METALIK LEBAR"/>
    <x v="1"/>
    <n v="120"/>
    <x v="3"/>
    <n v="11500"/>
    <m/>
    <s v="120 PCS"/>
    <x v="6"/>
    <x v="0"/>
    <x v="0"/>
    <x v="0"/>
    <n v="1380000"/>
    <n v="96600.000000000015"/>
    <n v="0"/>
    <n v="96600.000000000015"/>
    <n v="1283400"/>
    <x v="0"/>
    <n v="562800"/>
    <n v="7477200"/>
    <n v="1380000"/>
    <n v="1380000"/>
    <x v="12"/>
    <x v="14"/>
    <x v="2"/>
    <x v="1"/>
    <x v="3"/>
    <s v="pcmagfx221022*10metaliklebar"/>
    <s v="pcmagfx221022*10metaliklebar13800000.07"/>
    <s v="pcmagfx221022*10metaliklebar13800000.07"/>
    <s v=""/>
    <x v="1"/>
    <n v="1834"/>
    <x v="0"/>
    <s v="120 PCS"/>
    <s v="pcmagfx221022*10metaliklebar120pcsartomoro"/>
    <n v="1834"/>
    <x v="25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2"/>
    <s v="DUT_1207_23H-1"/>
    <x v="0"/>
    <n v="62"/>
    <x v="1"/>
    <x v="0"/>
    <x v="0"/>
    <s v="HM/194/07-23H"/>
    <x v="0"/>
    <x v="12"/>
    <x v="0"/>
    <s v="BALLPEN TF 1190 HTM 0.3MM HIGHTECH"/>
    <x v="10"/>
    <n v="672"/>
    <x v="0"/>
    <n v="26500"/>
    <m/>
    <s v="96 LSN"/>
    <x v="0"/>
    <x v="0"/>
    <x v="0"/>
    <x v="0"/>
    <n v="17808000"/>
    <n v="534240"/>
    <n v="0"/>
    <n v="534240"/>
    <n v="17273760"/>
    <x v="0"/>
    <n v="534240"/>
    <n v="17273760"/>
    <n v="2544000"/>
    <n v="17808000"/>
    <x v="12"/>
    <x v="0"/>
    <x v="0"/>
    <x v="3"/>
    <x v="3"/>
    <s v="ballpentf1190htm03mmhightech"/>
    <s v="ballpentf1190htm03mmhightech25440000.03"/>
    <s v="ballpentf1190htm03mmhightech25440000.03"/>
    <s v="DUTA BUANAUNTANAHM/194/07-23H45117ballpentf1190htm03mmhightech"/>
    <x v="0"/>
    <n v="115"/>
    <x v="0"/>
    <s v="96 LSN"/>
    <s v="ballpentf1190htm03mmhightech96lsnuntana"/>
    <n v="115"/>
    <x v="25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3"/>
    <s v="DUT_1207_23H-1"/>
    <x v="0"/>
    <n v="63"/>
    <x v="1"/>
    <x v="0"/>
    <x v="0"/>
    <s v="HM/199/07-23H"/>
    <x v="0"/>
    <x v="13"/>
    <x v="0"/>
    <s v="BALLPEN GEL TF 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2"/>
    <x v="0"/>
    <x v="0"/>
    <x v="3"/>
    <x v="3"/>
    <s v="ballpengeltf311503mmhightechknock"/>
    <s v="ballpengeltf311503mmhightechknock29280000.03"/>
    <s v="ballpengeltf311503mmhightechknock29280000.03"/>
    <s v="DUTA BUANAUNTANAHM/199/07-23H45118ballpengeltf311503mmhightechknock"/>
    <x v="0"/>
    <n v="111"/>
    <x v="0"/>
    <s v="96 LSN"/>
    <s v="ballpengeltf311503mmhightechknock96lsnuntana"/>
    <n v="111"/>
    <x v="25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4"/>
    <s v="ETJ_1207_523-1"/>
    <x v="0"/>
    <n v="64"/>
    <x v="1"/>
    <x v="6"/>
    <x v="0"/>
    <s v="KZ5.23"/>
    <x v="0"/>
    <x v="10"/>
    <x v="0"/>
    <s v="N. TAG D/MRH 301"/>
    <x v="9"/>
    <n v="12000"/>
    <x v="3"/>
    <n v="700"/>
    <m/>
    <s v="4000 PCS"/>
    <x v="1"/>
    <x v="0"/>
    <x v="0"/>
    <x v="0"/>
    <n v="8400000"/>
    <n v="0"/>
    <n v="0"/>
    <n v="0"/>
    <n v="8400000"/>
    <x v="0"/>
    <n v="0"/>
    <n v="8400000"/>
    <n v="2800000"/>
    <n v="8400000"/>
    <x v="12"/>
    <x v="6"/>
    <x v="0"/>
    <x v="3"/>
    <x v="3"/>
    <s v="ntagdmrh301"/>
    <s v="ntagdmrh3012800000"/>
    <s v="ntagdmrh3012800000"/>
    <s v="ETJUNTANAKZ5.2345114ntagdmrh301"/>
    <x v="0"/>
    <n v="1734"/>
    <x v="0"/>
    <s v="4000 PCS"/>
    <s v="ntagdmrh3014000pcsuntana"/>
    <n v="1734"/>
    <x v="25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5"/>
    <s v="SAP_1507_331-2"/>
    <x v="0"/>
    <n v="65"/>
    <x v="13"/>
    <x v="5"/>
    <x v="0"/>
    <s v="F23G000331"/>
    <x v="0"/>
    <x v="12"/>
    <x v="0"/>
    <s v="STICKER NAMA FANCY HOLO"/>
    <x v="24"/>
    <n v="22680"/>
    <x v="3"/>
    <n v="1625"/>
    <m/>
    <s v="2520 PCS"/>
    <x v="2"/>
    <x v="4"/>
    <x v="0"/>
    <x v="0"/>
    <n v="36855000"/>
    <n v="7371000"/>
    <n v="737100"/>
    <n v="8108100"/>
    <n v="28746900"/>
    <x v="0"/>
    <s v=""/>
    <s v=""/>
    <n v="4095000"/>
    <n v="36855000"/>
    <x v="13"/>
    <x v="5"/>
    <x v="0"/>
    <x v="0"/>
    <x v="3"/>
    <s v="stickernamafancyholo"/>
    <s v="stickernamafancyholo40950000.20.025"/>
    <s v="stickernamafancyholo40950000.20.025"/>
    <s v="SAPUTROUNTANAF23G00033145117stickernamafancyholo"/>
    <x v="0"/>
    <n v="2600"/>
    <x v="0"/>
    <s v="2520 PCS"/>
    <s v="stickernamafancyholo2520pcsuntana"/>
    <n v="2600"/>
    <x v="254"/>
  </r>
  <r>
    <s v=""/>
    <s v=""/>
    <x v="1"/>
    <n v="65"/>
    <x v="1"/>
    <x v="1"/>
    <x v="1"/>
    <m/>
    <x v="0"/>
    <x v="1"/>
    <x v="0"/>
    <s v="STICKER NAMA FANCY HOLO"/>
    <x v="6"/>
    <n v="15120"/>
    <x v="3"/>
    <n v="1625"/>
    <m/>
    <s v="3780 PCS"/>
    <x v="2"/>
    <x v="4"/>
    <x v="0"/>
    <x v="0"/>
    <n v="24570000"/>
    <n v="4914000"/>
    <n v="491400"/>
    <n v="5405400"/>
    <n v="19164600"/>
    <x v="0"/>
    <n v="13513500"/>
    <n v="47911500"/>
    <n v="6142500"/>
    <n v="24570000"/>
    <x v="13"/>
    <x v="5"/>
    <x v="0"/>
    <x v="1"/>
    <x v="3"/>
    <s v="stickernamafancyholo"/>
    <s v="stickernamafancyholo61425000.20.025"/>
    <s v="stickernamafancyholo61425000.20.025"/>
    <s v=""/>
    <x v="1"/>
    <n v="2600"/>
    <x v="0"/>
    <s v="3780 PCS"/>
    <s v="stickernamafancyholo3780pcsuntana"/>
    <n v="2601"/>
    <x v="25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6"/>
    <s v="KEN_1407_030-7"/>
    <x v="0"/>
    <n v="66"/>
    <x v="14"/>
    <x v="11"/>
    <x v="2"/>
    <s v="23071030"/>
    <x v="0"/>
    <x v="14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14"/>
    <x v="11"/>
    <x v="2"/>
    <x v="4"/>
    <x v="3"/>
    <s v="kenkoscissorsc828"/>
    <s v="kenkoscissorsc82814100000.17"/>
    <s v="kenkoscissorsc82814100000.17"/>
    <s v="KENKO SINAR INDONESIAARTO MORO2307103045119kenkoscissorsc828"/>
    <x v="0"/>
    <n v="1423"/>
    <x v="1"/>
    <s v="25 LSN"/>
    <s v="kenkoscissorsc82825lsnartomoro"/>
    <n v="1423"/>
    <x v="256"/>
  </r>
  <r>
    <s v=""/>
    <s v=""/>
    <x v="1"/>
    <n v="66"/>
    <x v="1"/>
    <x v="1"/>
    <x v="1"/>
    <m/>
    <x v="0"/>
    <x v="1"/>
    <x v="0"/>
    <s v="KENKO SCISSOR SC-848N"/>
    <x v="1"/>
    <m/>
    <x v="1"/>
    <m/>
    <n v="1188000"/>
    <m/>
    <x v="5"/>
    <x v="0"/>
    <x v="0"/>
    <x v="0"/>
    <n v="1188000"/>
    <n v="201960"/>
    <n v="0"/>
    <n v="201960"/>
    <n v="986040"/>
    <x v="0"/>
    <s v=""/>
    <s v=""/>
    <n v="1188000"/>
    <s v=""/>
    <x v="14"/>
    <x v="11"/>
    <x v="2"/>
    <x v="1"/>
    <x v="3"/>
    <s v="kenkoscissorsc848n"/>
    <s v="kenkoscissorsc848n11880000.17"/>
    <s v="kenkoscissorsc848n11880000.17"/>
    <s v=""/>
    <x v="1"/>
    <n v="1426"/>
    <x v="1"/>
    <s v="10 LSN"/>
    <s v="kenkoscissorsc848n10lsnartomoro"/>
    <n v="1426"/>
    <x v="257"/>
  </r>
  <r>
    <s v=""/>
    <s v=""/>
    <x v="1"/>
    <n v="66"/>
    <x v="1"/>
    <x v="1"/>
    <x v="1"/>
    <m/>
    <x v="0"/>
    <x v="1"/>
    <x v="0"/>
    <s v="KENKO CORRECTION FLUID KE-01"/>
    <x v="11"/>
    <m/>
    <x v="1"/>
    <m/>
    <n v="1954800"/>
    <m/>
    <x v="5"/>
    <x v="0"/>
    <x v="0"/>
    <x v="0"/>
    <n v="11728800"/>
    <n v="1993896.0000000002"/>
    <n v="0"/>
    <n v="1993896.0000000002"/>
    <n v="9734904"/>
    <x v="0"/>
    <s v=""/>
    <s v=""/>
    <n v="1954800"/>
    <s v=""/>
    <x v="14"/>
    <x v="11"/>
    <x v="2"/>
    <x v="1"/>
    <x v="3"/>
    <s v="kenkocorrectionfluidke01"/>
    <s v="kenkocorrectionfluidke0119548000.17"/>
    <s v="kenkocorrectionfluidke0119548000.17"/>
    <s v=""/>
    <x v="1"/>
    <n v="1237"/>
    <x v="1"/>
    <s v="36 LSN"/>
    <s v="kenkocorrectionfluidke0136lsnartomoro"/>
    <n v="1237"/>
    <x v="258"/>
  </r>
  <r>
    <s v=""/>
    <s v=""/>
    <x v="1"/>
    <n v="66"/>
    <x v="1"/>
    <x v="1"/>
    <x v="1"/>
    <m/>
    <x v="0"/>
    <x v="1"/>
    <x v="0"/>
    <s v="KENKO CUTTER A300 9MM BLADE"/>
    <x v="9"/>
    <m/>
    <x v="1"/>
    <m/>
    <n v="1710000"/>
    <m/>
    <x v="5"/>
    <x v="0"/>
    <x v="0"/>
    <x v="0"/>
    <n v="5130000"/>
    <n v="872100.00000000012"/>
    <n v="0"/>
    <n v="872100.00000000012"/>
    <n v="4257900"/>
    <x v="0"/>
    <s v=""/>
    <s v=""/>
    <n v="1710000"/>
    <s v=""/>
    <x v="14"/>
    <x v="11"/>
    <x v="2"/>
    <x v="1"/>
    <x v="3"/>
    <s v="kenkocuttera3009mmblade"/>
    <s v="kenkocuttera3009mmblade17100000.17"/>
    <s v="kenkocuttera3009mmblade17100000.17"/>
    <s v=""/>
    <x v="1"/>
    <n v="1274"/>
    <x v="1"/>
    <s v="30 LSN"/>
    <s v="kenkocuttera3009mmblade30lsnartomoro"/>
    <n v="1274"/>
    <x v="259"/>
  </r>
  <r>
    <s v=""/>
    <s v=""/>
    <x v="1"/>
    <n v="66"/>
    <x v="1"/>
    <x v="1"/>
    <x v="1"/>
    <m/>
    <x v="0"/>
    <x v="1"/>
    <x v="0"/>
    <s v="KENKO MECHANICAL PENCIL MP-07 0.5MM"/>
    <x v="1"/>
    <m/>
    <x v="1"/>
    <m/>
    <n v="3196800"/>
    <m/>
    <x v="5"/>
    <x v="0"/>
    <x v="0"/>
    <x v="0"/>
    <n v="3196800"/>
    <n v="543456"/>
    <n v="0"/>
    <n v="543456"/>
    <n v="2653344"/>
    <x v="0"/>
    <s v=""/>
    <s v=""/>
    <n v="3196800"/>
    <s v=""/>
    <x v="14"/>
    <x v="11"/>
    <x v="2"/>
    <x v="1"/>
    <x v="3"/>
    <s v="kenkomechanicalpencilmp0705mm"/>
    <s v="kenkomechanicalpencilmp0705mm31968000.17"/>
    <s v="kenkomechanicalpencilmp0705mm31968000.17"/>
    <s v=""/>
    <x v="1"/>
    <n v="1370"/>
    <x v="1"/>
    <s v="12 GRS"/>
    <s v="kenkomechanicalpencilmp0705mm12grsartomoro"/>
    <n v="1370"/>
    <x v="260"/>
  </r>
  <r>
    <s v=""/>
    <s v=""/>
    <x v="1"/>
    <n v="66"/>
    <x v="1"/>
    <x v="1"/>
    <x v="1"/>
    <m/>
    <x v="0"/>
    <x v="1"/>
    <x v="0"/>
    <s v="KENKO GLUPEN GLP-01"/>
    <x v="1"/>
    <m/>
    <x v="1"/>
    <m/>
    <n v="6912000"/>
    <m/>
    <x v="5"/>
    <x v="0"/>
    <x v="0"/>
    <x v="0"/>
    <n v="6912000"/>
    <n v="1175040"/>
    <n v="0"/>
    <n v="1175040"/>
    <n v="5736960"/>
    <x v="0"/>
    <s v=""/>
    <s v=""/>
    <n v="6912000"/>
    <s v=""/>
    <x v="14"/>
    <x v="11"/>
    <x v="2"/>
    <x v="1"/>
    <x v="3"/>
    <s v="kenkoglupenglp01"/>
    <s v="kenkoglupenglp0169120000.17"/>
    <s v="kenkoglupenglp0169120000.17"/>
    <s v=""/>
    <x v="1"/>
    <n v="2602"/>
    <x v="1"/>
    <s v="12 GRS (12 LSN)"/>
    <s v="kenkoglupenglp0112grs12lsnartomoro"/>
    <n v="2602"/>
    <x v="261"/>
  </r>
  <r>
    <s v=""/>
    <s v=""/>
    <x v="1"/>
    <n v="66"/>
    <x v="1"/>
    <x v="1"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n v="5658552"/>
    <n v="27627048"/>
    <n v="1860000"/>
    <s v=""/>
    <x v="14"/>
    <x v="11"/>
    <x v="2"/>
    <x v="1"/>
    <x v="3"/>
    <s v="kenkostaplerhd10smini"/>
    <s v="kenkostaplerhd10smini18600000.17"/>
    <s v="kenkostaplerhd10smini18600000.17"/>
    <s v=""/>
    <x v="1"/>
    <n v="1451"/>
    <x v="1"/>
    <s v="25 LSN"/>
    <s v="kenkostaplerhd10smini25lsnartomoro"/>
    <n v="1451"/>
    <x v="26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7"/>
    <s v="KEN_1407_173-6"/>
    <x v="0"/>
    <n v="67"/>
    <x v="1"/>
    <x v="11"/>
    <x v="2"/>
    <s v="23071173"/>
    <x v="0"/>
    <x v="15"/>
    <x v="0"/>
    <s v="KENKO GEL PEN KE-16 DOT N DOT BLACK"/>
    <x v="9"/>
    <m/>
    <x v="1"/>
    <m/>
    <n v="3758400"/>
    <m/>
    <x v="5"/>
    <x v="0"/>
    <x v="0"/>
    <x v="0"/>
    <n v="11275200"/>
    <n v="1916784.0000000002"/>
    <n v="0"/>
    <n v="1916784.0000000002"/>
    <n v="9358416"/>
    <x v="0"/>
    <s v=""/>
    <s v=""/>
    <n v="3758400"/>
    <s v=""/>
    <x v="14"/>
    <x v="11"/>
    <x v="2"/>
    <x v="6"/>
    <x v="3"/>
    <s v="kenkogelpenke16dotndotblack"/>
    <s v="kenkogelpenke16dotndotblack37584000.17"/>
    <s v="kenkogelpenke16dotndotblack37584000.17"/>
    <s v="KENKO SINAR INDONESIAARTO MORO2307117345120kenkogelpenke16dotndotblack"/>
    <x v="0"/>
    <n v="1317"/>
    <x v="1"/>
    <s v="12 GRS"/>
    <s v="kenkogelpenke16dotndotblack12grsartomoro"/>
    <n v="1317"/>
    <x v="263"/>
  </r>
  <r>
    <s v=""/>
    <s v=""/>
    <x v="1"/>
    <n v="67"/>
    <x v="1"/>
    <x v="1"/>
    <x v="1"/>
    <m/>
    <x v="0"/>
    <x v="1"/>
    <x v="0"/>
    <s v="KENKO CORRECTION FLUID KE-107M"/>
    <x v="8"/>
    <m/>
    <x v="1"/>
    <m/>
    <n v="2008800"/>
    <m/>
    <x v="5"/>
    <x v="0"/>
    <x v="0"/>
    <x v="0"/>
    <n v="10044000"/>
    <n v="1707480.0000000002"/>
    <n v="0"/>
    <n v="1707480.0000000002"/>
    <n v="8336520"/>
    <x v="0"/>
    <s v=""/>
    <s v=""/>
    <n v="2008800"/>
    <s v=""/>
    <x v="14"/>
    <x v="11"/>
    <x v="2"/>
    <x v="1"/>
    <x v="3"/>
    <s v="kenkocorrectionfluidke107m"/>
    <s v="kenkocorrectionfluidke107m20088000.17"/>
    <s v="kenkocorrectionfluidke107m20088000.17"/>
    <s v=""/>
    <x v="1"/>
    <n v="1238"/>
    <x v="1"/>
    <s v="36 LSN"/>
    <s v="kenkocorrectionfluidke107m36lsnartomoro"/>
    <n v="1238"/>
    <x v="264"/>
  </r>
  <r>
    <s v=""/>
    <s v=""/>
    <x v="1"/>
    <n v="67"/>
    <x v="1"/>
    <x v="1"/>
    <x v="1"/>
    <m/>
    <x v="0"/>
    <x v="1"/>
    <x v="0"/>
    <s v="KENKO GLUE STICK 8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4"/>
    <x v="11"/>
    <x v="2"/>
    <x v="1"/>
    <x v="3"/>
    <s v="kenkogluestick8grsmall"/>
    <s v="kenkogluestick8grsmall23760000.17"/>
    <s v="kenkogluestick8grsmall23760000.17"/>
    <s v=""/>
    <x v="1"/>
    <n v="1338"/>
    <x v="1"/>
    <s v="36 BOX (30 PCS)"/>
    <s v="kenkogluestick8grsmall36box30pcsartomoro"/>
    <n v="1338"/>
    <x v="265"/>
  </r>
  <r>
    <s v=""/>
    <s v=""/>
    <x v="1"/>
    <n v="67"/>
    <x v="1"/>
    <x v="1"/>
    <x v="1"/>
    <m/>
    <x v="0"/>
    <x v="1"/>
    <x v="0"/>
    <s v="KENKO SCISSOR SC-828"/>
    <x v="5"/>
    <m/>
    <x v="1"/>
    <m/>
    <n v="1410000"/>
    <m/>
    <x v="5"/>
    <x v="0"/>
    <x v="0"/>
    <x v="0"/>
    <n v="2820000"/>
    <n v="479400.00000000006"/>
    <n v="0"/>
    <n v="479400.00000000006"/>
    <n v="2340600"/>
    <x v="0"/>
    <s v=""/>
    <s v=""/>
    <n v="1410000"/>
    <s v=""/>
    <x v="14"/>
    <x v="11"/>
    <x v="2"/>
    <x v="1"/>
    <x v="3"/>
    <s v="kenkoscissorsc828"/>
    <s v="kenkoscissorsc82814100000.17"/>
    <s v="kenkoscissorsc82814100000.17"/>
    <s v=""/>
    <x v="1"/>
    <n v="1423"/>
    <x v="1"/>
    <s v="25 LSN"/>
    <s v="kenkoscissorsc82825lsnartomoro"/>
    <n v="1423"/>
    <x v="266"/>
  </r>
  <r>
    <s v=""/>
    <s v=""/>
    <x v="1"/>
    <n v="67"/>
    <x v="1"/>
    <x v="1"/>
    <x v="1"/>
    <m/>
    <x v="0"/>
    <x v="1"/>
    <x v="0"/>
    <s v="KENKO SCISSOR SC-848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4"/>
    <x v="11"/>
    <x v="2"/>
    <x v="1"/>
    <x v="3"/>
    <s v="kenkoscissorsc848n"/>
    <s v="kenkoscissorsc848n11880000.17"/>
    <s v="kenkoscissorsc848n11880000.17"/>
    <s v=""/>
    <x v="1"/>
    <n v="1426"/>
    <x v="1"/>
    <s v="10 LSN"/>
    <s v="kenkoscissorsc848n10lsnartomoro"/>
    <n v="1426"/>
    <x v="267"/>
  </r>
  <r>
    <s v=""/>
    <s v=""/>
    <x v="1"/>
    <n v="67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n v="5461624"/>
    <n v="26665576"/>
    <n v="860000"/>
    <s v=""/>
    <x v="14"/>
    <x v="11"/>
    <x v="2"/>
    <x v="1"/>
    <x v="3"/>
    <s v="kenkojumboclipno5"/>
    <s v="kenkojumboclipno58600000.17"/>
    <s v="kenkojumboclipno58600000.17"/>
    <s v=""/>
    <x v="1"/>
    <n v="1361"/>
    <x v="1"/>
    <s v="20 PAK (10 BOX)"/>
    <s v="kenkojumboclipno520pak10boxartomoro"/>
    <n v="1361"/>
    <x v="2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8"/>
    <s v="KEN_1407_162-6"/>
    <x v="0"/>
    <n v="68"/>
    <x v="1"/>
    <x v="11"/>
    <x v="2"/>
    <s v="23071162"/>
    <x v="0"/>
    <x v="15"/>
    <x v="0"/>
    <s v="KENKO CORRECTION FLUID KE-108"/>
    <x v="9"/>
    <m/>
    <x v="1"/>
    <m/>
    <n v="1695600"/>
    <m/>
    <x v="5"/>
    <x v="0"/>
    <x v="0"/>
    <x v="0"/>
    <n v="5086800"/>
    <n v="864756.00000000012"/>
    <n v="0"/>
    <n v="864756.00000000012"/>
    <n v="4222044"/>
    <x v="0"/>
    <s v=""/>
    <s v=""/>
    <n v="1695600"/>
    <s v=""/>
    <x v="14"/>
    <x v="11"/>
    <x v="2"/>
    <x v="6"/>
    <x v="3"/>
    <s v="kenkocorrectionfluidke108"/>
    <s v="kenkocorrectionfluidke10816956000.17"/>
    <s v="kenkocorrectionfluidke10816956000.17"/>
    <s v="KENKO SINAR INDONESIAARTO MORO2307116245120kenkocorrectionfluidke108"/>
    <x v="0"/>
    <n v="1239"/>
    <x v="1"/>
    <s v="36 LSN"/>
    <s v="kenkocorrectionfluidke10836lsnartomoro"/>
    <n v="1239"/>
    <x v="269"/>
  </r>
  <r>
    <s v=""/>
    <s v=""/>
    <x v="1"/>
    <n v="68"/>
    <x v="1"/>
    <x v="1"/>
    <x v="1"/>
    <m/>
    <x v="0"/>
    <x v="1"/>
    <x v="0"/>
    <s v="KENKO CORRECTION FLUID KE-01"/>
    <x v="5"/>
    <m/>
    <x v="1"/>
    <m/>
    <n v="1954800"/>
    <m/>
    <x v="5"/>
    <x v="0"/>
    <x v="0"/>
    <x v="0"/>
    <n v="3909600"/>
    <n v="664632"/>
    <n v="0"/>
    <n v="664632"/>
    <n v="3244968"/>
    <x v="0"/>
    <s v=""/>
    <s v=""/>
    <n v="1954800"/>
    <s v=""/>
    <x v="14"/>
    <x v="11"/>
    <x v="2"/>
    <x v="1"/>
    <x v="3"/>
    <s v="kenkocorrectionfluidke01"/>
    <s v="kenkocorrectionfluidke0119548000.17"/>
    <s v="kenkocorrectionfluidke0119548000.17"/>
    <s v=""/>
    <x v="1"/>
    <n v="1237"/>
    <x v="1"/>
    <s v="36 LSN"/>
    <s v="kenkocorrectionfluidke0136lsnartomoro"/>
    <n v="1237"/>
    <x v="270"/>
  </r>
  <r>
    <s v=""/>
    <s v=""/>
    <x v="1"/>
    <n v="68"/>
    <x v="1"/>
    <x v="1"/>
    <x v="1"/>
    <m/>
    <x v="0"/>
    <x v="1"/>
    <x v="0"/>
    <s v="KENKO BALLPEN BP 39 N BLACK"/>
    <x v="5"/>
    <m/>
    <x v="1"/>
    <m/>
    <n v="1468800"/>
    <m/>
    <x v="5"/>
    <x v="0"/>
    <x v="0"/>
    <x v="0"/>
    <n v="2937600"/>
    <n v="499392.00000000006"/>
    <n v="0"/>
    <n v="499392.00000000006"/>
    <n v="2438208"/>
    <x v="0"/>
    <s v=""/>
    <s v=""/>
    <n v="1468800"/>
    <s v=""/>
    <x v="14"/>
    <x v="11"/>
    <x v="2"/>
    <x v="1"/>
    <x v="3"/>
    <s v="kenkoballpenbp39nblack"/>
    <s v="kenkoballpenbp39nblack14688000.17"/>
    <s v="kenkoballpenbp39nblack14688000.17"/>
    <s v=""/>
    <x v="1"/>
    <n v="2603"/>
    <x v="1"/>
    <s v="144 LSN"/>
    <s v="kenkoballpenbp39nblack144lsnartomoro"/>
    <n v="2603"/>
    <x v="271"/>
  </r>
  <r>
    <s v=""/>
    <s v=""/>
    <x v="1"/>
    <n v="68"/>
    <x v="1"/>
    <x v="1"/>
    <x v="1"/>
    <m/>
    <x v="0"/>
    <x v="1"/>
    <x v="0"/>
    <s v="KENKO STAPLER HD-50"/>
    <x v="1"/>
    <m/>
    <x v="1"/>
    <m/>
    <n v="2280000"/>
    <m/>
    <x v="5"/>
    <x v="0"/>
    <x v="0"/>
    <x v="0"/>
    <n v="2280000"/>
    <n v="387600"/>
    <n v="0"/>
    <n v="387600"/>
    <n v="1892400"/>
    <x v="0"/>
    <s v=""/>
    <s v=""/>
    <n v="2280000"/>
    <s v=""/>
    <x v="14"/>
    <x v="11"/>
    <x v="2"/>
    <x v="1"/>
    <x v="3"/>
    <s v="kenkostaplerhd50"/>
    <s v="kenkostaplerhd5022800000.17"/>
    <s v="kenkostaplerhd5022800000.17"/>
    <s v=""/>
    <x v="1"/>
    <n v="1453"/>
    <x v="1"/>
    <s v="20 BOX (6 PCS)"/>
    <s v="kenkostaplerhd5020box6pcsartomoro"/>
    <n v="1453"/>
    <x v="272"/>
  </r>
  <r>
    <s v=""/>
    <s v=""/>
    <x v="1"/>
    <n v="68"/>
    <x v="1"/>
    <x v="1"/>
    <x v="1"/>
    <m/>
    <x v="0"/>
    <x v="1"/>
    <x v="0"/>
    <s v="KENKO GLUE STICK 8 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4"/>
    <x v="11"/>
    <x v="2"/>
    <x v="1"/>
    <x v="3"/>
    <s v="kenkogluestick8grsmall"/>
    <s v="kenkogluestick8grsmall23760000.17"/>
    <s v="kenkogluestick8grsmall23760000.17"/>
    <s v=""/>
    <x v="1"/>
    <n v="1338"/>
    <x v="1"/>
    <s v="36 BOX (30 PCS)"/>
    <s v="kenkogluestick8grsmall36box30pcsartomoro"/>
    <n v="1338"/>
    <x v="273"/>
  </r>
  <r>
    <s v=""/>
    <s v=""/>
    <x v="1"/>
    <n v="68"/>
    <x v="1"/>
    <x v="1"/>
    <x v="1"/>
    <m/>
    <x v="0"/>
    <x v="1"/>
    <x v="0"/>
    <s v="KENKO GLUE STICK 15 GR MEDIUM"/>
    <x v="9"/>
    <m/>
    <x v="1"/>
    <m/>
    <n v="2592000"/>
    <m/>
    <x v="5"/>
    <x v="0"/>
    <x v="0"/>
    <x v="0"/>
    <n v="7776000"/>
    <n v="1321920"/>
    <n v="0"/>
    <n v="1321920"/>
    <n v="6454080"/>
    <x v="0"/>
    <n v="4546140"/>
    <n v="22195860"/>
    <n v="2592000"/>
    <s v=""/>
    <x v="14"/>
    <x v="11"/>
    <x v="2"/>
    <x v="1"/>
    <x v="3"/>
    <s v="kenkogluestick15grmedium"/>
    <s v="kenkogluestick15grmedium25920000.17"/>
    <s v="kenkogluestick15grmedium25920000.17"/>
    <s v=""/>
    <x v="1"/>
    <n v="1336"/>
    <x v="1"/>
    <s v="36 BOX (20 PCS)"/>
    <s v="kenkogluestick15grmedium36box20pcsartomoro"/>
    <n v="1336"/>
    <x v="27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9"/>
    <s v="ATA_1407_837-5"/>
    <x v="0"/>
    <n v="69"/>
    <x v="1"/>
    <x v="10"/>
    <x v="2"/>
    <s v="SA230711837"/>
    <x v="0"/>
    <x v="13"/>
    <x v="0"/>
    <s v="CRAYON PUTAR TWCR 12S JK"/>
    <x v="1"/>
    <n v="144"/>
    <x v="5"/>
    <n v="23900"/>
    <m/>
    <m/>
    <x v="3"/>
    <x v="2"/>
    <x v="0"/>
    <x v="0"/>
    <n v="3441600"/>
    <n v="430200"/>
    <n v="150570"/>
    <n v="580770"/>
    <n v="2860830"/>
    <x v="0"/>
    <s v=""/>
    <s v=""/>
    <n v="3441600"/>
    <n v="3441600"/>
    <x v="14"/>
    <x v="10"/>
    <x v="2"/>
    <x v="2"/>
    <x v="3"/>
    <s v="crayonputartwcr12sjk"/>
    <s v="crayonputartwcr12sjk34416000.1250.05"/>
    <s v="crayonputartwcr12sjk34416000.1250.05"/>
    <s v="ATALI MAKMURARTO MOROSA23071183745118crayonputartwcr12sjk"/>
    <x v="0"/>
    <n v="619"/>
    <x v="1"/>
    <s v="12 LSN"/>
    <s v="crayonputartwcr12sjk12lsnartomoro"/>
    <n v="619"/>
    <x v="275"/>
  </r>
  <r>
    <s v=""/>
    <s v=""/>
    <x v="1"/>
    <n v="69"/>
    <x v="1"/>
    <x v="1"/>
    <x v="1"/>
    <m/>
    <x v="0"/>
    <x v="1"/>
    <x v="0"/>
    <s v="ADHESIVE HOOK ADHK-3010 JK"/>
    <x v="1"/>
    <n v="160"/>
    <x v="9"/>
    <n v="5400"/>
    <m/>
    <m/>
    <x v="3"/>
    <x v="2"/>
    <x v="0"/>
    <x v="0"/>
    <n v="864000"/>
    <n v="108000"/>
    <n v="37800"/>
    <n v="145800"/>
    <n v="718200"/>
    <x v="0"/>
    <s v=""/>
    <s v=""/>
    <n v="864000"/>
    <n v="864000"/>
    <x v="14"/>
    <x v="10"/>
    <x v="2"/>
    <x v="1"/>
    <x v="3"/>
    <s v="adhesivehookadhk3010jk"/>
    <s v="adhesivehookadhk3010jk8640000.1250.05"/>
    <s v="adhesivehookadhk3010jk8640000.1250.05"/>
    <s v=""/>
    <x v="1"/>
    <n v="2604"/>
    <x v="1"/>
    <s v="4 BOX (40 CAD)"/>
    <s v="adhesivehookadhk3010jk4box40cadartomoro"/>
    <n v="2604"/>
    <x v="276"/>
  </r>
  <r>
    <s v=""/>
    <s v=""/>
    <x v="1"/>
    <n v="69"/>
    <x v="1"/>
    <x v="1"/>
    <x v="1"/>
    <m/>
    <x v="0"/>
    <x v="1"/>
    <x v="0"/>
    <s v="ADHESIVE HOOK ADHK-3020 JK"/>
    <x v="1"/>
    <n v="160"/>
    <x v="9"/>
    <n v="4600"/>
    <m/>
    <m/>
    <x v="3"/>
    <x v="2"/>
    <x v="0"/>
    <x v="0"/>
    <n v="736000"/>
    <n v="92000"/>
    <n v="32200"/>
    <n v="124200"/>
    <n v="611800"/>
    <x v="0"/>
    <s v=""/>
    <s v=""/>
    <n v="736000"/>
    <n v="736000"/>
    <x v="14"/>
    <x v="10"/>
    <x v="2"/>
    <x v="1"/>
    <x v="3"/>
    <s v="adhesivehookadhk3020jk"/>
    <s v="adhesivehookadhk3020jk7360000.1250.05"/>
    <s v="adhesivehookadhk3020jk7360000.1250.05"/>
    <s v=""/>
    <x v="1"/>
    <n v="2605"/>
    <x v="1"/>
    <s v="4 BOX (40 CAD)"/>
    <s v="adhesivehookadhk3020jk4box40cadartomoro"/>
    <n v="2605"/>
    <x v="277"/>
  </r>
  <r>
    <s v=""/>
    <s v=""/>
    <x v="1"/>
    <n v="69"/>
    <x v="1"/>
    <x v="1"/>
    <x v="1"/>
    <m/>
    <x v="0"/>
    <x v="1"/>
    <x v="0"/>
    <s v="STAMP PAD NO.0 JK"/>
    <x v="1"/>
    <n v="216"/>
    <x v="3"/>
    <n v="4900"/>
    <m/>
    <m/>
    <x v="3"/>
    <x v="2"/>
    <x v="0"/>
    <x v="0"/>
    <n v="1058400"/>
    <n v="132300"/>
    <n v="46305"/>
    <n v="178605"/>
    <n v="879795"/>
    <x v="0"/>
    <s v=""/>
    <s v=""/>
    <n v="1058400"/>
    <n v="1058400"/>
    <x v="14"/>
    <x v="10"/>
    <x v="2"/>
    <x v="1"/>
    <x v="3"/>
    <s v="stamppadno0jk"/>
    <s v="stamppadno0jk10584000.1250.05"/>
    <s v="stamppadno0jk10584000.1250.05"/>
    <s v=""/>
    <x v="1"/>
    <n v="2285"/>
    <x v="1"/>
    <s v="18 LSN"/>
    <s v="stamppadno0jk18lsnartomoro"/>
    <n v="2285"/>
    <x v="278"/>
  </r>
  <r>
    <s v=""/>
    <s v=""/>
    <x v="1"/>
    <n v="69"/>
    <x v="1"/>
    <x v="1"/>
    <x v="1"/>
    <m/>
    <x v="0"/>
    <x v="1"/>
    <x v="0"/>
    <s v="BALLPEN BP-342 VOKUS PTL BLACK JK"/>
    <x v="1"/>
    <n v="144"/>
    <x v="0"/>
    <n v="13200"/>
    <m/>
    <m/>
    <x v="3"/>
    <x v="2"/>
    <x v="0"/>
    <x v="0"/>
    <n v="1900800"/>
    <n v="237600"/>
    <n v="83160"/>
    <n v="320760"/>
    <n v="1580040"/>
    <x v="0"/>
    <n v="1350135"/>
    <n v="6650665"/>
    <n v="1900800"/>
    <n v="1900800"/>
    <x v="14"/>
    <x v="10"/>
    <x v="2"/>
    <x v="1"/>
    <x v="3"/>
    <s v="ballpenbp342vokusptlblackjk"/>
    <s v="ballpenbp342vokusptlblackjk19008000.1250.05"/>
    <s v="ballpenbp342vokusptlblackjk19008000.1250.05"/>
    <s v=""/>
    <x v="1"/>
    <n v="2606"/>
    <x v="1"/>
    <s v="144 LSN"/>
    <s v="ballpenbp342vokusptlblackjk144lsnartomoro"/>
    <n v="2606"/>
    <x v="27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0"/>
    <s v="ATA_1407_970-7"/>
    <x v="0"/>
    <n v="70"/>
    <x v="1"/>
    <x v="10"/>
    <x v="2"/>
    <s v="SA230711970"/>
    <x v="0"/>
    <x v="14"/>
    <x v="0"/>
    <s v="COLOR PENCIL CP S 12 JK"/>
    <x v="1"/>
    <n v="288"/>
    <x v="5"/>
    <n v="6700"/>
    <m/>
    <m/>
    <x v="3"/>
    <x v="2"/>
    <x v="0"/>
    <x v="0"/>
    <n v="1929600"/>
    <n v="241200"/>
    <n v="84420"/>
    <n v="325620"/>
    <n v="1603980"/>
    <x v="0"/>
    <s v=""/>
    <s v=""/>
    <n v="1929600"/>
    <n v="1929600"/>
    <x v="14"/>
    <x v="10"/>
    <x v="2"/>
    <x v="4"/>
    <x v="3"/>
    <s v="colorpencilcps12jk"/>
    <s v="colorpencilcps12jk19296000.1250.05"/>
    <s v="colorpencilcps12jk19296000.1250.05"/>
    <s v="ATALI MAKMURARTO MOROSA23071197045119colorpencilcps12jk"/>
    <x v="0"/>
    <n v="547"/>
    <x v="1"/>
    <s v="12 BOX (24 SET)"/>
    <s v="colorpencilcps12jk12box24setartomoro"/>
    <n v="547"/>
    <x v="280"/>
  </r>
  <r>
    <s v=""/>
    <s v=""/>
    <x v="1"/>
    <n v="70"/>
    <x v="1"/>
    <x v="1"/>
    <x v="1"/>
    <m/>
    <x v="0"/>
    <x v="1"/>
    <x v="0"/>
    <s v="COLOR PENCIL CP 12 PB JK"/>
    <x v="1"/>
    <n v="144"/>
    <x v="5"/>
    <n v="10600"/>
    <m/>
    <m/>
    <x v="3"/>
    <x v="2"/>
    <x v="0"/>
    <x v="0"/>
    <n v="1526400"/>
    <n v="190800"/>
    <n v="66780"/>
    <n v="257580"/>
    <n v="1268820"/>
    <x v="0"/>
    <s v=""/>
    <s v=""/>
    <n v="1526400"/>
    <n v="1526400"/>
    <x v="14"/>
    <x v="10"/>
    <x v="2"/>
    <x v="1"/>
    <x v="3"/>
    <s v="colorpencilcp12pbjk"/>
    <s v="colorpencilcp12pbjk15264000.1250.05"/>
    <s v="colorpencilcp12pbjk15264000.1250.05"/>
    <s v=""/>
    <x v="1"/>
    <n v="541"/>
    <x v="1"/>
    <s v="12 LSN"/>
    <s v="colorpencilcp12pbjk12lsnartomoro"/>
    <n v="541"/>
    <x v="281"/>
  </r>
  <r>
    <s v=""/>
    <s v=""/>
    <x v="1"/>
    <n v="70"/>
    <x v="1"/>
    <x v="1"/>
    <x v="1"/>
    <m/>
    <x v="0"/>
    <x v="1"/>
    <x v="0"/>
    <s v="TRIGONAL CLIP NO.1 JK"/>
    <x v="1"/>
    <n v="500"/>
    <x v="8"/>
    <n v="1850"/>
    <m/>
    <m/>
    <x v="3"/>
    <x v="2"/>
    <x v="0"/>
    <x v="0"/>
    <n v="925000"/>
    <n v="115625"/>
    <n v="40468.75"/>
    <n v="156093.75"/>
    <n v="768906.25"/>
    <x v="0"/>
    <s v=""/>
    <s v=""/>
    <n v="925000"/>
    <n v="925000"/>
    <x v="14"/>
    <x v="10"/>
    <x v="2"/>
    <x v="1"/>
    <x v="3"/>
    <s v="trigonalclipno1jk"/>
    <s v="trigonalclipno1jk9250000.1250.05"/>
    <s v="trigonalclipno1jk9250000.1250.05"/>
    <s v=""/>
    <x v="1"/>
    <n v="2454"/>
    <x v="1"/>
    <s v="500 BOX"/>
    <s v="trigonalclipno1jk500boxartomoro"/>
    <n v="2454"/>
    <x v="282"/>
  </r>
  <r>
    <s v=""/>
    <s v=""/>
    <x v="1"/>
    <n v="70"/>
    <x v="1"/>
    <x v="1"/>
    <x v="1"/>
    <m/>
    <x v="0"/>
    <x v="1"/>
    <x v="0"/>
    <s v="HIGHLIGHTER HL -1 YELLOW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1yellowjk"/>
    <s v="highlighterhl1yellowjk6660000.1250.05"/>
    <s v="highlighterhl1yellowjk37000.1250.05"/>
    <s v=""/>
    <x v="1"/>
    <n v="1096"/>
    <x v="1"/>
    <s v="72 BOX (10 PCS)"/>
    <s v="highlighterhl1yellowjk72box10pcsartomoro"/>
    <n v="1096"/>
    <x v="283"/>
  </r>
  <r>
    <s v=""/>
    <s v=""/>
    <x v="1"/>
    <n v="70"/>
    <x v="1"/>
    <x v="1"/>
    <x v="1"/>
    <m/>
    <x v="0"/>
    <x v="1"/>
    <x v="0"/>
    <s v="HIGHLIGHTER HL -2 GREEN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2greenjk"/>
    <s v="highlighterhl2greenjk6660000.1250.05"/>
    <s v="highlighterhl2greenjk37000.1250.05"/>
    <s v=""/>
    <x v="1"/>
    <n v="1097"/>
    <x v="1"/>
    <s v="72 BOX (10 PCS)"/>
    <s v="highlighterhl2greenjk72box10pcsartomoro"/>
    <n v="1097"/>
    <x v="284"/>
  </r>
  <r>
    <s v=""/>
    <s v=""/>
    <x v="1"/>
    <n v="70"/>
    <x v="1"/>
    <x v="1"/>
    <x v="1"/>
    <m/>
    <x v="0"/>
    <x v="1"/>
    <x v="0"/>
    <s v="HIGHLIGHTER HL -4PINK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4pinkjk"/>
    <s v="highlighterhl4pinkjk6660000.1250.05"/>
    <s v="highlighterhl4pinkjk37000.1250.05"/>
    <s v=""/>
    <x v="1"/>
    <n v="1099"/>
    <x v="1"/>
    <s v="72 BOX (10 PCS)"/>
    <s v="highlighterhl4pinkjk72box10pcsartomoro"/>
    <n v="1099"/>
    <x v="285"/>
  </r>
  <r>
    <s v=""/>
    <s v=""/>
    <x v="1"/>
    <n v="70"/>
    <x v="1"/>
    <x v="1"/>
    <x v="1"/>
    <m/>
    <x v="0"/>
    <x v="1"/>
    <x v="0"/>
    <s v="HIGHLIGHTER HL -5 ORANGE JK"/>
    <x v="2"/>
    <n v="180"/>
    <x v="3"/>
    <n v="3700"/>
    <m/>
    <m/>
    <x v="3"/>
    <x v="2"/>
    <x v="0"/>
    <x v="0"/>
    <n v="666000"/>
    <n v="83250"/>
    <n v="29137.5"/>
    <n v="112387.5"/>
    <n v="553612.5"/>
    <x v="0"/>
    <n v="1188843.75"/>
    <n v="5856156.25"/>
    <n v="666000"/>
    <n v="666000"/>
    <x v="14"/>
    <x v="10"/>
    <x v="2"/>
    <x v="1"/>
    <x v="3"/>
    <s v="highlighterhl5orangejk"/>
    <s v="highlighterhl5orangejk6660000.1250.05"/>
    <s v="highlighterhl5orangejk37000.1250.05"/>
    <s v=""/>
    <x v="1"/>
    <n v="1100"/>
    <x v="1"/>
    <s v="72 BOX (10 PCS)"/>
    <s v="highlighterhl5orangejk72box10pcsartomoro"/>
    <n v="1100"/>
    <x v="28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1"/>
    <s v="ATA_1407_914-2"/>
    <x v="0"/>
    <n v="71"/>
    <x v="1"/>
    <x v="10"/>
    <x v="2"/>
    <s v="SA230711914"/>
    <x v="0"/>
    <x v="13"/>
    <x v="0"/>
    <s v="CORRECTION TAPE CT-522PTL JK"/>
    <x v="8"/>
    <n v="3600"/>
    <x v="3"/>
    <n v="4800"/>
    <m/>
    <m/>
    <x v="3"/>
    <x v="2"/>
    <x v="0"/>
    <x v="0"/>
    <n v="17280000"/>
    <n v="2160000"/>
    <n v="756000"/>
    <n v="2916000"/>
    <n v="14364000"/>
    <x v="0"/>
    <s v=""/>
    <s v=""/>
    <n v="3456000"/>
    <n v="17280000"/>
    <x v="14"/>
    <x v="10"/>
    <x v="2"/>
    <x v="0"/>
    <x v="3"/>
    <s v="correctiontapect522ptljk"/>
    <s v="correctiontapect522ptljk34560000.1250.05"/>
    <s v="correctiontapect522ptljk34560000.1250.05"/>
    <s v="ATALI MAKMURARTO MOROSA23071191445118correctiontapect522ptljk"/>
    <x v="0"/>
    <n v="582"/>
    <x v="1"/>
    <s v="60 LSN"/>
    <s v="correctiontapect522ptljk60lsnartomoro"/>
    <n v="582"/>
    <x v="287"/>
  </r>
  <r>
    <s v=""/>
    <s v=""/>
    <x v="1"/>
    <n v="71"/>
    <x v="1"/>
    <x v="1"/>
    <x v="1"/>
    <m/>
    <x v="0"/>
    <x v="1"/>
    <x v="0"/>
    <s v="PENCIL P 88 2B JK"/>
    <x v="8"/>
    <n v="150"/>
    <x v="6"/>
    <n v="104400"/>
    <m/>
    <m/>
    <x v="3"/>
    <x v="2"/>
    <x v="0"/>
    <x v="0"/>
    <n v="15660000"/>
    <n v="1957500"/>
    <n v="685125"/>
    <n v="2642625"/>
    <n v="13017375"/>
    <x v="0"/>
    <n v="5558625"/>
    <n v="27381375"/>
    <n v="3132000"/>
    <n v="15660000"/>
    <x v="14"/>
    <x v="10"/>
    <x v="2"/>
    <x v="1"/>
    <x v="3"/>
    <s v="pencilp882bjk"/>
    <s v="pencilp882bjk31320000.1250.05"/>
    <s v="pencilp882bjk31320000.1250.05"/>
    <s v=""/>
    <x v="1"/>
    <n v="2034"/>
    <x v="1"/>
    <s v="30 GRS"/>
    <s v="pencilp882bjk30grsartomoro"/>
    <n v="2034"/>
    <x v="28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2"/>
    <s v="ATA_1407_838-9"/>
    <x v="0"/>
    <n v="72"/>
    <x v="1"/>
    <x v="10"/>
    <x v="2"/>
    <s v="SA230711838"/>
    <x v="0"/>
    <x v="13"/>
    <x v="0"/>
    <s v="ERASER 526-B20 JK"/>
    <x v="0"/>
    <n v="500"/>
    <x v="8"/>
    <n v="34100"/>
    <m/>
    <m/>
    <x v="3"/>
    <x v="2"/>
    <x v="0"/>
    <x v="0"/>
    <n v="17050000"/>
    <n v="2131250"/>
    <n v="745937.5"/>
    <n v="2877187.5"/>
    <n v="14172812.5"/>
    <x v="0"/>
    <s v=""/>
    <s v=""/>
    <n v="1705000"/>
    <n v="17050000"/>
    <x v="14"/>
    <x v="10"/>
    <x v="2"/>
    <x v="8"/>
    <x v="3"/>
    <s v="eraser526b20jk"/>
    <s v="eraser526b20jk17050000.1250.05"/>
    <s v="eraser526b20jk17050000.1250.05"/>
    <s v="ATALI MAKMURARTO MOROSA23071183845118eraser526b20jk"/>
    <x v="0"/>
    <n v="765"/>
    <x v="1"/>
    <s v="50 BOX (20 PCS)"/>
    <s v="eraser526b20jk50box20pcsartomoro"/>
    <n v="765"/>
    <x v="289"/>
  </r>
  <r>
    <s v=""/>
    <s v=""/>
    <x v="1"/>
    <n v="72"/>
    <x v="1"/>
    <x v="1"/>
    <x v="1"/>
    <m/>
    <x v="0"/>
    <x v="1"/>
    <x v="0"/>
    <s v="ERASER ER-B20BL 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14"/>
    <x v="10"/>
    <x v="2"/>
    <x v="1"/>
    <x v="3"/>
    <s v="erasererb20bljk"/>
    <s v="erasererb20bljk17050000.1250.05"/>
    <s v="erasererb20bljk17050000.1250.05"/>
    <s v=""/>
    <x v="1"/>
    <n v="776"/>
    <x v="1"/>
    <s v="50 BOX (20 PCS)"/>
    <s v="erasererb20bljk50box20pcsartomoro"/>
    <n v="776"/>
    <x v="290"/>
  </r>
  <r>
    <s v=""/>
    <s v=""/>
    <x v="1"/>
    <n v="72"/>
    <x v="1"/>
    <x v="1"/>
    <x v="1"/>
    <m/>
    <x v="0"/>
    <x v="1"/>
    <x v="0"/>
    <s v="ERASER 526 B40 BL 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14"/>
    <x v="10"/>
    <x v="2"/>
    <x v="1"/>
    <x v="3"/>
    <s v="eraser526b40bljk"/>
    <s v="eraser526b40bljk14150000.1250.05"/>
    <s v="eraser526b40bljk14150000.1250.05"/>
    <s v=""/>
    <x v="1"/>
    <n v="766"/>
    <x v="1"/>
    <s v="50 BOX (40 PCS)"/>
    <s v="eraser526b40bljk50box40pcsartomoro"/>
    <n v="766"/>
    <x v="291"/>
  </r>
  <r>
    <s v=""/>
    <s v=""/>
    <x v="1"/>
    <n v="72"/>
    <x v="1"/>
    <x v="1"/>
    <x v="1"/>
    <m/>
    <x v="0"/>
    <x v="1"/>
    <x v="0"/>
    <s v="ERASER 526 B40P JK"/>
    <x v="0"/>
    <n v="500"/>
    <x v="8"/>
    <n v="28300"/>
    <m/>
    <m/>
    <x v="3"/>
    <x v="2"/>
    <x v="0"/>
    <x v="0"/>
    <n v="14150000"/>
    <n v="1768750"/>
    <n v="619062.5"/>
    <n v="2387812.5"/>
    <n v="11762187.5"/>
    <x v="0"/>
    <s v=""/>
    <s v=""/>
    <n v="1415000"/>
    <n v="14150000"/>
    <x v="14"/>
    <x v="10"/>
    <x v="2"/>
    <x v="1"/>
    <x v="3"/>
    <s v="eraser526b40pjk"/>
    <s v="eraser526b40pjk14150000.1250.05"/>
    <s v="eraser526b40pjk14150000.1250.05"/>
    <s v=""/>
    <x v="1"/>
    <n v="768"/>
    <x v="1"/>
    <s v="50 BOX (40 PCS)"/>
    <s v="eraser526b40pjk50box40pcsartomoro"/>
    <n v="768"/>
    <x v="292"/>
  </r>
  <r>
    <s v=""/>
    <s v=""/>
    <x v="1"/>
    <n v="72"/>
    <x v="1"/>
    <x v="1"/>
    <x v="1"/>
    <m/>
    <x v="0"/>
    <x v="1"/>
    <x v="0"/>
    <s v="ERASER ER-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4"/>
    <x v="10"/>
    <x v="2"/>
    <x v="1"/>
    <x v="3"/>
    <s v="eraserer30wjk"/>
    <s v="eraserer30wjk16000000.1250.05"/>
    <s v="eraserer30wjk16000000.1250.05"/>
    <s v=""/>
    <x v="1"/>
    <n v="775"/>
    <x v="1"/>
    <s v="50 BOX (30 PCS)"/>
    <s v="eraserer30wjk50box30pcsartomoro"/>
    <n v="775"/>
    <x v="293"/>
  </r>
  <r>
    <s v=""/>
    <s v=""/>
    <x v="1"/>
    <n v="72"/>
    <x v="1"/>
    <x v="1"/>
    <x v="1"/>
    <m/>
    <x v="0"/>
    <x v="1"/>
    <x v="0"/>
    <s v="ERASER EB 30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4"/>
    <x v="10"/>
    <x v="2"/>
    <x v="1"/>
    <x v="3"/>
    <s v="erasereb30jk"/>
    <s v="erasereb30jk16000000.1250.05"/>
    <s v="erasereb30jk16000000.1250.05"/>
    <s v=""/>
    <x v="1"/>
    <n v="769"/>
    <x v="1"/>
    <s v="50 BOX (30 PCS)"/>
    <s v="erasereb30jk50box30pcsartomoro"/>
    <n v="769"/>
    <x v="294"/>
  </r>
  <r>
    <s v=""/>
    <s v=""/>
    <x v="1"/>
    <n v="72"/>
    <x v="1"/>
    <x v="1"/>
    <x v="1"/>
    <m/>
    <x v="0"/>
    <x v="1"/>
    <x v="0"/>
    <s v="SCISSORS SC-848 JK"/>
    <x v="8"/>
    <n v="720"/>
    <x v="3"/>
    <n v="9750"/>
    <m/>
    <m/>
    <x v="3"/>
    <x v="2"/>
    <x v="0"/>
    <x v="0"/>
    <n v="7020000"/>
    <n v="877500"/>
    <n v="307125"/>
    <n v="1184625"/>
    <n v="5835375"/>
    <x v="0"/>
    <s v=""/>
    <s v=""/>
    <n v="1404000"/>
    <n v="7020000"/>
    <x v="14"/>
    <x v="10"/>
    <x v="2"/>
    <x v="1"/>
    <x v="3"/>
    <s v="scissorssc848jk"/>
    <s v="scissorssc848jk14040000.1250.05"/>
    <s v="scissorssc848jk14040000.1250.05"/>
    <s v=""/>
    <x v="1"/>
    <n v="2226"/>
    <x v="1"/>
    <s v="12 LSN"/>
    <s v="scissorssc848jk12lsnartomoro"/>
    <n v="2226"/>
    <x v="295"/>
  </r>
  <r>
    <s v=""/>
    <s v=""/>
    <x v="1"/>
    <n v="72"/>
    <x v="1"/>
    <x v="1"/>
    <x v="1"/>
    <m/>
    <x v="0"/>
    <x v="1"/>
    <x v="0"/>
    <s v="LOOSE LEAF A5-7020 100S JK"/>
    <x v="9"/>
    <n v="288"/>
    <x v="2"/>
    <n v="7000"/>
    <m/>
    <m/>
    <x v="3"/>
    <x v="2"/>
    <x v="0"/>
    <x v="0"/>
    <n v="2016000"/>
    <n v="252000"/>
    <n v="88200"/>
    <n v="340200"/>
    <n v="1675800"/>
    <x v="0"/>
    <s v=""/>
    <s v=""/>
    <n v="672000"/>
    <n v="2016000"/>
    <x v="14"/>
    <x v="10"/>
    <x v="2"/>
    <x v="1"/>
    <x v="3"/>
    <s v="looseleafa57020100sjk"/>
    <s v="looseleafa57020100sjk6720000.1250.05"/>
    <s v="looseleafa57020100sjk6720000.1250.05"/>
    <s v=""/>
    <x v="1"/>
    <n v="1577"/>
    <x v="1"/>
    <s v="96 PAK"/>
    <s v="looseleafa57020100sjk96pakartomoro"/>
    <n v="1577"/>
    <x v="296"/>
  </r>
  <r>
    <s v=""/>
    <s v=""/>
    <x v="1"/>
    <n v="72"/>
    <x v="1"/>
    <x v="1"/>
    <x v="1"/>
    <m/>
    <x v="0"/>
    <x v="1"/>
    <x v="0"/>
    <s v="CRAYON PUTARTWCR 12 S JK"/>
    <x v="1"/>
    <n v="144"/>
    <x v="5"/>
    <n v="23900"/>
    <m/>
    <m/>
    <x v="3"/>
    <x v="2"/>
    <x v="0"/>
    <x v="0"/>
    <n v="3441600"/>
    <n v="430200"/>
    <n v="150570"/>
    <n v="580770"/>
    <n v="2860830"/>
    <x v="0"/>
    <n v="12703095"/>
    <n v="62574505"/>
    <n v="3441600"/>
    <n v="3441600"/>
    <x v="14"/>
    <x v="10"/>
    <x v="2"/>
    <x v="1"/>
    <x v="3"/>
    <s v="crayonputartwcr12sjk"/>
    <s v="crayonputartwcr12sjk34416000.1250.05"/>
    <s v="crayonputartwcr12sjk34416000.1250.05"/>
    <s v=""/>
    <x v="1"/>
    <n v="619"/>
    <x v="1"/>
    <s v="12 LSN"/>
    <s v="crayonputartwcr12sjk12lsnartomoro"/>
    <n v="619"/>
    <x v="29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3"/>
    <s v="ATA_1407_938-2"/>
    <x v="0"/>
    <n v="73"/>
    <x v="1"/>
    <x v="10"/>
    <x v="2"/>
    <s v="SA230711938"/>
    <x v="0"/>
    <x v="14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s v=""/>
    <s v=""/>
    <n v="1420800"/>
    <n v="14208000"/>
    <x v="14"/>
    <x v="10"/>
    <x v="2"/>
    <x v="0"/>
    <x v="3"/>
    <s v="oilpastelop24sppcaseseaworldjk"/>
    <s v="oilpastelop24sppcaseseaworldjk14208000.1250.05"/>
    <s v="oilpastelop24sppcaseseaworldjk14208000.1250.05"/>
    <s v="ATALI MAKMURARTO MOROSA23071193845119oilpastelop24sppcaseseaworldjk"/>
    <x v="0"/>
    <n v="1767"/>
    <x v="1"/>
    <s v="8 BOX (6 SET)"/>
    <s v="oilpastelop24sppcaseseaworldjk8box6setartomoro"/>
    <n v="1767"/>
    <x v="298"/>
  </r>
  <r>
    <s v=""/>
    <s v=""/>
    <x v="1"/>
    <n v="73"/>
    <x v="1"/>
    <x v="1"/>
    <x v="1"/>
    <m/>
    <x v="0"/>
    <x v="1"/>
    <x v="0"/>
    <s v="OIL PASTEL OP 36 S PP CASE SEA WORLD JK"/>
    <x v="0"/>
    <n v="360"/>
    <x v="5"/>
    <n v="41500"/>
    <m/>
    <m/>
    <x v="3"/>
    <x v="2"/>
    <x v="0"/>
    <x v="0"/>
    <n v="14940000"/>
    <n v="1867500"/>
    <n v="653625"/>
    <n v="2521125"/>
    <n v="12418875"/>
    <x v="0"/>
    <n v="4918725"/>
    <n v="24229275"/>
    <n v="1494000"/>
    <n v="14940000"/>
    <x v="14"/>
    <x v="10"/>
    <x v="2"/>
    <x v="1"/>
    <x v="3"/>
    <s v="oilpastelop36sppcaseseaworldjk"/>
    <s v="oilpastelop36sppcaseseaworldjk14940000.1250.05"/>
    <s v="oilpastelop36sppcaseseaworldjk14940000.1250.05"/>
    <s v=""/>
    <x v="1"/>
    <n v="1768"/>
    <x v="1"/>
    <s v="6 BOX (6 SET)"/>
    <s v="oilpastelop36sppcaseseaworldjk6box6setartomoro"/>
    <n v="1768"/>
    <x v="29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4"/>
    <s v="ATA_1407_734-3"/>
    <x v="0"/>
    <n v="74"/>
    <x v="1"/>
    <x v="10"/>
    <x v="2"/>
    <s v="SA230711734"/>
    <x v="0"/>
    <x v="12"/>
    <x v="0"/>
    <s v="OIL PASTEL OP 12 S PP CASE SEA WORLD JK"/>
    <x v="16"/>
    <n v="2880"/>
    <x v="5"/>
    <n v="11900"/>
    <m/>
    <m/>
    <x v="3"/>
    <x v="2"/>
    <x v="0"/>
    <x v="0"/>
    <n v="34272000"/>
    <n v="4284000"/>
    <n v="1499400"/>
    <n v="5783400"/>
    <n v="28488600"/>
    <x v="0"/>
    <s v=""/>
    <s v=""/>
    <n v="1713600"/>
    <n v="34272000"/>
    <x v="14"/>
    <x v="10"/>
    <x v="2"/>
    <x v="7"/>
    <x v="3"/>
    <s v="oilpastelop12sppcaseseaworldjk"/>
    <s v="oilpastelop12sppcaseseaworldjk17136000.1250.05"/>
    <s v="oilpastelop12sppcaseseaworldjk17136000.1250.05"/>
    <s v="ATALI MAKMURARTO MOROSA23071173445117oilpastelop12sppcaseseaworldjk"/>
    <x v="0"/>
    <n v="1765"/>
    <x v="1"/>
    <s v="12 LSN"/>
    <s v="oilpastelop12sppcaseseaworldjk12lsnartomoro"/>
    <n v="1765"/>
    <x v="300"/>
  </r>
  <r>
    <s v=""/>
    <s v=""/>
    <x v="1"/>
    <n v="74"/>
    <x v="1"/>
    <x v="1"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14"/>
    <x v="10"/>
    <x v="2"/>
    <x v="1"/>
    <x v="3"/>
    <s v="oilpastelop18sppcaseseaworldjk"/>
    <s v="oilpastelop18sppcaseseaworldjk16560000.1250.05"/>
    <s v="oilpastelop18sppcaseseaworldjk16560000.1250.05"/>
    <s v=""/>
    <x v="1"/>
    <n v="1766"/>
    <x v="1"/>
    <s v="6 LSN"/>
    <s v="oilpastelop18sppcaseseaworldjk6lsnartomoro"/>
    <n v="1766"/>
    <x v="301"/>
  </r>
  <r>
    <s v=""/>
    <s v=""/>
    <x v="1"/>
    <n v="74"/>
    <x v="1"/>
    <x v="1"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0975500"/>
    <n v="54064500"/>
    <n v="1420800"/>
    <n v="14208000"/>
    <x v="14"/>
    <x v="10"/>
    <x v="2"/>
    <x v="1"/>
    <x v="3"/>
    <s v="oilpastelop24sppcaseseaworldjk"/>
    <s v="oilpastelop24sppcaseseaworldjk14208000.1250.05"/>
    <s v="oilpastelop24sppcaseseaworldjk14208000.1250.05"/>
    <s v=""/>
    <x v="1"/>
    <n v="1767"/>
    <x v="1"/>
    <s v="8 BOX (6 SET)"/>
    <s v="oilpastelop24sppcaseseaworldjk8box6setartomoro"/>
    <n v="1767"/>
    <x v="30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5"/>
    <s v="ATA_1407_735-2"/>
    <x v="0"/>
    <n v="75"/>
    <x v="1"/>
    <x v="10"/>
    <x v="2"/>
    <s v="SA230711735"/>
    <x v="0"/>
    <x v="12"/>
    <x v="0"/>
    <s v="CORRECTION FLUID CF-S209 JK"/>
    <x v="8"/>
    <n v="180"/>
    <x v="0"/>
    <n v="41400"/>
    <m/>
    <m/>
    <x v="3"/>
    <x v="2"/>
    <x v="0"/>
    <x v="0"/>
    <n v="7452000"/>
    <n v="931500"/>
    <n v="326025"/>
    <n v="1257525"/>
    <n v="6194475"/>
    <x v="0"/>
    <s v=""/>
    <s v=""/>
    <n v="1490400"/>
    <n v="7452000"/>
    <x v="14"/>
    <x v="10"/>
    <x v="2"/>
    <x v="0"/>
    <x v="3"/>
    <s v="correctionfluidcfs209jk"/>
    <s v="correctionfluidcfs209jk14904000.1250.05"/>
    <s v="correctionfluidcfs209jk14904000.1250.05"/>
    <s v="ATALI MAKMURARTO MOROSA23071173545117correctionfluidcfs209jk"/>
    <x v="0"/>
    <n v="565"/>
    <x v="1"/>
    <s v="36 LSN"/>
    <s v="correctionfluidcfs209jk36lsnartomoro"/>
    <n v="565"/>
    <x v="303"/>
  </r>
  <r>
    <s v=""/>
    <s v=""/>
    <x v="1"/>
    <n v="75"/>
    <x v="1"/>
    <x v="1"/>
    <x v="1"/>
    <m/>
    <x v="0"/>
    <x v="1"/>
    <x v="0"/>
    <s v="CORRECTION FLUID CF-S210 JK"/>
    <x v="8"/>
    <n v="180"/>
    <x v="0"/>
    <n v="43200"/>
    <m/>
    <m/>
    <x v="3"/>
    <x v="2"/>
    <x v="0"/>
    <x v="0"/>
    <n v="7776000"/>
    <n v="972000"/>
    <n v="340200"/>
    <n v="1312200"/>
    <n v="6463800"/>
    <x v="0"/>
    <n v="2569725"/>
    <n v="12658275"/>
    <n v="1555200"/>
    <n v="7776000"/>
    <x v="14"/>
    <x v="10"/>
    <x v="2"/>
    <x v="1"/>
    <x v="3"/>
    <s v="correctionfluidcfs210jk"/>
    <s v="correctionfluidcfs210jk15552000.1250.05"/>
    <s v="correctionfluidcfs210jk15552000.1250.05"/>
    <s v=""/>
    <x v="1"/>
    <n v="566"/>
    <x v="1"/>
    <s v="36 LSN"/>
    <s v="correctionfluidcfs210jk36lsnartomoro"/>
    <n v="566"/>
    <x v="30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6"/>
    <s v="ATA_1407_783-5"/>
    <x v="0"/>
    <n v="76"/>
    <x v="1"/>
    <x v="10"/>
    <x v="2"/>
    <s v="SA230711783"/>
    <x v="0"/>
    <x v="12"/>
    <x v="0"/>
    <s v="GLUE STICK GS 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4"/>
    <x v="10"/>
    <x v="2"/>
    <x v="2"/>
    <x v="3"/>
    <s v="gluestickgs10215gramjk"/>
    <s v="gluestickgs10215gramjk19008000.1250.05"/>
    <s v="gluestickgs10215gramjk19008000.1250.05"/>
    <s v="ATALI MAKMURARTO MOROSA23071178345117gluestickgs10215gramjk"/>
    <x v="0"/>
    <n v="1045"/>
    <x v="1"/>
    <s v="24 BOX (24 PCS)"/>
    <s v="gluestickgs10215gramjk24box24pcsartomoro"/>
    <n v="1045"/>
    <x v="305"/>
  </r>
  <r>
    <s v=""/>
    <s v=""/>
    <x v="1"/>
    <n v="76"/>
    <x v="1"/>
    <x v="1"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14"/>
    <x v="10"/>
    <x v="2"/>
    <x v="1"/>
    <x v="3"/>
    <s v="gluestickgs103batikjk"/>
    <s v="gluestickgs103batikjk19872000.1250.05"/>
    <s v="gluestickgs103batikjk19872000.1250.05"/>
    <s v=""/>
    <x v="1"/>
    <n v="1046"/>
    <x v="1"/>
    <s v="36 BOX (24 PCS)"/>
    <s v="gluestickgs103batikjk36box24pcsartomoro"/>
    <n v="1046"/>
    <x v="306"/>
  </r>
  <r>
    <s v=""/>
    <s v=""/>
    <x v="1"/>
    <n v="76"/>
    <x v="1"/>
    <x v="1"/>
    <x v="1"/>
    <m/>
    <x v="0"/>
    <x v="1"/>
    <x v="0"/>
    <s v="SCISSORS SC-828 JK"/>
    <x v="8"/>
    <n v="720"/>
    <x v="3"/>
    <n v="4350"/>
    <m/>
    <m/>
    <x v="3"/>
    <x v="2"/>
    <x v="0"/>
    <x v="0"/>
    <n v="3132000"/>
    <n v="391500"/>
    <n v="137025"/>
    <n v="528525"/>
    <n v="2603475"/>
    <x v="0"/>
    <s v=""/>
    <s v=""/>
    <n v="626400"/>
    <n v="3132000"/>
    <x v="14"/>
    <x v="10"/>
    <x v="2"/>
    <x v="1"/>
    <x v="3"/>
    <s v="scissorssc828jk"/>
    <s v="scissorssc828jk6264000.1250.05"/>
    <s v="scissorssc828jk6264000.1250.05"/>
    <s v=""/>
    <x v="1"/>
    <n v="2223"/>
    <x v="1"/>
    <s v="12 LSN"/>
    <s v="scissorssc828jk12lsnartomoro"/>
    <n v="2223"/>
    <x v="307"/>
  </r>
  <r>
    <s v=""/>
    <s v=""/>
    <x v="1"/>
    <n v="76"/>
    <x v="1"/>
    <x v="1"/>
    <x v="1"/>
    <m/>
    <x v="0"/>
    <x v="1"/>
    <x v="0"/>
    <s v="SCISSORS SC-838 JK"/>
    <x v="8"/>
    <n v="720"/>
    <x v="3"/>
    <n v="6500"/>
    <m/>
    <m/>
    <x v="3"/>
    <x v="2"/>
    <x v="0"/>
    <x v="0"/>
    <n v="4680000"/>
    <n v="585000"/>
    <n v="204750"/>
    <n v="789750"/>
    <n v="3890250"/>
    <x v="0"/>
    <s v=""/>
    <s v=""/>
    <n v="936000"/>
    <n v="4680000"/>
    <x v="14"/>
    <x v="10"/>
    <x v="2"/>
    <x v="1"/>
    <x v="3"/>
    <s v="scissorssc838jk"/>
    <s v="scissorssc838jk9360000.1250.05"/>
    <s v="scissorssc838jk9360000.1250.05"/>
    <s v=""/>
    <x v="1"/>
    <n v="2224"/>
    <x v="1"/>
    <s v="12 LSN"/>
    <s v="scissorssc838jk12lsnartomoro"/>
    <n v="2224"/>
    <x v="308"/>
  </r>
  <r>
    <s v=""/>
    <s v=""/>
    <x v="1"/>
    <n v="76"/>
    <x v="1"/>
    <x v="1"/>
    <x v="1"/>
    <m/>
    <x v="0"/>
    <x v="1"/>
    <x v="0"/>
    <s v="SCISSORS SC-848 JK"/>
    <x v="5"/>
    <n v="288"/>
    <x v="3"/>
    <n v="9750"/>
    <m/>
    <m/>
    <x v="3"/>
    <x v="2"/>
    <x v="0"/>
    <x v="0"/>
    <n v="2808000"/>
    <n v="351000"/>
    <n v="122850"/>
    <n v="473850"/>
    <n v="2334150"/>
    <x v="0"/>
    <n v="2448225"/>
    <n v="12059775"/>
    <n v="1404000"/>
    <n v="2808000"/>
    <x v="14"/>
    <x v="10"/>
    <x v="2"/>
    <x v="1"/>
    <x v="3"/>
    <s v="scissorssc848jk"/>
    <s v="scissorssc848jk14040000.1250.05"/>
    <s v="scissorssc848jk14040000.1250.05"/>
    <s v=""/>
    <x v="1"/>
    <n v="2226"/>
    <x v="1"/>
    <s v="12 LSN"/>
    <s v="scissorssc848jk12lsnartomoro"/>
    <n v="2226"/>
    <x v="30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7"/>
    <s v="ATA_1407_666-4"/>
    <x v="0"/>
    <n v="77"/>
    <x v="1"/>
    <x v="10"/>
    <x v="2"/>
    <s v="SA230711666"/>
    <x v="0"/>
    <x v="11"/>
    <x v="0"/>
    <s v="GLUE GL R35 JK"/>
    <x v="17"/>
    <n v="6912"/>
    <x v="3"/>
    <n v="1550"/>
    <m/>
    <m/>
    <x v="3"/>
    <x v="2"/>
    <x v="0"/>
    <x v="0"/>
    <n v="10713600"/>
    <n v="1339200"/>
    <n v="468720"/>
    <n v="1807920"/>
    <n v="8905680"/>
    <x v="0"/>
    <s v=""/>
    <s v=""/>
    <n v="892800"/>
    <n v="10713600"/>
    <x v="14"/>
    <x v="10"/>
    <x v="2"/>
    <x v="5"/>
    <x v="3"/>
    <s v="glueglr35jk"/>
    <s v="glueglr35jk8928000.1250.05"/>
    <s v="glueglr35jk8928000.1250.05"/>
    <s v="ATALI MAKMURARTO MOROSA23071166645115glueglr35jk"/>
    <x v="0"/>
    <n v="1036"/>
    <x v="1"/>
    <s v="48 LSN"/>
    <s v="glueglr35jk48lsnartomoro"/>
    <n v="1036"/>
    <x v="310"/>
  </r>
  <r>
    <s v=""/>
    <s v=""/>
    <x v="1"/>
    <n v="77"/>
    <x v="1"/>
    <x v="1"/>
    <x v="1"/>
    <m/>
    <x v="0"/>
    <x v="1"/>
    <x v="0"/>
    <s v="COLOR PENCIL CP 36 PB JK"/>
    <x v="5"/>
    <n v="96"/>
    <x v="5"/>
    <n v="35000"/>
    <m/>
    <m/>
    <x v="3"/>
    <x v="2"/>
    <x v="0"/>
    <x v="0"/>
    <n v="3360000"/>
    <n v="420000"/>
    <n v="147000"/>
    <n v="567000"/>
    <n v="2793000"/>
    <x v="0"/>
    <s v=""/>
    <s v=""/>
    <n v="1680000"/>
    <n v="3360000"/>
    <x v="14"/>
    <x v="10"/>
    <x v="2"/>
    <x v="1"/>
    <x v="3"/>
    <s v="colorpencilcp36pbjk"/>
    <s v="colorpencilcp36pbjk16800000.1250.05"/>
    <s v="colorpencilcp36pbjk16800000.1250.05"/>
    <s v=""/>
    <x v="1"/>
    <n v="545"/>
    <x v="1"/>
    <s v="8 BOX (6 SET)"/>
    <s v="colorpencilcp36pbjk8box6setartomoro"/>
    <n v="545"/>
    <x v="311"/>
  </r>
  <r>
    <s v=""/>
    <s v=""/>
    <x v="1"/>
    <n v="77"/>
    <x v="1"/>
    <x v="1"/>
    <x v="1"/>
    <m/>
    <x v="0"/>
    <x v="1"/>
    <x v="0"/>
    <s v="GLUE STICK GS-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4"/>
    <x v="10"/>
    <x v="2"/>
    <x v="1"/>
    <x v="3"/>
    <s v="gluestickgs10215gramjk"/>
    <s v="gluestickgs10215gramjk19008000.1250.05"/>
    <s v="gluestickgs10215gramjk19008000.1250.05"/>
    <s v=""/>
    <x v="1"/>
    <n v="1045"/>
    <x v="1"/>
    <s v="24 BOX (24 PCS)"/>
    <s v="gluestickgs10215gramjk24box24pcsartomoro"/>
    <n v="1045"/>
    <x v="312"/>
  </r>
  <r>
    <s v=""/>
    <s v=""/>
    <x v="1"/>
    <n v="77"/>
    <x v="1"/>
    <x v="1"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n v="3031020"/>
    <n v="14930580"/>
    <n v="1987200"/>
    <n v="1987200"/>
    <x v="14"/>
    <x v="10"/>
    <x v="2"/>
    <x v="1"/>
    <x v="3"/>
    <s v="gluestickgs103batikjk"/>
    <s v="gluestickgs103batikjk19872000.1250.05"/>
    <s v="gluestickgs103batikjk19872000.1250.05"/>
    <s v=""/>
    <x v="1"/>
    <n v="1046"/>
    <x v="1"/>
    <s v="36 BOX (24 PCS)"/>
    <s v="gluestickgs103batikjk36box24pcsartomoro"/>
    <n v="1046"/>
    <x v="31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8"/>
    <s v="PPW_1407_I23-1"/>
    <x v="0"/>
    <n v="78"/>
    <x v="1"/>
    <x v="8"/>
    <x v="0"/>
    <s v="0195/HW/VII/23"/>
    <x v="0"/>
    <x v="14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14"/>
    <x v="8"/>
    <x v="0"/>
    <x v="3"/>
    <x v="3"/>
    <s v="bt30cm"/>
    <s v="bt30cm26780000.20.04"/>
    <s v="bt30cm26780000.20.04"/>
    <s v="PPWUNTANA0195/HW/VII/2345119bt30cm"/>
    <x v="0"/>
    <n v="374"/>
    <x v="1"/>
    <s v="100 LSN"/>
    <s v="bt30cm100lsnuntana"/>
    <n v="374"/>
    <x v="31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9"/>
    <s v="PAR_1507_-2"/>
    <x v="0"/>
    <n v="79"/>
    <x v="13"/>
    <x v="15"/>
    <x v="0"/>
    <m/>
    <x v="0"/>
    <x v="15"/>
    <x v="0"/>
    <s v="SAMPUL SAMSON KWARTO BATIK"/>
    <x v="8"/>
    <n v="1200"/>
    <x v="3"/>
    <n v="5485"/>
    <m/>
    <s v="240 PCS"/>
    <x v="4"/>
    <x v="3"/>
    <x v="0"/>
    <x v="0"/>
    <n v="6582000"/>
    <n v="658200"/>
    <n v="592380"/>
    <n v="1250580"/>
    <n v="5331420"/>
    <x v="0"/>
    <s v=""/>
    <s v=""/>
    <n v="1316400"/>
    <n v="6582000"/>
    <x v="13"/>
    <x v="15"/>
    <x v="0"/>
    <x v="0"/>
    <x v="3"/>
    <s v="sampulsamsonkwartobatik"/>
    <s v="sampulsamsonkwartobatik13164000.10.1"/>
    <s v="sampulsamsonkwartobatik13164000.10.1"/>
    <s v="PARAMAUNTANA45120sampulsamsonkwartobatik"/>
    <x v="0"/>
    <n v="2209"/>
    <x v="0"/>
    <s v="240 PCS"/>
    <s v="sampulsamsonkwartobatik240pcsuntana"/>
    <n v="2209"/>
    <x v="315"/>
  </r>
  <r>
    <s v=""/>
    <s v=""/>
    <x v="1"/>
    <n v="79"/>
    <x v="1"/>
    <x v="1"/>
    <x v="1"/>
    <m/>
    <x v="0"/>
    <x v="1"/>
    <x v="0"/>
    <s v="SAMPUL SAMSON BOXY BATIK"/>
    <x v="8"/>
    <n v="900"/>
    <x v="3"/>
    <n v="7555"/>
    <m/>
    <s v="180 PCS"/>
    <x v="4"/>
    <x v="3"/>
    <x v="0"/>
    <x v="0"/>
    <n v="6799500"/>
    <n v="679950"/>
    <n v="611955"/>
    <n v="1291905"/>
    <n v="5507595"/>
    <x v="0"/>
    <n v="2542485"/>
    <n v="10839015"/>
    <n v="1359900"/>
    <n v="6799500"/>
    <x v="13"/>
    <x v="15"/>
    <x v="0"/>
    <x v="1"/>
    <x v="3"/>
    <s v="sampulsamsonboxybatik"/>
    <s v="sampulsamsonboxybatik13599000.10.1"/>
    <s v="sampulsamsonboxybatik13599000.10.1"/>
    <s v=""/>
    <x v="1"/>
    <n v="2206"/>
    <x v="0"/>
    <s v="180 PCS"/>
    <s v="sampulsamsonboxybatik180pcsuntana"/>
    <n v="2207"/>
    <x v="31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0"/>
    <s v="ALP_1407_N03-1"/>
    <x v="0"/>
    <n v="80"/>
    <x v="14"/>
    <x v="21"/>
    <x v="0"/>
    <s v="SYN03"/>
    <x v="0"/>
    <x v="14"/>
    <x v="0"/>
    <s v="SAMPUL OPP ALEXANDER BOXY"/>
    <x v="8"/>
    <n v="1500"/>
    <x v="2"/>
    <n v="8500"/>
    <m/>
    <s v="300 PAK"/>
    <x v="1"/>
    <x v="0"/>
    <x v="0"/>
    <x v="0"/>
    <n v="12750000"/>
    <n v="0"/>
    <n v="0"/>
    <n v="0"/>
    <n v="12750000"/>
    <x v="0"/>
    <n v="0"/>
    <n v="12750000"/>
    <n v="2550000"/>
    <n v="12750000"/>
    <x v="14"/>
    <x v="21"/>
    <x v="0"/>
    <x v="3"/>
    <x v="3"/>
    <s v="sampuloppalexanderboxy"/>
    <s v="sampuloppalexanderboxy2550000"/>
    <s v="sampuloppalexanderboxy2550000"/>
    <s v="ALPINDOUNTANASYN0345119sampuloppalexanderboxy"/>
    <x v="0"/>
    <n v="2204"/>
    <x v="0"/>
    <s v="300 PAK"/>
    <s v="sampuloppalexanderboxy300pakuntana"/>
    <n v="2204"/>
    <x v="31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1"/>
    <s v="KEN_1807_355-2"/>
    <x v="0"/>
    <n v="81"/>
    <x v="15"/>
    <x v="11"/>
    <x v="2"/>
    <s v="23071355"/>
    <x v="0"/>
    <x v="16"/>
    <x v="0"/>
    <s v="KENKO CUTTER A-300 9MM BLADE"/>
    <x v="5"/>
    <m/>
    <x v="1"/>
    <m/>
    <n v="1710000"/>
    <m/>
    <x v="5"/>
    <x v="0"/>
    <x v="0"/>
    <x v="0"/>
    <n v="3420000"/>
    <n v="581400"/>
    <n v="0"/>
    <n v="581400"/>
    <n v="2838600"/>
    <x v="0"/>
    <s v=""/>
    <s v=""/>
    <n v="1710000"/>
    <s v=""/>
    <x v="15"/>
    <x v="11"/>
    <x v="2"/>
    <x v="0"/>
    <x v="3"/>
    <s v="kenkocuttera3009mmblade"/>
    <s v="kenkocuttera3009mmblade17100000.17"/>
    <s v="kenkocuttera3009mmblade17100000.17"/>
    <s v="KENKO SINAR INDONESIAARTO MORO2307135545122kenkocuttera3009mmblade"/>
    <x v="0"/>
    <n v="1274"/>
    <x v="1"/>
    <s v="30 LSN"/>
    <s v="kenkocuttera3009mmblade30lsnartomoro"/>
    <n v="1274"/>
    <x v="318"/>
  </r>
  <r>
    <s v=""/>
    <s v=""/>
    <x v="1"/>
    <n v="81"/>
    <x v="1"/>
    <x v="1"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n v="1585080"/>
    <n v="7738920"/>
    <n v="2952000"/>
    <s v=""/>
    <x v="15"/>
    <x v="11"/>
    <x v="2"/>
    <x v="1"/>
    <x v="3"/>
    <s v="kenkocutterl50018mmblade"/>
    <s v="kenkocutterl50018mmblade29520000.17"/>
    <s v="kenkocutterl50018mmblade29520000.17"/>
    <s v=""/>
    <x v="1"/>
    <n v="1279"/>
    <x v="1"/>
    <s v="20 LSN"/>
    <s v="kenkocutterl50018mmblade20lsnartomoro"/>
    <n v="1279"/>
    <x v="31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2"/>
    <s v="KEN_1807_464-8"/>
    <x v="0"/>
    <n v="82"/>
    <x v="1"/>
    <x v="11"/>
    <x v="2"/>
    <s v="23071464"/>
    <x v="0"/>
    <x v="17"/>
    <x v="0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5"/>
    <x v="11"/>
    <x v="2"/>
    <x v="10"/>
    <x v="3"/>
    <s v="kenkocorrectionfluidke108"/>
    <s v="kenkocorrectionfluidke10816956000.17"/>
    <s v="kenkocorrectionfluidke10816956000.17"/>
    <s v="KENKO SINAR INDONESIAARTO MORO2307146445124kenkocorrectionfluidke108"/>
    <x v="0"/>
    <n v="1239"/>
    <x v="1"/>
    <s v="36 LSN"/>
    <s v="kenkocorrectionfluidke10836lsnartomoro"/>
    <n v="1239"/>
    <x v="320"/>
  </r>
  <r>
    <s v=""/>
    <s v=""/>
    <x v="1"/>
    <n v="82"/>
    <x v="1"/>
    <x v="1"/>
    <x v="1"/>
    <m/>
    <x v="0"/>
    <x v="1"/>
    <x v="0"/>
    <s v="KENKO PAPER FASTENER PF-508 MIX COLOR"/>
    <x v="1"/>
    <m/>
    <x v="1"/>
    <m/>
    <n v="980000"/>
    <m/>
    <x v="5"/>
    <x v="0"/>
    <x v="0"/>
    <x v="0"/>
    <n v="980000"/>
    <n v="166600"/>
    <n v="0"/>
    <n v="166600"/>
    <n v="813400"/>
    <x v="0"/>
    <s v=""/>
    <s v=""/>
    <n v="980000"/>
    <s v=""/>
    <x v="15"/>
    <x v="11"/>
    <x v="2"/>
    <x v="1"/>
    <x v="3"/>
    <s v="kenkopaperfastenerpf508mixcolor"/>
    <s v="kenkopaperfastenerpf508mixcolor9800000.17"/>
    <s v="kenkopaperfastenerpf508mixcolor9800000.17"/>
    <s v=""/>
    <x v="1"/>
    <n v="1375"/>
    <x v="1"/>
    <s v="100 BOX"/>
    <s v="kenkopaperfastenerpf508mixcolor100boxartomoro"/>
    <n v="1375"/>
    <x v="321"/>
  </r>
  <r>
    <s v=""/>
    <s v=""/>
    <x v="1"/>
    <n v="82"/>
    <x v="1"/>
    <x v="1"/>
    <x v="1"/>
    <m/>
    <x v="0"/>
    <x v="1"/>
    <x v="0"/>
    <s v="KENKO CUTTER K-200 (9MM BLADE)"/>
    <x v="1"/>
    <m/>
    <x v="1"/>
    <m/>
    <n v="1566000"/>
    <m/>
    <x v="5"/>
    <x v="0"/>
    <x v="0"/>
    <x v="0"/>
    <n v="1566000"/>
    <n v="266220"/>
    <n v="0"/>
    <n v="266220"/>
    <n v="1299780"/>
    <x v="0"/>
    <s v=""/>
    <s v=""/>
    <n v="1566000"/>
    <s v=""/>
    <x v="15"/>
    <x v="11"/>
    <x v="2"/>
    <x v="1"/>
    <x v="3"/>
    <s v="kenkocutterk2009mmblade"/>
    <s v="kenkocutterk2009mmblade15660000.17"/>
    <s v="kenkocutterk2009mmblade15660000.17"/>
    <s v=""/>
    <x v="1"/>
    <n v="1277"/>
    <x v="1"/>
    <s v="30 LSN"/>
    <s v="kenkocutterk2009mmblade30lsnartomoro"/>
    <n v="1277"/>
    <x v="322"/>
  </r>
  <r>
    <s v=""/>
    <s v=""/>
    <x v="1"/>
    <n v="82"/>
    <x v="1"/>
    <x v="1"/>
    <x v="1"/>
    <m/>
    <x v="0"/>
    <x v="1"/>
    <x v="0"/>
    <s v="KENKO SCISSOR SC-848 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5"/>
    <x v="11"/>
    <x v="2"/>
    <x v="1"/>
    <x v="3"/>
    <s v="kenkoscissorsc848n"/>
    <s v="kenkoscissorsc848n11880000.17"/>
    <s v="kenkoscissorsc848n11880000.17"/>
    <s v=""/>
    <x v="1"/>
    <n v="1426"/>
    <x v="1"/>
    <s v="10 LSN"/>
    <s v="kenkoscissorsc848n10lsnartomoro"/>
    <n v="1426"/>
    <x v="323"/>
  </r>
  <r>
    <s v=""/>
    <s v=""/>
    <x v="1"/>
    <n v="82"/>
    <x v="1"/>
    <x v="1"/>
    <x v="1"/>
    <m/>
    <x v="0"/>
    <x v="1"/>
    <x v="0"/>
    <s v="KENKO LIQUID GLUE LG-35 (35ML)"/>
    <x v="9"/>
    <m/>
    <x v="1"/>
    <m/>
    <n v="396000"/>
    <m/>
    <x v="5"/>
    <x v="0"/>
    <x v="0"/>
    <x v="0"/>
    <n v="1188000"/>
    <n v="201960"/>
    <n v="0"/>
    <n v="201960"/>
    <n v="986040"/>
    <x v="0"/>
    <s v=""/>
    <s v=""/>
    <n v="396000"/>
    <s v=""/>
    <x v="15"/>
    <x v="11"/>
    <x v="2"/>
    <x v="1"/>
    <x v="3"/>
    <s v="kenkoliquidgluelg3535ml"/>
    <s v="kenkoliquidgluelg3535ml3960000.17"/>
    <s v="kenkoliquidgluelg3535ml3960000.17"/>
    <s v=""/>
    <x v="1"/>
    <n v="1363"/>
    <x v="1"/>
    <s v="20 LSN"/>
    <s v="kenkoliquidgluelg3535ml20lsnartomoro"/>
    <n v="1363"/>
    <x v="324"/>
  </r>
  <r>
    <s v=""/>
    <s v=""/>
    <x v="1"/>
    <n v="82"/>
    <x v="1"/>
    <x v="1"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s v=""/>
    <s v=""/>
    <n v="1860000"/>
    <s v=""/>
    <x v="15"/>
    <x v="11"/>
    <x v="2"/>
    <x v="1"/>
    <x v="3"/>
    <s v="kenkostaplerhd10smini"/>
    <s v="kenkostaplerhd10smini18600000.17"/>
    <s v="kenkostaplerhd10smini18600000.17"/>
    <s v=""/>
    <x v="1"/>
    <n v="1451"/>
    <x v="1"/>
    <s v="25 LSN"/>
    <s v="kenkostaplerhd10smini25lsnartomoro"/>
    <n v="1451"/>
    <x v="325"/>
  </r>
  <r>
    <s v=""/>
    <s v=""/>
    <x v="1"/>
    <n v="82"/>
    <x v="1"/>
    <x v="1"/>
    <x v="1"/>
    <m/>
    <x v="0"/>
    <x v="1"/>
    <x v="0"/>
    <s v="KENKO CORRECTION TAPE CT-819 (8M X 5MM)"/>
    <x v="5"/>
    <m/>
    <x v="1"/>
    <m/>
    <n v="1814400"/>
    <m/>
    <x v="5"/>
    <x v="0"/>
    <x v="0"/>
    <x v="0"/>
    <n v="3628800"/>
    <n v="616896"/>
    <n v="0"/>
    <n v="616896"/>
    <n v="3011904"/>
    <x v="0"/>
    <s v=""/>
    <s v=""/>
    <n v="1814400"/>
    <s v=""/>
    <x v="15"/>
    <x v="11"/>
    <x v="2"/>
    <x v="1"/>
    <x v="3"/>
    <s v="kenkocorrectiontapect8198mx5mm"/>
    <s v="kenkocorrectiontapect8198mx5mm18144000.17"/>
    <s v="kenkocorrectiontapect8198mx5mm18144000.17"/>
    <s v=""/>
    <x v="1"/>
    <n v="1262"/>
    <x v="1"/>
    <s v="36 LSN"/>
    <s v="kenkocorrectiontapect8198mx5mm36lsnartomoro"/>
    <n v="1262"/>
    <x v="326"/>
  </r>
  <r>
    <s v=""/>
    <s v=""/>
    <x v="1"/>
    <n v="82"/>
    <x v="1"/>
    <x v="1"/>
    <x v="1"/>
    <m/>
    <x v="0"/>
    <x v="1"/>
    <x v="0"/>
    <s v="KENKO CORRECTION TAPE CT-919 (12M X 5MM)"/>
    <x v="5"/>
    <m/>
    <x v="1"/>
    <m/>
    <n v="2008800"/>
    <m/>
    <x v="5"/>
    <x v="0"/>
    <x v="0"/>
    <x v="0"/>
    <n v="4017600"/>
    <n v="682992"/>
    <n v="0"/>
    <n v="682992"/>
    <n v="3334608"/>
    <x v="0"/>
    <n v="3547492"/>
    <n v="17320108"/>
    <n v="2008800"/>
    <s v=""/>
    <x v="15"/>
    <x v="11"/>
    <x v="2"/>
    <x v="1"/>
    <x v="3"/>
    <s v="kenkocorrectiontapect91912mx5mm"/>
    <s v="kenkocorrectiontapect91912mx5mm20088000.17"/>
    <s v="kenkocorrectiontapect91912mx5mm20088000.17"/>
    <s v=""/>
    <x v="1"/>
    <n v="1273"/>
    <x v="1"/>
    <s v="36 LSN"/>
    <s v="kenkocorrectiontapect91912mx5mm36lsnartomoro"/>
    <n v="1273"/>
    <x v="32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3"/>
    <s v="DUT_1807_23H-4"/>
    <x v="0"/>
    <n v="83"/>
    <x v="1"/>
    <x v="0"/>
    <x v="0"/>
    <s v="HM/304/07-23H"/>
    <x v="0"/>
    <x v="17"/>
    <x v="0"/>
    <s v="GARISAN BESI 30 CM TF"/>
    <x v="5"/>
    <n v="100"/>
    <x v="0"/>
    <n v="44000"/>
    <m/>
    <s v="50 LSN"/>
    <x v="0"/>
    <x v="0"/>
    <x v="0"/>
    <x v="0"/>
    <n v="4400000"/>
    <n v="132000"/>
    <n v="0"/>
    <n v="132000"/>
    <n v="4268000"/>
    <x v="0"/>
    <s v=""/>
    <s v=""/>
    <n v="2200000"/>
    <n v="4400000"/>
    <x v="15"/>
    <x v="0"/>
    <x v="0"/>
    <x v="5"/>
    <x v="3"/>
    <s v="garisanbesi30cmtf"/>
    <s v="garisanbesi30cmtf22000000.03"/>
    <s v="garisanbesi30cmtf22000000.03"/>
    <s v="DUTA BUANAUNTANAHM/304/07-23H45124garisanbesi30cmtf"/>
    <x v="0"/>
    <n v="788"/>
    <x v="0"/>
    <s v="50 LSN"/>
    <s v="garisanbesi30cmtf50lsnuntana"/>
    <n v="788"/>
    <x v="328"/>
  </r>
  <r>
    <s v=""/>
    <s v=""/>
    <x v="1"/>
    <n v="83"/>
    <x v="1"/>
    <x v="1"/>
    <x v="1"/>
    <m/>
    <x v="0"/>
    <x v="1"/>
    <x v="0"/>
    <s v="GARISAN BESI 40 CM TF"/>
    <x v="1"/>
    <n v="25"/>
    <x v="0"/>
    <n v="87500"/>
    <m/>
    <s v="25 LSN"/>
    <x v="0"/>
    <x v="0"/>
    <x v="0"/>
    <x v="0"/>
    <n v="2187500"/>
    <n v="65625"/>
    <n v="0"/>
    <n v="65625"/>
    <n v="2121875"/>
    <x v="0"/>
    <s v=""/>
    <s v=""/>
    <n v="2187500"/>
    <n v="2187500"/>
    <x v="15"/>
    <x v="0"/>
    <x v="0"/>
    <x v="1"/>
    <x v="3"/>
    <s v="garisanbesi40cmtf"/>
    <s v="garisanbesi40cmtf21875000.03"/>
    <s v="garisanbesi40cmtf21875000.03"/>
    <s v=""/>
    <x v="1"/>
    <n v="789"/>
    <x v="0"/>
    <s v="25 LSN"/>
    <s v="garisanbesi40cmtf25lsnuntana"/>
    <n v="789"/>
    <x v="329"/>
  </r>
  <r>
    <s v=""/>
    <s v=""/>
    <x v="1"/>
    <n v="83"/>
    <x v="1"/>
    <x v="1"/>
    <x v="1"/>
    <m/>
    <x v="0"/>
    <x v="1"/>
    <x v="0"/>
    <s v="GARISAB BESI 50 CM TF"/>
    <x v="1"/>
    <n v="25"/>
    <x v="0"/>
    <n v="102000"/>
    <m/>
    <s v="25 LSN"/>
    <x v="0"/>
    <x v="0"/>
    <x v="0"/>
    <x v="0"/>
    <n v="2550000"/>
    <n v="76500"/>
    <n v="0"/>
    <n v="76500"/>
    <n v="2473500"/>
    <x v="0"/>
    <s v=""/>
    <s v=""/>
    <n v="2550000"/>
    <n v="2550000"/>
    <x v="15"/>
    <x v="0"/>
    <x v="0"/>
    <x v="1"/>
    <x v="3"/>
    <s v="garisabbesi50cmtf"/>
    <s v="garisabbesi50cmtf25500000.03"/>
    <s v="garisabbesi50cmtf25500000.03"/>
    <s v=""/>
    <x v="1"/>
    <n v="790"/>
    <x v="0"/>
    <s v="25 LSN"/>
    <s v="garisabbesi50cmtf25lsnuntana"/>
    <n v="790"/>
    <x v="330"/>
  </r>
  <r>
    <s v=""/>
    <s v=""/>
    <x v="1"/>
    <n v="83"/>
    <x v="1"/>
    <x v="1"/>
    <x v="1"/>
    <m/>
    <x v="0"/>
    <x v="1"/>
    <x v="0"/>
    <s v="GARISAN BESI 60 CM TF"/>
    <x v="1"/>
    <n v="25"/>
    <x v="0"/>
    <n v="104500"/>
    <m/>
    <s v="25 LSN"/>
    <x v="0"/>
    <x v="0"/>
    <x v="0"/>
    <x v="0"/>
    <n v="2612500"/>
    <n v="78375"/>
    <n v="0"/>
    <n v="78375"/>
    <n v="2534125"/>
    <x v="0"/>
    <n v="352500"/>
    <n v="11397500"/>
    <n v="2612500"/>
    <n v="2612500"/>
    <x v="15"/>
    <x v="0"/>
    <x v="0"/>
    <x v="1"/>
    <x v="3"/>
    <s v="garisanbesi60cmtf"/>
    <s v="garisanbesi60cmtf26125000.03"/>
    <s v="garisanbesi60cmtf26125000.03"/>
    <s v=""/>
    <x v="1"/>
    <n v="791"/>
    <x v="0"/>
    <s v="25 LSN"/>
    <s v="garisanbesi60cmtf25lsnuntana"/>
    <n v="791"/>
    <x v="33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4"/>
    <s v="DUT_1807_23H-1"/>
    <x v="0"/>
    <n v="84"/>
    <x v="1"/>
    <x v="0"/>
    <x v="0"/>
    <s v="HM/203/07-23H"/>
    <x v="0"/>
    <x v="16"/>
    <x v="0"/>
    <s v="BALLPEN GEL TF-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5"/>
    <x v="0"/>
    <x v="0"/>
    <x v="3"/>
    <x v="3"/>
    <s v="ballpengeltf311503mmhightechknock"/>
    <s v="ballpengeltf311503mmhightechknock29280000.03"/>
    <s v="ballpengeltf311503mmhightechknock29280000.03"/>
    <s v="DUTA BUANAUNTANAHM/203/07-23H45122ballpengeltf311503mmhightechknock"/>
    <x v="0"/>
    <n v="111"/>
    <x v="0"/>
    <s v="96 LSN"/>
    <s v="ballpengeltf311503mmhightechknock96lsnuntana"/>
    <n v="111"/>
    <x v="33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5"/>
    <s v="ETJ_1807_623-1"/>
    <x v="0"/>
    <n v="85"/>
    <x v="1"/>
    <x v="6"/>
    <x v="0"/>
    <s v="L36.23"/>
    <x v="0"/>
    <x v="1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n v="0"/>
    <n v="2280000"/>
    <n v="456000"/>
    <n v="2280000"/>
    <x v="15"/>
    <x v="6"/>
    <x v="0"/>
    <x v="3"/>
    <x v="3"/>
    <s v="entercboardkayu"/>
    <s v="entercboardkayu456000"/>
    <s v="entercboardkayu456000"/>
    <s v="ETJUNTANAL36.2345120entercboardkayu"/>
    <x v="0"/>
    <n v="744"/>
    <x v="0"/>
    <s v="12 LSN"/>
    <s v="entercboardkayu12lsnuntana"/>
    <n v="744"/>
    <x v="33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6"/>
    <s v="HAN_2007_265-7"/>
    <x v="0"/>
    <n v="86"/>
    <x v="16"/>
    <x v="16"/>
    <x v="0"/>
    <s v="HN072023265"/>
    <x v="0"/>
    <x v="18"/>
    <x v="0"/>
    <s v="MALAM SHINTOENG B 6-12W"/>
    <x v="1"/>
    <n v="150"/>
    <x v="3"/>
    <n v="6100"/>
    <m/>
    <s v="150 PCS"/>
    <x v="1"/>
    <x v="0"/>
    <x v="0"/>
    <x v="0"/>
    <n v="915000"/>
    <n v="0"/>
    <n v="0"/>
    <n v="0"/>
    <n v="915000"/>
    <x v="0"/>
    <s v=""/>
    <s v=""/>
    <n v="915000"/>
    <n v="915000"/>
    <x v="16"/>
    <x v="16"/>
    <x v="0"/>
    <x v="4"/>
    <x v="3"/>
    <s v="malamshintoengb612w"/>
    <s v="malamshintoengb612w915000"/>
    <s v="malamshintoengb612w915000"/>
    <s v="HANSAUNTANAHN07202326545127malamshintoengb612w"/>
    <x v="0"/>
    <n v="1607"/>
    <x v="0"/>
    <s v="150 PCS"/>
    <s v="malamshintoengb612w150pcsuntana"/>
    <n v="1607"/>
    <x v="334"/>
  </r>
  <r>
    <s v=""/>
    <s v=""/>
    <x v="1"/>
    <n v="86"/>
    <x v="1"/>
    <x v="1"/>
    <x v="1"/>
    <m/>
    <x v="0"/>
    <x v="1"/>
    <x v="0"/>
    <s v="MALAM SHINTOENG B 1W POLOS"/>
    <x v="2"/>
    <n v="12"/>
    <x v="3"/>
    <n v="5770"/>
    <m/>
    <m/>
    <x v="1"/>
    <x v="0"/>
    <x v="0"/>
    <x v="0"/>
    <n v="69240"/>
    <n v="0"/>
    <n v="0"/>
    <n v="0"/>
    <n v="69240"/>
    <x v="0"/>
    <s v=""/>
    <s v=""/>
    <n v="69240"/>
    <n v="69240"/>
    <x v="16"/>
    <x v="16"/>
    <x v="0"/>
    <x v="1"/>
    <x v="3"/>
    <s v="malamshintoengb1wpolos"/>
    <s v="malamshintoengb1wpolos69240"/>
    <s v="malamshintoengb1wpolos5770"/>
    <s v=""/>
    <x v="1"/>
    <n v="1606"/>
    <x v="1"/>
    <s v="180 PCS"/>
    <s v="malamshintoengb1wpolos180pcsuntana"/>
    <n v="1606"/>
    <x v="335"/>
  </r>
  <r>
    <s v=""/>
    <s v=""/>
    <x v="1"/>
    <n v="86"/>
    <x v="1"/>
    <x v="1"/>
    <x v="1"/>
    <m/>
    <x v="0"/>
    <x v="1"/>
    <x v="0"/>
    <s v="MALAM SHINTOENG B 6-12W"/>
    <x v="2"/>
    <n v="12"/>
    <x v="3"/>
    <n v="6100"/>
    <m/>
    <m/>
    <x v="1"/>
    <x v="0"/>
    <x v="0"/>
    <x v="0"/>
    <n v="73200"/>
    <n v="0"/>
    <n v="0"/>
    <n v="0"/>
    <n v="73200"/>
    <x v="0"/>
    <s v=""/>
    <s v=""/>
    <n v="73200"/>
    <n v="73200"/>
    <x v="16"/>
    <x v="16"/>
    <x v="0"/>
    <x v="1"/>
    <x v="3"/>
    <s v="malamshintoengb612w"/>
    <s v="malamshintoengb612w73200"/>
    <s v="malamshintoengb612w6100"/>
    <s v=""/>
    <x v="1"/>
    <n v="1607"/>
    <x v="1"/>
    <s v="150 PCS"/>
    <s v="malamshintoengb612w150pcsuntana"/>
    <n v="1607"/>
    <x v="336"/>
  </r>
  <r>
    <s v=""/>
    <s v=""/>
    <x v="1"/>
    <n v="86"/>
    <x v="1"/>
    <x v="1"/>
    <x v="1"/>
    <m/>
    <x v="0"/>
    <x v="1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16"/>
    <x v="16"/>
    <x v="0"/>
    <x v="1"/>
    <x v="3"/>
    <s v="malamshintoengtg612w"/>
    <s v="malamshintoengtg612w54600"/>
    <s v="malamshintoengtg612w4550"/>
    <s v=""/>
    <x v="1"/>
    <n v="1613"/>
    <x v="1"/>
    <s v="210 PCS"/>
    <s v="malamshintoengtg612w210pcsuntana"/>
    <n v="1613"/>
    <x v="337"/>
  </r>
  <r>
    <s v=""/>
    <s v=""/>
    <x v="1"/>
    <n v="86"/>
    <x v="1"/>
    <x v="1"/>
    <x v="1"/>
    <m/>
    <x v="0"/>
    <x v="1"/>
    <x v="0"/>
    <s v="MALAM SHINTOENG TG 1W POLOS"/>
    <x v="2"/>
    <n v="12"/>
    <x v="3"/>
    <n v="4330"/>
    <m/>
    <m/>
    <x v="1"/>
    <x v="0"/>
    <x v="0"/>
    <x v="0"/>
    <n v="51960"/>
    <n v="0"/>
    <n v="0"/>
    <n v="0"/>
    <n v="51960"/>
    <x v="0"/>
    <s v=""/>
    <s v=""/>
    <n v="51960"/>
    <n v="51960"/>
    <x v="16"/>
    <x v="16"/>
    <x v="0"/>
    <x v="1"/>
    <x v="3"/>
    <s v="malamshintoengtg1wpolos"/>
    <s v="malamshintoengtg1wpolos51960"/>
    <s v="malamshintoengtg1wpolos4330"/>
    <s v=""/>
    <x v="1"/>
    <n v="1611"/>
    <x v="1"/>
    <s v="210 PCS"/>
    <s v="malamshintoengtg1wpolos210pcsuntana"/>
    <n v="1611"/>
    <x v="338"/>
  </r>
  <r>
    <s v=""/>
    <s v=""/>
    <x v="1"/>
    <n v="86"/>
    <x v="1"/>
    <x v="1"/>
    <x v="1"/>
    <m/>
    <x v="0"/>
    <x v="1"/>
    <x v="0"/>
    <s v="MALAM SHINTOENG K 1W POLOS"/>
    <x v="2"/>
    <n v="24"/>
    <x v="3"/>
    <n v="1600"/>
    <m/>
    <m/>
    <x v="1"/>
    <x v="0"/>
    <x v="0"/>
    <x v="0"/>
    <n v="38400"/>
    <n v="0"/>
    <n v="0"/>
    <n v="0"/>
    <n v="38400"/>
    <x v="0"/>
    <s v=""/>
    <s v=""/>
    <n v="38400"/>
    <n v="38400"/>
    <x v="16"/>
    <x v="16"/>
    <x v="0"/>
    <x v="1"/>
    <x v="3"/>
    <s v="malamshintoengk1wpolos"/>
    <s v="malamshintoengk1wpolos38400"/>
    <s v="malamshintoengk1wpolos1600"/>
    <s v=""/>
    <x v="1"/>
    <n v="1608"/>
    <x v="1"/>
    <s v="480 PCS"/>
    <s v="malamshintoengk1wpolos480pcsuntana"/>
    <n v="1608"/>
    <x v="339"/>
  </r>
  <r>
    <s v=""/>
    <s v=""/>
    <x v="1"/>
    <n v="86"/>
    <x v="1"/>
    <x v="1"/>
    <x v="1"/>
    <m/>
    <x v="0"/>
    <x v="1"/>
    <x v="0"/>
    <s v="MALAM SHINTOENG K 6-12W"/>
    <x v="2"/>
    <n v="24"/>
    <x v="3"/>
    <n v="1600"/>
    <m/>
    <m/>
    <x v="1"/>
    <x v="0"/>
    <x v="0"/>
    <x v="0"/>
    <n v="38400"/>
    <n v="0"/>
    <n v="0"/>
    <n v="0"/>
    <n v="38400"/>
    <x v="0"/>
    <n v="0"/>
    <n v="1240800"/>
    <n v="38400"/>
    <n v="38400"/>
    <x v="16"/>
    <x v="16"/>
    <x v="0"/>
    <x v="1"/>
    <x v="3"/>
    <s v="malamshintoengk612w"/>
    <s v="malamshintoengk612w38400"/>
    <s v="malamshintoengk612w1600"/>
    <s v=""/>
    <x v="1"/>
    <n v="1609"/>
    <x v="1"/>
    <s v="480 PCS"/>
    <s v="malamshintoengk612w480pcsuntana"/>
    <n v="1609"/>
    <x v="34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347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42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2"/>
        <item t="default"/>
      </items>
    </pivotField>
  </pivotFields>
  <rowFields count="1">
    <field x="47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5:AR345" totalsRowShown="0">
  <autoFilter ref="D5:AR345"/>
  <tableColumns count="41">
    <tableColumn id="3" name="NB NOTA_C_QTY" dataDxfId="70">
      <calculatedColumnFormula>INDEX([1]!NOTA[NB NOTA_C_QTY],Table1[[#This Row],[//NOTA]])</calculatedColumnFormula>
    </tableColumn>
    <tableColumn id="28" name="NB BM_C_QTY" dataDxfId="69">
      <calculatedColumnFormula>LOWER(SUBSTITUTE(SUBSTITUTE(SUBSTITUTE(SUBSTITUTE(SUBSTITUTE(SUBSTITUTE(SUBSTITUTE(SUBSTITUTE(SUBSTITUTE(Table1[[#This Row],[NB BM]]&amp;Table1[[#This Row],[QTY/ CTN]]," ",),".",""),"-",""),"(",""),")",""),",",""),"/",""),"""",""),"+",""))</calculatedColumnFormula>
    </tableColumn>
    <tableColumn id="27" name="// LOG STOCK" dataDxfId="68">
      <calculatedColumnFormula>MATCH(E$5:E$345,[2]!GLOBAL[POINTER],0)</calculatedColumnFormula>
    </tableColumn>
    <tableColumn id="17" name="//NOTA" dataDxfId="67">
      <calculatedColumnFormula>A:A</calculatedColumnFormula>
    </tableColumn>
    <tableColumn id="18" name="//DB" dataDxfId="66">
      <calculatedColumnFormula>MATCH(Table1[[#This Row],[NB NOTA_C_QTY]],[3]!db[NB NOTA_C_QTY],0)</calculatedColumnFormula>
    </tableColumn>
    <tableColumn id="1" name="NB BM" dataDxfId="65">
      <calculatedColumnFormula>INDEX(INDIRECT($4:$4),Table1[//DB])</calculatedColumnFormula>
    </tableColumn>
    <tableColumn id="2" name="FAKTUR" dataDxfId="64">
      <calculatedColumnFormula>INDEX(INDIRECT($4:$4),Table1[//DB])</calculatedColumnFormula>
    </tableColumn>
    <tableColumn id="5" name="SUPPLIER" dataDxfId="63">
      <calculatedColumnFormula>INDEX(INDIRECT($4:$4),Table1[//DB])</calculatedColumnFormula>
    </tableColumn>
    <tableColumn id="6" name="QTY/ CTN" dataDxfId="62">
      <calculatedColumnFormula>INDEX(INDIRECT($4:$4),Table1[//DB])</calculatedColumnFormula>
    </tableColumn>
    <tableColumn id="7" name="JENIS" dataDxfId="61">
      <calculatedColumnFormula>INDEX(INDIRECT($4:$4),Table1[//DB])</calculatedColumnFormula>
    </tableColumn>
    <tableColumn id="8" name="QTY B" dataDxfId="60">
      <calculatedColumnFormula>INDEX(INDIRECT($4:$4),Table1[//DB])</calculatedColumnFormula>
    </tableColumn>
    <tableColumn id="9" name="STN B" dataDxfId="59">
      <calculatedColumnFormula>INDEX(INDIRECT($4:$4),Table1[//DB])</calculatedColumnFormula>
    </tableColumn>
    <tableColumn id="10" name="QTY TG" dataDxfId="58">
      <calculatedColumnFormula>INDEX(INDIRECT($4:$4),Table1[//DB])</calculatedColumnFormula>
    </tableColumn>
    <tableColumn id="11" name="STN TG" dataDxfId="57">
      <calculatedColumnFormula>INDEX(INDIRECT($4:$4),Table1[//DB])</calculatedColumnFormula>
    </tableColumn>
    <tableColumn id="12" name="QTY K" dataDxfId="56">
      <calculatedColumnFormula>INDEX(INDIRECT($4:$4),Table1[//DB])</calculatedColumnFormula>
    </tableColumn>
    <tableColumn id="13" name="STN K" dataDxfId="55">
      <calculatedColumnFormula>INDEX(INDIRECT($4:$4),Table1[//DB])</calculatedColumnFormula>
    </tableColumn>
    <tableColumn id="14" name="QTY X" dataDxfId="54">
      <calculatedColumnFormula>INDEX(INDIRECT($4:$4),Table1[//DB])</calculatedColumnFormula>
    </tableColumn>
    <tableColumn id="15" name="STN X" dataDxfId="53">
      <calculatedColumnFormula>INDEX(INDIRECT($4:$4),Table1[//DB])</calculatedColumnFormula>
    </tableColumn>
    <tableColumn id="4" name="adj" dataDxfId="52"/>
    <tableColumn id="16" name="CTN" dataDxfId="51">
      <calculatedColumnFormula>INDEX([1]!NOTA[C],Table1[[#This Row],[//NOTA]])</calculatedColumnFormula>
    </tableColumn>
    <tableColumn id="24" name="Column6" dataDxfId="50">
      <calculatedColumnFormula>IF(Table1[[#This Row],[Column5]]/Table1[[#This Row],[QTY X]]=Table1[[#This Row],[CTN]],Table1[[#This Row],[Column5]]/Table1[[#This Row],[QTY X]],Table1[[#This Row],[Column5]]/Table1[[#This Row],[QTY X]]&amp;" xxx ")</calculatedColumnFormula>
    </tableColumn>
    <tableColumn id="21" name="Column3" dataDxfId="49">
      <calculatedColumnFormula>IF(Table1[[#This Row],[CTN]]&lt;1,"",INDEX([1]!NOTA[QTY],Table1[[#This Row],[//NOTA]]))</calculatedColumnFormula>
    </tableColumn>
    <tableColumn id="22" name="Column4" dataDxfId="48">
      <calculatedColumnFormula>IF(Table1[[#This Row],[CTN]]&lt;1,"",INDEX([1]!NOTA[STN],Table1[[#This Row],[//NOTA]]))</calculatedColumnFormula>
    </tableColumn>
    <tableColumn id="23" name="Column5" dataDxfId="47">
      <calculatedColumnFormula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calculatedColumnFormula>
    </tableColumn>
    <tableColumn id="19" name="SISA" dataDxfId="46">
      <calculatedColumnFormula>IF(Table1[[#This Row],[CTN]]&lt;1,INDEX([1]!NOTA[QTY],Table1[[#This Row],[//NOTA]]),"")</calculatedColumnFormula>
    </tableColumn>
    <tableColumn id="20" name="STN SISA" dataDxfId="45">
      <calculatedColumnFormula>IF(Table1[[#This Row],[SISA]]="","",INDEX([1]!NOTA[STN],Table1[[#This Row],[//NOTA]]))</calculatedColumnFormula>
    </tableColumn>
    <tableColumn id="25" name="SISA X" dataDxfId="44">
      <calculatedColumnFormula>IF(OR(Table1[[#This Row],[STN SISA]]="PCS",Table1[[#This Row],[STN SISA]]="SET"),Table1[[#This Row],[SISA]],IF(Table1[[#This Row],[STN SISA]]="GRS",Table1[[#This Row],[SISA]]*12,IF(Table1[[#This Row],[STN SISA]]="LSN",Table1[[#This Row],[SISA]]*12,"")))</calculatedColumnFormula>
    </tableColumn>
    <tableColumn id="26" name="STN SISA X" dataDxfId="43">
      <calculatedColumnFormula>IF(Table1[[#This Row],[SISA X]]="","",Table1[[#This Row],[STN X]])</calculatedColumnFormula>
    </tableColumn>
    <tableColumn id="34" name="CTN_MG_1" dataDxfId="42">
      <calculatedColumnFormula>IF(AND(AR$5:AR$345&gt;=$3:$3,AR$5:AR$345&lt;=$4:$4),Table1[[#This Row],[CTN]],"")</calculatedColumnFormula>
    </tableColumn>
    <tableColumn id="41" name="QTY_ECER_MG_1" dataDxfId="41">
      <calculatedColumnFormula>IF(Table1[[#This Row],[CTN_MG_1]]="","",Table1[[#This Row],[SISA X]])</calculatedColumnFormula>
    </tableColumn>
    <tableColumn id="40" name="STN_ECER_MG_1" dataDxfId="40">
      <calculatedColumnFormula>IF(Table1[[#This Row],[QTY_ECER_MG_1]]="","",Table1[[#This Row],[STN SISA X]])</calculatedColumnFormula>
    </tableColumn>
    <tableColumn id="39" name="ID_1" dataDxfId="39">
      <calculatedColumnFormula>IF(Table1[[#This Row],[CTN_MG_1]]="","",COUNT(AF$6:AF6))</calculatedColumnFormula>
    </tableColumn>
    <tableColumn id="33" name="CTN_MG_2" dataDxfId="38">
      <calculatedColumnFormula>IF(AND(Table1[TGL_H]&gt;=$3:$3,Table1[TGL_H]&lt;=$4:$4),Table1[CTN],"")</calculatedColumnFormula>
    </tableColumn>
    <tableColumn id="38" name="QTY_ECER_MG_2" dataDxfId="37">
      <calculatedColumnFormula>IF(Table1[[#This Row],[CTN_MG_2]]="","",Table1[[#This Row],[SISA X]])</calculatedColumnFormula>
    </tableColumn>
    <tableColumn id="37" name="STN_ECER_MG_2" dataDxfId="36">
      <calculatedColumnFormula>IF(Table1[[#This Row],[QTY_ECER_MG_2]]="","",Table1[[#This Row],[STN SISA X]])</calculatedColumnFormula>
    </tableColumn>
    <tableColumn id="35" name="ID_2" dataDxfId="35">
      <calculatedColumnFormula>IF(Table1[[#This Row],[CTN_MG_2]]="","",COUNT(AJ$6:AJ6))</calculatedColumnFormula>
    </tableColumn>
    <tableColumn id="32" name="CTN_MG_3" dataDxfId="34">
      <calculatedColumnFormula>IF(AND(AR$5:AR$345&gt;=$3:$3,AR$5:AR$345&lt;=$4:$4),Table1[[#This Row],[CTN]],"")</calculatedColumnFormula>
    </tableColumn>
    <tableColumn id="30" name="QTY_ECER_MG_3" dataDxfId="33">
      <calculatedColumnFormula>IF(Table1[[#This Row],[CTN_MG_3]]="","",Table1[[#This Row],[SISA X]])</calculatedColumnFormula>
    </tableColumn>
    <tableColumn id="31" name="STN_ECER_MG_32" dataDxfId="32">
      <calculatedColumnFormula>IF(Table1[[#This Row],[QTY_ECER_MG_3]]="","",Table1[[#This Row],[STN SISA X]])</calculatedColumnFormula>
    </tableColumn>
    <tableColumn id="36" name="ID_3" dataDxfId="31">
      <calculatedColumnFormula>IF(Table1[[#This Row],[CTN_MG_3]]="","",COUNT(AN$6:AN6))</calculatedColumnFormula>
    </tableColumn>
    <tableColumn id="29" name="TGL_H" dataDxfId="30">
      <calculatedColumnFormula>INDEX([1]!NOTA[TGL_H],Table1[[#This Row],[//NOTA]])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MG_1" displayName="MG_1" ref="A1:J161" totalsRowShown="0" headerRowDxfId="29">
  <autoFilter ref="A1:J161"/>
  <tableColumns count="10">
    <tableColumn id="1" name="ID_1"/>
    <tableColumn id="2" name="//" dataDxfId="28">
      <calculatedColumnFormula>MATCH(MG_1[ID_1],Table1[ID_1],0)</calculatedColumnFormula>
    </tableColumn>
    <tableColumn id="3" name="NAMA BARANG" dataDxfId="27">
      <calculatedColumnFormula>INDEX(Table1[NB BM],MG_1[//])</calculatedColumnFormula>
    </tableColumn>
    <tableColumn id="4" name="FAKTUR" dataDxfId="26">
      <calculatedColumnFormula>INDEX(Table1[FAKTUR],MG_1[//])</calculatedColumnFormula>
    </tableColumn>
    <tableColumn id="5" name="SUPPLIER" dataDxfId="25">
      <calculatedColumnFormula>INDEX(Table1[SUPPLIER],MG_1[//])</calculatedColumnFormula>
    </tableColumn>
    <tableColumn id="6" name="MASUK" dataDxfId="24">
      <calculatedColumnFormula>INDEX(Table1[CTN_MG_1],MG_1[//])</calculatedColumnFormula>
    </tableColumn>
    <tableColumn id="7" name="ECER" dataDxfId="23">
      <calculatedColumnFormula>INDEX(Table1[QTY_ECER_MG_1],MG_1[[#This Row],[//]])&amp;" "&amp;INDEX(Table1[STN_ECER_MG_1],MG_1[[#This Row],[//]])</calculatedColumnFormula>
    </tableColumn>
    <tableColumn id="8" name="KELUAR" dataDxfId="22"/>
    <tableColumn id="9" name="BONGKAR" dataDxfId="21"/>
    <tableColumn id="10" name="TOTAL" dataDxfId="20">
      <calculatedColumnFormula>SUM(MG_1[[#This Row],[MASUK]]-SUM(MG_1[[#This Row],[KELUAR]:[BONGKAR]]))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MG_2" displayName="MG_2" ref="A1:J149" totalsRowShown="0" headerRowDxfId="10">
  <autoFilter ref="A1:J149"/>
  <tableColumns count="10">
    <tableColumn id="1" name="ID_2"/>
    <tableColumn id="2" name="//" dataDxfId="3">
      <calculatedColumnFormula>MATCH(MG_2[ID_2],Table1[ID_2],0)</calculatedColumnFormula>
    </tableColumn>
    <tableColumn id="3" name="NAMA BARANG" dataDxfId="9">
      <calculatedColumnFormula>INDEX(Table1[NB BM],MG_2[//])</calculatedColumnFormula>
    </tableColumn>
    <tableColumn id="4" name="FAKTUR" dataDxfId="8">
      <calculatedColumnFormula>INDEX(Table1[FAKTUR],MG_2[//])</calculatedColumnFormula>
    </tableColumn>
    <tableColumn id="5" name="SUPPLIER" dataDxfId="7">
      <calculatedColumnFormula>INDEX(Table1[SUPPLIER],MG_2[//])</calculatedColumnFormula>
    </tableColumn>
    <tableColumn id="6" name="MASUK" dataDxfId="2">
      <calculatedColumnFormula>INDEX(Table1[CTN_MG_2],MG_2[//])</calculatedColumnFormula>
    </tableColumn>
    <tableColumn id="7" name="ECER" dataDxfId="1">
      <calculatedColumnFormula>INDEX(Table1[QTY_ECER_MG_2],MG_2[[#This Row],[//]])&amp;" "&amp;INDEX(Table1[STN_ECER_MG_2],MG_2[[#This Row],[//]])</calculatedColumnFormula>
    </tableColumn>
    <tableColumn id="8" name="KELUAR" dataDxfId="6"/>
    <tableColumn id="9" name="BONGKAR" dataDxfId="5"/>
    <tableColumn id="10" name="TOTAL" dataDxfId="4">
      <calculatedColumnFormula>SUM(MG_2[[#This Row],[MASUK]]-SUM(MG_2[[#This Row],[KELUAR]:[BONGKAR]]))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MG_3" displayName="MG_3" ref="A1:J24" totalsRowShown="0">
  <autoFilter ref="A1:J24"/>
  <tableColumns count="10">
    <tableColumn id="1" name="ID_3"/>
    <tableColumn id="2" name="//" dataDxfId="19">
      <calculatedColumnFormula>MATCH(MG_3[ID_3],Table1[ID_3],0)</calculatedColumnFormula>
    </tableColumn>
    <tableColumn id="3" name="NAMA BARANG" dataDxfId="18">
      <calculatedColumnFormula>INDEX(Table1[NB BM],MG_3[//])</calculatedColumnFormula>
    </tableColumn>
    <tableColumn id="9" name="FAKTUR" dataDxfId="17">
      <calculatedColumnFormula>INDEX(Table1[FAKTUR],MG_3[//])</calculatedColumnFormula>
    </tableColumn>
    <tableColumn id="8" name="SUPPLIER" dataDxfId="16">
      <calculatedColumnFormula>INDEX(Table1[SUPPLIER],MG_3[//])</calculatedColumnFormula>
    </tableColumn>
    <tableColumn id="6" name="MASUK" dataDxfId="15">
      <calculatedColumnFormula>INDEX(Table1[CTN_MG_3],MG_3[//])</calculatedColumnFormula>
    </tableColumn>
    <tableColumn id="4" name="ECER" dataDxfId="14">
      <calculatedColumnFormula>INDEX(Table1[QTY_ECER_MG_3],MG_3[[#This Row],[//]])&amp;" "&amp;INDEX(Table1[STN_ECER_MG_32],MG_3[[#This Row],[//]])</calculatedColumnFormula>
    </tableColumn>
    <tableColumn id="10" name="KELUAR" dataDxfId="13"/>
    <tableColumn id="11" name="BONGKAR" dataDxfId="12"/>
    <tableColumn id="12" name="TOTAL" dataDxfId="11">
      <calculatedColumnFormula>SUM(MG_3[[#This Row],[MASUK]]-SUM(MG_3[[#This Row],[KELUAR]:[BONGKAR]]))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47"/>
  <sheetViews>
    <sheetView tabSelected="1" topLeftCell="I205" workbookViewId="0">
      <selection activeCell="AM29" sqref="AM29"/>
    </sheetView>
  </sheetViews>
  <sheetFormatPr defaultRowHeight="15" x14ac:dyDescent="0.25"/>
  <cols>
    <col min="1" max="1" width="13.140625" bestFit="1" customWidth="1"/>
    <col min="4" max="4" width="55.28515625" bestFit="1" customWidth="1"/>
    <col min="5" max="5" width="44.140625" bestFit="1" customWidth="1"/>
    <col min="6" max="6" width="5.5703125" customWidth="1"/>
    <col min="7" max="7" width="4" customWidth="1"/>
    <col min="8" max="8" width="5" customWidth="1"/>
    <col min="9" max="9" width="40.5703125" bestFit="1" customWidth="1"/>
    <col min="10" max="10" width="12" bestFit="1" customWidth="1"/>
    <col min="11" max="11" width="25.28515625" bestFit="1" customWidth="1"/>
    <col min="12" max="12" width="15.85546875" bestFit="1" customWidth="1"/>
    <col min="13" max="13" width="9.28515625" bestFit="1" customWidth="1"/>
    <col min="14" max="14" width="5" customWidth="1"/>
    <col min="15" max="15" width="4.7109375" customWidth="1"/>
    <col min="16" max="16" width="3" customWidth="1"/>
    <col min="17" max="17" width="4.7109375" customWidth="1"/>
    <col min="18" max="18" width="3" customWidth="1"/>
    <col min="19" max="19" width="4.28515625" customWidth="1"/>
    <col min="20" max="20" width="5" customWidth="1"/>
    <col min="21" max="21" width="4.7109375" customWidth="1"/>
    <col min="23" max="24" width="4.42578125" customWidth="1"/>
    <col min="25" max="25" width="8" customWidth="1"/>
    <col min="26" max="26" width="6.140625" customWidth="1"/>
    <col min="27" max="27" width="9" customWidth="1"/>
    <col min="28" max="28" width="4" customWidth="1"/>
    <col min="29" max="29" width="4.28515625" customWidth="1"/>
    <col min="30" max="30" width="5.42578125" customWidth="1"/>
    <col min="31" max="31" width="5.7109375" customWidth="1"/>
    <col min="32" max="32" width="4.42578125" customWidth="1"/>
    <col min="33" max="33" width="5.42578125" customWidth="1"/>
    <col min="34" max="34" width="5.7109375" customWidth="1"/>
    <col min="35" max="35" width="5.42578125" customWidth="1"/>
    <col min="36" max="36" width="4.42578125" customWidth="1"/>
    <col min="37" max="37" width="5.42578125" customWidth="1"/>
    <col min="38" max="38" width="5.7109375" customWidth="1"/>
    <col min="39" max="39" width="5.42578125" customWidth="1"/>
    <col min="40" max="40" width="3.42578125" customWidth="1"/>
    <col min="41" max="41" width="4.42578125" customWidth="1"/>
    <col min="42" max="42" width="5.7109375" customWidth="1"/>
    <col min="43" max="43" width="3" customWidth="1"/>
    <col min="44" max="44" width="10.7109375" customWidth="1"/>
  </cols>
  <sheetData>
    <row r="2" spans="1:44" x14ac:dyDescent="0.25">
      <c r="I2" t="str">
        <f>"'[NOTA 07 JULI 2023.xlsx]NOTA'!NOTA["&amp;5:5&amp;"]"</f>
        <v>'[NOTA 07 JULI 2023.xlsx]NOTA'!NOTA[NB BM]</v>
      </c>
      <c r="K2" s="1"/>
      <c r="W2" s="2"/>
      <c r="X2" s="2"/>
      <c r="Y2" s="2"/>
      <c r="Z2" s="2"/>
      <c r="AA2" s="2"/>
    </row>
    <row r="3" spans="1:44" x14ac:dyDescent="0.25">
      <c r="K3" s="1"/>
      <c r="W3" s="2"/>
      <c r="X3" s="2"/>
      <c r="Y3" s="2"/>
      <c r="Z3" s="2"/>
      <c r="AA3" s="2"/>
      <c r="AF3" s="3">
        <v>45110</v>
      </c>
      <c r="AG3" s="3"/>
      <c r="AH3" s="3"/>
      <c r="AI3" s="3"/>
      <c r="AJ3" s="3">
        <v>45117</v>
      </c>
      <c r="AK3" s="3"/>
      <c r="AN3" s="3">
        <v>45124</v>
      </c>
    </row>
    <row r="4" spans="1:44" x14ac:dyDescent="0.25">
      <c r="I4" t="str">
        <f>"DB.xlsx!db["&amp;5:5&amp;"]"</f>
        <v>DB.xlsx!db[NB BM]</v>
      </c>
      <c r="J4" t="str">
        <f>"DB.xlsx!db["&amp;5:5&amp;"]"</f>
        <v>DB.xlsx!db[FAKTUR]</v>
      </c>
      <c r="K4" s="1" t="str">
        <f>"DB.xlsx!db["&amp;5:5&amp;"]"</f>
        <v>DB.xlsx!db[SUPPLIER]</v>
      </c>
      <c r="L4" t="str">
        <f>"DB.xlsx!db["&amp;5:5&amp;"]"</f>
        <v>DB.xlsx!db[QTY/ CTN]</v>
      </c>
      <c r="M4" t="str">
        <f>"DB.xlsx!db["&amp;5:5&amp;"]"</f>
        <v>DB.xlsx!db[JENIS]</v>
      </c>
      <c r="N4" t="str">
        <f>"DB.xlsx!db["&amp;5:5&amp;"]"</f>
        <v>DB.xlsx!db[QTY B]</v>
      </c>
      <c r="O4" t="str">
        <f>"DB.xlsx!db["&amp;5:5&amp;"]"</f>
        <v>DB.xlsx!db[STN B]</v>
      </c>
      <c r="P4" t="str">
        <f>"DB.xlsx!db["&amp;5:5&amp;"]"</f>
        <v>DB.xlsx!db[QTY TG]</v>
      </c>
      <c r="Q4" t="str">
        <f>"DB.xlsx!db["&amp;5:5&amp;"]"</f>
        <v>DB.xlsx!db[STN TG]</v>
      </c>
      <c r="R4" t="str">
        <f>"DB.xlsx!db["&amp;5:5&amp;"]"</f>
        <v>DB.xlsx!db[QTY K]</v>
      </c>
      <c r="S4" t="str">
        <f>"DB.xlsx!db["&amp;5:5&amp;"]"</f>
        <v>DB.xlsx!db[STN K]</v>
      </c>
      <c r="T4" t="str">
        <f>"DB.xlsx!db["&amp;5:5&amp;"]"</f>
        <v>DB.xlsx!db[QTY X]</v>
      </c>
      <c r="U4" t="str">
        <f>"DB.xlsx!db["&amp;5:5&amp;"]"</f>
        <v>DB.xlsx!db[STN X]</v>
      </c>
      <c r="W4" s="2"/>
      <c r="X4" s="2"/>
      <c r="Y4" s="2"/>
      <c r="Z4" s="2"/>
      <c r="AA4" s="2"/>
      <c r="AF4" s="3">
        <v>45115</v>
      </c>
      <c r="AG4" s="3"/>
      <c r="AH4" s="3"/>
      <c r="AI4" s="3"/>
      <c r="AJ4" s="3">
        <v>45122</v>
      </c>
      <c r="AK4" s="3"/>
      <c r="AN4" s="3">
        <v>45129</v>
      </c>
    </row>
    <row r="5" spans="1:44" x14ac:dyDescent="0.25">
      <c r="A5" s="7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1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t="s">
        <v>25</v>
      </c>
      <c r="AC5" t="s">
        <v>26</v>
      </c>
      <c r="AD5" t="s">
        <v>27</v>
      </c>
      <c r="AE5" t="s">
        <v>28</v>
      </c>
      <c r="AF5" t="s">
        <v>29</v>
      </c>
      <c r="AG5" t="s">
        <v>30</v>
      </c>
      <c r="AH5" t="s">
        <v>31</v>
      </c>
      <c r="AI5" t="s">
        <v>32</v>
      </c>
      <c r="AJ5" t="s">
        <v>33</v>
      </c>
      <c r="AK5" t="s">
        <v>34</v>
      </c>
      <c r="AL5" t="s">
        <v>35</v>
      </c>
      <c r="AM5" t="s">
        <v>36</v>
      </c>
      <c r="AN5" t="s">
        <v>37</v>
      </c>
      <c r="AO5" t="s">
        <v>38</v>
      </c>
      <c r="AP5" t="s">
        <v>39</v>
      </c>
      <c r="AQ5" s="4" t="s">
        <v>40</v>
      </c>
      <c r="AR5" s="3" t="s">
        <v>41</v>
      </c>
    </row>
    <row r="6" spans="1:44" x14ac:dyDescent="0.25">
      <c r="A6" s="1">
        <v>1</v>
      </c>
      <c r="D6" t="str">
        <f ca="1">INDEX([1]!NOTA[NB NOTA_C_QTY],Table1[[#This Row],[//NOTA]])</f>
        <v>ballpentf20376wrmulticolorpen60lsnuntana</v>
      </c>
      <c r="E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bptf20376w60lsn</v>
      </c>
      <c r="F6">
        <f ca="1">MATCH(E$5:E$345,[2]!GLOBAL[POINTER],0)</f>
        <v>519</v>
      </c>
      <c r="G6">
        <f t="shared" ref="G6:G69" si="0">A:A</f>
        <v>1</v>
      </c>
      <c r="H6">
        <f ca="1">MATCH(Table1[[#This Row],[NB NOTA_C_QTY]],[3]!db[NB NOTA_C_QTY],0)</f>
        <v>116</v>
      </c>
      <c r="I6" t="str">
        <f ca="1">INDEX(INDIRECT($4:$4),Table1[//DB])</f>
        <v>Bp TF-2037 6W</v>
      </c>
      <c r="J6" t="str">
        <f ca="1">INDEX(INDIRECT($4:$4),Table1[//DB])</f>
        <v>UNTANA</v>
      </c>
      <c r="K6" s="1" t="str">
        <f ca="1">INDEX(INDIRECT($4:$4),Table1[//DB])</f>
        <v>DUTA BUANA</v>
      </c>
      <c r="L6" t="str">
        <f ca="1">INDEX(INDIRECT($4:$4),Table1[//DB])</f>
        <v>60 LSN</v>
      </c>
      <c r="M6" t="str">
        <f ca="1">INDEX(INDIRECT($4:$4),Table1[//DB])</f>
        <v>pen</v>
      </c>
      <c r="N6" t="str">
        <f ca="1">INDEX(INDIRECT($4:$4),Table1[//DB])</f>
        <v>60</v>
      </c>
      <c r="O6" t="str">
        <f ca="1">INDEX(INDIRECT($4:$4),Table1[//DB])</f>
        <v>LSN</v>
      </c>
      <c r="P6">
        <f ca="1">INDEX(INDIRECT($4:$4),Table1[//DB])</f>
        <v>12</v>
      </c>
      <c r="Q6" t="str">
        <f ca="1">INDEX(INDIRECT($4:$4),Table1[//DB])</f>
        <v>PCS</v>
      </c>
      <c r="R6" t="str">
        <f ca="1">INDEX(INDIRECT($4:$4),Table1[//DB])</f>
        <v/>
      </c>
      <c r="S6" t="str">
        <f ca="1">INDEX(INDIRECT($4:$4),Table1[//DB])</f>
        <v/>
      </c>
      <c r="T6">
        <f ca="1">INDEX(INDIRECT($4:$4),Table1[//DB])</f>
        <v>720</v>
      </c>
      <c r="U6" t="str">
        <f ca="1">INDEX(INDIRECT($4:$4),Table1[//DB])</f>
        <v>PCS</v>
      </c>
      <c r="W6" s="2">
        <f>INDEX([1]!NOTA[C],Table1[[#This Row],[//NOTA]])</f>
        <v>10</v>
      </c>
      <c r="X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" s="2">
        <f>IF(Table1[[#This Row],[CTN]]&lt;1,"",INDEX([1]!NOTA[QTY],Table1[[#This Row],[//NOTA]]))</f>
        <v>600</v>
      </c>
      <c r="Z6" s="2" t="str">
        <f>IF(Table1[[#This Row],[CTN]]&lt;1,"",INDEX([1]!NOTA[STN],Table1[[#This Row],[//NOTA]]))</f>
        <v>LSN</v>
      </c>
      <c r="AA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6" s="4" t="str">
        <f>IF(Table1[[#This Row],[CTN]]&lt;1,INDEX([1]!NOTA[QTY],Table1[[#This Row],[//NOTA]]),"")</f>
        <v/>
      </c>
      <c r="AC6" s="4" t="str">
        <f>IF(Table1[[#This Row],[SISA]]="","",INDEX([1]!NOTA[STN],Table1[[#This Row],[//NOTA]]))</f>
        <v/>
      </c>
      <c r="AD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" s="2" t="str">
        <f>IF(Table1[[#This Row],[SISA X]]="","",Table1[[#This Row],[STN X]])</f>
        <v/>
      </c>
      <c r="AF6" s="2" t="str">
        <f ca="1">IF(AND(AR$5:AR$345&gt;=$3:$3,AR$5:AR$345&lt;=$4:$4),Table1[[#This Row],[CTN]],"")</f>
        <v/>
      </c>
      <c r="AG6" s="2" t="str">
        <f ca="1">IF(Table1[[#This Row],[CTN_MG_1]]="","",Table1[[#This Row],[SISA X]])</f>
        <v/>
      </c>
      <c r="AH6" s="2" t="str">
        <f ca="1">IF(Table1[[#This Row],[QTY_ECER_MG_1]]="","",Table1[[#This Row],[STN SISA X]])</f>
        <v/>
      </c>
      <c r="AI6" s="2" t="str">
        <f ca="1">IF(Table1[[#This Row],[CTN_MG_1]]="","",COUNT(AF$6:AF6))</f>
        <v/>
      </c>
      <c r="AJ6" s="2" t="str">
        <f ca="1">IF(AND(Table1[TGL_H]&gt;=$3:$3,Table1[TGL_H]&lt;=$4:$4),Table1[CTN],"")</f>
        <v/>
      </c>
      <c r="AK6" s="2" t="str">
        <f ca="1">IF(Table1[[#This Row],[CTN_MG_2]]="","",Table1[[#This Row],[SISA X]])</f>
        <v/>
      </c>
      <c r="AL6" s="2" t="str">
        <f ca="1">IF(Table1[[#This Row],[QTY_ECER_MG_2]]="","",Table1[[#This Row],[STN SISA X]])</f>
        <v/>
      </c>
      <c r="AM6" s="2" t="str">
        <f ca="1">IF(Table1[[#This Row],[CTN_MG_2]]="","",COUNT(AJ$6:AJ6))</f>
        <v/>
      </c>
      <c r="AN6" s="2" t="str">
        <f ca="1">IF(AND(AR$5:AR$345&gt;=$3:$3,AR$5:AR$345&lt;=$4:$4),Table1[[#This Row],[CTN]],"")</f>
        <v/>
      </c>
      <c r="AO6" s="2" t="str">
        <f ca="1">IF(Table1[[#This Row],[CTN_MG_3]]="","",Table1[[#This Row],[SISA X]])</f>
        <v/>
      </c>
      <c r="AP6" s="2" t="str">
        <f ca="1">IF(Table1[[#This Row],[QTY_ECER_MG_3]]="","",Table1[[#This Row],[STN SISA X]])</f>
        <v/>
      </c>
      <c r="AQ6" s="4" t="str">
        <f ca="1">IF(Table1[[#This Row],[CTN_MG_3]]="","",COUNT(AN$6:AN6))</f>
        <v/>
      </c>
      <c r="AR6" s="3">
        <f ca="1">INDEX([1]!NOTA[TGL_H],Table1[[#This Row],[//NOTA]])</f>
        <v>45108</v>
      </c>
    </row>
    <row r="7" spans="1:44" x14ac:dyDescent="0.25">
      <c r="A7" s="1">
        <v>2</v>
      </c>
      <c r="D7" t="str">
        <f ca="1">INDEX([1]!NOTA[NB NOTA_C_QTY],Table1[[#This Row],[//NOTA]])</f>
        <v>garisantf36060lsnuntana</v>
      </c>
      <c r="E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garisantf36060lsn</v>
      </c>
      <c r="F7">
        <f ca="1">MATCH(E$5:E$345,[2]!GLOBAL[POINTER],0)</f>
        <v>3379</v>
      </c>
      <c r="G7">
        <f t="shared" si="0"/>
        <v>2</v>
      </c>
      <c r="H7">
        <f ca="1">MATCH(Table1[[#This Row],[NB NOTA_C_QTY]],[3]!db[NB NOTA_C_QTY],0)</f>
        <v>798</v>
      </c>
      <c r="I7" t="str">
        <f ca="1">INDEX(INDIRECT($4:$4),Table1[//DB])</f>
        <v>Garisan TF-360</v>
      </c>
      <c r="J7" t="str">
        <f ca="1">INDEX(INDIRECT($4:$4),Table1[//DB])</f>
        <v>UNTANA</v>
      </c>
      <c r="K7" s="1" t="str">
        <f ca="1">INDEX(INDIRECT($4:$4),Table1[//DB])</f>
        <v>DUTA BUANA</v>
      </c>
      <c r="L7" t="str">
        <f ca="1">INDEX(INDIRECT($4:$4),Table1[//DB])</f>
        <v>60 LSN</v>
      </c>
      <c r="M7" t="str">
        <f ca="1">INDEX(INDIRECT($4:$4),Table1[//DB])</f>
        <v>garisan</v>
      </c>
      <c r="N7" t="str">
        <f ca="1">INDEX(INDIRECT($4:$4),Table1[//DB])</f>
        <v>60</v>
      </c>
      <c r="O7" t="str">
        <f ca="1">INDEX(INDIRECT($4:$4),Table1[//DB])</f>
        <v>LSN</v>
      </c>
      <c r="P7">
        <f ca="1">INDEX(INDIRECT($4:$4),Table1[//DB])</f>
        <v>12</v>
      </c>
      <c r="Q7" t="str">
        <f ca="1">INDEX(INDIRECT($4:$4),Table1[//DB])</f>
        <v>PCS</v>
      </c>
      <c r="R7" t="str">
        <f ca="1">INDEX(INDIRECT($4:$4),Table1[//DB])</f>
        <v/>
      </c>
      <c r="S7" t="str">
        <f ca="1">INDEX(INDIRECT($4:$4),Table1[//DB])</f>
        <v/>
      </c>
      <c r="T7">
        <f ca="1">INDEX(INDIRECT($4:$4),Table1[//DB])</f>
        <v>720</v>
      </c>
      <c r="U7" t="str">
        <f ca="1">INDEX(INDIRECT($4:$4),Table1[//DB])</f>
        <v>PCS</v>
      </c>
      <c r="W7" s="2">
        <f>INDEX([1]!NOTA[C],Table1[[#This Row],[//NOTA]])</f>
        <v>1</v>
      </c>
      <c r="X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" s="2">
        <f>IF(Table1[[#This Row],[CTN]]&lt;1,"",INDEX([1]!NOTA[QTY],Table1[[#This Row],[//NOTA]]))</f>
        <v>60</v>
      </c>
      <c r="Z7" s="2" t="str">
        <f>IF(Table1[[#This Row],[CTN]]&lt;1,"",INDEX([1]!NOTA[STN],Table1[[#This Row],[//NOTA]]))</f>
        <v>LSN</v>
      </c>
      <c r="AA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7" s="4" t="str">
        <f>IF(Table1[[#This Row],[CTN]]&lt;1,INDEX([1]!NOTA[QTY],Table1[[#This Row],[//NOTA]]),"")</f>
        <v/>
      </c>
      <c r="AC7" s="4" t="str">
        <f>IF(Table1[[#This Row],[SISA]]="","",INDEX([1]!NOTA[STN],Table1[[#This Row],[//NOTA]]))</f>
        <v/>
      </c>
      <c r="AD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" s="2" t="str">
        <f>IF(Table1[[#This Row],[SISA X]]="","",Table1[[#This Row],[STN X]])</f>
        <v/>
      </c>
      <c r="AF7" s="2" t="str">
        <f ca="1">IF(AND(AR$5:AR$345&gt;=$3:$3,AR$5:AR$345&lt;=$4:$4),Table1[[#This Row],[CTN]],"")</f>
        <v/>
      </c>
      <c r="AG7" s="2" t="str">
        <f ca="1">IF(Table1[[#This Row],[CTN_MG_1]]="","",Table1[[#This Row],[SISA X]])</f>
        <v/>
      </c>
      <c r="AH7" s="2" t="str">
        <f ca="1">IF(Table1[[#This Row],[QTY_ECER_MG_1]]="","",Table1[[#This Row],[STN SISA X]])</f>
        <v/>
      </c>
      <c r="AI7" s="2" t="str">
        <f ca="1">IF(Table1[[#This Row],[CTN_MG_1]]="","",COUNT(AF$6:AF7))</f>
        <v/>
      </c>
      <c r="AJ7" s="2" t="str">
        <f ca="1">IF(AND(Table1[TGL_H]&gt;=$3:$3,Table1[TGL_H]&lt;=$4:$4),Table1[CTN],"")</f>
        <v/>
      </c>
      <c r="AK7" s="2" t="str">
        <f ca="1">IF(Table1[[#This Row],[CTN_MG_2]]="","",Table1[[#This Row],[SISA X]])</f>
        <v/>
      </c>
      <c r="AL7" s="2" t="str">
        <f ca="1">IF(Table1[[#This Row],[QTY_ECER_MG_2]]="","",Table1[[#This Row],[STN SISA X]])</f>
        <v/>
      </c>
      <c r="AM7" s="2" t="str">
        <f ca="1">IF(Table1[[#This Row],[CTN_MG_2]]="","",COUNT(AJ$6:AJ7))</f>
        <v/>
      </c>
      <c r="AN7" s="2" t="str">
        <f ca="1">IF(AND(AR$5:AR$345&gt;=$3:$3,AR$5:AR$345&lt;=$4:$4),Table1[[#This Row],[CTN]],"")</f>
        <v/>
      </c>
      <c r="AO7" s="2" t="str">
        <f ca="1">IF(Table1[[#This Row],[CTN_MG_3]]="","",Table1[[#This Row],[SISA X]])</f>
        <v/>
      </c>
      <c r="AP7" s="2" t="str">
        <f ca="1">IF(Table1[[#This Row],[QTY_ECER_MG_3]]="","",Table1[[#This Row],[STN SISA X]])</f>
        <v/>
      </c>
      <c r="AQ7" s="4" t="str">
        <f ca="1">IF(Table1[[#This Row],[CTN_MG_3]]="","",COUNT(AN$6:AN7))</f>
        <v/>
      </c>
      <c r="AR7" s="3">
        <f ca="1">INDEX([1]!NOTA[TGL_H],Table1[[#This Row],[//NOTA]])</f>
        <v>45108</v>
      </c>
    </row>
    <row r="8" spans="1:44" x14ac:dyDescent="0.25">
      <c r="A8" s="1">
        <v>4</v>
      </c>
      <c r="D8" t="str">
        <f ca="1">INDEX([1]!NOTA[NB NOTA_C_QTY],Table1[[#This Row],[//NOTA]])</f>
        <v>clearholderfoliosikaac105fmerah60lsnuntana</v>
      </c>
      <c r="E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maplsikaa105fmerah60lsn</v>
      </c>
      <c r="F8">
        <f ca="1">MATCH(E$5:E$345,[2]!GLOBAL[POINTER],0)</f>
        <v>1277</v>
      </c>
      <c r="G8">
        <f t="shared" si="0"/>
        <v>4</v>
      </c>
      <c r="H8">
        <f ca="1">MATCH(Table1[[#This Row],[NB NOTA_C_QTY]],[3]!db[NB NOTA_C_QTY],0)</f>
        <v>510</v>
      </c>
      <c r="I8" t="str">
        <f ca="1">INDEX(INDIRECT($4:$4),Table1[//DB])</f>
        <v>Map L Sika A-105 F Merah</v>
      </c>
      <c r="J8" t="str">
        <f ca="1">INDEX(INDIRECT($4:$4),Table1[//DB])</f>
        <v>UNTANA</v>
      </c>
      <c r="K8" s="1" t="str">
        <f ca="1">INDEX(INDIRECT($4:$4),Table1[//DB])</f>
        <v>GRAFINDO</v>
      </c>
      <c r="L8" t="str">
        <f ca="1">INDEX(INDIRECT($4:$4),Table1[//DB])</f>
        <v>60 LSN</v>
      </c>
      <c r="M8" t="str">
        <f ca="1">INDEX(INDIRECT($4:$4),Table1[//DB])</f>
        <v>map</v>
      </c>
      <c r="N8" t="str">
        <f ca="1">INDEX(INDIRECT($4:$4),Table1[//DB])</f>
        <v>60</v>
      </c>
      <c r="O8" t="str">
        <f ca="1">INDEX(INDIRECT($4:$4),Table1[//DB])</f>
        <v>LSN</v>
      </c>
      <c r="P8">
        <f ca="1">INDEX(INDIRECT($4:$4),Table1[//DB])</f>
        <v>12</v>
      </c>
      <c r="Q8" t="str">
        <f ca="1">INDEX(INDIRECT($4:$4),Table1[//DB])</f>
        <v>PCS</v>
      </c>
      <c r="R8" t="str">
        <f ca="1">INDEX(INDIRECT($4:$4),Table1[//DB])</f>
        <v/>
      </c>
      <c r="S8" t="str">
        <f ca="1">INDEX(INDIRECT($4:$4),Table1[//DB])</f>
        <v/>
      </c>
      <c r="T8">
        <f ca="1">INDEX(INDIRECT($4:$4),Table1[//DB])</f>
        <v>720</v>
      </c>
      <c r="U8" t="str">
        <f ca="1">INDEX(INDIRECT($4:$4),Table1[//DB])</f>
        <v>PCS</v>
      </c>
      <c r="W8" s="2">
        <f>INDEX([1]!NOTA[C],Table1[[#This Row],[//NOTA]])</f>
        <v>11</v>
      </c>
      <c r="X8" s="2">
        <f ca="1">IF(Table1[[#This Row],[Column5]]/Table1[[#This Row],[QTY X]]=Table1[[#This Row],[CTN]],Table1[[#This Row],[Column5]]/Table1[[#This Row],[QTY X]],Table1[[#This Row],[Column5]]/Table1[[#This Row],[QTY X]]&amp;" xxx ")</f>
        <v>11</v>
      </c>
      <c r="Y8" s="2">
        <f>IF(Table1[[#This Row],[CTN]]&lt;1,"",INDEX([1]!NOTA[QTY],Table1[[#This Row],[//NOTA]]))</f>
        <v>660</v>
      </c>
      <c r="Z8" s="2" t="str">
        <f>IF(Table1[[#This Row],[CTN]]&lt;1,"",INDEX([1]!NOTA[STN],Table1[[#This Row],[//NOTA]]))</f>
        <v>LSN</v>
      </c>
      <c r="AA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7920</v>
      </c>
      <c r="AB8" s="4" t="str">
        <f>IF(Table1[[#This Row],[CTN]]&lt;1,INDEX([1]!NOTA[QTY],Table1[[#This Row],[//NOTA]]),"")</f>
        <v/>
      </c>
      <c r="AC8" s="4" t="str">
        <f>IF(Table1[[#This Row],[SISA]]="","",INDEX([1]!NOTA[STN],Table1[[#This Row],[//NOTA]]))</f>
        <v/>
      </c>
      <c r="AD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" s="2" t="str">
        <f>IF(Table1[[#This Row],[SISA X]]="","",Table1[[#This Row],[STN X]])</f>
        <v/>
      </c>
      <c r="AF8" s="2" t="str">
        <f ca="1">IF(AND(AR$5:AR$345&gt;=$3:$3,AR$5:AR$345&lt;=$4:$4),Table1[[#This Row],[CTN]],"")</f>
        <v/>
      </c>
      <c r="AG8" s="2" t="str">
        <f ca="1">IF(Table1[[#This Row],[CTN_MG_1]]="","",Table1[[#This Row],[SISA X]])</f>
        <v/>
      </c>
      <c r="AH8" s="2" t="str">
        <f ca="1">IF(Table1[[#This Row],[QTY_ECER_MG_1]]="","",Table1[[#This Row],[STN SISA X]])</f>
        <v/>
      </c>
      <c r="AI8" s="2" t="str">
        <f ca="1">IF(Table1[[#This Row],[CTN_MG_1]]="","",COUNT(AF$6:AF8))</f>
        <v/>
      </c>
      <c r="AJ8" s="2" t="str">
        <f ca="1">IF(AND(Table1[TGL_H]&gt;=$3:$3,Table1[TGL_H]&lt;=$4:$4),Table1[CTN],"")</f>
        <v/>
      </c>
      <c r="AK8" s="2" t="str">
        <f ca="1">IF(Table1[[#This Row],[CTN_MG_2]]="","",Table1[[#This Row],[SISA X]])</f>
        <v/>
      </c>
      <c r="AL8" s="2" t="str">
        <f ca="1">IF(Table1[[#This Row],[QTY_ECER_MG_2]]="","",Table1[[#This Row],[STN SISA X]])</f>
        <v/>
      </c>
      <c r="AM8" s="2" t="str">
        <f ca="1">IF(Table1[[#This Row],[CTN_MG_2]]="","",COUNT(AJ$6:AJ8))</f>
        <v/>
      </c>
      <c r="AN8" s="2" t="str">
        <f ca="1">IF(AND(AR$5:AR$345&gt;=$3:$3,AR$5:AR$345&lt;=$4:$4),Table1[[#This Row],[CTN]],"")</f>
        <v/>
      </c>
      <c r="AO8" s="2" t="str">
        <f ca="1">IF(Table1[[#This Row],[CTN_MG_3]]="","",Table1[[#This Row],[SISA X]])</f>
        <v/>
      </c>
      <c r="AP8" s="2" t="str">
        <f ca="1">IF(Table1[[#This Row],[QTY_ECER_MG_3]]="","",Table1[[#This Row],[STN SISA X]])</f>
        <v/>
      </c>
      <c r="AQ8" s="4" t="str">
        <f ca="1">IF(Table1[[#This Row],[CTN_MG_3]]="","",COUNT(AN$6:AN8))</f>
        <v/>
      </c>
      <c r="AR8" s="3">
        <f ca="1">INDEX([1]!NOTA[TGL_H],Table1[[#This Row],[//NOTA]])</f>
        <v>45108</v>
      </c>
    </row>
    <row r="9" spans="1:44" x14ac:dyDescent="0.25">
      <c r="A9" s="1">
        <v>5</v>
      </c>
      <c r="D9" t="str">
        <f ca="1">INDEX([1]!NOTA[NB NOTA_C_QTY],Table1[[#This Row],[//NOTA]])</f>
        <v>clearholderfoliosikaac105fkuning60lsnuntana</v>
      </c>
      <c r="E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maplsikaa105fkuning60lsn</v>
      </c>
      <c r="F9">
        <f ca="1">MATCH(E$5:E$345,[2]!GLOBAL[POINTER],0)</f>
        <v>1276</v>
      </c>
      <c r="G9">
        <f t="shared" si="0"/>
        <v>5</v>
      </c>
      <c r="H9">
        <f ca="1">MATCH(Table1[[#This Row],[NB NOTA_C_QTY]],[3]!db[NB NOTA_C_QTY],0)</f>
        <v>512</v>
      </c>
      <c r="I9" t="str">
        <f ca="1">INDEX(INDIRECT($4:$4),Table1[//DB])</f>
        <v>Map L Sika A-105 F Kuning</v>
      </c>
      <c r="J9" t="str">
        <f ca="1">INDEX(INDIRECT($4:$4),Table1[//DB])</f>
        <v>UNTANA</v>
      </c>
      <c r="K9" s="1" t="str">
        <f ca="1">INDEX(INDIRECT($4:$4),Table1[//DB])</f>
        <v>GRAFINDO</v>
      </c>
      <c r="L9" t="str">
        <f ca="1">INDEX(INDIRECT($4:$4),Table1[//DB])</f>
        <v>60 LSN</v>
      </c>
      <c r="M9" t="str">
        <f ca="1">INDEX(INDIRECT($4:$4),Table1[//DB])</f>
        <v>map</v>
      </c>
      <c r="N9" t="str">
        <f ca="1">INDEX(INDIRECT($4:$4),Table1[//DB])</f>
        <v>60</v>
      </c>
      <c r="O9" t="str">
        <f ca="1">INDEX(INDIRECT($4:$4),Table1[//DB])</f>
        <v>LSN</v>
      </c>
      <c r="P9">
        <f ca="1">INDEX(INDIRECT($4:$4),Table1[//DB])</f>
        <v>12</v>
      </c>
      <c r="Q9" t="str">
        <f ca="1">INDEX(INDIRECT($4:$4),Table1[//DB])</f>
        <v>PCS</v>
      </c>
      <c r="R9" t="str">
        <f ca="1">INDEX(INDIRECT($4:$4),Table1[//DB])</f>
        <v/>
      </c>
      <c r="S9" t="str">
        <f ca="1">INDEX(INDIRECT($4:$4),Table1[//DB])</f>
        <v/>
      </c>
      <c r="T9">
        <f ca="1">INDEX(INDIRECT($4:$4),Table1[//DB])</f>
        <v>720</v>
      </c>
      <c r="U9" t="str">
        <f ca="1">INDEX(INDIRECT($4:$4),Table1[//DB])</f>
        <v>PCS</v>
      </c>
      <c r="W9" s="2">
        <f>INDEX([1]!NOTA[C],Table1[[#This Row],[//NOTA]])</f>
        <v>23</v>
      </c>
      <c r="X9" s="2">
        <f ca="1">IF(Table1[[#This Row],[Column5]]/Table1[[#This Row],[QTY X]]=Table1[[#This Row],[CTN]],Table1[[#This Row],[Column5]]/Table1[[#This Row],[QTY X]],Table1[[#This Row],[Column5]]/Table1[[#This Row],[QTY X]]&amp;" xxx ")</f>
        <v>23</v>
      </c>
      <c r="Y9" s="2">
        <f>IF(Table1[[#This Row],[CTN]]&lt;1,"",INDEX([1]!NOTA[QTY],Table1[[#This Row],[//NOTA]]))</f>
        <v>1380</v>
      </c>
      <c r="Z9" s="2" t="str">
        <f>IF(Table1[[#This Row],[CTN]]&lt;1,"",INDEX([1]!NOTA[STN],Table1[[#This Row],[//NOTA]]))</f>
        <v>LSN</v>
      </c>
      <c r="AA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16560</v>
      </c>
      <c r="AB9" s="4" t="str">
        <f>IF(Table1[[#This Row],[CTN]]&lt;1,INDEX([1]!NOTA[QTY],Table1[[#This Row],[//NOTA]]),"")</f>
        <v/>
      </c>
      <c r="AC9" s="4" t="str">
        <f>IF(Table1[[#This Row],[SISA]]="","",INDEX([1]!NOTA[STN],Table1[[#This Row],[//NOTA]]))</f>
        <v/>
      </c>
      <c r="AD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" s="2" t="str">
        <f>IF(Table1[[#This Row],[SISA X]]="","",Table1[[#This Row],[STN X]])</f>
        <v/>
      </c>
      <c r="AF9" s="2" t="str">
        <f ca="1">IF(AND(AR$5:AR$345&gt;=$3:$3,AR$5:AR$345&lt;=$4:$4),Table1[[#This Row],[CTN]],"")</f>
        <v/>
      </c>
      <c r="AG9" s="2" t="str">
        <f ca="1">IF(Table1[[#This Row],[CTN_MG_1]]="","",Table1[[#This Row],[SISA X]])</f>
        <v/>
      </c>
      <c r="AH9" s="2" t="str">
        <f ca="1">IF(Table1[[#This Row],[QTY_ECER_MG_1]]="","",Table1[[#This Row],[STN SISA X]])</f>
        <v/>
      </c>
      <c r="AI9" s="2" t="str">
        <f ca="1">IF(Table1[[#This Row],[CTN_MG_1]]="","",COUNT(AF$6:AF9))</f>
        <v/>
      </c>
      <c r="AJ9" s="2" t="str">
        <f ca="1">IF(AND(Table1[TGL_H]&gt;=$3:$3,Table1[TGL_H]&lt;=$4:$4),Table1[CTN],"")</f>
        <v/>
      </c>
      <c r="AK9" s="2" t="str">
        <f ca="1">IF(Table1[[#This Row],[CTN_MG_2]]="","",Table1[[#This Row],[SISA X]])</f>
        <v/>
      </c>
      <c r="AL9" s="2" t="str">
        <f ca="1">IF(Table1[[#This Row],[QTY_ECER_MG_2]]="","",Table1[[#This Row],[STN SISA X]])</f>
        <v/>
      </c>
      <c r="AM9" s="2" t="str">
        <f ca="1">IF(Table1[[#This Row],[CTN_MG_2]]="","",COUNT(AJ$6:AJ9))</f>
        <v/>
      </c>
      <c r="AN9" s="2" t="str">
        <f ca="1">IF(AND(AR$5:AR$345&gt;=$3:$3,AR$5:AR$345&lt;=$4:$4),Table1[[#This Row],[CTN]],"")</f>
        <v/>
      </c>
      <c r="AO9" s="2" t="str">
        <f ca="1">IF(Table1[[#This Row],[CTN_MG_3]]="","",Table1[[#This Row],[SISA X]])</f>
        <v/>
      </c>
      <c r="AP9" s="2" t="str">
        <f ca="1">IF(Table1[[#This Row],[QTY_ECER_MG_3]]="","",Table1[[#This Row],[STN SISA X]])</f>
        <v/>
      </c>
      <c r="AQ9" s="4" t="str">
        <f ca="1">IF(Table1[[#This Row],[CTN_MG_3]]="","",COUNT(AN$6:AN9))</f>
        <v/>
      </c>
      <c r="AR9" s="3">
        <f ca="1">INDEX([1]!NOTA[TGL_H],Table1[[#This Row],[//NOTA]])</f>
        <v>45108</v>
      </c>
    </row>
    <row r="10" spans="1:44" x14ac:dyDescent="0.25">
      <c r="A10" s="1">
        <v>7</v>
      </c>
      <c r="D10" t="str">
        <f ca="1">INDEX([1]!NOTA[NB NOTA_C_QTY],Table1[[#This Row],[//NOTA]])</f>
        <v>looseleafa5100lbrkoalamtk150pakuntana</v>
      </c>
      <c r="E1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lleafa5100lbrkoalamtk150pak</v>
      </c>
      <c r="F10">
        <f ca="1">MATCH(E$5:E$345,[2]!GLOBAL[POINTER],0)</f>
        <v>2845</v>
      </c>
      <c r="G10">
        <f t="shared" si="0"/>
        <v>7</v>
      </c>
      <c r="H10">
        <f ca="1">MATCH(Table1[[#This Row],[NB NOTA_C_QTY]],[3]!db[NB NOTA_C_QTY],0)</f>
        <v>1571</v>
      </c>
      <c r="I10" t="str">
        <f ca="1">INDEX(INDIRECT($4:$4),Table1[//DB])</f>
        <v>L Leaf A5-100 lbr Koala MTK</v>
      </c>
      <c r="J10" t="str">
        <f ca="1">INDEX(INDIRECT($4:$4),Table1[//DB])</f>
        <v>UNTANA</v>
      </c>
      <c r="K10" s="1" t="str">
        <f ca="1">INDEX(INDIRECT($4:$4),Table1[//DB])</f>
        <v>BINTANG SAUDARA</v>
      </c>
      <c r="L10" t="str">
        <f ca="1">INDEX(INDIRECT($4:$4),Table1[//DB])</f>
        <v>150 PAK</v>
      </c>
      <c r="M10" t="str">
        <f ca="1">INDEX(INDIRECT($4:$4),Table1[//DB])</f>
        <v>ll</v>
      </c>
      <c r="N10" t="str">
        <f ca="1">INDEX(INDIRECT($4:$4),Table1[//DB])</f>
        <v>150</v>
      </c>
      <c r="O10" t="str">
        <f ca="1">INDEX(INDIRECT($4:$4),Table1[//DB])</f>
        <v>PAK</v>
      </c>
      <c r="P10" t="str">
        <f ca="1">INDEX(INDIRECT($4:$4),Table1[//DB])</f>
        <v/>
      </c>
      <c r="Q10" t="str">
        <f ca="1">INDEX(INDIRECT($4:$4),Table1[//DB])</f>
        <v/>
      </c>
      <c r="R10" t="str">
        <f ca="1">INDEX(INDIRECT($4:$4),Table1[//DB])</f>
        <v/>
      </c>
      <c r="S10" t="str">
        <f ca="1">INDEX(INDIRECT($4:$4),Table1[//DB])</f>
        <v/>
      </c>
      <c r="T10">
        <f ca="1">INDEX(INDIRECT($4:$4),Table1[//DB])</f>
        <v>150</v>
      </c>
      <c r="U10" t="str">
        <f ca="1">INDEX(INDIRECT($4:$4),Table1[//DB])</f>
        <v>PAK</v>
      </c>
      <c r="W10" s="2">
        <f>INDEX([1]!NOTA[C],Table1[[#This Row],[//NOTA]])</f>
        <v>2</v>
      </c>
      <c r="X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" s="2">
        <f>IF(Table1[[#This Row],[CTN]]&lt;1,"",INDEX([1]!NOTA[QTY],Table1[[#This Row],[//NOTA]]))</f>
        <v>300</v>
      </c>
      <c r="Z10" s="2" t="str">
        <f>IF(Table1[[#This Row],[CTN]]&lt;1,"",INDEX([1]!NOTA[STN],Table1[[#This Row],[//NOTA]]))</f>
        <v>PAK</v>
      </c>
      <c r="AA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0" s="4" t="str">
        <f>IF(Table1[[#This Row],[CTN]]&lt;1,INDEX([1]!NOTA[QTY],Table1[[#This Row],[//NOTA]]),"")</f>
        <v/>
      </c>
      <c r="AC10" s="4" t="str">
        <f>IF(Table1[[#This Row],[SISA]]="","",INDEX([1]!NOTA[STN],Table1[[#This Row],[//NOTA]]))</f>
        <v/>
      </c>
      <c r="AD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" s="2" t="str">
        <f>IF(Table1[[#This Row],[SISA X]]="","",Table1[[#This Row],[STN X]])</f>
        <v/>
      </c>
      <c r="AF10" s="2" t="str">
        <f ca="1">IF(AND(AR$5:AR$345&gt;=$3:$3,AR$5:AR$345&lt;=$4:$4),Table1[[#This Row],[CTN]],"")</f>
        <v/>
      </c>
      <c r="AG10" s="2" t="str">
        <f ca="1">IF(Table1[[#This Row],[CTN_MG_1]]="","",Table1[[#This Row],[SISA X]])</f>
        <v/>
      </c>
      <c r="AH10" s="2" t="str">
        <f ca="1">IF(Table1[[#This Row],[QTY_ECER_MG_1]]="","",Table1[[#This Row],[STN SISA X]])</f>
        <v/>
      </c>
      <c r="AI10" s="2" t="str">
        <f ca="1">IF(Table1[[#This Row],[CTN_MG_1]]="","",COUNT(AF$6:AF10))</f>
        <v/>
      </c>
      <c r="AJ10" s="2" t="str">
        <f ca="1">IF(AND(Table1[TGL_H]&gt;=$3:$3,Table1[TGL_H]&lt;=$4:$4),Table1[CTN],"")</f>
        <v/>
      </c>
      <c r="AK10" s="2" t="str">
        <f ca="1">IF(Table1[[#This Row],[CTN_MG_2]]="","",Table1[[#This Row],[SISA X]])</f>
        <v/>
      </c>
      <c r="AL10" s="2" t="str">
        <f ca="1">IF(Table1[[#This Row],[QTY_ECER_MG_2]]="","",Table1[[#This Row],[STN SISA X]])</f>
        <v/>
      </c>
      <c r="AM10" s="2" t="str">
        <f ca="1">IF(Table1[[#This Row],[CTN_MG_2]]="","",COUNT(AJ$6:AJ10))</f>
        <v/>
      </c>
      <c r="AN10" s="2" t="str">
        <f ca="1">IF(AND(AR$5:AR$345&gt;=$3:$3,AR$5:AR$345&lt;=$4:$4),Table1[[#This Row],[CTN]],"")</f>
        <v/>
      </c>
      <c r="AO10" s="2" t="str">
        <f ca="1">IF(Table1[[#This Row],[CTN_MG_3]]="","",Table1[[#This Row],[SISA X]])</f>
        <v/>
      </c>
      <c r="AP10" s="2" t="str">
        <f ca="1">IF(Table1[[#This Row],[QTY_ECER_MG_3]]="","",Table1[[#This Row],[STN SISA X]])</f>
        <v/>
      </c>
      <c r="AQ10" s="4" t="str">
        <f ca="1">IF(Table1[[#This Row],[CTN_MG_3]]="","",COUNT(AN$6:AN10))</f>
        <v/>
      </c>
      <c r="AR10" s="3">
        <f ca="1">INDEX([1]!NOTA[TGL_H],Table1[[#This Row],[//NOTA]])</f>
        <v>45108</v>
      </c>
    </row>
    <row r="11" spans="1:44" x14ac:dyDescent="0.25">
      <c r="A11" s="1">
        <v>8</v>
      </c>
      <c r="D11" t="str">
        <f ca="1">INDEX([1]!NOTA[NB NOTA_C_QTY],Table1[[#This Row],[//NOTA]])</f>
        <v>looseleafa550lbrkoalamtk300pakuntana</v>
      </c>
      <c r="E1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lleafa550lbrkoalamtk300pak</v>
      </c>
      <c r="F11">
        <f ca="1">MATCH(E$5:E$345,[2]!GLOBAL[POINTER],0)</f>
        <v>2848</v>
      </c>
      <c r="G11">
        <f t="shared" si="0"/>
        <v>8</v>
      </c>
      <c r="H11">
        <f ca="1">MATCH(Table1[[#This Row],[NB NOTA_C_QTY]],[3]!db[NB NOTA_C_QTY],0)</f>
        <v>1569</v>
      </c>
      <c r="I11" s="4" t="str">
        <f ca="1">INDEX(INDIRECT($4:$4),Table1[//DB])</f>
        <v>L Leaf A5-50 lbr Koala MTK</v>
      </c>
      <c r="J11" s="4" t="str">
        <f ca="1">INDEX(INDIRECT($4:$4),Table1[//DB])</f>
        <v>UNTANA</v>
      </c>
      <c r="K11" s="5" t="str">
        <f ca="1">INDEX(INDIRECT($4:$4),Table1[//DB])</f>
        <v>BINTANG JAYA</v>
      </c>
      <c r="L11" s="4" t="str">
        <f ca="1">INDEX(INDIRECT($4:$4),Table1[//DB])</f>
        <v>300 PAK</v>
      </c>
      <c r="M11" s="4" t="str">
        <f ca="1">INDEX(INDIRECT($4:$4),Table1[//DB])</f>
        <v>ll</v>
      </c>
      <c r="N11" s="4" t="str">
        <f ca="1">INDEX(INDIRECT($4:$4),Table1[//DB])</f>
        <v>300</v>
      </c>
      <c r="O11" s="4" t="str">
        <f ca="1">INDEX(INDIRECT($4:$4),Table1[//DB])</f>
        <v>PAK</v>
      </c>
      <c r="P11" s="4" t="str">
        <f ca="1">INDEX(INDIRECT($4:$4),Table1[//DB])</f>
        <v/>
      </c>
      <c r="Q11" s="4" t="str">
        <f ca="1">INDEX(INDIRECT($4:$4),Table1[//DB])</f>
        <v/>
      </c>
      <c r="R11" s="4" t="str">
        <f ca="1">INDEX(INDIRECT($4:$4),Table1[//DB])</f>
        <v/>
      </c>
      <c r="S11" s="4" t="str">
        <f ca="1">INDEX(INDIRECT($4:$4),Table1[//DB])</f>
        <v/>
      </c>
      <c r="T11" s="4">
        <f ca="1">INDEX(INDIRECT($4:$4),Table1[//DB])</f>
        <v>300</v>
      </c>
      <c r="U11" s="4" t="str">
        <f ca="1">INDEX(INDIRECT($4:$4),Table1[//DB])</f>
        <v>PAK</v>
      </c>
      <c r="V11" s="4"/>
      <c r="W11" s="2">
        <f>INDEX([1]!NOTA[C],Table1[[#This Row],[//NOTA]])</f>
        <v>2</v>
      </c>
      <c r="X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" s="2">
        <f>IF(Table1[[#This Row],[CTN]]&lt;1,"",INDEX([1]!NOTA[QTY],Table1[[#This Row],[//NOTA]]))</f>
        <v>600</v>
      </c>
      <c r="Z11" s="2" t="str">
        <f>IF(Table1[[#This Row],[CTN]]&lt;1,"",INDEX([1]!NOTA[STN],Table1[[#This Row],[//NOTA]]))</f>
        <v>PAK</v>
      </c>
      <c r="AA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11" s="4" t="str">
        <f>IF(Table1[[#This Row],[CTN]]&lt;1,INDEX([1]!NOTA[QTY],Table1[[#This Row],[//NOTA]]),"")</f>
        <v/>
      </c>
      <c r="AC11" s="4" t="str">
        <f>IF(Table1[[#This Row],[SISA]]="","",INDEX([1]!NOTA[STN],Table1[[#This Row],[//NOTA]]))</f>
        <v/>
      </c>
      <c r="AD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" s="2" t="str">
        <f>IF(Table1[[#This Row],[SISA X]]="","",Table1[[#This Row],[STN X]])</f>
        <v/>
      </c>
      <c r="AF11" s="2" t="str">
        <f ca="1">IF(AND(AR$5:AR$345&gt;=$3:$3,AR$5:AR$345&lt;=$4:$4),Table1[[#This Row],[CTN]],"")</f>
        <v/>
      </c>
      <c r="AG11" s="2" t="str">
        <f ca="1">IF(Table1[[#This Row],[CTN_MG_1]]="","",Table1[[#This Row],[SISA X]])</f>
        <v/>
      </c>
      <c r="AH11" s="2" t="str">
        <f ca="1">IF(Table1[[#This Row],[QTY_ECER_MG_1]]="","",Table1[[#This Row],[STN SISA X]])</f>
        <v/>
      </c>
      <c r="AI11" s="2" t="str">
        <f ca="1">IF(Table1[[#This Row],[CTN_MG_1]]="","",COUNT(AF$6:AF11))</f>
        <v/>
      </c>
      <c r="AJ11" s="2" t="str">
        <f ca="1">IF(AND(Table1[TGL_H]&gt;=$3:$3,Table1[TGL_H]&lt;=$4:$4),Table1[CTN],"")</f>
        <v/>
      </c>
      <c r="AK11" s="2" t="str">
        <f ca="1">IF(Table1[[#This Row],[CTN_MG_2]]="","",Table1[[#This Row],[SISA X]])</f>
        <v/>
      </c>
      <c r="AL11" s="2" t="str">
        <f ca="1">IF(Table1[[#This Row],[QTY_ECER_MG_2]]="","",Table1[[#This Row],[STN SISA X]])</f>
        <v/>
      </c>
      <c r="AM11" s="2" t="str">
        <f ca="1">IF(Table1[[#This Row],[CTN_MG_2]]="","",COUNT(AJ$6:AJ11))</f>
        <v/>
      </c>
      <c r="AN11" s="2" t="str">
        <f ca="1">IF(AND(AR$5:AR$345&gt;=$3:$3,AR$5:AR$345&lt;=$4:$4),Table1[[#This Row],[CTN]],"")</f>
        <v/>
      </c>
      <c r="AO11" s="2" t="str">
        <f ca="1">IF(Table1[[#This Row],[CTN_MG_3]]="","",Table1[[#This Row],[SISA X]])</f>
        <v/>
      </c>
      <c r="AP11" s="2" t="str">
        <f ca="1">IF(Table1[[#This Row],[QTY_ECER_MG_3]]="","",Table1[[#This Row],[STN SISA X]])</f>
        <v/>
      </c>
      <c r="AQ11" s="4" t="str">
        <f ca="1">IF(Table1[[#This Row],[CTN_MG_3]]="","",COUNT(AN$6:AN11))</f>
        <v/>
      </c>
      <c r="AR11" s="3">
        <f ca="1">INDEX([1]!NOTA[TGL_H],Table1[[#This Row],[//NOTA]])</f>
        <v>45108</v>
      </c>
    </row>
    <row r="12" spans="1:44" x14ac:dyDescent="0.25">
      <c r="A12" s="1">
        <v>9</v>
      </c>
      <c r="D12" t="str">
        <f ca="1">INDEX([1]!NOTA[NB NOTA_C_QTY],Table1[[#This Row],[//NOTA]])</f>
        <v>looseleafa5100lbrdotedtitik160pakuntana</v>
      </c>
      <c r="E1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lleafa5100lbrdotedtitik160pak</v>
      </c>
      <c r="F12">
        <f ca="1">MATCH(E$5:E$345,[2]!GLOBAL[POINTER],0)</f>
        <v>2852</v>
      </c>
      <c r="G12">
        <f t="shared" si="0"/>
        <v>9</v>
      </c>
      <c r="H12">
        <f ca="1">MATCH(Table1[[#This Row],[NB NOTA_C_QTY]],[3]!db[NB NOTA_C_QTY],0)</f>
        <v>1572</v>
      </c>
      <c r="I12" s="4" t="str">
        <f ca="1">INDEX(INDIRECT($4:$4),Table1[//DB])</f>
        <v>L Leaf A5-100lbr Doted Titik</v>
      </c>
      <c r="J12" s="4" t="str">
        <f ca="1">INDEX(INDIRECT($4:$4),Table1[//DB])</f>
        <v>UNTANA</v>
      </c>
      <c r="K12" s="5" t="str">
        <f ca="1">INDEX(INDIRECT($4:$4),Table1[//DB])</f>
        <v>BINTANG SAUDARA</v>
      </c>
      <c r="L12" s="4" t="str">
        <f ca="1">INDEX(INDIRECT($4:$4),Table1[//DB])</f>
        <v>160 PAK</v>
      </c>
      <c r="M12" s="4" t="str">
        <f ca="1">INDEX(INDIRECT($4:$4),Table1[//DB])</f>
        <v>ll</v>
      </c>
      <c r="N12" s="4" t="str">
        <f ca="1">INDEX(INDIRECT($4:$4),Table1[//DB])</f>
        <v>160</v>
      </c>
      <c r="O12" s="4" t="str">
        <f ca="1">INDEX(INDIRECT($4:$4),Table1[//DB])</f>
        <v>PAK</v>
      </c>
      <c r="P12" s="4" t="str">
        <f ca="1">INDEX(INDIRECT($4:$4),Table1[//DB])</f>
        <v/>
      </c>
      <c r="Q12" s="4" t="str">
        <f ca="1">INDEX(INDIRECT($4:$4),Table1[//DB])</f>
        <v/>
      </c>
      <c r="R12" s="4" t="str">
        <f ca="1">INDEX(INDIRECT($4:$4),Table1[//DB])</f>
        <v/>
      </c>
      <c r="S12" s="4" t="str">
        <f ca="1">INDEX(INDIRECT($4:$4),Table1[//DB])</f>
        <v/>
      </c>
      <c r="T12" s="4">
        <f ca="1">INDEX(INDIRECT($4:$4),Table1[//DB])</f>
        <v>160</v>
      </c>
      <c r="U12" s="4" t="str">
        <f ca="1">INDEX(INDIRECT($4:$4),Table1[//DB])</f>
        <v>PAK</v>
      </c>
      <c r="V12" s="4"/>
      <c r="W12" s="2">
        <f>INDEX([1]!NOTA[C],Table1[[#This Row],[//NOTA]])</f>
        <v>2</v>
      </c>
      <c r="X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2" s="2">
        <f>IF(Table1[[#This Row],[CTN]]&lt;1,"",INDEX([1]!NOTA[QTY],Table1[[#This Row],[//NOTA]]))</f>
        <v>320</v>
      </c>
      <c r="Z12" s="2" t="str">
        <f>IF(Table1[[#This Row],[CTN]]&lt;1,"",INDEX([1]!NOTA[STN],Table1[[#This Row],[//NOTA]]))</f>
        <v>PAK</v>
      </c>
      <c r="AA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320</v>
      </c>
      <c r="AB12" s="4" t="str">
        <f>IF(Table1[[#This Row],[CTN]]&lt;1,INDEX([1]!NOTA[QTY],Table1[[#This Row],[//NOTA]]),"")</f>
        <v/>
      </c>
      <c r="AC12" s="4" t="str">
        <f>IF(Table1[[#This Row],[SISA]]="","",INDEX([1]!NOTA[STN],Table1[[#This Row],[//NOTA]]))</f>
        <v/>
      </c>
      <c r="AD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" s="2" t="str">
        <f>IF(Table1[[#This Row],[SISA X]]="","",Table1[[#This Row],[STN X]])</f>
        <v/>
      </c>
      <c r="AF12" s="2" t="str">
        <f ca="1">IF(AND(AR$5:AR$345&gt;=$3:$3,AR$5:AR$345&lt;=$4:$4),Table1[[#This Row],[CTN]],"")</f>
        <v/>
      </c>
      <c r="AG12" s="2" t="str">
        <f ca="1">IF(Table1[[#This Row],[CTN_MG_1]]="","",Table1[[#This Row],[SISA X]])</f>
        <v/>
      </c>
      <c r="AH12" s="2" t="str">
        <f ca="1">IF(Table1[[#This Row],[QTY_ECER_MG_1]]="","",Table1[[#This Row],[STN SISA X]])</f>
        <v/>
      </c>
      <c r="AI12" s="2" t="str">
        <f ca="1">IF(Table1[[#This Row],[CTN_MG_1]]="","",COUNT(AF$6:AF12))</f>
        <v/>
      </c>
      <c r="AJ12" s="2" t="str">
        <f ca="1">IF(AND(Table1[TGL_H]&gt;=$3:$3,Table1[TGL_H]&lt;=$4:$4),Table1[CTN],"")</f>
        <v/>
      </c>
      <c r="AK12" s="2" t="str">
        <f ca="1">IF(Table1[[#This Row],[CTN_MG_2]]="","",Table1[[#This Row],[SISA X]])</f>
        <v/>
      </c>
      <c r="AL12" s="2" t="str">
        <f ca="1">IF(Table1[[#This Row],[QTY_ECER_MG_2]]="","",Table1[[#This Row],[STN SISA X]])</f>
        <v/>
      </c>
      <c r="AM12" s="2" t="str">
        <f ca="1">IF(Table1[[#This Row],[CTN_MG_2]]="","",COUNT(AJ$6:AJ12))</f>
        <v/>
      </c>
      <c r="AN12" s="2" t="str">
        <f ca="1">IF(AND(AR$5:AR$345&gt;=$3:$3,AR$5:AR$345&lt;=$4:$4),Table1[[#This Row],[CTN]],"")</f>
        <v/>
      </c>
      <c r="AO12" s="2" t="str">
        <f ca="1">IF(Table1[[#This Row],[CTN_MG_3]]="","",Table1[[#This Row],[SISA X]])</f>
        <v/>
      </c>
      <c r="AP12" s="2" t="str">
        <f ca="1">IF(Table1[[#This Row],[QTY_ECER_MG_3]]="","",Table1[[#This Row],[STN SISA X]])</f>
        <v/>
      </c>
      <c r="AQ12" s="4" t="str">
        <f ca="1">IF(Table1[[#This Row],[CTN_MG_3]]="","",COUNT(AN$6:AN12))</f>
        <v/>
      </c>
      <c r="AR12" s="3">
        <f ca="1">INDEX([1]!NOTA[TGL_H],Table1[[#This Row],[//NOTA]])</f>
        <v>45108</v>
      </c>
    </row>
    <row r="13" spans="1:44" x14ac:dyDescent="0.25">
      <c r="A13" s="1">
        <v>10</v>
      </c>
      <c r="D13" t="str">
        <f ca="1">INDEX([1]!NOTA[NB NOTA_C_QTY],Table1[[#This Row],[//NOTA]])</f>
        <v>looseleafa550lbrdotedtitik200pakuntana</v>
      </c>
      <c r="E1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lleafa550lbrdotedtitik200pak</v>
      </c>
      <c r="F13">
        <f ca="1">MATCH(E$5:E$345,[2]!GLOBAL[POINTER],0)</f>
        <v>2853</v>
      </c>
      <c r="G13">
        <f t="shared" si="0"/>
        <v>10</v>
      </c>
      <c r="H13">
        <f ca="1">MATCH(Table1[[#This Row],[NB NOTA_C_QTY]],[3]!db[NB NOTA_C_QTY],0)</f>
        <v>1576</v>
      </c>
      <c r="I13" s="4" t="str">
        <f ca="1">INDEX(INDIRECT($4:$4),Table1[//DB])</f>
        <v>L Leaf A5-50lbr Doted Titik</v>
      </c>
      <c r="J13" s="4" t="str">
        <f ca="1">INDEX(INDIRECT($4:$4),Table1[//DB])</f>
        <v>UNTANA</v>
      </c>
      <c r="K13" s="5" t="str">
        <f ca="1">INDEX(INDIRECT($4:$4),Table1[//DB])</f>
        <v>BINTANG SAUDARA</v>
      </c>
      <c r="L13" s="4" t="str">
        <f ca="1">INDEX(INDIRECT($4:$4),Table1[//DB])</f>
        <v>200 PAK</v>
      </c>
      <c r="M13" s="4" t="str">
        <f ca="1">INDEX(INDIRECT($4:$4),Table1[//DB])</f>
        <v>ll</v>
      </c>
      <c r="N13" s="4" t="str">
        <f ca="1">INDEX(INDIRECT($4:$4),Table1[//DB])</f>
        <v>200</v>
      </c>
      <c r="O13" s="4" t="str">
        <f ca="1">INDEX(INDIRECT($4:$4),Table1[//DB])</f>
        <v>PAK</v>
      </c>
      <c r="P13" s="4" t="str">
        <f ca="1">INDEX(INDIRECT($4:$4),Table1[//DB])</f>
        <v/>
      </c>
      <c r="Q13" s="4" t="str">
        <f ca="1">INDEX(INDIRECT($4:$4),Table1[//DB])</f>
        <v/>
      </c>
      <c r="R13" s="4" t="str">
        <f ca="1">INDEX(INDIRECT($4:$4),Table1[//DB])</f>
        <v/>
      </c>
      <c r="S13" s="4" t="str">
        <f ca="1">INDEX(INDIRECT($4:$4),Table1[//DB])</f>
        <v/>
      </c>
      <c r="T13" s="4">
        <f ca="1">INDEX(INDIRECT($4:$4),Table1[//DB])</f>
        <v>200</v>
      </c>
      <c r="U13" s="4" t="str">
        <f ca="1">INDEX(INDIRECT($4:$4),Table1[//DB])</f>
        <v>PAK</v>
      </c>
      <c r="V13" s="4"/>
      <c r="W13" s="2">
        <f>INDEX([1]!NOTA[C],Table1[[#This Row],[//NOTA]])</f>
        <v>1</v>
      </c>
      <c r="X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" s="2">
        <f>IF(Table1[[#This Row],[CTN]]&lt;1,"",INDEX([1]!NOTA[QTY],Table1[[#This Row],[//NOTA]]))</f>
        <v>200</v>
      </c>
      <c r="Z13" s="2" t="str">
        <f>IF(Table1[[#This Row],[CTN]]&lt;1,"",INDEX([1]!NOTA[STN],Table1[[#This Row],[//NOTA]]))</f>
        <v>PAK</v>
      </c>
      <c r="AA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13" s="4" t="str">
        <f>IF(Table1[[#This Row],[CTN]]&lt;1,INDEX([1]!NOTA[QTY],Table1[[#This Row],[//NOTA]]),"")</f>
        <v/>
      </c>
      <c r="AC13" s="4" t="str">
        <f>IF(Table1[[#This Row],[SISA]]="","",INDEX([1]!NOTA[STN],Table1[[#This Row],[//NOTA]]))</f>
        <v/>
      </c>
      <c r="AD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" s="2" t="str">
        <f>IF(Table1[[#This Row],[SISA X]]="","",Table1[[#This Row],[STN X]])</f>
        <v/>
      </c>
      <c r="AF13" s="2" t="str">
        <f ca="1">IF(AND(AR$5:AR$345&gt;=$3:$3,AR$5:AR$345&lt;=$4:$4),Table1[[#This Row],[CTN]],"")</f>
        <v/>
      </c>
      <c r="AG13" s="2" t="str">
        <f ca="1">IF(Table1[[#This Row],[CTN_MG_1]]="","",Table1[[#This Row],[SISA X]])</f>
        <v/>
      </c>
      <c r="AH13" s="2" t="str">
        <f ca="1">IF(Table1[[#This Row],[QTY_ECER_MG_1]]="","",Table1[[#This Row],[STN SISA X]])</f>
        <v/>
      </c>
      <c r="AI13" s="2" t="str">
        <f ca="1">IF(Table1[[#This Row],[CTN_MG_1]]="","",COUNT(AF$6:AF13))</f>
        <v/>
      </c>
      <c r="AJ13" s="2" t="str">
        <f ca="1">IF(AND(Table1[TGL_H]&gt;=$3:$3,Table1[TGL_H]&lt;=$4:$4),Table1[CTN],"")</f>
        <v/>
      </c>
      <c r="AK13" s="2" t="str">
        <f ca="1">IF(Table1[[#This Row],[CTN_MG_2]]="","",Table1[[#This Row],[SISA X]])</f>
        <v/>
      </c>
      <c r="AL13" s="2" t="str">
        <f ca="1">IF(Table1[[#This Row],[QTY_ECER_MG_2]]="","",Table1[[#This Row],[STN SISA X]])</f>
        <v/>
      </c>
      <c r="AM13" s="2" t="str">
        <f ca="1">IF(Table1[[#This Row],[CTN_MG_2]]="","",COUNT(AJ$6:AJ13))</f>
        <v/>
      </c>
      <c r="AN13" s="2" t="str">
        <f ca="1">IF(AND(AR$5:AR$345&gt;=$3:$3,AR$5:AR$345&lt;=$4:$4),Table1[[#This Row],[CTN]],"")</f>
        <v/>
      </c>
      <c r="AO13" s="2" t="str">
        <f ca="1">IF(Table1[[#This Row],[CTN_MG_3]]="","",Table1[[#This Row],[SISA X]])</f>
        <v/>
      </c>
      <c r="AP13" s="2" t="str">
        <f ca="1">IF(Table1[[#This Row],[QTY_ECER_MG_3]]="","",Table1[[#This Row],[STN SISA X]])</f>
        <v/>
      </c>
      <c r="AQ13" s="4" t="str">
        <f ca="1">IF(Table1[[#This Row],[CTN_MG_3]]="","",COUNT(AN$6:AN13))</f>
        <v/>
      </c>
      <c r="AR13" s="3">
        <f ca="1">INDEX([1]!NOTA[TGL_H],Table1[[#This Row],[//NOTA]])</f>
        <v>45108</v>
      </c>
    </row>
    <row r="14" spans="1:44" x14ac:dyDescent="0.25">
      <c r="A14" s="1">
        <v>11</v>
      </c>
      <c r="D14" t="str">
        <f ca="1">INDEX([1]!NOTA[NB NOTA_C_QTY],Table1[[#This Row],[//NOTA]])</f>
        <v>looseleafb5100lbrkoalamtk150pakuntana</v>
      </c>
      <c r="E1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lleafb5100lbrkoalamtk150pak</v>
      </c>
      <c r="F14">
        <f ca="1">MATCH(E$5:E$345,[2]!GLOBAL[POINTER],0)</f>
        <v>2854</v>
      </c>
      <c r="G14">
        <f t="shared" si="0"/>
        <v>11</v>
      </c>
      <c r="H14">
        <f ca="1">MATCH(Table1[[#This Row],[NB NOTA_C_QTY]],[3]!db[NB NOTA_C_QTY],0)</f>
        <v>1579</v>
      </c>
      <c r="I14" s="4" t="str">
        <f ca="1">INDEX(INDIRECT($4:$4),Table1[//DB])</f>
        <v>L Leaf B5-100 lbr koala MTK</v>
      </c>
      <c r="J14" s="4" t="str">
        <f ca="1">INDEX(INDIRECT($4:$4),Table1[//DB])</f>
        <v>UNTANA</v>
      </c>
      <c r="K14" s="5" t="str">
        <f ca="1">INDEX(INDIRECT($4:$4),Table1[//DB])</f>
        <v>BINTANG JAYA</v>
      </c>
      <c r="L14" s="4" t="str">
        <f ca="1">INDEX(INDIRECT($4:$4),Table1[//DB])</f>
        <v>150 PAK</v>
      </c>
      <c r="M14" s="4" t="str">
        <f ca="1">INDEX(INDIRECT($4:$4),Table1[//DB])</f>
        <v>ll</v>
      </c>
      <c r="N14" s="4" t="str">
        <f ca="1">INDEX(INDIRECT($4:$4),Table1[//DB])</f>
        <v>150</v>
      </c>
      <c r="O14" s="4" t="str">
        <f ca="1">INDEX(INDIRECT($4:$4),Table1[//DB])</f>
        <v>PAK</v>
      </c>
      <c r="P14" s="4" t="str">
        <f ca="1">INDEX(INDIRECT($4:$4),Table1[//DB])</f>
        <v/>
      </c>
      <c r="Q14" s="4" t="str">
        <f ca="1">INDEX(INDIRECT($4:$4),Table1[//DB])</f>
        <v/>
      </c>
      <c r="R14" s="4" t="str">
        <f ca="1">INDEX(INDIRECT($4:$4),Table1[//DB])</f>
        <v/>
      </c>
      <c r="S14" s="4" t="str">
        <f ca="1">INDEX(INDIRECT($4:$4),Table1[//DB])</f>
        <v/>
      </c>
      <c r="T14" s="4">
        <f ca="1">INDEX(INDIRECT($4:$4),Table1[//DB])</f>
        <v>150</v>
      </c>
      <c r="U14" s="4" t="str">
        <f ca="1">INDEX(INDIRECT($4:$4),Table1[//DB])</f>
        <v>PAK</v>
      </c>
      <c r="V14" s="4"/>
      <c r="W14" s="2">
        <f>INDEX([1]!NOTA[C],Table1[[#This Row],[//NOTA]])</f>
        <v>2</v>
      </c>
      <c r="X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" s="2">
        <f>IF(Table1[[#This Row],[CTN]]&lt;1,"",INDEX([1]!NOTA[QTY],Table1[[#This Row],[//NOTA]]))</f>
        <v>300</v>
      </c>
      <c r="Z14" s="2" t="str">
        <f>IF(Table1[[#This Row],[CTN]]&lt;1,"",INDEX([1]!NOTA[STN],Table1[[#This Row],[//NOTA]]))</f>
        <v>PAK</v>
      </c>
      <c r="AA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4" s="4" t="str">
        <f>IF(Table1[[#This Row],[CTN]]&lt;1,INDEX([1]!NOTA[QTY],Table1[[#This Row],[//NOTA]]),"")</f>
        <v/>
      </c>
      <c r="AC14" s="4" t="str">
        <f>IF(Table1[[#This Row],[SISA]]="","",INDEX([1]!NOTA[STN],Table1[[#This Row],[//NOTA]]))</f>
        <v/>
      </c>
      <c r="AD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" s="2" t="str">
        <f>IF(Table1[[#This Row],[SISA X]]="","",Table1[[#This Row],[STN X]])</f>
        <v/>
      </c>
      <c r="AF14" s="2" t="str">
        <f ca="1">IF(AND(AR$5:AR$345&gt;=$3:$3,AR$5:AR$345&lt;=$4:$4),Table1[[#This Row],[CTN]],"")</f>
        <v/>
      </c>
      <c r="AG14" s="2" t="str">
        <f ca="1">IF(Table1[[#This Row],[CTN_MG_1]]="","",Table1[[#This Row],[SISA X]])</f>
        <v/>
      </c>
      <c r="AH14" s="2" t="str">
        <f ca="1">IF(Table1[[#This Row],[QTY_ECER_MG_1]]="","",Table1[[#This Row],[STN SISA X]])</f>
        <v/>
      </c>
      <c r="AI14" s="2" t="str">
        <f ca="1">IF(Table1[[#This Row],[CTN_MG_1]]="","",COUNT(AF$6:AF14))</f>
        <v/>
      </c>
      <c r="AJ14" s="2" t="str">
        <f ca="1">IF(AND(Table1[TGL_H]&gt;=$3:$3,Table1[TGL_H]&lt;=$4:$4),Table1[CTN],"")</f>
        <v/>
      </c>
      <c r="AK14" s="2" t="str">
        <f ca="1">IF(Table1[[#This Row],[CTN_MG_2]]="","",Table1[[#This Row],[SISA X]])</f>
        <v/>
      </c>
      <c r="AL14" s="2" t="str">
        <f ca="1">IF(Table1[[#This Row],[QTY_ECER_MG_2]]="","",Table1[[#This Row],[STN SISA X]])</f>
        <v/>
      </c>
      <c r="AM14" s="2" t="str">
        <f ca="1">IF(Table1[[#This Row],[CTN_MG_2]]="","",COUNT(AJ$6:AJ14))</f>
        <v/>
      </c>
      <c r="AN14" s="2" t="str">
        <f ca="1">IF(AND(AR$5:AR$345&gt;=$3:$3,AR$5:AR$345&lt;=$4:$4),Table1[[#This Row],[CTN]],"")</f>
        <v/>
      </c>
      <c r="AO14" s="2" t="str">
        <f ca="1">IF(Table1[[#This Row],[CTN_MG_3]]="","",Table1[[#This Row],[SISA X]])</f>
        <v/>
      </c>
      <c r="AP14" s="2" t="str">
        <f ca="1">IF(Table1[[#This Row],[QTY_ECER_MG_3]]="","",Table1[[#This Row],[STN SISA X]])</f>
        <v/>
      </c>
      <c r="AQ14" s="4" t="str">
        <f ca="1">IF(Table1[[#This Row],[CTN_MG_3]]="","",COUNT(AN$6:AN14))</f>
        <v/>
      </c>
      <c r="AR14" s="3">
        <f ca="1">INDEX([1]!NOTA[TGL_H],Table1[[#This Row],[//NOTA]])</f>
        <v>45108</v>
      </c>
    </row>
    <row r="15" spans="1:44" x14ac:dyDescent="0.25">
      <c r="A15" s="1">
        <v>13</v>
      </c>
      <c r="D15" t="str">
        <f ca="1">INDEX([1]!NOTA[NB NOTA_C_QTY],Table1[[#This Row],[//NOTA]])</f>
        <v>bukumewarnaijumbofancyangka&amp;huruf1200pcsuntana</v>
      </c>
      <c r="E1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bukumewarnaijumbofancyangka&amp;huruf1200pcs</v>
      </c>
      <c r="F15" t="e">
        <f ca="1">MATCH(E$5:E$345,[2]!GLOBAL[POINTER],0)</f>
        <v>#N/A</v>
      </c>
      <c r="G15">
        <f t="shared" si="0"/>
        <v>13</v>
      </c>
      <c r="H15">
        <f ca="1">MATCH(Table1[[#This Row],[NB NOTA_C_QTY]],[3]!db[NB NOTA_C_QTY],0)</f>
        <v>2607</v>
      </c>
      <c r="I15" s="4" t="str">
        <f ca="1">INDEX(INDIRECT($4:$4),Table1[//DB])</f>
        <v>Buku Mewarnai Jumbo Fancy Angka &amp; Huruf</v>
      </c>
      <c r="J15" s="4" t="str">
        <f ca="1">INDEX(INDIRECT($4:$4),Table1[//DB])</f>
        <v>UNTANA</v>
      </c>
      <c r="K15" s="5" t="str">
        <f ca="1">INDEX(INDIRECT($4:$4),Table1[//DB])</f>
        <v>SURYA PRATAMA</v>
      </c>
      <c r="L15" s="4" t="str">
        <f ca="1">INDEX(INDIRECT($4:$4),Table1[//DB])</f>
        <v>1200 PCS</v>
      </c>
      <c r="M15" s="4" t="str">
        <f ca="1">INDEX(INDIRECT($4:$4),Table1[//DB])</f>
        <v>buku</v>
      </c>
      <c r="N15" s="4" t="str">
        <f ca="1">INDEX(INDIRECT($4:$4),Table1[//DB])</f>
        <v>1200</v>
      </c>
      <c r="O15" s="4" t="str">
        <f ca="1">INDEX(INDIRECT($4:$4),Table1[//DB])</f>
        <v>PCS</v>
      </c>
      <c r="P15" s="4" t="str">
        <f ca="1">INDEX(INDIRECT($4:$4),Table1[//DB])</f>
        <v/>
      </c>
      <c r="Q15" s="4" t="str">
        <f ca="1">INDEX(INDIRECT($4:$4),Table1[//DB])</f>
        <v/>
      </c>
      <c r="R15" s="4" t="str">
        <f ca="1">INDEX(INDIRECT($4:$4),Table1[//DB])</f>
        <v/>
      </c>
      <c r="S15" s="4" t="str">
        <f ca="1">INDEX(INDIRECT($4:$4),Table1[//DB])</f>
        <v/>
      </c>
      <c r="T15" s="4">
        <f ca="1">INDEX(INDIRECT($4:$4),Table1[//DB])</f>
        <v>1200</v>
      </c>
      <c r="U15" s="4" t="str">
        <f ca="1">INDEX(INDIRECT($4:$4),Table1[//DB])</f>
        <v>PCS</v>
      </c>
      <c r="V15" s="4"/>
      <c r="W15" s="2">
        <f>INDEX([1]!NOTA[C],Table1[[#This Row],[//NOTA]])</f>
        <v>4</v>
      </c>
      <c r="X1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5" s="2">
        <f>IF(Table1[[#This Row],[CTN]]&lt;1,"",INDEX([1]!NOTA[QTY],Table1[[#This Row],[//NOTA]]))</f>
        <v>4800</v>
      </c>
      <c r="Z15" s="2" t="str">
        <f>IF(Table1[[#This Row],[CTN]]&lt;1,"",INDEX([1]!NOTA[STN],Table1[[#This Row],[//NOTA]]))</f>
        <v>PCS</v>
      </c>
      <c r="AA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4800</v>
      </c>
      <c r="AB15" s="4" t="str">
        <f>IF(Table1[[#This Row],[CTN]]&lt;1,INDEX([1]!NOTA[QTY],Table1[[#This Row],[//NOTA]]),"")</f>
        <v/>
      </c>
      <c r="AC15" s="4" t="str">
        <f>IF(Table1[[#This Row],[SISA]]="","",INDEX([1]!NOTA[STN],Table1[[#This Row],[//NOTA]]))</f>
        <v/>
      </c>
      <c r="AD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" s="2" t="str">
        <f>IF(Table1[[#This Row],[SISA X]]="","",Table1[[#This Row],[STN X]])</f>
        <v/>
      </c>
      <c r="AF15" s="2">
        <f ca="1">IF(AND(AR$5:AR$345&gt;=$3:$3,AR$5:AR$345&lt;=$4:$4),Table1[[#This Row],[CTN]],"")</f>
        <v>4</v>
      </c>
      <c r="AG15" s="2" t="str">
        <f ca="1">IF(Table1[[#This Row],[CTN_MG_1]]="","",Table1[[#This Row],[SISA X]])</f>
        <v/>
      </c>
      <c r="AH15" s="2" t="str">
        <f ca="1">IF(Table1[[#This Row],[QTY_ECER_MG_1]]="","",Table1[[#This Row],[STN SISA X]])</f>
        <v/>
      </c>
      <c r="AI15" s="2">
        <f ca="1">IF(Table1[[#This Row],[CTN_MG_1]]="","",COUNT(AF$6:AF15))</f>
        <v>1</v>
      </c>
      <c r="AJ15" s="2" t="str">
        <f ca="1">IF(AND(Table1[TGL_H]&gt;=$3:$3,Table1[TGL_H]&lt;=$4:$4),Table1[CTN],"")</f>
        <v/>
      </c>
      <c r="AK15" s="2" t="str">
        <f ca="1">IF(Table1[[#This Row],[CTN_MG_2]]="","",Table1[[#This Row],[SISA X]])</f>
        <v/>
      </c>
      <c r="AL15" s="2" t="str">
        <f ca="1">IF(Table1[[#This Row],[QTY_ECER_MG_2]]="","",Table1[[#This Row],[STN SISA X]])</f>
        <v/>
      </c>
      <c r="AM15" s="2" t="str">
        <f ca="1">IF(Table1[[#This Row],[CTN_MG_2]]="","",COUNT(AJ$6:AJ15))</f>
        <v/>
      </c>
      <c r="AN15" s="2" t="str">
        <f ca="1">IF(AND(AR$5:AR$345&gt;=$3:$3,AR$5:AR$345&lt;=$4:$4),Table1[[#This Row],[CTN]],"")</f>
        <v/>
      </c>
      <c r="AO15" s="2" t="str">
        <f ca="1">IF(Table1[[#This Row],[CTN_MG_3]]="","",Table1[[#This Row],[SISA X]])</f>
        <v/>
      </c>
      <c r="AP15" s="2" t="str">
        <f ca="1">IF(Table1[[#This Row],[QTY_ECER_MG_3]]="","",Table1[[#This Row],[STN SISA X]])</f>
        <v/>
      </c>
      <c r="AQ15" s="4" t="str">
        <f ca="1">IF(Table1[[#This Row],[CTN_MG_3]]="","",COUNT(AN$6:AN15))</f>
        <v/>
      </c>
      <c r="AR15" s="3">
        <f ca="1">INDEX([1]!NOTA[TGL_H],Table1[[#This Row],[//NOTA]])</f>
        <v>45110</v>
      </c>
    </row>
    <row r="16" spans="1:44" x14ac:dyDescent="0.25">
      <c r="A16" s="1">
        <v>15</v>
      </c>
      <c r="D16" t="str">
        <f ca="1">INDEX([1]!NOTA[NB NOTA_C_QTY],Table1[[#This Row],[//NOTA]])</f>
        <v>mejaipadimportjumbokarakter10pcsuntana</v>
      </c>
      <c r="E1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16" t="e">
        <f ca="1">MATCH(E$5:E$345,[2]!GLOBAL[POINTER],0)</f>
        <v>#N/A</v>
      </c>
      <c r="G16">
        <f t="shared" si="0"/>
        <v>15</v>
      </c>
      <c r="H16">
        <f ca="1">MATCH(Table1[[#This Row],[NB NOTA_C_QTY]],[3]!db[NB NOTA_C_QTY],0)</f>
        <v>1691</v>
      </c>
      <c r="I16" s="4" t="str">
        <f ca="1">INDEX(INDIRECT($4:$4),Table1[//DB])</f>
        <v>Meja Ipad Import Jumbo Karakter</v>
      </c>
      <c r="J16" s="4" t="str">
        <f ca="1">INDEX(INDIRECT($4:$4),Table1[//DB])</f>
        <v>UNTANA</v>
      </c>
      <c r="K16" s="5" t="str">
        <f ca="1">INDEX(INDIRECT($4:$4),Table1[//DB])</f>
        <v>SAPUTRO OFFICE</v>
      </c>
      <c r="L16" s="4" t="str">
        <f ca="1">INDEX(INDIRECT($4:$4),Table1[//DB])</f>
        <v>10 PCS</v>
      </c>
      <c r="M16" s="4" t="str">
        <f ca="1">INDEX(INDIRECT($4:$4),Table1[//DB])</f>
        <v>dll</v>
      </c>
      <c r="N16" s="4" t="str">
        <f ca="1">INDEX(INDIRECT($4:$4),Table1[//DB])</f>
        <v>10</v>
      </c>
      <c r="O16" s="4" t="str">
        <f ca="1">INDEX(INDIRECT($4:$4),Table1[//DB])</f>
        <v>PCS</v>
      </c>
      <c r="P16" s="4" t="str">
        <f ca="1">INDEX(INDIRECT($4:$4),Table1[//DB])</f>
        <v/>
      </c>
      <c r="Q16" s="4" t="str">
        <f ca="1">INDEX(INDIRECT($4:$4),Table1[//DB])</f>
        <v/>
      </c>
      <c r="R16" s="4" t="str">
        <f ca="1">INDEX(INDIRECT($4:$4),Table1[//DB])</f>
        <v/>
      </c>
      <c r="S16" s="4" t="str">
        <f ca="1">INDEX(INDIRECT($4:$4),Table1[//DB])</f>
        <v/>
      </c>
      <c r="T16" s="4">
        <f ca="1">INDEX(INDIRECT($4:$4),Table1[//DB])</f>
        <v>10</v>
      </c>
      <c r="U16" s="4" t="str">
        <f ca="1">INDEX(INDIRECT($4:$4),Table1[//DB])</f>
        <v>PCS</v>
      </c>
      <c r="V16" s="4"/>
      <c r="W16" s="2">
        <f>INDEX([1]!NOTA[C],Table1[[#This Row],[//NOTA]])</f>
        <v>30</v>
      </c>
      <c r="X16" s="2">
        <f ca="1">IF(Table1[[#This Row],[Column5]]/Table1[[#This Row],[QTY X]]=Table1[[#This Row],[CTN]],Table1[[#This Row],[Column5]]/Table1[[#This Row],[QTY X]],Table1[[#This Row],[Column5]]/Table1[[#This Row],[QTY X]]&amp;" xxx ")</f>
        <v>30</v>
      </c>
      <c r="Y16" s="2">
        <f>IF(Table1[[#This Row],[CTN]]&lt;1,"",INDEX([1]!NOTA[QTY],Table1[[#This Row],[//NOTA]]))</f>
        <v>300</v>
      </c>
      <c r="Z16" s="2" t="str">
        <f>IF(Table1[[#This Row],[CTN]]&lt;1,"",INDEX([1]!NOTA[STN],Table1[[#This Row],[//NOTA]]))</f>
        <v>PCS</v>
      </c>
      <c r="AA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6" s="4" t="str">
        <f>IF(Table1[[#This Row],[CTN]]&lt;1,INDEX([1]!NOTA[QTY],Table1[[#This Row],[//NOTA]]),"")</f>
        <v/>
      </c>
      <c r="AC16" s="4" t="str">
        <f>IF(Table1[[#This Row],[SISA]]="","",INDEX([1]!NOTA[STN],Table1[[#This Row],[//NOTA]]))</f>
        <v/>
      </c>
      <c r="AD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" s="2" t="str">
        <f>IF(Table1[[#This Row],[SISA X]]="","",Table1[[#This Row],[STN X]])</f>
        <v/>
      </c>
      <c r="AF16" s="2">
        <f ca="1">IF(AND(AR$5:AR$345&gt;=$3:$3,AR$5:AR$345&lt;=$4:$4),Table1[[#This Row],[CTN]],"")</f>
        <v>30</v>
      </c>
      <c r="AG16" s="2" t="str">
        <f ca="1">IF(Table1[[#This Row],[CTN_MG_1]]="","",Table1[[#This Row],[SISA X]])</f>
        <v/>
      </c>
      <c r="AH16" s="2" t="str">
        <f ca="1">IF(Table1[[#This Row],[QTY_ECER_MG_1]]="","",Table1[[#This Row],[STN SISA X]])</f>
        <v/>
      </c>
      <c r="AI16" s="2">
        <f ca="1">IF(Table1[[#This Row],[CTN_MG_1]]="","",COUNT(AF$6:AF16))</f>
        <v>2</v>
      </c>
      <c r="AJ16" s="2" t="str">
        <f ca="1">IF(AND(Table1[TGL_H]&gt;=$3:$3,Table1[TGL_H]&lt;=$4:$4),Table1[CTN],"")</f>
        <v/>
      </c>
      <c r="AK16" s="2" t="str">
        <f ca="1">IF(Table1[[#This Row],[CTN_MG_2]]="","",Table1[[#This Row],[SISA X]])</f>
        <v/>
      </c>
      <c r="AL16" s="2" t="str">
        <f ca="1">IF(Table1[[#This Row],[QTY_ECER_MG_2]]="","",Table1[[#This Row],[STN SISA X]])</f>
        <v/>
      </c>
      <c r="AM16" s="2" t="str">
        <f ca="1">IF(Table1[[#This Row],[CTN_MG_2]]="","",COUNT(AJ$6:AJ16))</f>
        <v/>
      </c>
      <c r="AN16" s="2" t="str">
        <f ca="1">IF(AND(AR$5:AR$345&gt;=$3:$3,AR$5:AR$345&lt;=$4:$4),Table1[[#This Row],[CTN]],"")</f>
        <v/>
      </c>
      <c r="AO16" s="2" t="str">
        <f ca="1">IF(Table1[[#This Row],[CTN_MG_3]]="","",Table1[[#This Row],[SISA X]])</f>
        <v/>
      </c>
      <c r="AP16" s="2" t="str">
        <f ca="1">IF(Table1[[#This Row],[QTY_ECER_MG_3]]="","",Table1[[#This Row],[STN SISA X]])</f>
        <v/>
      </c>
      <c r="AQ16" s="4" t="str">
        <f ca="1">IF(Table1[[#This Row],[CTN_MG_3]]="","",COUNT(AN$6:AN16))</f>
        <v/>
      </c>
      <c r="AR16" s="3">
        <f ca="1">INDEX([1]!NOTA[TGL_H],Table1[[#This Row],[//NOTA]])</f>
        <v>45111</v>
      </c>
    </row>
    <row r="17" spans="1:44" x14ac:dyDescent="0.25">
      <c r="A17" s="1">
        <v>17</v>
      </c>
      <c r="D17" t="str">
        <f ca="1">INDEX([1]!NOTA[NB NOTA_C_QTY],Table1[[#This Row],[//NOTA]])</f>
        <v>entercboardkayu12lsnuntana</v>
      </c>
      <c r="E1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clipboardkayuenter12lsn</v>
      </c>
      <c r="F17">
        <f ca="1">MATCH(E$5:E$345,[2]!GLOBAL[POINTER],0)</f>
        <v>2657</v>
      </c>
      <c r="G17">
        <f t="shared" si="0"/>
        <v>17</v>
      </c>
      <c r="H17">
        <f ca="1">MATCH(Table1[[#This Row],[NB NOTA_C_QTY]],[3]!db[NB NOTA_C_QTY],0)</f>
        <v>744</v>
      </c>
      <c r="I17" s="4" t="str">
        <f ca="1">INDEX(INDIRECT($4:$4),Table1[//DB])</f>
        <v>Clip Board Kayu Enter</v>
      </c>
      <c r="J17" s="4" t="str">
        <f ca="1">INDEX(INDIRECT($4:$4),Table1[//DB])</f>
        <v>UNTANA</v>
      </c>
      <c r="K17" s="5" t="str">
        <f ca="1">INDEX(INDIRECT($4:$4),Table1[//DB])</f>
        <v>ETJ</v>
      </c>
      <c r="L17" s="4" t="str">
        <f ca="1">INDEX(INDIRECT($4:$4),Table1[//DB])</f>
        <v>12 LSN</v>
      </c>
      <c r="M17" s="4" t="str">
        <f ca="1">INDEX(INDIRECT($4:$4),Table1[//DB])</f>
        <v>clip</v>
      </c>
      <c r="N17" s="4" t="str">
        <f ca="1">INDEX(INDIRECT($4:$4),Table1[//DB])</f>
        <v>12</v>
      </c>
      <c r="O17" s="4" t="str">
        <f ca="1">INDEX(INDIRECT($4:$4),Table1[//DB])</f>
        <v>LSN</v>
      </c>
      <c r="P17" s="4">
        <f ca="1">INDEX(INDIRECT($4:$4),Table1[//DB])</f>
        <v>12</v>
      </c>
      <c r="Q17" s="4" t="str">
        <f ca="1">INDEX(INDIRECT($4:$4),Table1[//DB])</f>
        <v>PCS</v>
      </c>
      <c r="R17" s="4" t="str">
        <f ca="1">INDEX(INDIRECT($4:$4),Table1[//DB])</f>
        <v/>
      </c>
      <c r="S17" s="4" t="str">
        <f ca="1">INDEX(INDIRECT($4:$4),Table1[//DB])</f>
        <v/>
      </c>
      <c r="T17" s="4">
        <f ca="1">INDEX(INDIRECT($4:$4),Table1[//DB])</f>
        <v>144</v>
      </c>
      <c r="U17" s="4" t="str">
        <f ca="1">INDEX(INDIRECT($4:$4),Table1[//DB])</f>
        <v>PCS</v>
      </c>
      <c r="V17" s="4"/>
      <c r="W17" s="2">
        <f>INDEX([1]!NOTA[C],Table1[[#This Row],[//NOTA]])</f>
        <v>5</v>
      </c>
      <c r="X1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7" s="2">
        <f>IF(Table1[[#This Row],[CTN]]&lt;1,"",INDEX([1]!NOTA[QTY],Table1[[#This Row],[//NOTA]]))</f>
        <v>60</v>
      </c>
      <c r="Z17" s="2" t="str">
        <f>IF(Table1[[#This Row],[CTN]]&lt;1,"",INDEX([1]!NOTA[STN],Table1[[#This Row],[//NOTA]]))</f>
        <v>LSN</v>
      </c>
      <c r="AA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7" s="4" t="str">
        <f>IF(Table1[[#This Row],[CTN]]&lt;1,INDEX([1]!NOTA[QTY],Table1[[#This Row],[//NOTA]]),"")</f>
        <v/>
      </c>
      <c r="AC17" s="4" t="str">
        <f>IF(Table1[[#This Row],[SISA]]="","",INDEX([1]!NOTA[STN],Table1[[#This Row],[//NOTA]]))</f>
        <v/>
      </c>
      <c r="AD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" s="2" t="str">
        <f>IF(Table1[[#This Row],[SISA X]]="","",Table1[[#This Row],[STN X]])</f>
        <v/>
      </c>
      <c r="AF17" s="2">
        <f ca="1">IF(AND(AR$5:AR$345&gt;=$3:$3,AR$5:AR$345&lt;=$4:$4),Table1[[#This Row],[CTN]],"")</f>
        <v>5</v>
      </c>
      <c r="AG17" s="2" t="str">
        <f ca="1">IF(Table1[[#This Row],[CTN_MG_1]]="","",Table1[[#This Row],[SISA X]])</f>
        <v/>
      </c>
      <c r="AH17" s="2" t="str">
        <f ca="1">IF(Table1[[#This Row],[QTY_ECER_MG_1]]="","",Table1[[#This Row],[STN SISA X]])</f>
        <v/>
      </c>
      <c r="AI17" s="2">
        <f ca="1">IF(Table1[[#This Row],[CTN_MG_1]]="","",COUNT(AF$6:AF17))</f>
        <v>3</v>
      </c>
      <c r="AJ17" s="2" t="str">
        <f ca="1">IF(AND(Table1[TGL_H]&gt;=$3:$3,Table1[TGL_H]&lt;=$4:$4),Table1[CTN],"")</f>
        <v/>
      </c>
      <c r="AK17" s="2" t="str">
        <f ca="1">IF(Table1[[#This Row],[CTN_MG_2]]="","",Table1[[#This Row],[SISA X]])</f>
        <v/>
      </c>
      <c r="AL17" s="2" t="str">
        <f ca="1">IF(Table1[[#This Row],[QTY_ECER_MG_2]]="","",Table1[[#This Row],[STN SISA X]])</f>
        <v/>
      </c>
      <c r="AM17" s="2" t="str">
        <f ca="1">IF(Table1[[#This Row],[CTN_MG_2]]="","",COUNT(AJ$6:AJ17))</f>
        <v/>
      </c>
      <c r="AN17" s="2" t="str">
        <f ca="1">IF(AND(AR$5:AR$345&gt;=$3:$3,AR$5:AR$345&lt;=$4:$4),Table1[[#This Row],[CTN]],"")</f>
        <v/>
      </c>
      <c r="AO17" s="2" t="str">
        <f ca="1">IF(Table1[[#This Row],[CTN_MG_3]]="","",Table1[[#This Row],[SISA X]])</f>
        <v/>
      </c>
      <c r="AP17" s="2" t="str">
        <f ca="1">IF(Table1[[#This Row],[QTY_ECER_MG_3]]="","",Table1[[#This Row],[STN SISA X]])</f>
        <v/>
      </c>
      <c r="AQ17" s="4" t="str">
        <f ca="1">IF(Table1[[#This Row],[CTN_MG_3]]="","",COUNT(AN$6:AN17))</f>
        <v/>
      </c>
      <c r="AR17" s="3">
        <f ca="1">INDEX([1]!NOTA[TGL_H],Table1[[#This Row],[//NOTA]])</f>
        <v>45111</v>
      </c>
    </row>
    <row r="18" spans="1:44" x14ac:dyDescent="0.25">
      <c r="A18" s="1">
        <v>18</v>
      </c>
      <c r="D18" t="str">
        <f ca="1">INDEX([1]!NOTA[NB NOTA_C_QTY],Table1[[#This Row],[//NOTA]])</f>
        <v>enter12x187000pcsuntana</v>
      </c>
      <c r="E1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mikaenter12x187000pcs</v>
      </c>
      <c r="F18">
        <f ca="1">MATCH(E$5:E$345,[2]!GLOBAL[POINTER],0)</f>
        <v>3376</v>
      </c>
      <c r="G18">
        <f t="shared" si="0"/>
        <v>18</v>
      </c>
      <c r="H18">
        <f ca="1">MATCH(Table1[[#This Row],[NB NOTA_C_QTY]],[3]!db[NB NOTA_C_QTY],0)</f>
        <v>2608</v>
      </c>
      <c r="I18" s="4" t="str">
        <f ca="1">INDEX(INDIRECT($4:$4),Table1[//DB])</f>
        <v>Mika Enter 12 x 18</v>
      </c>
      <c r="J18" s="4" t="str">
        <f ca="1">INDEX(INDIRECT($4:$4),Table1[//DB])</f>
        <v>UNTANA</v>
      </c>
      <c r="K18" s="5" t="str">
        <f ca="1">INDEX(INDIRECT($4:$4),Table1[//DB])</f>
        <v>ETJ</v>
      </c>
      <c r="L18" s="4" t="str">
        <f ca="1">INDEX(INDIRECT($4:$4),Table1[//DB])</f>
        <v>7000 PCS</v>
      </c>
      <c r="M18" s="4" t="str">
        <f ca="1">INDEX(INDIRECT($4:$4),Table1[//DB])</f>
        <v>dll</v>
      </c>
      <c r="N18" s="4" t="str">
        <f ca="1">INDEX(INDIRECT($4:$4),Table1[//DB])</f>
        <v>7000</v>
      </c>
      <c r="O18" s="4" t="str">
        <f ca="1">INDEX(INDIRECT($4:$4),Table1[//DB])</f>
        <v>PCS</v>
      </c>
      <c r="P18" s="4" t="str">
        <f ca="1">INDEX(INDIRECT($4:$4),Table1[//DB])</f>
        <v/>
      </c>
      <c r="Q18" s="4" t="str">
        <f ca="1">INDEX(INDIRECT($4:$4),Table1[//DB])</f>
        <v/>
      </c>
      <c r="R18" s="4" t="str">
        <f ca="1">INDEX(INDIRECT($4:$4),Table1[//DB])</f>
        <v/>
      </c>
      <c r="S18" s="4" t="str">
        <f ca="1">INDEX(INDIRECT($4:$4),Table1[//DB])</f>
        <v/>
      </c>
      <c r="T18" s="4">
        <f ca="1">INDEX(INDIRECT($4:$4),Table1[//DB])</f>
        <v>7000</v>
      </c>
      <c r="U18" s="4" t="str">
        <f ca="1">INDEX(INDIRECT($4:$4),Table1[//DB])</f>
        <v>PCS</v>
      </c>
      <c r="V18" s="4"/>
      <c r="W18" s="2">
        <f>INDEX([1]!NOTA[C],Table1[[#This Row],[//NOTA]])</f>
        <v>1</v>
      </c>
      <c r="X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" s="2">
        <f>IF(Table1[[#This Row],[CTN]]&lt;1,"",INDEX([1]!NOTA[QTY],Table1[[#This Row],[//NOTA]]))</f>
        <v>7000</v>
      </c>
      <c r="Z18" s="2" t="str">
        <f>IF(Table1[[#This Row],[CTN]]&lt;1,"",INDEX([1]!NOTA[STN],Table1[[#This Row],[//NOTA]]))</f>
        <v>PCS</v>
      </c>
      <c r="AA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7000</v>
      </c>
      <c r="AB18" s="4" t="str">
        <f>IF(Table1[[#This Row],[CTN]]&lt;1,INDEX([1]!NOTA[QTY],Table1[[#This Row],[//NOTA]]),"")</f>
        <v/>
      </c>
      <c r="AC18" s="4" t="str">
        <f>IF(Table1[[#This Row],[SISA]]="","",INDEX([1]!NOTA[STN],Table1[[#This Row],[//NOTA]]))</f>
        <v/>
      </c>
      <c r="AD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" s="2" t="str">
        <f>IF(Table1[[#This Row],[SISA X]]="","",Table1[[#This Row],[STN X]])</f>
        <v/>
      </c>
      <c r="AF18" s="2">
        <f ca="1">IF(AND(AR$5:AR$345&gt;=$3:$3,AR$5:AR$345&lt;=$4:$4),Table1[[#This Row],[CTN]],"")</f>
        <v>1</v>
      </c>
      <c r="AG18" s="2" t="str">
        <f ca="1">IF(Table1[[#This Row],[CTN_MG_1]]="","",Table1[[#This Row],[SISA X]])</f>
        <v/>
      </c>
      <c r="AH18" s="2" t="str">
        <f ca="1">IF(Table1[[#This Row],[QTY_ECER_MG_1]]="","",Table1[[#This Row],[STN SISA X]])</f>
        <v/>
      </c>
      <c r="AI18" s="2">
        <f ca="1">IF(Table1[[#This Row],[CTN_MG_1]]="","",COUNT(AF$6:AF18))</f>
        <v>4</v>
      </c>
      <c r="AJ18" s="2" t="str">
        <f ca="1">IF(AND(Table1[TGL_H]&gt;=$3:$3,Table1[TGL_H]&lt;=$4:$4),Table1[CTN],"")</f>
        <v/>
      </c>
      <c r="AK18" s="2" t="str">
        <f ca="1">IF(Table1[[#This Row],[CTN_MG_2]]="","",Table1[[#This Row],[SISA X]])</f>
        <v/>
      </c>
      <c r="AL18" s="2" t="str">
        <f ca="1">IF(Table1[[#This Row],[QTY_ECER_MG_2]]="","",Table1[[#This Row],[STN SISA X]])</f>
        <v/>
      </c>
      <c r="AM18" s="2" t="str">
        <f ca="1">IF(Table1[[#This Row],[CTN_MG_2]]="","",COUNT(AJ$6:AJ18))</f>
        <v/>
      </c>
      <c r="AN18" s="2" t="str">
        <f ca="1">IF(AND(AR$5:AR$345&gt;=$3:$3,AR$5:AR$345&lt;=$4:$4),Table1[[#This Row],[CTN]],"")</f>
        <v/>
      </c>
      <c r="AO18" s="2" t="str">
        <f ca="1">IF(Table1[[#This Row],[CTN_MG_3]]="","",Table1[[#This Row],[SISA X]])</f>
        <v/>
      </c>
      <c r="AP18" s="2" t="str">
        <f ca="1">IF(Table1[[#This Row],[QTY_ECER_MG_3]]="","",Table1[[#This Row],[STN SISA X]])</f>
        <v/>
      </c>
      <c r="AQ18" s="4" t="str">
        <f ca="1">IF(Table1[[#This Row],[CTN_MG_3]]="","",COUNT(AN$6:AN18))</f>
        <v/>
      </c>
      <c r="AR18" s="3">
        <f ca="1">INDEX([1]!NOTA[TGL_H],Table1[[#This Row],[//NOTA]])</f>
        <v>45111</v>
      </c>
    </row>
    <row r="19" spans="1:44" x14ac:dyDescent="0.25">
      <c r="A19" s="1">
        <v>20</v>
      </c>
      <c r="D19" t="str">
        <f ca="1">INDEX([1]!NOTA[NB NOTA_C_QTY],Table1[[#This Row],[//NOTA]])</f>
        <v>stabilotf1145livecolourpastel60lsnuntana</v>
      </c>
      <c r="E1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stabillotf1145livecolourpastel60lsn</v>
      </c>
      <c r="F19">
        <f ca="1">MATCH(E$5:E$345,[2]!GLOBAL[POINTER],0)</f>
        <v>1891</v>
      </c>
      <c r="G19">
        <f t="shared" si="0"/>
        <v>20</v>
      </c>
      <c r="H19">
        <f ca="1">MATCH(Table1[[#This Row],[NB NOTA_C_QTY]],[3]!db[NB NOTA_C_QTY],0)</f>
        <v>2609</v>
      </c>
      <c r="I19" s="4" t="str">
        <f ca="1">INDEX(INDIRECT($4:$4),Table1[//DB])</f>
        <v>Stabillo TF-1145 Live Colour Pastel</v>
      </c>
      <c r="J19" s="4" t="str">
        <f ca="1">INDEX(INDIRECT($4:$4),Table1[//DB])</f>
        <v>UNTANA</v>
      </c>
      <c r="K19" s="5" t="str">
        <f ca="1">INDEX(INDIRECT($4:$4),Table1[//DB])</f>
        <v>DUTA BUANA</v>
      </c>
      <c r="L19" s="4" t="str">
        <f ca="1">INDEX(INDIRECT($4:$4),Table1[//DB])</f>
        <v>60 LSN</v>
      </c>
      <c r="M19" s="4" t="str">
        <f ca="1">INDEX(INDIRECT($4:$4),Table1[//DB])</f>
        <v>stabilo</v>
      </c>
      <c r="N19" s="4" t="str">
        <f ca="1">INDEX(INDIRECT($4:$4),Table1[//DB])</f>
        <v>60</v>
      </c>
      <c r="O19" s="4" t="str">
        <f ca="1">INDEX(INDIRECT($4:$4),Table1[//DB])</f>
        <v>LSN</v>
      </c>
      <c r="P19" s="4">
        <f ca="1">INDEX(INDIRECT($4:$4),Table1[//DB])</f>
        <v>12</v>
      </c>
      <c r="Q19" s="4" t="str">
        <f ca="1">INDEX(INDIRECT($4:$4),Table1[//DB])</f>
        <v>PCS</v>
      </c>
      <c r="R19" s="4" t="str">
        <f ca="1">INDEX(INDIRECT($4:$4),Table1[//DB])</f>
        <v/>
      </c>
      <c r="S19" s="4" t="str">
        <f ca="1">INDEX(INDIRECT($4:$4),Table1[//DB])</f>
        <v/>
      </c>
      <c r="T19" s="4">
        <f ca="1">INDEX(INDIRECT($4:$4),Table1[//DB])</f>
        <v>720</v>
      </c>
      <c r="U19" s="4" t="str">
        <f ca="1">INDEX(INDIRECT($4:$4),Table1[//DB])</f>
        <v>PCS</v>
      </c>
      <c r="V19" s="4"/>
      <c r="W19" s="2">
        <f>INDEX([1]!NOTA[C],Table1[[#This Row],[//NOTA]])</f>
        <v>3</v>
      </c>
      <c r="X1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" s="2">
        <f>IF(Table1[[#This Row],[CTN]]&lt;1,"",INDEX([1]!NOTA[QTY],Table1[[#This Row],[//NOTA]]))</f>
        <v>180</v>
      </c>
      <c r="Z19" s="2" t="str">
        <f>IF(Table1[[#This Row],[CTN]]&lt;1,"",INDEX([1]!NOTA[STN],Table1[[#This Row],[//NOTA]]))</f>
        <v>LSN</v>
      </c>
      <c r="AA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19" s="4" t="str">
        <f>IF(Table1[[#This Row],[CTN]]&lt;1,INDEX([1]!NOTA[QTY],Table1[[#This Row],[//NOTA]]),"")</f>
        <v/>
      </c>
      <c r="AC19" s="4" t="str">
        <f>IF(Table1[[#This Row],[SISA]]="","",INDEX([1]!NOTA[STN],Table1[[#This Row],[//NOTA]]))</f>
        <v/>
      </c>
      <c r="AD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" s="2" t="str">
        <f>IF(Table1[[#This Row],[SISA X]]="","",Table1[[#This Row],[STN X]])</f>
        <v/>
      </c>
      <c r="AF19" s="2">
        <f ca="1">IF(AND(AR$5:AR$345&gt;=$3:$3,AR$5:AR$345&lt;=$4:$4),Table1[[#This Row],[CTN]],"")</f>
        <v>3</v>
      </c>
      <c r="AG19" s="2" t="str">
        <f ca="1">IF(Table1[[#This Row],[CTN_MG_1]]="","",Table1[[#This Row],[SISA X]])</f>
        <v/>
      </c>
      <c r="AH19" s="2" t="str">
        <f ca="1">IF(Table1[[#This Row],[QTY_ECER_MG_1]]="","",Table1[[#This Row],[STN SISA X]])</f>
        <v/>
      </c>
      <c r="AI19" s="2">
        <f ca="1">IF(Table1[[#This Row],[CTN_MG_1]]="","",COUNT(AF$6:AF19))</f>
        <v>5</v>
      </c>
      <c r="AJ19" s="2" t="str">
        <f ca="1">IF(AND(Table1[TGL_H]&gt;=$3:$3,Table1[TGL_H]&lt;=$4:$4),Table1[CTN],"")</f>
        <v/>
      </c>
      <c r="AK19" s="2" t="str">
        <f ca="1">IF(Table1[[#This Row],[CTN_MG_2]]="","",Table1[[#This Row],[SISA X]])</f>
        <v/>
      </c>
      <c r="AL19" s="2" t="str">
        <f ca="1">IF(Table1[[#This Row],[QTY_ECER_MG_2]]="","",Table1[[#This Row],[STN SISA X]])</f>
        <v/>
      </c>
      <c r="AM19" s="2" t="str">
        <f ca="1">IF(Table1[[#This Row],[CTN_MG_2]]="","",COUNT(AJ$6:AJ19))</f>
        <v/>
      </c>
      <c r="AN19" s="2" t="str">
        <f ca="1">IF(AND(AR$5:AR$345&gt;=$3:$3,AR$5:AR$345&lt;=$4:$4),Table1[[#This Row],[CTN]],"")</f>
        <v/>
      </c>
      <c r="AO19" s="2" t="str">
        <f ca="1">IF(Table1[[#This Row],[CTN_MG_3]]="","",Table1[[#This Row],[SISA X]])</f>
        <v/>
      </c>
      <c r="AP19" s="2" t="str">
        <f ca="1">IF(Table1[[#This Row],[QTY_ECER_MG_3]]="","",Table1[[#This Row],[STN SISA X]])</f>
        <v/>
      </c>
      <c r="AQ19" s="4" t="str">
        <f ca="1">IF(Table1[[#This Row],[CTN_MG_3]]="","",COUNT(AN$6:AN19))</f>
        <v/>
      </c>
      <c r="AR19" s="3">
        <f ca="1">INDEX([1]!NOTA[TGL_H],Table1[[#This Row],[//NOTA]])</f>
        <v>45111</v>
      </c>
    </row>
    <row r="20" spans="1:44" x14ac:dyDescent="0.25">
      <c r="A20" s="1">
        <v>22</v>
      </c>
      <c r="D20" t="str">
        <f ca="1">INDEX([1]!NOTA[NB NOTA_C_QTY],Table1[[#This Row],[//NOTA]])</f>
        <v>ballpengeltf1191bodywr03mmhightech96lsnuntana</v>
      </c>
      <c r="E2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bpgeltf1191hitek03mmhitam96lsn</v>
      </c>
      <c r="F20">
        <f ca="1">MATCH(E$5:E$345,[2]!GLOBAL[POINTER],0)</f>
        <v>2536</v>
      </c>
      <c r="G20">
        <f t="shared" si="0"/>
        <v>22</v>
      </c>
      <c r="H20">
        <f ca="1">MATCH(Table1[[#This Row],[NB NOTA_C_QTY]],[3]!db[NB NOTA_C_QTY],0)</f>
        <v>110</v>
      </c>
      <c r="I20" s="4" t="str">
        <f ca="1">INDEX(INDIRECT($4:$4),Table1[//DB])</f>
        <v>Bp gel TF-1191 hitek 0.3mm Hitam</v>
      </c>
      <c r="J20" s="4" t="str">
        <f ca="1">INDEX(INDIRECT($4:$4),Table1[//DB])</f>
        <v>UNTANA</v>
      </c>
      <c r="K20" s="5" t="str">
        <f ca="1">INDEX(INDIRECT($4:$4),Table1[//DB])</f>
        <v>DUTA BUANA</v>
      </c>
      <c r="L20" s="4" t="str">
        <f ca="1">INDEX(INDIRECT($4:$4),Table1[//DB])</f>
        <v>96 LSN</v>
      </c>
      <c r="M20" s="4" t="str">
        <f ca="1">INDEX(INDIRECT($4:$4),Table1[//DB])</f>
        <v>pen</v>
      </c>
      <c r="N20" s="4" t="str">
        <f ca="1">INDEX(INDIRECT($4:$4),Table1[//DB])</f>
        <v>96</v>
      </c>
      <c r="O20" s="4" t="str">
        <f ca="1">INDEX(INDIRECT($4:$4),Table1[//DB])</f>
        <v>LSN</v>
      </c>
      <c r="P20" s="4">
        <f ca="1">INDEX(INDIRECT($4:$4),Table1[//DB])</f>
        <v>12</v>
      </c>
      <c r="Q20" s="4" t="str">
        <f ca="1">INDEX(INDIRECT($4:$4),Table1[//DB])</f>
        <v>PCS</v>
      </c>
      <c r="R20" s="4" t="str">
        <f ca="1">INDEX(INDIRECT($4:$4),Table1[//DB])</f>
        <v/>
      </c>
      <c r="S20" s="4" t="str">
        <f ca="1">INDEX(INDIRECT($4:$4),Table1[//DB])</f>
        <v/>
      </c>
      <c r="T20" s="4">
        <f ca="1">INDEX(INDIRECT($4:$4),Table1[//DB])</f>
        <v>1152</v>
      </c>
      <c r="U20" s="4" t="str">
        <f ca="1">INDEX(INDIRECT($4:$4),Table1[//DB])</f>
        <v>PCS</v>
      </c>
      <c r="V20" s="4"/>
      <c r="W20" s="2">
        <f>INDEX([1]!NOTA[C],Table1[[#This Row],[//NOTA]])</f>
        <v>3</v>
      </c>
      <c r="X2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0" s="2">
        <f>IF(Table1[[#This Row],[CTN]]&lt;1,"",INDEX([1]!NOTA[QTY],Table1[[#This Row],[//NOTA]]))</f>
        <v>288</v>
      </c>
      <c r="Z20" s="2" t="str">
        <f>IF(Table1[[#This Row],[CTN]]&lt;1,"",INDEX([1]!NOTA[STN],Table1[[#This Row],[//NOTA]]))</f>
        <v>LSN</v>
      </c>
      <c r="AA2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0" s="4" t="str">
        <f>IF(Table1[[#This Row],[CTN]]&lt;1,INDEX([1]!NOTA[QTY],Table1[[#This Row],[//NOTA]]),"")</f>
        <v/>
      </c>
      <c r="AC20" s="4" t="str">
        <f>IF(Table1[[#This Row],[SISA]]="","",INDEX([1]!NOTA[STN],Table1[[#This Row],[//NOTA]]))</f>
        <v/>
      </c>
      <c r="AD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" s="2" t="str">
        <f>IF(Table1[[#This Row],[SISA X]]="","",Table1[[#This Row],[STN X]])</f>
        <v/>
      </c>
      <c r="AF20" s="2">
        <f ca="1">IF(AND(AR$5:AR$345&gt;=$3:$3,AR$5:AR$345&lt;=$4:$4),Table1[[#This Row],[CTN]],"")</f>
        <v>3</v>
      </c>
      <c r="AG20" s="2" t="str">
        <f ca="1">IF(Table1[[#This Row],[CTN_MG_1]]="","",Table1[[#This Row],[SISA X]])</f>
        <v/>
      </c>
      <c r="AH20" s="2" t="str">
        <f ca="1">IF(Table1[[#This Row],[QTY_ECER_MG_1]]="","",Table1[[#This Row],[STN SISA X]])</f>
        <v/>
      </c>
      <c r="AI20" s="2">
        <f ca="1">IF(Table1[[#This Row],[CTN_MG_1]]="","",COUNT(AF$6:AF20))</f>
        <v>6</v>
      </c>
      <c r="AJ20" s="2" t="str">
        <f ca="1">IF(AND(Table1[TGL_H]&gt;=$3:$3,Table1[TGL_H]&lt;=$4:$4),Table1[CTN],"")</f>
        <v/>
      </c>
      <c r="AK20" s="2" t="str">
        <f ca="1">IF(Table1[[#This Row],[CTN_MG_2]]="","",Table1[[#This Row],[SISA X]])</f>
        <v/>
      </c>
      <c r="AL20" s="2" t="str">
        <f ca="1">IF(Table1[[#This Row],[QTY_ECER_MG_2]]="","",Table1[[#This Row],[STN SISA X]])</f>
        <v/>
      </c>
      <c r="AM20" s="2" t="str">
        <f ca="1">IF(Table1[[#This Row],[CTN_MG_2]]="","",COUNT(AJ$6:AJ20))</f>
        <v/>
      </c>
      <c r="AN20" s="2" t="str">
        <f ca="1">IF(AND(AR$5:AR$345&gt;=$3:$3,AR$5:AR$345&lt;=$4:$4),Table1[[#This Row],[CTN]],"")</f>
        <v/>
      </c>
      <c r="AO20" s="2" t="str">
        <f ca="1">IF(Table1[[#This Row],[CTN_MG_3]]="","",Table1[[#This Row],[SISA X]])</f>
        <v/>
      </c>
      <c r="AP20" s="2" t="str">
        <f ca="1">IF(Table1[[#This Row],[QTY_ECER_MG_3]]="","",Table1[[#This Row],[STN SISA X]])</f>
        <v/>
      </c>
      <c r="AQ20" s="4" t="str">
        <f ca="1">IF(Table1[[#This Row],[CTN_MG_3]]="","",COUNT(AN$6:AN20))</f>
        <v/>
      </c>
      <c r="AR20" s="3">
        <f ca="1">INDEX([1]!NOTA[TGL_H],Table1[[#This Row],[//NOTA]])</f>
        <v>45111</v>
      </c>
    </row>
    <row r="21" spans="1:44" x14ac:dyDescent="0.25">
      <c r="A21" s="1">
        <v>24</v>
      </c>
      <c r="D21" t="str">
        <f ca="1">INDEX([1]!NOTA[NB NOTA_C_QTY],Table1[[#This Row],[//NOTA]])</f>
        <v>ballpengeltf1191bodywr03mmhightech96lsnuntana</v>
      </c>
      <c r="E2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bpgeltf1191hitek03mmhitam96lsn</v>
      </c>
      <c r="F21">
        <f ca="1">MATCH(E$5:E$345,[2]!GLOBAL[POINTER],0)</f>
        <v>2536</v>
      </c>
      <c r="G21">
        <f t="shared" si="0"/>
        <v>24</v>
      </c>
      <c r="H21">
        <f ca="1">MATCH(Table1[[#This Row],[NB NOTA_C_QTY]],[3]!db[NB NOTA_C_QTY],0)</f>
        <v>110</v>
      </c>
      <c r="I21" s="4" t="str">
        <f ca="1">INDEX(INDIRECT($4:$4),Table1[//DB])</f>
        <v>Bp gel TF-1191 hitek 0.3mm Hitam</v>
      </c>
      <c r="J21" s="4" t="str">
        <f ca="1">INDEX(INDIRECT($4:$4),Table1[//DB])</f>
        <v>UNTANA</v>
      </c>
      <c r="K21" s="5" t="str">
        <f ca="1">INDEX(INDIRECT($4:$4),Table1[//DB])</f>
        <v>DUTA BUANA</v>
      </c>
      <c r="L21" s="4" t="str">
        <f ca="1">INDEX(INDIRECT($4:$4),Table1[//DB])</f>
        <v>96 LSN</v>
      </c>
      <c r="M21" s="4" t="str">
        <f ca="1">INDEX(INDIRECT($4:$4),Table1[//DB])</f>
        <v>pen</v>
      </c>
      <c r="N21" s="4" t="str">
        <f ca="1">INDEX(INDIRECT($4:$4),Table1[//DB])</f>
        <v>96</v>
      </c>
      <c r="O21" s="4" t="str">
        <f ca="1">INDEX(INDIRECT($4:$4),Table1[//DB])</f>
        <v>LSN</v>
      </c>
      <c r="P21" s="4">
        <f ca="1">INDEX(INDIRECT($4:$4),Table1[//DB])</f>
        <v>12</v>
      </c>
      <c r="Q21" s="4" t="str">
        <f ca="1">INDEX(INDIRECT($4:$4),Table1[//DB])</f>
        <v>PCS</v>
      </c>
      <c r="R21" s="4" t="str">
        <f ca="1">INDEX(INDIRECT($4:$4),Table1[//DB])</f>
        <v/>
      </c>
      <c r="S21" s="4" t="str">
        <f ca="1">INDEX(INDIRECT($4:$4),Table1[//DB])</f>
        <v/>
      </c>
      <c r="T21" s="4">
        <f ca="1">INDEX(INDIRECT($4:$4),Table1[//DB])</f>
        <v>1152</v>
      </c>
      <c r="U21" s="4" t="str">
        <f ca="1">INDEX(INDIRECT($4:$4),Table1[//DB])</f>
        <v>PCS</v>
      </c>
      <c r="V21" s="4"/>
      <c r="W21" s="2">
        <f>INDEX([1]!NOTA[C],Table1[[#This Row],[//NOTA]])</f>
        <v>3</v>
      </c>
      <c r="X2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1" s="2">
        <f>IF(Table1[[#This Row],[CTN]]&lt;1,"",INDEX([1]!NOTA[QTY],Table1[[#This Row],[//NOTA]]))</f>
        <v>288</v>
      </c>
      <c r="Z21" s="2" t="str">
        <f>IF(Table1[[#This Row],[CTN]]&lt;1,"",INDEX([1]!NOTA[STN],Table1[[#This Row],[//NOTA]]))</f>
        <v>LSN</v>
      </c>
      <c r="AA2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1" s="4" t="str">
        <f>IF(Table1[[#This Row],[CTN]]&lt;1,INDEX([1]!NOTA[QTY],Table1[[#This Row],[//NOTA]]),"")</f>
        <v/>
      </c>
      <c r="AC21" s="4" t="str">
        <f>IF(Table1[[#This Row],[SISA]]="","",INDEX([1]!NOTA[STN],Table1[[#This Row],[//NOTA]]))</f>
        <v/>
      </c>
      <c r="AD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" s="2" t="str">
        <f>IF(Table1[[#This Row],[SISA X]]="","",Table1[[#This Row],[STN X]])</f>
        <v/>
      </c>
      <c r="AF21" s="2">
        <f ca="1">IF(AND(AR$5:AR$345&gt;=$3:$3,AR$5:AR$345&lt;=$4:$4),Table1[[#This Row],[CTN]],"")</f>
        <v>3</v>
      </c>
      <c r="AG21" s="2" t="str">
        <f ca="1">IF(Table1[[#This Row],[CTN_MG_1]]="","",Table1[[#This Row],[SISA X]])</f>
        <v/>
      </c>
      <c r="AH21" s="2" t="str">
        <f ca="1">IF(Table1[[#This Row],[QTY_ECER_MG_1]]="","",Table1[[#This Row],[STN SISA X]])</f>
        <v/>
      </c>
      <c r="AI21" s="2">
        <f ca="1">IF(Table1[[#This Row],[CTN_MG_1]]="","",COUNT(AF$6:AF21))</f>
        <v>7</v>
      </c>
      <c r="AJ21" s="2" t="str">
        <f ca="1">IF(AND(Table1[TGL_H]&gt;=$3:$3,Table1[TGL_H]&lt;=$4:$4),Table1[CTN],"")</f>
        <v/>
      </c>
      <c r="AK21" s="2" t="str">
        <f ca="1">IF(Table1[[#This Row],[CTN_MG_2]]="","",Table1[[#This Row],[SISA X]])</f>
        <v/>
      </c>
      <c r="AL21" s="2" t="str">
        <f ca="1">IF(Table1[[#This Row],[QTY_ECER_MG_2]]="","",Table1[[#This Row],[STN SISA X]])</f>
        <v/>
      </c>
      <c r="AM21" s="2" t="str">
        <f ca="1">IF(Table1[[#This Row],[CTN_MG_2]]="","",COUNT(AJ$6:AJ21))</f>
        <v/>
      </c>
      <c r="AN21" s="2" t="str">
        <f ca="1">IF(AND(AR$5:AR$345&gt;=$3:$3,AR$5:AR$345&lt;=$4:$4),Table1[[#This Row],[CTN]],"")</f>
        <v/>
      </c>
      <c r="AO21" s="2" t="str">
        <f ca="1">IF(Table1[[#This Row],[CTN_MG_3]]="","",Table1[[#This Row],[SISA X]])</f>
        <v/>
      </c>
      <c r="AP21" s="2" t="str">
        <f ca="1">IF(Table1[[#This Row],[QTY_ECER_MG_3]]="","",Table1[[#This Row],[STN SISA X]])</f>
        <v/>
      </c>
      <c r="AQ21" s="4" t="str">
        <f ca="1">IF(Table1[[#This Row],[CTN_MG_3]]="","",COUNT(AN$6:AN21))</f>
        <v/>
      </c>
      <c r="AR21" s="3">
        <f ca="1">INDEX([1]!NOTA[TGL_H],Table1[[#This Row],[//NOTA]])</f>
        <v>45111</v>
      </c>
    </row>
    <row r="22" spans="1:44" x14ac:dyDescent="0.25">
      <c r="A22" s="1">
        <v>25</v>
      </c>
      <c r="D22" t="str">
        <f ca="1">INDEX([1]!NOTA[NB NOTA_C_QTY],Table1[[#This Row],[//NOTA]])</f>
        <v>ballpengeltf1190br03mmhightech96lsnuntana</v>
      </c>
      <c r="E2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bpgeltf1190hitek03mmbiru96lsn</v>
      </c>
      <c r="F22">
        <f ca="1">MATCH(E$5:E$345,[2]!GLOBAL[POINTER],0)</f>
        <v>2528</v>
      </c>
      <c r="G22">
        <f t="shared" si="0"/>
        <v>25</v>
      </c>
      <c r="H22">
        <f ca="1">MATCH(Table1[[#This Row],[NB NOTA_C_QTY]],[3]!db[NB NOTA_C_QTY],0)</f>
        <v>108</v>
      </c>
      <c r="I22" s="4" t="str">
        <f ca="1">INDEX(INDIRECT($4:$4),Table1[//DB])</f>
        <v>Bp gel TF-1190 hitek 0.3mm biru</v>
      </c>
      <c r="J22" s="4" t="str">
        <f ca="1">INDEX(INDIRECT($4:$4),Table1[//DB])</f>
        <v>UNTANA</v>
      </c>
      <c r="K22" s="5" t="str">
        <f ca="1">INDEX(INDIRECT($4:$4),Table1[//DB])</f>
        <v>DUTA BUANA</v>
      </c>
      <c r="L22" s="4" t="str">
        <f ca="1">INDEX(INDIRECT($4:$4),Table1[//DB])</f>
        <v>96 LSN</v>
      </c>
      <c r="M22" s="4" t="str">
        <f ca="1">INDEX(INDIRECT($4:$4),Table1[//DB])</f>
        <v>pen</v>
      </c>
      <c r="N22" s="4" t="str">
        <f ca="1">INDEX(INDIRECT($4:$4),Table1[//DB])</f>
        <v>96</v>
      </c>
      <c r="O22" s="4" t="str">
        <f ca="1">INDEX(INDIRECT($4:$4),Table1[//DB])</f>
        <v>LSN</v>
      </c>
      <c r="P22" s="4">
        <f ca="1">INDEX(INDIRECT($4:$4),Table1[//DB])</f>
        <v>12</v>
      </c>
      <c r="Q22" s="4" t="str">
        <f ca="1">INDEX(INDIRECT($4:$4),Table1[//DB])</f>
        <v>PCS</v>
      </c>
      <c r="R22" s="4" t="str">
        <f ca="1">INDEX(INDIRECT($4:$4),Table1[//DB])</f>
        <v/>
      </c>
      <c r="S22" s="4" t="str">
        <f ca="1">INDEX(INDIRECT($4:$4),Table1[//DB])</f>
        <v/>
      </c>
      <c r="T22" s="4">
        <f ca="1">INDEX(INDIRECT($4:$4),Table1[//DB])</f>
        <v>1152</v>
      </c>
      <c r="U22" s="4" t="str">
        <f ca="1">INDEX(INDIRECT($4:$4),Table1[//DB])</f>
        <v>PCS</v>
      </c>
      <c r="V22" s="4"/>
      <c r="W22" s="2">
        <f>INDEX([1]!NOTA[C],Table1[[#This Row],[//NOTA]])</f>
        <v>3</v>
      </c>
      <c r="X2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" s="2">
        <f>IF(Table1[[#This Row],[CTN]]&lt;1,"",INDEX([1]!NOTA[QTY],Table1[[#This Row],[//NOTA]]))</f>
        <v>288</v>
      </c>
      <c r="Z22" s="2" t="str">
        <f>IF(Table1[[#This Row],[CTN]]&lt;1,"",INDEX([1]!NOTA[STN],Table1[[#This Row],[//NOTA]]))</f>
        <v>LSN</v>
      </c>
      <c r="AA2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2" s="4" t="str">
        <f>IF(Table1[[#This Row],[CTN]]&lt;1,INDEX([1]!NOTA[QTY],Table1[[#This Row],[//NOTA]]),"")</f>
        <v/>
      </c>
      <c r="AC22" s="4" t="str">
        <f>IF(Table1[[#This Row],[SISA]]="","",INDEX([1]!NOTA[STN],Table1[[#This Row],[//NOTA]]))</f>
        <v/>
      </c>
      <c r="AD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" s="2" t="str">
        <f>IF(Table1[[#This Row],[SISA X]]="","",Table1[[#This Row],[STN X]])</f>
        <v/>
      </c>
      <c r="AF22" s="2">
        <f ca="1">IF(AND(AR$5:AR$345&gt;=$3:$3,AR$5:AR$345&lt;=$4:$4),Table1[[#This Row],[CTN]],"")</f>
        <v>3</v>
      </c>
      <c r="AG22" s="2" t="str">
        <f ca="1">IF(Table1[[#This Row],[CTN_MG_1]]="","",Table1[[#This Row],[SISA X]])</f>
        <v/>
      </c>
      <c r="AH22" s="2" t="str">
        <f ca="1">IF(Table1[[#This Row],[QTY_ECER_MG_1]]="","",Table1[[#This Row],[STN SISA X]])</f>
        <v/>
      </c>
      <c r="AI22" s="2">
        <f ca="1">IF(Table1[[#This Row],[CTN_MG_1]]="","",COUNT(AF$6:AF22))</f>
        <v>8</v>
      </c>
      <c r="AJ22" s="2" t="str">
        <f ca="1">IF(AND(Table1[TGL_H]&gt;=$3:$3,Table1[TGL_H]&lt;=$4:$4),Table1[CTN],"")</f>
        <v/>
      </c>
      <c r="AK22" s="2" t="str">
        <f ca="1">IF(Table1[[#This Row],[CTN_MG_2]]="","",Table1[[#This Row],[SISA X]])</f>
        <v/>
      </c>
      <c r="AL22" s="2" t="str">
        <f ca="1">IF(Table1[[#This Row],[QTY_ECER_MG_2]]="","",Table1[[#This Row],[STN SISA X]])</f>
        <v/>
      </c>
      <c r="AM22" s="2" t="str">
        <f ca="1">IF(Table1[[#This Row],[CTN_MG_2]]="","",COUNT(AJ$6:AJ22))</f>
        <v/>
      </c>
      <c r="AN22" s="2" t="str">
        <f ca="1">IF(AND(AR$5:AR$345&gt;=$3:$3,AR$5:AR$345&lt;=$4:$4),Table1[[#This Row],[CTN]],"")</f>
        <v/>
      </c>
      <c r="AO22" s="2" t="str">
        <f ca="1">IF(Table1[[#This Row],[CTN_MG_3]]="","",Table1[[#This Row],[SISA X]])</f>
        <v/>
      </c>
      <c r="AP22" s="2" t="str">
        <f ca="1">IF(Table1[[#This Row],[QTY_ECER_MG_3]]="","",Table1[[#This Row],[STN SISA X]])</f>
        <v/>
      </c>
      <c r="AQ22" s="4" t="str">
        <f ca="1">IF(Table1[[#This Row],[CTN_MG_3]]="","",COUNT(AN$6:AN22))</f>
        <v/>
      </c>
      <c r="AR22" s="3">
        <f ca="1">INDEX([1]!NOTA[TGL_H],Table1[[#This Row],[//NOTA]])</f>
        <v>45111</v>
      </c>
    </row>
    <row r="23" spans="1:44" x14ac:dyDescent="0.25">
      <c r="A23" s="1">
        <v>27</v>
      </c>
      <c r="D23" t="str">
        <f ca="1">INDEX([1]!NOTA[NB NOTA_C_QTY],Table1[[#This Row],[//NOTA]])</f>
        <v>pcklpy99108x215x453sd120pcsuntana</v>
      </c>
      <c r="E2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pcklglpy99108x215x453sd120pcs</v>
      </c>
      <c r="F23">
        <f ca="1">MATCH(E$5:E$345,[2]!GLOBAL[POINTER],0)</f>
        <v>1509</v>
      </c>
      <c r="G23">
        <f t="shared" si="0"/>
        <v>27</v>
      </c>
      <c r="H23">
        <f ca="1">MATCH(Table1[[#This Row],[NB NOTA_C_QTY]],[3]!db[NB NOTA_C_QTY],0)</f>
        <v>1915</v>
      </c>
      <c r="I23" s="4" t="str">
        <f ca="1">INDEX(INDIRECT($4:$4),Table1[//DB])</f>
        <v>Pc klg LPY 99-10/ 8x21.5x4.5/ 3S/ D</v>
      </c>
      <c r="J23" s="4" t="str">
        <f ca="1">INDEX(INDIRECT($4:$4),Table1[//DB])</f>
        <v>UNTANA</v>
      </c>
      <c r="K23" s="5" t="str">
        <f ca="1">INDEX(INDIRECT($4:$4),Table1[//DB])</f>
        <v>SBS</v>
      </c>
      <c r="L23" s="4" t="str">
        <f ca="1">INDEX(INDIRECT($4:$4),Table1[//DB])</f>
        <v>120 PCS</v>
      </c>
      <c r="M23" s="4" t="str">
        <f ca="1">INDEX(INDIRECT($4:$4),Table1[//DB])</f>
        <v>pcase</v>
      </c>
      <c r="N23" s="4" t="str">
        <f ca="1">INDEX(INDIRECT($4:$4),Table1[//DB])</f>
        <v>120</v>
      </c>
      <c r="O23" s="4" t="str">
        <f ca="1">INDEX(INDIRECT($4:$4),Table1[//DB])</f>
        <v>PCS</v>
      </c>
      <c r="P23" s="4" t="str">
        <f ca="1">INDEX(INDIRECT($4:$4),Table1[//DB])</f>
        <v/>
      </c>
      <c r="Q23" s="4" t="str">
        <f ca="1">INDEX(INDIRECT($4:$4),Table1[//DB])</f>
        <v/>
      </c>
      <c r="R23" s="4" t="str">
        <f ca="1">INDEX(INDIRECT($4:$4),Table1[//DB])</f>
        <v/>
      </c>
      <c r="S23" s="4" t="str">
        <f ca="1">INDEX(INDIRECT($4:$4),Table1[//DB])</f>
        <v/>
      </c>
      <c r="T23" s="4">
        <f ca="1">INDEX(INDIRECT($4:$4),Table1[//DB])</f>
        <v>120</v>
      </c>
      <c r="U23" s="4" t="str">
        <f ca="1">INDEX(INDIRECT($4:$4),Table1[//DB])</f>
        <v>PCS</v>
      </c>
      <c r="V23" s="4"/>
      <c r="W23" s="2">
        <f>INDEX([1]!NOTA[C],Table1[[#This Row],[//NOTA]])</f>
        <v>5</v>
      </c>
      <c r="X2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3" s="2">
        <f>IF(Table1[[#This Row],[CTN]]&lt;1,"",INDEX([1]!NOTA[QTY],Table1[[#This Row],[//NOTA]]))</f>
        <v>600</v>
      </c>
      <c r="Z23" s="2" t="str">
        <f>IF(Table1[[#This Row],[CTN]]&lt;1,"",INDEX([1]!NOTA[STN],Table1[[#This Row],[//NOTA]]))</f>
        <v>PCS</v>
      </c>
      <c r="AA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" s="4" t="str">
        <f>IF(Table1[[#This Row],[CTN]]&lt;1,INDEX([1]!NOTA[QTY],Table1[[#This Row],[//NOTA]]),"")</f>
        <v/>
      </c>
      <c r="AC23" s="4" t="str">
        <f>IF(Table1[[#This Row],[SISA]]="","",INDEX([1]!NOTA[STN],Table1[[#This Row],[//NOTA]]))</f>
        <v/>
      </c>
      <c r="AD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" s="2" t="str">
        <f>IF(Table1[[#This Row],[SISA X]]="","",Table1[[#This Row],[STN X]])</f>
        <v/>
      </c>
      <c r="AF23" s="2">
        <f ca="1">IF(AND(AR$5:AR$345&gt;=$3:$3,AR$5:AR$345&lt;=$4:$4),Table1[[#This Row],[CTN]],"")</f>
        <v>5</v>
      </c>
      <c r="AG23" s="2" t="str">
        <f ca="1">IF(Table1[[#This Row],[CTN_MG_1]]="","",Table1[[#This Row],[SISA X]])</f>
        <v/>
      </c>
      <c r="AH23" s="2" t="str">
        <f ca="1">IF(Table1[[#This Row],[QTY_ECER_MG_1]]="","",Table1[[#This Row],[STN SISA X]])</f>
        <v/>
      </c>
      <c r="AI23" s="2">
        <f ca="1">IF(Table1[[#This Row],[CTN_MG_1]]="","",COUNT(AF$6:AF23))</f>
        <v>9</v>
      </c>
      <c r="AJ23" s="2" t="str">
        <f ca="1">IF(AND(Table1[TGL_H]&gt;=$3:$3,Table1[TGL_H]&lt;=$4:$4),Table1[CTN],"")</f>
        <v/>
      </c>
      <c r="AK23" s="2" t="str">
        <f ca="1">IF(Table1[[#This Row],[CTN_MG_2]]="","",Table1[[#This Row],[SISA X]])</f>
        <v/>
      </c>
      <c r="AL23" s="2" t="str">
        <f ca="1">IF(Table1[[#This Row],[QTY_ECER_MG_2]]="","",Table1[[#This Row],[STN SISA X]])</f>
        <v/>
      </c>
      <c r="AM23" s="2" t="str">
        <f ca="1">IF(Table1[[#This Row],[CTN_MG_2]]="","",COUNT(AJ$6:AJ23))</f>
        <v/>
      </c>
      <c r="AN23" s="2" t="str">
        <f ca="1">IF(AND(AR$5:AR$345&gt;=$3:$3,AR$5:AR$345&lt;=$4:$4),Table1[[#This Row],[CTN]],"")</f>
        <v/>
      </c>
      <c r="AO23" s="2" t="str">
        <f ca="1">IF(Table1[[#This Row],[CTN_MG_3]]="","",Table1[[#This Row],[SISA X]])</f>
        <v/>
      </c>
      <c r="AP23" s="2" t="str">
        <f ca="1">IF(Table1[[#This Row],[QTY_ECER_MG_3]]="","",Table1[[#This Row],[STN SISA X]])</f>
        <v/>
      </c>
      <c r="AQ23" s="4" t="str">
        <f ca="1">IF(Table1[[#This Row],[CTN_MG_3]]="","",COUNT(AN$6:AN23))</f>
        <v/>
      </c>
      <c r="AR23" s="3">
        <f ca="1">INDEX([1]!NOTA[TGL_H],Table1[[#This Row],[//NOTA]])</f>
        <v>45111</v>
      </c>
    </row>
    <row r="24" spans="1:44" x14ac:dyDescent="0.25">
      <c r="A24" s="1">
        <v>29</v>
      </c>
      <c r="D24" t="str">
        <f ca="1">INDEX([1]!NOTA[NB NOTA_C_QTY],Table1[[#This Row],[//NOTA]])</f>
        <v>corrtapemt737a48lsnuntana</v>
      </c>
      <c r="E2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tipeexkertasmt737a48lsn</v>
      </c>
      <c r="F24">
        <f ca="1">MATCH(E$5:E$345,[2]!GLOBAL[POINTER],0)</f>
        <v>2232</v>
      </c>
      <c r="G24">
        <f t="shared" si="0"/>
        <v>29</v>
      </c>
      <c r="H24">
        <f ca="1">MATCH(Table1[[#This Row],[NB NOTA_C_QTY]],[3]!db[NB NOTA_C_QTY],0)</f>
        <v>551</v>
      </c>
      <c r="I24" s="4" t="str">
        <f ca="1">INDEX(INDIRECT($4:$4),Table1[//DB])</f>
        <v>Tipe-ex kertas MT 737 A</v>
      </c>
      <c r="J24" s="4" t="str">
        <f ca="1">INDEX(INDIRECT($4:$4),Table1[//DB])</f>
        <v>UNTANA</v>
      </c>
      <c r="K24" s="5" t="str">
        <f ca="1">INDEX(INDIRECT($4:$4),Table1[//DB])</f>
        <v>SBS</v>
      </c>
      <c r="L24" s="4" t="str">
        <f ca="1">INDEX(INDIRECT($4:$4),Table1[//DB])</f>
        <v>48 LSN</v>
      </c>
      <c r="M24" s="4" t="str">
        <f ca="1">INDEX(INDIRECT($4:$4),Table1[//DB])</f>
        <v>tipex</v>
      </c>
      <c r="N24" s="4" t="str">
        <f ca="1">INDEX(INDIRECT($4:$4),Table1[//DB])</f>
        <v>48</v>
      </c>
      <c r="O24" s="4" t="str">
        <f ca="1">INDEX(INDIRECT($4:$4),Table1[//DB])</f>
        <v>LSN</v>
      </c>
      <c r="P24" s="4">
        <f ca="1">INDEX(INDIRECT($4:$4),Table1[//DB])</f>
        <v>12</v>
      </c>
      <c r="Q24" s="4" t="str">
        <f ca="1">INDEX(INDIRECT($4:$4),Table1[//DB])</f>
        <v>PCS</v>
      </c>
      <c r="R24" s="4" t="str">
        <f ca="1">INDEX(INDIRECT($4:$4),Table1[//DB])</f>
        <v/>
      </c>
      <c r="S24" s="4" t="str">
        <f ca="1">INDEX(INDIRECT($4:$4),Table1[//DB])</f>
        <v/>
      </c>
      <c r="T24" s="4">
        <f ca="1">INDEX(INDIRECT($4:$4),Table1[//DB])</f>
        <v>576</v>
      </c>
      <c r="U24" s="4" t="str">
        <f ca="1">INDEX(INDIRECT($4:$4),Table1[//DB])</f>
        <v>PCS</v>
      </c>
      <c r="V24" s="4"/>
      <c r="W24" s="2">
        <f>INDEX([1]!NOTA[C],Table1[[#This Row],[//NOTA]])</f>
        <v>7</v>
      </c>
      <c r="X24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4" s="2">
        <f>IF(Table1[[#This Row],[CTN]]&lt;1,"",INDEX([1]!NOTA[QTY],Table1[[#This Row],[//NOTA]]))</f>
        <v>0</v>
      </c>
      <c r="Z24" s="2">
        <f>IF(Table1[[#This Row],[CTN]]&lt;1,"",INDEX([1]!NOTA[STN],Table1[[#This Row],[//NOTA]]))</f>
        <v>0</v>
      </c>
      <c r="AA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B24" s="4" t="str">
        <f>IF(Table1[[#This Row],[CTN]]&lt;1,INDEX([1]!NOTA[QTY],Table1[[#This Row],[//NOTA]]),"")</f>
        <v/>
      </c>
      <c r="AC24" s="4" t="str">
        <f>IF(Table1[[#This Row],[SISA]]="","",INDEX([1]!NOTA[STN],Table1[[#This Row],[//NOTA]]))</f>
        <v/>
      </c>
      <c r="AD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" s="2" t="str">
        <f>IF(Table1[[#This Row],[SISA X]]="","",Table1[[#This Row],[STN X]])</f>
        <v/>
      </c>
      <c r="AF24" s="2">
        <f ca="1">IF(AND(AR$5:AR$345&gt;=$3:$3,AR$5:AR$345&lt;=$4:$4),Table1[[#This Row],[CTN]],"")</f>
        <v>7</v>
      </c>
      <c r="AG24" s="2" t="str">
        <f ca="1">IF(Table1[[#This Row],[CTN_MG_1]]="","",Table1[[#This Row],[SISA X]])</f>
        <v/>
      </c>
      <c r="AH24" s="2" t="str">
        <f ca="1">IF(Table1[[#This Row],[QTY_ECER_MG_1]]="","",Table1[[#This Row],[STN SISA X]])</f>
        <v/>
      </c>
      <c r="AI24" s="2">
        <f ca="1">IF(Table1[[#This Row],[CTN_MG_1]]="","",COUNT(AF$6:AF24))</f>
        <v>10</v>
      </c>
      <c r="AJ24" s="2" t="str">
        <f ca="1">IF(AND(Table1[TGL_H]&gt;=$3:$3,Table1[TGL_H]&lt;=$4:$4),Table1[CTN],"")</f>
        <v/>
      </c>
      <c r="AK24" s="2" t="str">
        <f ca="1">IF(Table1[[#This Row],[CTN_MG_2]]="","",Table1[[#This Row],[SISA X]])</f>
        <v/>
      </c>
      <c r="AL24" s="2" t="str">
        <f ca="1">IF(Table1[[#This Row],[QTY_ECER_MG_2]]="","",Table1[[#This Row],[STN SISA X]])</f>
        <v/>
      </c>
      <c r="AM24" s="2" t="str">
        <f ca="1">IF(Table1[[#This Row],[CTN_MG_2]]="","",COUNT(AJ$6:AJ24))</f>
        <v/>
      </c>
      <c r="AN24" s="2" t="str">
        <f ca="1">IF(AND(AR$5:AR$345&gt;=$3:$3,AR$5:AR$345&lt;=$4:$4),Table1[[#This Row],[CTN]],"")</f>
        <v/>
      </c>
      <c r="AO24" s="2" t="str">
        <f ca="1">IF(Table1[[#This Row],[CTN_MG_3]]="","",Table1[[#This Row],[SISA X]])</f>
        <v/>
      </c>
      <c r="AP24" s="2" t="str">
        <f ca="1">IF(Table1[[#This Row],[QTY_ECER_MG_3]]="","",Table1[[#This Row],[STN SISA X]])</f>
        <v/>
      </c>
      <c r="AQ24" s="4" t="str">
        <f ca="1">IF(Table1[[#This Row],[CTN_MG_3]]="","",COUNT(AN$6:AN24))</f>
        <v/>
      </c>
      <c r="AR24" s="3">
        <f ca="1">INDEX([1]!NOTA[TGL_H],Table1[[#This Row],[//NOTA]])</f>
        <v>45111</v>
      </c>
    </row>
    <row r="25" spans="1:44" x14ac:dyDescent="0.25">
      <c r="A25" s="1">
        <v>31</v>
      </c>
      <c r="D25" t="str">
        <f ca="1">INDEX([1]!NOTA[NB NOTA_C_QTY],Table1[[#This Row],[//NOTA]])</f>
        <v>bt123a50lsnuntana</v>
      </c>
      <c r="E2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garisanbt123a50lsn</v>
      </c>
      <c r="F25">
        <f ca="1">MATCH(E$5:E$345,[2]!GLOBAL[POINTER],0)</f>
        <v>3377</v>
      </c>
      <c r="G25">
        <f t="shared" si="0"/>
        <v>31</v>
      </c>
      <c r="H25">
        <f ca="1">MATCH(Table1[[#This Row],[NB NOTA_C_QTY]],[3]!db[NB NOTA_C_QTY],0)</f>
        <v>2610</v>
      </c>
      <c r="I25" s="4" t="str">
        <f ca="1">INDEX(INDIRECT($4:$4),Table1[//DB])</f>
        <v>Garisan BT-123 A</v>
      </c>
      <c r="J25" s="4" t="str">
        <f ca="1">INDEX(INDIRECT($4:$4),Table1[//DB])</f>
        <v>UNTANA</v>
      </c>
      <c r="K25" s="5" t="str">
        <f ca="1">INDEX(INDIRECT($4:$4),Table1[//DB])</f>
        <v>PPW</v>
      </c>
      <c r="L25" s="4" t="str">
        <f ca="1">INDEX(INDIRECT($4:$4),Table1[//DB])</f>
        <v>50 LSN</v>
      </c>
      <c r="M25" s="4" t="str">
        <f ca="1">INDEX(INDIRECT($4:$4),Table1[//DB])</f>
        <v>garisan</v>
      </c>
      <c r="N25" s="4" t="str">
        <f ca="1">INDEX(INDIRECT($4:$4),Table1[//DB])</f>
        <v>50</v>
      </c>
      <c r="O25" s="4" t="str">
        <f ca="1">INDEX(INDIRECT($4:$4),Table1[//DB])</f>
        <v>LSN</v>
      </c>
      <c r="P25" s="4">
        <f ca="1">INDEX(INDIRECT($4:$4),Table1[//DB])</f>
        <v>12</v>
      </c>
      <c r="Q25" s="4" t="str">
        <f ca="1">INDEX(INDIRECT($4:$4),Table1[//DB])</f>
        <v>PCS</v>
      </c>
      <c r="R25" s="4" t="str">
        <f ca="1">INDEX(INDIRECT($4:$4),Table1[//DB])</f>
        <v/>
      </c>
      <c r="S25" s="4" t="str">
        <f ca="1">INDEX(INDIRECT($4:$4),Table1[//DB])</f>
        <v/>
      </c>
      <c r="T25" s="4">
        <f ca="1">INDEX(INDIRECT($4:$4),Table1[//DB])</f>
        <v>600</v>
      </c>
      <c r="U25" s="4" t="str">
        <f ca="1">INDEX(INDIRECT($4:$4),Table1[//DB])</f>
        <v>PCS</v>
      </c>
      <c r="V25" s="4"/>
      <c r="W25" s="2">
        <f>INDEX([1]!NOTA[C],Table1[[#This Row],[//NOTA]])</f>
        <v>1</v>
      </c>
      <c r="X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" s="2">
        <f>IF(Table1[[#This Row],[CTN]]&lt;1,"",INDEX([1]!NOTA[QTY],Table1[[#This Row],[//NOTA]]))</f>
        <v>50</v>
      </c>
      <c r="Z25" s="2" t="str">
        <f>IF(Table1[[#This Row],[CTN]]&lt;1,"",INDEX([1]!NOTA[STN],Table1[[#This Row],[//NOTA]]))</f>
        <v>LSN</v>
      </c>
      <c r="AA2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5" s="4" t="str">
        <f>IF(Table1[[#This Row],[CTN]]&lt;1,INDEX([1]!NOTA[QTY],Table1[[#This Row],[//NOTA]]),"")</f>
        <v/>
      </c>
      <c r="AC25" s="4" t="str">
        <f>IF(Table1[[#This Row],[SISA]]="","",INDEX([1]!NOTA[STN],Table1[[#This Row],[//NOTA]]))</f>
        <v/>
      </c>
      <c r="AD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" s="2" t="str">
        <f>IF(Table1[[#This Row],[SISA X]]="","",Table1[[#This Row],[STN X]])</f>
        <v/>
      </c>
      <c r="AF25" s="2">
        <f ca="1">IF(AND(AR$5:AR$345&gt;=$3:$3,AR$5:AR$345&lt;=$4:$4),Table1[[#This Row],[CTN]],"")</f>
        <v>1</v>
      </c>
      <c r="AG25" s="2" t="str">
        <f ca="1">IF(Table1[[#This Row],[CTN_MG_1]]="","",Table1[[#This Row],[SISA X]])</f>
        <v/>
      </c>
      <c r="AH25" s="2" t="str">
        <f ca="1">IF(Table1[[#This Row],[QTY_ECER_MG_1]]="","",Table1[[#This Row],[STN SISA X]])</f>
        <v/>
      </c>
      <c r="AI25" s="2">
        <f ca="1">IF(Table1[[#This Row],[CTN_MG_1]]="","",COUNT(AF$6:AF25))</f>
        <v>11</v>
      </c>
      <c r="AJ25" s="2" t="str">
        <f ca="1">IF(AND(Table1[TGL_H]&gt;=$3:$3,Table1[TGL_H]&lt;=$4:$4),Table1[CTN],"")</f>
        <v/>
      </c>
      <c r="AK25" s="2" t="str">
        <f ca="1">IF(Table1[[#This Row],[CTN_MG_2]]="","",Table1[[#This Row],[SISA X]])</f>
        <v/>
      </c>
      <c r="AL25" s="2" t="str">
        <f ca="1">IF(Table1[[#This Row],[QTY_ECER_MG_2]]="","",Table1[[#This Row],[STN SISA X]])</f>
        <v/>
      </c>
      <c r="AM25" s="2" t="str">
        <f ca="1">IF(Table1[[#This Row],[CTN_MG_2]]="","",COUNT(AJ$6:AJ25))</f>
        <v/>
      </c>
      <c r="AN25" s="2" t="str">
        <f ca="1">IF(AND(AR$5:AR$345&gt;=$3:$3,AR$5:AR$345&lt;=$4:$4),Table1[[#This Row],[CTN]],"")</f>
        <v/>
      </c>
      <c r="AO25" s="2" t="str">
        <f ca="1">IF(Table1[[#This Row],[CTN_MG_3]]="","",Table1[[#This Row],[SISA X]])</f>
        <v/>
      </c>
      <c r="AP25" s="2" t="str">
        <f ca="1">IF(Table1[[#This Row],[QTY_ECER_MG_3]]="","",Table1[[#This Row],[STN SISA X]])</f>
        <v/>
      </c>
      <c r="AQ25" s="4" t="str">
        <f ca="1">IF(Table1[[#This Row],[CTN_MG_3]]="","",COUNT(AN$6:AN25))</f>
        <v/>
      </c>
      <c r="AR25" s="3">
        <f ca="1">INDEX([1]!NOTA[TGL_H],Table1[[#This Row],[//NOTA]])</f>
        <v>45111</v>
      </c>
    </row>
    <row r="26" spans="1:44" x14ac:dyDescent="0.25">
      <c r="A26" s="1">
        <v>32</v>
      </c>
      <c r="D26" t="str">
        <f ca="1">INDEX([1]!NOTA[NB NOTA_C_QTY],Table1[[#This Row],[//NOTA]])</f>
        <v>pgrsbt17206besar20lsnuntana</v>
      </c>
      <c r="E2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garisanbt17206besar20lsn</v>
      </c>
      <c r="F26">
        <f ca="1">MATCH(E$5:E$345,[2]!GLOBAL[POINTER],0)</f>
        <v>3378</v>
      </c>
      <c r="G26">
        <f t="shared" si="0"/>
        <v>32</v>
      </c>
      <c r="H26">
        <f ca="1">MATCH(Table1[[#This Row],[NB NOTA_C_QTY]],[3]!db[NB NOTA_C_QTY],0)</f>
        <v>2611</v>
      </c>
      <c r="I26" s="4" t="str">
        <f ca="1">INDEX(INDIRECT($4:$4),Table1[//DB])</f>
        <v>Garisan BT 172-06 Besar</v>
      </c>
      <c r="J26" s="4" t="str">
        <f ca="1">INDEX(INDIRECT($4:$4),Table1[//DB])</f>
        <v>UNTANA</v>
      </c>
      <c r="K26" s="5" t="str">
        <f ca="1">INDEX(INDIRECT($4:$4),Table1[//DB])</f>
        <v>PPW</v>
      </c>
      <c r="L26" s="4" t="str">
        <f ca="1">INDEX(INDIRECT($4:$4),Table1[//DB])</f>
        <v>20 LSN</v>
      </c>
      <c r="M26" s="4" t="str">
        <f ca="1">INDEX(INDIRECT($4:$4),Table1[//DB])</f>
        <v>garisan</v>
      </c>
      <c r="N26" s="4" t="str">
        <f ca="1">INDEX(INDIRECT($4:$4),Table1[//DB])</f>
        <v>20</v>
      </c>
      <c r="O26" s="4" t="str">
        <f ca="1">INDEX(INDIRECT($4:$4),Table1[//DB])</f>
        <v>LSN</v>
      </c>
      <c r="P26" s="4">
        <f ca="1">INDEX(INDIRECT($4:$4),Table1[//DB])</f>
        <v>12</v>
      </c>
      <c r="Q26" s="4" t="str">
        <f ca="1">INDEX(INDIRECT($4:$4),Table1[//DB])</f>
        <v>PCS</v>
      </c>
      <c r="R26" s="4" t="str">
        <f ca="1">INDEX(INDIRECT($4:$4),Table1[//DB])</f>
        <v/>
      </c>
      <c r="S26" s="4" t="str">
        <f ca="1">INDEX(INDIRECT($4:$4),Table1[//DB])</f>
        <v/>
      </c>
      <c r="T26" s="4">
        <f ca="1">INDEX(INDIRECT($4:$4),Table1[//DB])</f>
        <v>240</v>
      </c>
      <c r="U26" s="4" t="str">
        <f ca="1">INDEX(INDIRECT($4:$4),Table1[//DB])</f>
        <v>PCS</v>
      </c>
      <c r="V26" s="4"/>
      <c r="W26" s="2">
        <f>INDEX([1]!NOTA[C],Table1[[#This Row],[//NOTA]])</f>
        <v>1</v>
      </c>
      <c r="X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" s="2">
        <f>IF(Table1[[#This Row],[CTN]]&lt;1,"",INDEX([1]!NOTA[QTY],Table1[[#This Row],[//NOTA]]))</f>
        <v>20</v>
      </c>
      <c r="Z26" s="2" t="str">
        <f>IF(Table1[[#This Row],[CTN]]&lt;1,"",INDEX([1]!NOTA[STN],Table1[[#This Row],[//NOTA]]))</f>
        <v>LSN</v>
      </c>
      <c r="AA2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6" s="4" t="str">
        <f>IF(Table1[[#This Row],[CTN]]&lt;1,INDEX([1]!NOTA[QTY],Table1[[#This Row],[//NOTA]]),"")</f>
        <v/>
      </c>
      <c r="AC26" s="4" t="str">
        <f>IF(Table1[[#This Row],[SISA]]="","",INDEX([1]!NOTA[STN],Table1[[#This Row],[//NOTA]]))</f>
        <v/>
      </c>
      <c r="AD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" s="2" t="str">
        <f>IF(Table1[[#This Row],[SISA X]]="","",Table1[[#This Row],[STN X]])</f>
        <v/>
      </c>
      <c r="AF26" s="2">
        <f ca="1">IF(AND(AR$5:AR$345&gt;=$3:$3,AR$5:AR$345&lt;=$4:$4),Table1[[#This Row],[CTN]],"")</f>
        <v>1</v>
      </c>
      <c r="AG26" s="2" t="str">
        <f ca="1">IF(Table1[[#This Row],[CTN_MG_1]]="","",Table1[[#This Row],[SISA X]])</f>
        <v/>
      </c>
      <c r="AH26" s="2" t="str">
        <f ca="1">IF(Table1[[#This Row],[QTY_ECER_MG_1]]="","",Table1[[#This Row],[STN SISA X]])</f>
        <v/>
      </c>
      <c r="AI26" s="2">
        <f ca="1">IF(Table1[[#This Row],[CTN_MG_1]]="","",COUNT(AF$6:AF26))</f>
        <v>12</v>
      </c>
      <c r="AJ26" s="2" t="str">
        <f ca="1">IF(AND(Table1[TGL_H]&gt;=$3:$3,Table1[TGL_H]&lt;=$4:$4),Table1[CTN],"")</f>
        <v/>
      </c>
      <c r="AK26" s="2" t="str">
        <f ca="1">IF(Table1[[#This Row],[CTN_MG_2]]="","",Table1[[#This Row],[SISA X]])</f>
        <v/>
      </c>
      <c r="AL26" s="2" t="str">
        <f ca="1">IF(Table1[[#This Row],[QTY_ECER_MG_2]]="","",Table1[[#This Row],[STN SISA X]])</f>
        <v/>
      </c>
      <c r="AM26" s="2" t="str">
        <f ca="1">IF(Table1[[#This Row],[CTN_MG_2]]="","",COUNT(AJ$6:AJ26))</f>
        <v/>
      </c>
      <c r="AN26" s="2" t="str">
        <f ca="1">IF(AND(AR$5:AR$345&gt;=$3:$3,AR$5:AR$345&lt;=$4:$4),Table1[[#This Row],[CTN]],"")</f>
        <v/>
      </c>
      <c r="AO26" s="2" t="str">
        <f ca="1">IF(Table1[[#This Row],[CTN_MG_3]]="","",Table1[[#This Row],[SISA X]])</f>
        <v/>
      </c>
      <c r="AP26" s="2" t="str">
        <f ca="1">IF(Table1[[#This Row],[QTY_ECER_MG_3]]="","",Table1[[#This Row],[STN SISA X]])</f>
        <v/>
      </c>
      <c r="AQ26" s="4" t="str">
        <f ca="1">IF(Table1[[#This Row],[CTN_MG_3]]="","",COUNT(AN$6:AN26))</f>
        <v/>
      </c>
      <c r="AR26" s="3">
        <f ca="1">INDEX([1]!NOTA[TGL_H],Table1[[#This Row],[//NOTA]])</f>
        <v>45111</v>
      </c>
    </row>
    <row r="27" spans="1:44" x14ac:dyDescent="0.25">
      <c r="A27" s="1">
        <v>34</v>
      </c>
      <c r="D27" t="str">
        <f ca="1">INDEX([1]!NOTA[NB NOTA_C_QTY],Table1[[#This Row],[//NOTA]])</f>
        <v>bt30cm100lsnuntana</v>
      </c>
      <c r="E2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garisanbt30cm100lsn</v>
      </c>
      <c r="F27">
        <f ca="1">MATCH(E$5:E$345,[2]!GLOBAL[POINTER],0)</f>
        <v>825</v>
      </c>
      <c r="G27">
        <f t="shared" si="0"/>
        <v>34</v>
      </c>
      <c r="H27">
        <f ca="1">MATCH(Table1[[#This Row],[NB NOTA_C_QTY]],[3]!db[NB NOTA_C_QTY],0)</f>
        <v>374</v>
      </c>
      <c r="I27" s="4" t="str">
        <f ca="1">INDEX(INDIRECT($4:$4),Table1[//DB])</f>
        <v>Garisan BT 30cm</v>
      </c>
      <c r="J27" s="4" t="str">
        <f ca="1">INDEX(INDIRECT($4:$4),Table1[//DB])</f>
        <v>UNTANA</v>
      </c>
      <c r="K27" s="5" t="str">
        <f ca="1">INDEX(INDIRECT($4:$4),Table1[//DB])</f>
        <v>PPW</v>
      </c>
      <c r="L27" s="4" t="str">
        <f ca="1">INDEX(INDIRECT($4:$4),Table1[//DB])</f>
        <v>100 LSN</v>
      </c>
      <c r="M27" s="4" t="str">
        <f ca="1">INDEX(INDIRECT($4:$4),Table1[//DB])</f>
        <v>garisan</v>
      </c>
      <c r="N27" s="4" t="str">
        <f ca="1">INDEX(INDIRECT($4:$4),Table1[//DB])</f>
        <v>100</v>
      </c>
      <c r="O27" s="4" t="str">
        <f ca="1">INDEX(INDIRECT($4:$4),Table1[//DB])</f>
        <v>LSN</v>
      </c>
      <c r="P27" s="4">
        <f ca="1">INDEX(INDIRECT($4:$4),Table1[//DB])</f>
        <v>12</v>
      </c>
      <c r="Q27" s="4" t="str">
        <f ca="1">INDEX(INDIRECT($4:$4),Table1[//DB])</f>
        <v>PCS</v>
      </c>
      <c r="R27" s="4" t="str">
        <f ca="1">INDEX(INDIRECT($4:$4),Table1[//DB])</f>
        <v/>
      </c>
      <c r="S27" s="4" t="str">
        <f ca="1">INDEX(INDIRECT($4:$4),Table1[//DB])</f>
        <v/>
      </c>
      <c r="T27" s="4">
        <f ca="1">INDEX(INDIRECT($4:$4),Table1[//DB])</f>
        <v>1200</v>
      </c>
      <c r="U27" s="4" t="str">
        <f ca="1">INDEX(INDIRECT($4:$4),Table1[//DB])</f>
        <v>PCS</v>
      </c>
      <c r="V27" s="4"/>
      <c r="W27" s="2">
        <f>INDEX([1]!NOTA[C],Table1[[#This Row],[//NOTA]])</f>
        <v>5</v>
      </c>
      <c r="X2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7" s="2">
        <f>IF(Table1[[#This Row],[CTN]]&lt;1,"",INDEX([1]!NOTA[QTY],Table1[[#This Row],[//NOTA]]))</f>
        <v>500</v>
      </c>
      <c r="Z27" s="2" t="str">
        <f>IF(Table1[[#This Row],[CTN]]&lt;1,"",INDEX([1]!NOTA[STN],Table1[[#This Row],[//NOTA]]))</f>
        <v>LSN</v>
      </c>
      <c r="AA2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B27" s="4" t="str">
        <f>IF(Table1[[#This Row],[CTN]]&lt;1,INDEX([1]!NOTA[QTY],Table1[[#This Row],[//NOTA]]),"")</f>
        <v/>
      </c>
      <c r="AC27" s="4" t="str">
        <f>IF(Table1[[#This Row],[SISA]]="","",INDEX([1]!NOTA[STN],Table1[[#This Row],[//NOTA]]))</f>
        <v/>
      </c>
      <c r="AD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" s="2" t="str">
        <f>IF(Table1[[#This Row],[SISA X]]="","",Table1[[#This Row],[STN X]])</f>
        <v/>
      </c>
      <c r="AF27" s="2">
        <f ca="1">IF(AND(AR$5:AR$345&gt;=$3:$3,AR$5:AR$345&lt;=$4:$4),Table1[[#This Row],[CTN]],"")</f>
        <v>5</v>
      </c>
      <c r="AG27" s="2" t="str">
        <f ca="1">IF(Table1[[#This Row],[CTN_MG_1]]="","",Table1[[#This Row],[SISA X]])</f>
        <v/>
      </c>
      <c r="AH27" s="2" t="str">
        <f ca="1">IF(Table1[[#This Row],[QTY_ECER_MG_1]]="","",Table1[[#This Row],[STN SISA X]])</f>
        <v/>
      </c>
      <c r="AI27" s="2">
        <f ca="1">IF(Table1[[#This Row],[CTN_MG_1]]="","",COUNT(AF$6:AF27))</f>
        <v>13</v>
      </c>
      <c r="AJ27" s="2" t="str">
        <f ca="1">IF(AND(Table1[TGL_H]&gt;=$3:$3,Table1[TGL_H]&lt;=$4:$4),Table1[CTN],"")</f>
        <v/>
      </c>
      <c r="AK27" s="2" t="str">
        <f ca="1">IF(Table1[[#This Row],[CTN_MG_2]]="","",Table1[[#This Row],[SISA X]])</f>
        <v/>
      </c>
      <c r="AL27" s="2" t="str">
        <f ca="1">IF(Table1[[#This Row],[QTY_ECER_MG_2]]="","",Table1[[#This Row],[STN SISA X]])</f>
        <v/>
      </c>
      <c r="AM27" s="2" t="str">
        <f ca="1">IF(Table1[[#This Row],[CTN_MG_2]]="","",COUNT(AJ$6:AJ27))</f>
        <v/>
      </c>
      <c r="AN27" s="2" t="str">
        <f ca="1">IF(AND(AR$5:AR$345&gt;=$3:$3,AR$5:AR$345&lt;=$4:$4),Table1[[#This Row],[CTN]],"")</f>
        <v/>
      </c>
      <c r="AO27" s="2" t="str">
        <f ca="1">IF(Table1[[#This Row],[CTN_MG_3]]="","",Table1[[#This Row],[SISA X]])</f>
        <v/>
      </c>
      <c r="AP27" s="2" t="str">
        <f ca="1">IF(Table1[[#This Row],[QTY_ECER_MG_3]]="","",Table1[[#This Row],[STN SISA X]])</f>
        <v/>
      </c>
      <c r="AQ27" s="4" t="str">
        <f ca="1">IF(Table1[[#This Row],[CTN_MG_3]]="","",COUNT(AN$6:AN27))</f>
        <v/>
      </c>
      <c r="AR27" s="3">
        <f ca="1">INDEX([1]!NOTA[TGL_H],Table1[[#This Row],[//NOTA]])</f>
        <v>45111</v>
      </c>
    </row>
    <row r="28" spans="1:44" x14ac:dyDescent="0.25">
      <c r="A28" s="1">
        <v>36</v>
      </c>
      <c r="D28" t="str">
        <f ca="1">INDEX([1]!NOTA[NB NOTA_C_QTY],Table1[[#This Row],[//NOTA]])</f>
        <v>balonsmilekuning20x5lks3200sk72lpguntana</v>
      </c>
      <c r="E2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balonsmilekuning20x5lks3200sk72lpg</v>
      </c>
      <c r="F28">
        <f ca="1">MATCH(E$5:E$345,[2]!GLOBAL[POINTER],0)</f>
        <v>230</v>
      </c>
      <c r="G28">
        <f t="shared" si="0"/>
        <v>36</v>
      </c>
      <c r="H28">
        <f ca="1">MATCH(Table1[[#This Row],[NB NOTA_C_QTY]],[3]!db[NB NOTA_C_QTY],0)</f>
        <v>2612</v>
      </c>
      <c r="I28" s="4" t="str">
        <f ca="1">INDEX(INDIRECT($4:$4),Table1[//DB])</f>
        <v>Balon Smile Kuning 20X5 LKS 3200SK</v>
      </c>
      <c r="J28" s="4" t="str">
        <f ca="1">INDEX(INDIRECT($4:$4),Table1[//DB])</f>
        <v>UNTANA</v>
      </c>
      <c r="K28" s="5" t="str">
        <f ca="1">INDEX(INDIRECT($4:$4),Table1[//DB])</f>
        <v>PSM</v>
      </c>
      <c r="L28" s="4" t="str">
        <f ca="1">INDEX(INDIRECT($4:$4),Table1[//DB])</f>
        <v>72 LPG</v>
      </c>
      <c r="M28" s="4" t="str">
        <f ca="1">INDEX(INDIRECT($4:$4),Table1[//DB])</f>
        <v>dll</v>
      </c>
      <c r="N28" s="4" t="str">
        <f ca="1">INDEX(INDIRECT($4:$4),Table1[//DB])</f>
        <v>72</v>
      </c>
      <c r="O28" s="4" t="str">
        <f ca="1">INDEX(INDIRECT($4:$4),Table1[//DB])</f>
        <v>LPG</v>
      </c>
      <c r="P28" s="4" t="str">
        <f ca="1">INDEX(INDIRECT($4:$4),Table1[//DB])</f>
        <v/>
      </c>
      <c r="Q28" s="4" t="str">
        <f ca="1">INDEX(INDIRECT($4:$4),Table1[//DB])</f>
        <v/>
      </c>
      <c r="R28" s="4" t="str">
        <f ca="1">INDEX(INDIRECT($4:$4),Table1[//DB])</f>
        <v/>
      </c>
      <c r="S28" s="4" t="str">
        <f ca="1">INDEX(INDIRECT($4:$4),Table1[//DB])</f>
        <v/>
      </c>
      <c r="T28" s="4">
        <f ca="1">INDEX(INDIRECT($4:$4),Table1[//DB])</f>
        <v>72</v>
      </c>
      <c r="U28" s="4" t="str">
        <f ca="1">INDEX(INDIRECT($4:$4),Table1[//DB])</f>
        <v>LPG</v>
      </c>
      <c r="V28" s="4"/>
      <c r="W28" s="2">
        <f>INDEX([1]!NOTA[C],Table1[[#This Row],[//NOTA]])</f>
        <v>2</v>
      </c>
      <c r="X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8" s="2">
        <f>IF(Table1[[#This Row],[CTN]]&lt;1,"",INDEX([1]!NOTA[QTY],Table1[[#This Row],[//NOTA]]))</f>
        <v>144</v>
      </c>
      <c r="Z28" s="2" t="str">
        <f>IF(Table1[[#This Row],[CTN]]&lt;1,"",INDEX([1]!NOTA[STN],Table1[[#This Row],[//NOTA]]))</f>
        <v>LPG</v>
      </c>
      <c r="AA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" s="4" t="str">
        <f>IF(Table1[[#This Row],[CTN]]&lt;1,INDEX([1]!NOTA[QTY],Table1[[#This Row],[//NOTA]]),"")</f>
        <v/>
      </c>
      <c r="AC28" s="4" t="str">
        <f>IF(Table1[[#This Row],[SISA]]="","",INDEX([1]!NOTA[STN],Table1[[#This Row],[//NOTA]]))</f>
        <v/>
      </c>
      <c r="AD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" s="2" t="str">
        <f>IF(Table1[[#This Row],[SISA X]]="","",Table1[[#This Row],[STN X]])</f>
        <v/>
      </c>
      <c r="AF28" s="2">
        <f ca="1">IF(AND(AR$5:AR$345&gt;=$3:$3,AR$5:AR$345&lt;=$4:$4),Table1[[#This Row],[CTN]],"")</f>
        <v>2</v>
      </c>
      <c r="AG28" s="2" t="str">
        <f ca="1">IF(Table1[[#This Row],[CTN_MG_1]]="","",Table1[[#This Row],[SISA X]])</f>
        <v/>
      </c>
      <c r="AH28" s="2" t="str">
        <f ca="1">IF(Table1[[#This Row],[QTY_ECER_MG_1]]="","",Table1[[#This Row],[STN SISA X]])</f>
        <v/>
      </c>
      <c r="AI28" s="2">
        <f ca="1">IF(Table1[[#This Row],[CTN_MG_1]]="","",COUNT(AF$6:AF28))</f>
        <v>14</v>
      </c>
      <c r="AJ28" s="2" t="str">
        <f ca="1">IF(AND(Table1[TGL_H]&gt;=$3:$3,Table1[TGL_H]&lt;=$4:$4),Table1[CTN],"")</f>
        <v/>
      </c>
      <c r="AK28" s="2" t="str">
        <f ca="1">IF(Table1[[#This Row],[CTN_MG_2]]="","",Table1[[#This Row],[SISA X]])</f>
        <v/>
      </c>
      <c r="AL28" s="2" t="str">
        <f ca="1">IF(Table1[[#This Row],[QTY_ECER_MG_2]]="","",Table1[[#This Row],[STN SISA X]])</f>
        <v/>
      </c>
      <c r="AM28" s="2" t="str">
        <f ca="1">IF(Table1[[#This Row],[CTN_MG_2]]="","",COUNT(AJ$6:AJ28))</f>
        <v/>
      </c>
      <c r="AN28" s="2" t="str">
        <f ca="1">IF(AND(AR$5:AR$345&gt;=$3:$3,AR$5:AR$345&lt;=$4:$4),Table1[[#This Row],[CTN]],"")</f>
        <v/>
      </c>
      <c r="AO28" s="2" t="str">
        <f ca="1">IF(Table1[[#This Row],[CTN_MG_3]]="","",Table1[[#This Row],[SISA X]])</f>
        <v/>
      </c>
      <c r="AP28" s="2" t="str">
        <f ca="1">IF(Table1[[#This Row],[QTY_ECER_MG_3]]="","",Table1[[#This Row],[STN SISA X]])</f>
        <v/>
      </c>
      <c r="AQ28" s="4" t="str">
        <f ca="1">IF(Table1[[#This Row],[CTN_MG_3]]="","",COUNT(AN$6:AN28))</f>
        <v/>
      </c>
      <c r="AR28" s="3">
        <f ca="1">INDEX([1]!NOTA[TGL_H],Table1[[#This Row],[//NOTA]])</f>
        <v>45111</v>
      </c>
    </row>
    <row r="29" spans="1:44" x14ac:dyDescent="0.25">
      <c r="A29" s="1">
        <v>37</v>
      </c>
      <c r="D29" t="str">
        <f ca="1">INDEX([1]!NOTA[NB NOTA_C_QTY],Table1[[#This Row],[//NOTA]])</f>
        <v>balonfshswarna20x5lkf3200hbw40lpguntana</v>
      </c>
      <c r="E2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balonfshswarna20x5lkf3200hbw40lpg</v>
      </c>
      <c r="F29">
        <f ca="1">MATCH(E$5:E$345,[2]!GLOBAL[POINTER],0)</f>
        <v>221</v>
      </c>
      <c r="G29">
        <f t="shared" si="0"/>
        <v>37</v>
      </c>
      <c r="H29">
        <f ca="1">MATCH(Table1[[#This Row],[NB NOTA_C_QTY]],[3]!db[NB NOTA_C_QTY],0)</f>
        <v>2613</v>
      </c>
      <c r="I29" s="4" t="str">
        <f ca="1">INDEX(INDIRECT($4:$4),Table1[//DB])</f>
        <v>Balon FS HS Warna 20X5 LKF 3200HBW</v>
      </c>
      <c r="J29" s="4" t="str">
        <f ca="1">INDEX(INDIRECT($4:$4),Table1[//DB])</f>
        <v>UNTANA</v>
      </c>
      <c r="K29" s="5" t="str">
        <f ca="1">INDEX(INDIRECT($4:$4),Table1[//DB])</f>
        <v>PSM</v>
      </c>
      <c r="L29" s="4" t="str">
        <f ca="1">INDEX(INDIRECT($4:$4),Table1[//DB])</f>
        <v>40 LPG</v>
      </c>
      <c r="M29" s="4" t="str">
        <f ca="1">INDEX(INDIRECT($4:$4),Table1[//DB])</f>
        <v>dll</v>
      </c>
      <c r="N29" s="4" t="str">
        <f ca="1">INDEX(INDIRECT($4:$4),Table1[//DB])</f>
        <v>40</v>
      </c>
      <c r="O29" s="4" t="str">
        <f ca="1">INDEX(INDIRECT($4:$4),Table1[//DB])</f>
        <v>LPG</v>
      </c>
      <c r="P29" s="4" t="str">
        <f ca="1">INDEX(INDIRECT($4:$4),Table1[//DB])</f>
        <v/>
      </c>
      <c r="Q29" s="4" t="str">
        <f ca="1">INDEX(INDIRECT($4:$4),Table1[//DB])</f>
        <v/>
      </c>
      <c r="R29" s="4" t="str">
        <f ca="1">INDEX(INDIRECT($4:$4),Table1[//DB])</f>
        <v/>
      </c>
      <c r="S29" s="4" t="str">
        <f ca="1">INDEX(INDIRECT($4:$4),Table1[//DB])</f>
        <v/>
      </c>
      <c r="T29" s="4">
        <f ca="1">INDEX(INDIRECT($4:$4),Table1[//DB])</f>
        <v>40</v>
      </c>
      <c r="U29" s="4" t="str">
        <f ca="1">INDEX(INDIRECT($4:$4),Table1[//DB])</f>
        <v>LPG</v>
      </c>
      <c r="V29" s="4"/>
      <c r="W29" s="2">
        <f>INDEX([1]!NOTA[C],Table1[[#This Row],[//NOTA]])</f>
        <v>2</v>
      </c>
      <c r="X2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9" s="2">
        <f>IF(Table1[[#This Row],[CTN]]&lt;1,"",INDEX([1]!NOTA[QTY],Table1[[#This Row],[//NOTA]]))</f>
        <v>80</v>
      </c>
      <c r="Z29" s="2" t="str">
        <f>IF(Table1[[#This Row],[CTN]]&lt;1,"",INDEX([1]!NOTA[STN],Table1[[#This Row],[//NOTA]]))</f>
        <v>LPG</v>
      </c>
      <c r="AA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B29" s="4" t="str">
        <f>IF(Table1[[#This Row],[CTN]]&lt;1,INDEX([1]!NOTA[QTY],Table1[[#This Row],[//NOTA]]),"")</f>
        <v/>
      </c>
      <c r="AC29" s="4" t="str">
        <f>IF(Table1[[#This Row],[SISA]]="","",INDEX([1]!NOTA[STN],Table1[[#This Row],[//NOTA]]))</f>
        <v/>
      </c>
      <c r="AD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" s="2" t="str">
        <f>IF(Table1[[#This Row],[SISA X]]="","",Table1[[#This Row],[STN X]])</f>
        <v/>
      </c>
      <c r="AF29" s="2">
        <f ca="1">IF(AND(AR$5:AR$345&gt;=$3:$3,AR$5:AR$345&lt;=$4:$4),Table1[[#This Row],[CTN]],"")</f>
        <v>2</v>
      </c>
      <c r="AG29" s="2" t="str">
        <f ca="1">IF(Table1[[#This Row],[CTN_MG_1]]="","",Table1[[#This Row],[SISA X]])</f>
        <v/>
      </c>
      <c r="AH29" s="2" t="str">
        <f ca="1">IF(Table1[[#This Row],[QTY_ECER_MG_1]]="","",Table1[[#This Row],[STN SISA X]])</f>
        <v/>
      </c>
      <c r="AI29" s="2">
        <f ca="1">IF(Table1[[#This Row],[CTN_MG_1]]="","",COUNT(AF$6:AF29))</f>
        <v>15</v>
      </c>
      <c r="AJ29" s="2" t="str">
        <f ca="1">IF(AND(Table1[TGL_H]&gt;=$3:$3,Table1[TGL_H]&lt;=$4:$4),Table1[CTN],"")</f>
        <v/>
      </c>
      <c r="AK29" s="2" t="str">
        <f ca="1">IF(Table1[[#This Row],[CTN_MG_2]]="","",Table1[[#This Row],[SISA X]])</f>
        <v/>
      </c>
      <c r="AL29" s="2" t="str">
        <f ca="1">IF(Table1[[#This Row],[QTY_ECER_MG_2]]="","",Table1[[#This Row],[STN SISA X]])</f>
        <v/>
      </c>
      <c r="AM29" s="2" t="str">
        <f ca="1">IF(Table1[[#This Row],[CTN_MG_2]]="","",COUNT(AJ$6:AJ29))</f>
        <v/>
      </c>
      <c r="AN29" s="2" t="str">
        <f ca="1">IF(AND(AR$5:AR$345&gt;=$3:$3,AR$5:AR$345&lt;=$4:$4),Table1[[#This Row],[CTN]],"")</f>
        <v/>
      </c>
      <c r="AO29" s="2" t="str">
        <f ca="1">IF(Table1[[#This Row],[CTN_MG_3]]="","",Table1[[#This Row],[SISA X]])</f>
        <v/>
      </c>
      <c r="AP29" s="2" t="str">
        <f ca="1">IF(Table1[[#This Row],[QTY_ECER_MG_3]]="","",Table1[[#This Row],[STN SISA X]])</f>
        <v/>
      </c>
      <c r="AQ29" s="4" t="str">
        <f ca="1">IF(Table1[[#This Row],[CTN_MG_3]]="","",COUNT(AN$6:AN29))</f>
        <v/>
      </c>
      <c r="AR29" s="3">
        <f ca="1">INDEX([1]!NOTA[TGL_H],Table1[[#This Row],[//NOTA]])</f>
        <v>45111</v>
      </c>
    </row>
    <row r="30" spans="1:44" x14ac:dyDescent="0.25">
      <c r="A30" s="1">
        <v>38</v>
      </c>
      <c r="D30" t="str">
        <f ca="1">INDEX([1]!NOTA[NB NOTA_C_QTY],Table1[[#This Row],[//NOTA]])</f>
        <v>balonmacaron122820x5lkm280050lpguntana</v>
      </c>
      <c r="E3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balonmacaron122820x5lkm280050lpg</v>
      </c>
      <c r="F30">
        <f ca="1">MATCH(E$5:E$345,[2]!GLOBAL[POINTER],0)</f>
        <v>2362</v>
      </c>
      <c r="G30">
        <f t="shared" si="0"/>
        <v>38</v>
      </c>
      <c r="H30">
        <f ca="1">MATCH(Table1[[#This Row],[NB NOTA_C_QTY]],[3]!db[NB NOTA_C_QTY],0)</f>
        <v>139</v>
      </c>
      <c r="I30" s="4" t="str">
        <f ca="1">INDEX(INDIRECT($4:$4),Table1[//DB])</f>
        <v>Balon macaron 1228 20x5 LKM 2800</v>
      </c>
      <c r="J30" s="4" t="str">
        <f ca="1">INDEX(INDIRECT($4:$4),Table1[//DB])</f>
        <v>UNTANA</v>
      </c>
      <c r="K30" s="5" t="str">
        <f ca="1">INDEX(INDIRECT($4:$4),Table1[//DB])</f>
        <v>PSM</v>
      </c>
      <c r="L30" s="4" t="str">
        <f ca="1">INDEX(INDIRECT($4:$4),Table1[//DB])</f>
        <v>50 LPG</v>
      </c>
      <c r="M30" s="4" t="str">
        <f ca="1">INDEX(INDIRECT($4:$4),Table1[//DB])</f>
        <v>balon</v>
      </c>
      <c r="N30" s="4" t="str">
        <f ca="1">INDEX(INDIRECT($4:$4),Table1[//DB])</f>
        <v>50</v>
      </c>
      <c r="O30" s="4" t="str">
        <f ca="1">INDEX(INDIRECT($4:$4),Table1[//DB])</f>
        <v>LPG</v>
      </c>
      <c r="P30" s="4" t="str">
        <f ca="1">INDEX(INDIRECT($4:$4),Table1[//DB])</f>
        <v/>
      </c>
      <c r="Q30" s="4" t="str">
        <f ca="1">INDEX(INDIRECT($4:$4),Table1[//DB])</f>
        <v/>
      </c>
      <c r="R30" s="4" t="str">
        <f ca="1">INDEX(INDIRECT($4:$4),Table1[//DB])</f>
        <v/>
      </c>
      <c r="S30" s="4" t="str">
        <f ca="1">INDEX(INDIRECT($4:$4),Table1[//DB])</f>
        <v/>
      </c>
      <c r="T30" s="4">
        <f ca="1">INDEX(INDIRECT($4:$4),Table1[//DB])</f>
        <v>50</v>
      </c>
      <c r="U30" s="4" t="str">
        <f ca="1">INDEX(INDIRECT($4:$4),Table1[//DB])</f>
        <v>LPG</v>
      </c>
      <c r="V30" s="4"/>
      <c r="W30" s="2">
        <f>INDEX([1]!NOTA[C],Table1[[#This Row],[//NOTA]])</f>
        <v>1</v>
      </c>
      <c r="X3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" s="2">
        <f>IF(Table1[[#This Row],[CTN]]&lt;1,"",INDEX([1]!NOTA[QTY],Table1[[#This Row],[//NOTA]]))</f>
        <v>50</v>
      </c>
      <c r="Z30" s="2" t="str">
        <f>IF(Table1[[#This Row],[CTN]]&lt;1,"",INDEX([1]!NOTA[STN],Table1[[#This Row],[//NOTA]]))</f>
        <v>LPG</v>
      </c>
      <c r="AA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</v>
      </c>
      <c r="AB30" s="4" t="str">
        <f>IF(Table1[[#This Row],[CTN]]&lt;1,INDEX([1]!NOTA[QTY],Table1[[#This Row],[//NOTA]]),"")</f>
        <v/>
      </c>
      <c r="AC30" s="4" t="str">
        <f>IF(Table1[[#This Row],[SISA]]="","",INDEX([1]!NOTA[STN],Table1[[#This Row],[//NOTA]]))</f>
        <v/>
      </c>
      <c r="AD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" s="2" t="str">
        <f>IF(Table1[[#This Row],[SISA X]]="","",Table1[[#This Row],[STN X]])</f>
        <v/>
      </c>
      <c r="AF30" s="2">
        <f ca="1">IF(AND(AR$5:AR$345&gt;=$3:$3,AR$5:AR$345&lt;=$4:$4),Table1[[#This Row],[CTN]],"")</f>
        <v>1</v>
      </c>
      <c r="AG30" s="2" t="str">
        <f ca="1">IF(Table1[[#This Row],[CTN_MG_1]]="","",Table1[[#This Row],[SISA X]])</f>
        <v/>
      </c>
      <c r="AH30" s="2" t="str">
        <f ca="1">IF(Table1[[#This Row],[QTY_ECER_MG_1]]="","",Table1[[#This Row],[STN SISA X]])</f>
        <v/>
      </c>
      <c r="AI30" s="2">
        <f ca="1">IF(Table1[[#This Row],[CTN_MG_1]]="","",COUNT(AF$6:AF30))</f>
        <v>16</v>
      </c>
      <c r="AJ30" s="2" t="str">
        <f ca="1">IF(AND(Table1[TGL_H]&gt;=$3:$3,Table1[TGL_H]&lt;=$4:$4),Table1[CTN],"")</f>
        <v/>
      </c>
      <c r="AK30" s="2" t="str">
        <f ca="1">IF(Table1[[#This Row],[CTN_MG_2]]="","",Table1[[#This Row],[SISA X]])</f>
        <v/>
      </c>
      <c r="AL30" s="2" t="str">
        <f ca="1">IF(Table1[[#This Row],[QTY_ECER_MG_2]]="","",Table1[[#This Row],[STN SISA X]])</f>
        <v/>
      </c>
      <c r="AM30" s="2" t="str">
        <f ca="1">IF(Table1[[#This Row],[CTN_MG_2]]="","",COUNT(AJ$6:AJ30))</f>
        <v/>
      </c>
      <c r="AN30" s="2" t="str">
        <f ca="1">IF(AND(AR$5:AR$345&gt;=$3:$3,AR$5:AR$345&lt;=$4:$4),Table1[[#This Row],[CTN]],"")</f>
        <v/>
      </c>
      <c r="AO30" s="2" t="str">
        <f ca="1">IF(Table1[[#This Row],[CTN_MG_3]]="","",Table1[[#This Row],[SISA X]])</f>
        <v/>
      </c>
      <c r="AP30" s="2" t="str">
        <f ca="1">IF(Table1[[#This Row],[QTY_ECER_MG_3]]="","",Table1[[#This Row],[STN SISA X]])</f>
        <v/>
      </c>
      <c r="AQ30" s="4" t="str">
        <f ca="1">IF(Table1[[#This Row],[CTN_MG_3]]="","",COUNT(AN$6:AN30))</f>
        <v/>
      </c>
      <c r="AR30" s="3">
        <f ca="1">INDEX([1]!NOTA[TGL_H],Table1[[#This Row],[//NOTA]])</f>
        <v>45111</v>
      </c>
    </row>
    <row r="31" spans="1:44" x14ac:dyDescent="0.25">
      <c r="A31" s="1">
        <v>39</v>
      </c>
      <c r="D31" t="str">
        <f ca="1">INDEX([1]!NOTA[NB NOTA_C_QTY],Table1[[#This Row],[//NOTA]])</f>
        <v>balonmacaron102220x5lkm220060lpguntana</v>
      </c>
      <c r="E3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balonmacaron1022lkm220060lpg</v>
      </c>
      <c r="F31">
        <f ca="1">MATCH(E$5:E$345,[2]!GLOBAL[POINTER],0)</f>
        <v>2361</v>
      </c>
      <c r="G31">
        <f t="shared" si="0"/>
        <v>39</v>
      </c>
      <c r="H31">
        <f ca="1">MATCH(Table1[[#This Row],[NB NOTA_C_QTY]],[3]!db[NB NOTA_C_QTY],0)</f>
        <v>138</v>
      </c>
      <c r="I31" s="4" t="str">
        <f ca="1">INDEX(INDIRECT($4:$4),Table1[//DB])</f>
        <v>Balon Macaron 1022 LKM 2200</v>
      </c>
      <c r="J31" s="4" t="str">
        <f ca="1">INDEX(INDIRECT($4:$4),Table1[//DB])</f>
        <v>UNTANA</v>
      </c>
      <c r="K31" s="5" t="str">
        <f ca="1">INDEX(INDIRECT($4:$4),Table1[//DB])</f>
        <v>PSM</v>
      </c>
      <c r="L31" s="4" t="str">
        <f ca="1">INDEX(INDIRECT($4:$4),Table1[//DB])</f>
        <v>60 LPG</v>
      </c>
      <c r="M31" s="4" t="str">
        <f ca="1">INDEX(INDIRECT($4:$4),Table1[//DB])</f>
        <v>balon</v>
      </c>
      <c r="N31" s="4" t="str">
        <f ca="1">INDEX(INDIRECT($4:$4),Table1[//DB])</f>
        <v>60</v>
      </c>
      <c r="O31" s="4" t="str">
        <f ca="1">INDEX(INDIRECT($4:$4),Table1[//DB])</f>
        <v>LPG</v>
      </c>
      <c r="P31" s="4" t="str">
        <f ca="1">INDEX(INDIRECT($4:$4),Table1[//DB])</f>
        <v/>
      </c>
      <c r="Q31" s="4" t="str">
        <f ca="1">INDEX(INDIRECT($4:$4),Table1[//DB])</f>
        <v/>
      </c>
      <c r="R31" s="4" t="str">
        <f ca="1">INDEX(INDIRECT($4:$4),Table1[//DB])</f>
        <v/>
      </c>
      <c r="S31" s="4" t="str">
        <f ca="1">INDEX(INDIRECT($4:$4),Table1[//DB])</f>
        <v/>
      </c>
      <c r="T31" s="4">
        <f ca="1">INDEX(INDIRECT($4:$4),Table1[//DB])</f>
        <v>60</v>
      </c>
      <c r="U31" s="4" t="str">
        <f ca="1">INDEX(INDIRECT($4:$4),Table1[//DB])</f>
        <v>LPG</v>
      </c>
      <c r="V31" s="4"/>
      <c r="W31" s="2">
        <f>INDEX([1]!NOTA[C],Table1[[#This Row],[//NOTA]])</f>
        <v>1</v>
      </c>
      <c r="X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" s="2">
        <f>IF(Table1[[#This Row],[CTN]]&lt;1,"",INDEX([1]!NOTA[QTY],Table1[[#This Row],[//NOTA]]))</f>
        <v>60</v>
      </c>
      <c r="Z31" s="2" t="str">
        <f>IF(Table1[[#This Row],[CTN]]&lt;1,"",INDEX([1]!NOTA[STN],Table1[[#This Row],[//NOTA]]))</f>
        <v>LPG</v>
      </c>
      <c r="AA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31" s="4" t="str">
        <f>IF(Table1[[#This Row],[CTN]]&lt;1,INDEX([1]!NOTA[QTY],Table1[[#This Row],[//NOTA]]),"")</f>
        <v/>
      </c>
      <c r="AC31" s="4" t="str">
        <f>IF(Table1[[#This Row],[SISA]]="","",INDEX([1]!NOTA[STN],Table1[[#This Row],[//NOTA]]))</f>
        <v/>
      </c>
      <c r="AD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" s="2" t="str">
        <f>IF(Table1[[#This Row],[SISA X]]="","",Table1[[#This Row],[STN X]])</f>
        <v/>
      </c>
      <c r="AF31" s="2">
        <f ca="1">IF(AND(AR$5:AR$345&gt;=$3:$3,AR$5:AR$345&lt;=$4:$4),Table1[[#This Row],[CTN]],"")</f>
        <v>1</v>
      </c>
      <c r="AG31" s="2" t="str">
        <f ca="1">IF(Table1[[#This Row],[CTN_MG_1]]="","",Table1[[#This Row],[SISA X]])</f>
        <v/>
      </c>
      <c r="AH31" s="2" t="str">
        <f ca="1">IF(Table1[[#This Row],[QTY_ECER_MG_1]]="","",Table1[[#This Row],[STN SISA X]])</f>
        <v/>
      </c>
      <c r="AI31" s="2">
        <f ca="1">IF(Table1[[#This Row],[CTN_MG_1]]="","",COUNT(AF$6:AF31))</f>
        <v>17</v>
      </c>
      <c r="AJ31" s="2" t="str">
        <f ca="1">IF(AND(Table1[TGL_H]&gt;=$3:$3,Table1[TGL_H]&lt;=$4:$4),Table1[CTN],"")</f>
        <v/>
      </c>
      <c r="AK31" s="2" t="str">
        <f ca="1">IF(Table1[[#This Row],[CTN_MG_2]]="","",Table1[[#This Row],[SISA X]])</f>
        <v/>
      </c>
      <c r="AL31" s="2" t="str">
        <f ca="1">IF(Table1[[#This Row],[QTY_ECER_MG_2]]="","",Table1[[#This Row],[STN SISA X]])</f>
        <v/>
      </c>
      <c r="AM31" s="2" t="str">
        <f ca="1">IF(Table1[[#This Row],[CTN_MG_2]]="","",COUNT(AJ$6:AJ31))</f>
        <v/>
      </c>
      <c r="AN31" s="2" t="str">
        <f ca="1">IF(AND(AR$5:AR$345&gt;=$3:$3,AR$5:AR$345&lt;=$4:$4),Table1[[#This Row],[CTN]],"")</f>
        <v/>
      </c>
      <c r="AO31" s="2" t="str">
        <f ca="1">IF(Table1[[#This Row],[CTN_MG_3]]="","",Table1[[#This Row],[SISA X]])</f>
        <v/>
      </c>
      <c r="AP31" s="2" t="str">
        <f ca="1">IF(Table1[[#This Row],[QTY_ECER_MG_3]]="","",Table1[[#This Row],[STN SISA X]])</f>
        <v/>
      </c>
      <c r="AQ31" s="4" t="str">
        <f ca="1">IF(Table1[[#This Row],[CTN_MG_3]]="","",COUNT(AN$6:AN31))</f>
        <v/>
      </c>
      <c r="AR31" s="3">
        <f ca="1">INDEX([1]!NOTA[TGL_H],Table1[[#This Row],[//NOTA]])</f>
        <v>45111</v>
      </c>
    </row>
    <row r="32" spans="1:44" x14ac:dyDescent="0.25">
      <c r="A32" s="1">
        <v>40</v>
      </c>
      <c r="D32" t="str">
        <f ca="1">INDEX([1]!NOTA[NB NOTA_C_QTY],Table1[[#This Row],[//NOTA]])</f>
        <v>balonkilap102220x5lkp220060lpguntana</v>
      </c>
      <c r="E3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balonkilap102220x5lkp220060lpg</v>
      </c>
      <c r="F32">
        <f ca="1">MATCH(E$5:E$345,[2]!GLOBAL[POINTER],0)</f>
        <v>3380</v>
      </c>
      <c r="G32">
        <f t="shared" si="0"/>
        <v>40</v>
      </c>
      <c r="H32">
        <f ca="1">MATCH(Table1[[#This Row],[NB NOTA_C_QTY]],[3]!db[NB NOTA_C_QTY],0)</f>
        <v>2614</v>
      </c>
      <c r="I32" s="4" t="str">
        <f ca="1">INDEX(INDIRECT($4:$4),Table1[//DB])</f>
        <v>Balon Kilap 1022 20X5 LKP 2200</v>
      </c>
      <c r="J32" s="4" t="str">
        <f ca="1">INDEX(INDIRECT($4:$4),Table1[//DB])</f>
        <v>UNTANA</v>
      </c>
      <c r="K32" s="5" t="str">
        <f ca="1">INDEX(INDIRECT($4:$4),Table1[//DB])</f>
        <v>PSM</v>
      </c>
      <c r="L32" s="4" t="str">
        <f ca="1">INDEX(INDIRECT($4:$4),Table1[//DB])</f>
        <v>60 LPG</v>
      </c>
      <c r="M32" s="4" t="str">
        <f ca="1">INDEX(INDIRECT($4:$4),Table1[//DB])</f>
        <v>dll</v>
      </c>
      <c r="N32" s="4" t="str">
        <f ca="1">INDEX(INDIRECT($4:$4),Table1[//DB])</f>
        <v>60</v>
      </c>
      <c r="O32" s="4" t="str">
        <f ca="1">INDEX(INDIRECT($4:$4),Table1[//DB])</f>
        <v>LPG</v>
      </c>
      <c r="P32" s="4" t="str">
        <f ca="1">INDEX(INDIRECT($4:$4),Table1[//DB])</f>
        <v/>
      </c>
      <c r="Q32" s="4" t="str">
        <f ca="1">INDEX(INDIRECT($4:$4),Table1[//DB])</f>
        <v/>
      </c>
      <c r="R32" s="4" t="str">
        <f ca="1">INDEX(INDIRECT($4:$4),Table1[//DB])</f>
        <v/>
      </c>
      <c r="S32" s="4" t="str">
        <f ca="1">INDEX(INDIRECT($4:$4),Table1[//DB])</f>
        <v/>
      </c>
      <c r="T32" s="4">
        <f ca="1">INDEX(INDIRECT($4:$4),Table1[//DB])</f>
        <v>60</v>
      </c>
      <c r="U32" s="4" t="str">
        <f ca="1">INDEX(INDIRECT($4:$4),Table1[//DB])</f>
        <v>LPG</v>
      </c>
      <c r="V32" s="4"/>
      <c r="W32" s="2">
        <f>INDEX([1]!NOTA[C],Table1[[#This Row],[//NOTA]])</f>
        <v>1</v>
      </c>
      <c r="X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" s="2">
        <f>IF(Table1[[#This Row],[CTN]]&lt;1,"",INDEX([1]!NOTA[QTY],Table1[[#This Row],[//NOTA]]))</f>
        <v>60</v>
      </c>
      <c r="Z32" s="2" t="str">
        <f>IF(Table1[[#This Row],[CTN]]&lt;1,"",INDEX([1]!NOTA[STN],Table1[[#This Row],[//NOTA]]))</f>
        <v>LPG</v>
      </c>
      <c r="AA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32" s="4" t="str">
        <f>IF(Table1[[#This Row],[CTN]]&lt;1,INDEX([1]!NOTA[QTY],Table1[[#This Row],[//NOTA]]),"")</f>
        <v/>
      </c>
      <c r="AC32" s="4" t="str">
        <f>IF(Table1[[#This Row],[SISA]]="","",INDEX([1]!NOTA[STN],Table1[[#This Row],[//NOTA]]))</f>
        <v/>
      </c>
      <c r="AD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" s="2" t="str">
        <f>IF(Table1[[#This Row],[SISA X]]="","",Table1[[#This Row],[STN X]])</f>
        <v/>
      </c>
      <c r="AF32" s="2">
        <f ca="1">IF(AND(AR$5:AR$345&gt;=$3:$3,AR$5:AR$345&lt;=$4:$4),Table1[[#This Row],[CTN]],"")</f>
        <v>1</v>
      </c>
      <c r="AG32" s="2" t="str">
        <f ca="1">IF(Table1[[#This Row],[CTN_MG_1]]="","",Table1[[#This Row],[SISA X]])</f>
        <v/>
      </c>
      <c r="AH32" s="2" t="str">
        <f ca="1">IF(Table1[[#This Row],[QTY_ECER_MG_1]]="","",Table1[[#This Row],[STN SISA X]])</f>
        <v/>
      </c>
      <c r="AI32" s="2">
        <f ca="1">IF(Table1[[#This Row],[CTN_MG_1]]="","",COUNT(AF$6:AF32))</f>
        <v>18</v>
      </c>
      <c r="AJ32" s="2" t="str">
        <f ca="1">IF(AND(Table1[TGL_H]&gt;=$3:$3,Table1[TGL_H]&lt;=$4:$4),Table1[CTN],"")</f>
        <v/>
      </c>
      <c r="AK32" s="2" t="str">
        <f ca="1">IF(Table1[[#This Row],[CTN_MG_2]]="","",Table1[[#This Row],[SISA X]])</f>
        <v/>
      </c>
      <c r="AL32" s="2" t="str">
        <f ca="1">IF(Table1[[#This Row],[QTY_ECER_MG_2]]="","",Table1[[#This Row],[STN SISA X]])</f>
        <v/>
      </c>
      <c r="AM32" s="2" t="str">
        <f ca="1">IF(Table1[[#This Row],[CTN_MG_2]]="","",COUNT(AJ$6:AJ32))</f>
        <v/>
      </c>
      <c r="AN32" s="2" t="str">
        <f ca="1">IF(AND(AR$5:AR$345&gt;=$3:$3,AR$5:AR$345&lt;=$4:$4),Table1[[#This Row],[CTN]],"")</f>
        <v/>
      </c>
      <c r="AO32" s="2" t="str">
        <f ca="1">IF(Table1[[#This Row],[CTN_MG_3]]="","",Table1[[#This Row],[SISA X]])</f>
        <v/>
      </c>
      <c r="AP32" s="2" t="str">
        <f ca="1">IF(Table1[[#This Row],[QTY_ECER_MG_3]]="","",Table1[[#This Row],[STN SISA X]])</f>
        <v/>
      </c>
      <c r="AQ32" s="4" t="str">
        <f ca="1">IF(Table1[[#This Row],[CTN_MG_3]]="","",COUNT(AN$6:AN32))</f>
        <v/>
      </c>
      <c r="AR32" s="3">
        <f ca="1">INDEX([1]!NOTA[TGL_H],Table1[[#This Row],[//NOTA]])</f>
        <v>45111</v>
      </c>
    </row>
    <row r="33" spans="1:44" x14ac:dyDescent="0.25">
      <c r="A33" s="1">
        <v>41</v>
      </c>
      <c r="D33" t="str">
        <f ca="1">INDEX([1]!NOTA[NB NOTA_C_QTY],Table1[[#This Row],[//NOTA]])</f>
        <v>balonkilap123220x5lkp320050lpguntana</v>
      </c>
      <c r="E3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balonkilap123220x5lkp320050lpg</v>
      </c>
      <c r="F33">
        <f ca="1">MATCH(E$5:E$345,[2]!GLOBAL[POINTER],0)</f>
        <v>224</v>
      </c>
      <c r="G33">
        <f t="shared" si="0"/>
        <v>41</v>
      </c>
      <c r="H33">
        <f ca="1">MATCH(Table1[[#This Row],[NB NOTA_C_QTY]],[3]!db[NB NOTA_C_QTY],0)</f>
        <v>2615</v>
      </c>
      <c r="I33" s="4" t="str">
        <f ca="1">INDEX(INDIRECT($4:$4),Table1[//DB])</f>
        <v>Balon Kilap 1232 20X5 LKP 3200</v>
      </c>
      <c r="J33" s="4" t="str">
        <f ca="1">INDEX(INDIRECT($4:$4),Table1[//DB])</f>
        <v>UNTANA</v>
      </c>
      <c r="K33" s="5" t="str">
        <f ca="1">INDEX(INDIRECT($4:$4),Table1[//DB])</f>
        <v>PSM</v>
      </c>
      <c r="L33" s="4" t="str">
        <f ca="1">INDEX(INDIRECT($4:$4),Table1[//DB])</f>
        <v>50 LPG</v>
      </c>
      <c r="M33" s="4" t="str">
        <f ca="1">INDEX(INDIRECT($4:$4),Table1[//DB])</f>
        <v>dll</v>
      </c>
      <c r="N33" s="4" t="str">
        <f ca="1">INDEX(INDIRECT($4:$4),Table1[//DB])</f>
        <v>50</v>
      </c>
      <c r="O33" s="4" t="str">
        <f ca="1">INDEX(INDIRECT($4:$4),Table1[//DB])</f>
        <v>LPG</v>
      </c>
      <c r="P33" s="4" t="str">
        <f ca="1">INDEX(INDIRECT($4:$4),Table1[//DB])</f>
        <v/>
      </c>
      <c r="Q33" s="4" t="str">
        <f ca="1">INDEX(INDIRECT($4:$4),Table1[//DB])</f>
        <v/>
      </c>
      <c r="R33" s="4" t="str">
        <f ca="1">INDEX(INDIRECT($4:$4),Table1[//DB])</f>
        <v/>
      </c>
      <c r="S33" s="4" t="str">
        <f ca="1">INDEX(INDIRECT($4:$4),Table1[//DB])</f>
        <v/>
      </c>
      <c r="T33" s="4">
        <f ca="1">INDEX(INDIRECT($4:$4),Table1[//DB])</f>
        <v>50</v>
      </c>
      <c r="U33" s="4" t="str">
        <f ca="1">INDEX(INDIRECT($4:$4),Table1[//DB])</f>
        <v>LPG</v>
      </c>
      <c r="V33" s="4"/>
      <c r="W33" s="2">
        <f>INDEX([1]!NOTA[C],Table1[[#This Row],[//NOTA]])</f>
        <v>2</v>
      </c>
      <c r="X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" s="2">
        <f>IF(Table1[[#This Row],[CTN]]&lt;1,"",INDEX([1]!NOTA[QTY],Table1[[#This Row],[//NOTA]]))</f>
        <v>100</v>
      </c>
      <c r="Z33" s="2" t="str">
        <f>IF(Table1[[#This Row],[CTN]]&lt;1,"",INDEX([1]!NOTA[STN],Table1[[#This Row],[//NOTA]]))</f>
        <v>LPG</v>
      </c>
      <c r="AA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B33" s="4" t="str">
        <f>IF(Table1[[#This Row],[CTN]]&lt;1,INDEX([1]!NOTA[QTY],Table1[[#This Row],[//NOTA]]),"")</f>
        <v/>
      </c>
      <c r="AC33" s="4" t="str">
        <f>IF(Table1[[#This Row],[SISA]]="","",INDEX([1]!NOTA[STN],Table1[[#This Row],[//NOTA]]))</f>
        <v/>
      </c>
      <c r="AD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" s="2" t="str">
        <f>IF(Table1[[#This Row],[SISA X]]="","",Table1[[#This Row],[STN X]])</f>
        <v/>
      </c>
      <c r="AF33" s="2">
        <f ca="1">IF(AND(AR$5:AR$345&gt;=$3:$3,AR$5:AR$345&lt;=$4:$4),Table1[[#This Row],[CTN]],"")</f>
        <v>2</v>
      </c>
      <c r="AG33" s="2" t="str">
        <f ca="1">IF(Table1[[#This Row],[CTN_MG_1]]="","",Table1[[#This Row],[SISA X]])</f>
        <v/>
      </c>
      <c r="AH33" s="2" t="str">
        <f ca="1">IF(Table1[[#This Row],[QTY_ECER_MG_1]]="","",Table1[[#This Row],[STN SISA X]])</f>
        <v/>
      </c>
      <c r="AI33" s="2">
        <f ca="1">IF(Table1[[#This Row],[CTN_MG_1]]="","",COUNT(AF$6:AF33))</f>
        <v>19</v>
      </c>
      <c r="AJ33" s="2" t="str">
        <f ca="1">IF(AND(Table1[TGL_H]&gt;=$3:$3,Table1[TGL_H]&lt;=$4:$4),Table1[CTN],"")</f>
        <v/>
      </c>
      <c r="AK33" s="2" t="str">
        <f ca="1">IF(Table1[[#This Row],[CTN_MG_2]]="","",Table1[[#This Row],[SISA X]])</f>
        <v/>
      </c>
      <c r="AL33" s="2" t="str">
        <f ca="1">IF(Table1[[#This Row],[QTY_ECER_MG_2]]="","",Table1[[#This Row],[STN SISA X]])</f>
        <v/>
      </c>
      <c r="AM33" s="2" t="str">
        <f ca="1">IF(Table1[[#This Row],[CTN_MG_2]]="","",COUNT(AJ$6:AJ33))</f>
        <v/>
      </c>
      <c r="AN33" s="2" t="str">
        <f ca="1">IF(AND(AR$5:AR$345&gt;=$3:$3,AR$5:AR$345&lt;=$4:$4),Table1[[#This Row],[CTN]],"")</f>
        <v/>
      </c>
      <c r="AO33" s="2" t="str">
        <f ca="1">IF(Table1[[#This Row],[CTN_MG_3]]="","",Table1[[#This Row],[SISA X]])</f>
        <v/>
      </c>
      <c r="AP33" s="2" t="str">
        <f ca="1">IF(Table1[[#This Row],[QTY_ECER_MG_3]]="","",Table1[[#This Row],[STN SISA X]])</f>
        <v/>
      </c>
      <c r="AQ33" s="4" t="str">
        <f ca="1">IF(Table1[[#This Row],[CTN_MG_3]]="","",COUNT(AN$6:AN33))</f>
        <v/>
      </c>
      <c r="AR33" s="3">
        <f ca="1">INDEX([1]!NOTA[TGL_H],Table1[[#This Row],[//NOTA]])</f>
        <v>45111</v>
      </c>
    </row>
    <row r="34" spans="1:44" x14ac:dyDescent="0.25">
      <c r="A34" s="1">
        <v>42</v>
      </c>
      <c r="D34" t="str">
        <f ca="1">INDEX([1]!NOTA[NB NOTA_C_QTY],Table1[[#This Row],[//NOTA]])</f>
        <v>balonlove102220x5lkl220075lpguntana</v>
      </c>
      <c r="E3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balonlove102220x5lkl220075lpg</v>
      </c>
      <c r="F34">
        <f ca="1">MATCH(E$5:E$345,[2]!GLOBAL[POINTER],0)</f>
        <v>226</v>
      </c>
      <c r="G34">
        <f t="shared" si="0"/>
        <v>42</v>
      </c>
      <c r="H34">
        <f ca="1">MATCH(Table1[[#This Row],[NB NOTA_C_QTY]],[3]!db[NB NOTA_C_QTY],0)</f>
        <v>137</v>
      </c>
      <c r="I34" s="4" t="str">
        <f ca="1">INDEX(INDIRECT($4:$4),Table1[//DB])</f>
        <v>Balon Love 1022 20x5 LKL 2200</v>
      </c>
      <c r="J34" s="4" t="str">
        <f ca="1">INDEX(INDIRECT($4:$4),Table1[//DB])</f>
        <v>UNTANA</v>
      </c>
      <c r="K34" s="5" t="str">
        <f ca="1">INDEX(INDIRECT($4:$4),Table1[//DB])</f>
        <v>PSM</v>
      </c>
      <c r="L34" s="4" t="str">
        <f ca="1">INDEX(INDIRECT($4:$4),Table1[//DB])</f>
        <v>75 LPG</v>
      </c>
      <c r="M34" s="4" t="str">
        <f ca="1">INDEX(INDIRECT($4:$4),Table1[//DB])</f>
        <v>balon</v>
      </c>
      <c r="N34" s="4" t="str">
        <f ca="1">INDEX(INDIRECT($4:$4),Table1[//DB])</f>
        <v>75</v>
      </c>
      <c r="O34" s="4" t="str">
        <f ca="1">INDEX(INDIRECT($4:$4),Table1[//DB])</f>
        <v>LPG</v>
      </c>
      <c r="P34" s="4" t="str">
        <f ca="1">INDEX(INDIRECT($4:$4),Table1[//DB])</f>
        <v/>
      </c>
      <c r="Q34" s="4" t="str">
        <f ca="1">INDEX(INDIRECT($4:$4),Table1[//DB])</f>
        <v/>
      </c>
      <c r="R34" s="4" t="str">
        <f ca="1">INDEX(INDIRECT($4:$4),Table1[//DB])</f>
        <v/>
      </c>
      <c r="S34" s="4" t="str">
        <f ca="1">INDEX(INDIRECT($4:$4),Table1[//DB])</f>
        <v/>
      </c>
      <c r="T34" s="4">
        <f ca="1">INDEX(INDIRECT($4:$4),Table1[//DB])</f>
        <v>75</v>
      </c>
      <c r="U34" s="4" t="str">
        <f ca="1">INDEX(INDIRECT($4:$4),Table1[//DB])</f>
        <v>LPG</v>
      </c>
      <c r="V34" s="4"/>
      <c r="W34" s="2">
        <f>INDEX([1]!NOTA[C],Table1[[#This Row],[//NOTA]])</f>
        <v>2</v>
      </c>
      <c r="X3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4" s="2">
        <f>IF(Table1[[#This Row],[CTN]]&lt;1,"",INDEX([1]!NOTA[QTY],Table1[[#This Row],[//NOTA]]))</f>
        <v>150</v>
      </c>
      <c r="Z34" s="2" t="str">
        <f>IF(Table1[[#This Row],[CTN]]&lt;1,"",INDEX([1]!NOTA[STN],Table1[[#This Row],[//NOTA]]))</f>
        <v>LPG</v>
      </c>
      <c r="AA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B34" s="4" t="str">
        <f>IF(Table1[[#This Row],[CTN]]&lt;1,INDEX([1]!NOTA[QTY],Table1[[#This Row],[//NOTA]]),"")</f>
        <v/>
      </c>
      <c r="AC34" s="4" t="str">
        <f>IF(Table1[[#This Row],[SISA]]="","",INDEX([1]!NOTA[STN],Table1[[#This Row],[//NOTA]]))</f>
        <v/>
      </c>
      <c r="AD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" s="2" t="str">
        <f>IF(Table1[[#This Row],[SISA X]]="","",Table1[[#This Row],[STN X]])</f>
        <v/>
      </c>
      <c r="AF34" s="2">
        <f ca="1">IF(AND(AR$5:AR$345&gt;=$3:$3,AR$5:AR$345&lt;=$4:$4),Table1[[#This Row],[CTN]],"")</f>
        <v>2</v>
      </c>
      <c r="AG34" s="2" t="str">
        <f ca="1">IF(Table1[[#This Row],[CTN_MG_1]]="","",Table1[[#This Row],[SISA X]])</f>
        <v/>
      </c>
      <c r="AH34" s="2" t="str">
        <f ca="1">IF(Table1[[#This Row],[QTY_ECER_MG_1]]="","",Table1[[#This Row],[STN SISA X]])</f>
        <v/>
      </c>
      <c r="AI34" s="2">
        <f ca="1">IF(Table1[[#This Row],[CTN_MG_1]]="","",COUNT(AF$6:AF34))</f>
        <v>20</v>
      </c>
      <c r="AJ34" s="2" t="str">
        <f ca="1">IF(AND(Table1[TGL_H]&gt;=$3:$3,Table1[TGL_H]&lt;=$4:$4),Table1[CTN],"")</f>
        <v/>
      </c>
      <c r="AK34" s="2" t="str">
        <f ca="1">IF(Table1[[#This Row],[CTN_MG_2]]="","",Table1[[#This Row],[SISA X]])</f>
        <v/>
      </c>
      <c r="AL34" s="2" t="str">
        <f ca="1">IF(Table1[[#This Row],[QTY_ECER_MG_2]]="","",Table1[[#This Row],[STN SISA X]])</f>
        <v/>
      </c>
      <c r="AM34" s="2" t="str">
        <f ca="1">IF(Table1[[#This Row],[CTN_MG_2]]="","",COUNT(AJ$6:AJ34))</f>
        <v/>
      </c>
      <c r="AN34" s="2" t="str">
        <f ca="1">IF(AND(AR$5:AR$345&gt;=$3:$3,AR$5:AR$345&lt;=$4:$4),Table1[[#This Row],[CTN]],"")</f>
        <v/>
      </c>
      <c r="AO34" s="2" t="str">
        <f ca="1">IF(Table1[[#This Row],[CTN_MG_3]]="","",Table1[[#This Row],[SISA X]])</f>
        <v/>
      </c>
      <c r="AP34" s="2" t="str">
        <f ca="1">IF(Table1[[#This Row],[QTY_ECER_MG_3]]="","",Table1[[#This Row],[STN SISA X]])</f>
        <v/>
      </c>
      <c r="AQ34" s="4" t="str">
        <f ca="1">IF(Table1[[#This Row],[CTN_MG_3]]="","",COUNT(AN$6:AN34))</f>
        <v/>
      </c>
      <c r="AR34" s="3">
        <f ca="1">INDEX([1]!NOTA[TGL_H],Table1[[#This Row],[//NOTA]])</f>
        <v>45111</v>
      </c>
    </row>
    <row r="35" spans="1:44" x14ac:dyDescent="0.25">
      <c r="A35" s="1">
        <v>44</v>
      </c>
      <c r="D35" t="str">
        <f ca="1">INDEX([1]!NOTA[NB NOTA_C_QTY],Table1[[#This Row],[//NOTA]])</f>
        <v>correctiontapect522ptljk60lsnartomoro</v>
      </c>
      <c r="E3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tipeexkertasjkct522ptl60lsn</v>
      </c>
      <c r="F35" t="e">
        <f ca="1">MATCH(E$5:E$345,[2]!GLOBAL[POINTER],0)</f>
        <v>#N/A</v>
      </c>
      <c r="G35">
        <f t="shared" si="0"/>
        <v>44</v>
      </c>
      <c r="H35">
        <f ca="1">MATCH(Table1[[#This Row],[NB NOTA_C_QTY]],[3]!db[NB NOTA_C_QTY],0)</f>
        <v>582</v>
      </c>
      <c r="I35" s="4" t="str">
        <f ca="1">INDEX(INDIRECT($4:$4),Table1[//DB])</f>
        <v>Tipe-ex kertas JK CT-522 PTL</v>
      </c>
      <c r="J35" s="4" t="str">
        <f ca="1">INDEX(INDIRECT($4:$4),Table1[//DB])</f>
        <v>ARTO MORO</v>
      </c>
      <c r="K35" s="5" t="str">
        <f ca="1">INDEX(INDIRECT($4:$4),Table1[//DB])</f>
        <v>ATALI</v>
      </c>
      <c r="L35" s="4" t="str">
        <f ca="1">INDEX(INDIRECT($4:$4),Table1[//DB])</f>
        <v>60 LSN</v>
      </c>
      <c r="M35" s="4" t="str">
        <f ca="1">INDEX(INDIRECT($4:$4),Table1[//DB])</f>
        <v>tipex</v>
      </c>
      <c r="N35" s="4" t="str">
        <f ca="1">INDEX(INDIRECT($4:$4),Table1[//DB])</f>
        <v>60</v>
      </c>
      <c r="O35" s="4" t="str">
        <f ca="1">INDEX(INDIRECT($4:$4),Table1[//DB])</f>
        <v>LSN</v>
      </c>
      <c r="P35" s="4">
        <f ca="1">INDEX(INDIRECT($4:$4),Table1[//DB])</f>
        <v>12</v>
      </c>
      <c r="Q35" s="4" t="str">
        <f ca="1">INDEX(INDIRECT($4:$4),Table1[//DB])</f>
        <v>PCS</v>
      </c>
      <c r="R35" s="4" t="str">
        <f ca="1">INDEX(INDIRECT($4:$4),Table1[//DB])</f>
        <v/>
      </c>
      <c r="S35" s="4" t="str">
        <f ca="1">INDEX(INDIRECT($4:$4),Table1[//DB])</f>
        <v/>
      </c>
      <c r="T35" s="4">
        <f ca="1">INDEX(INDIRECT($4:$4),Table1[//DB])</f>
        <v>720</v>
      </c>
      <c r="U35" s="4" t="str">
        <f ca="1">INDEX(INDIRECT($4:$4),Table1[//DB])</f>
        <v>PCS</v>
      </c>
      <c r="V35" s="4"/>
      <c r="W35" s="2">
        <f>INDEX([1]!NOTA[C],Table1[[#This Row],[//NOTA]])</f>
        <v>2</v>
      </c>
      <c r="X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5" s="2">
        <f>IF(Table1[[#This Row],[CTN]]&lt;1,"",INDEX([1]!NOTA[QTY],Table1[[#This Row],[//NOTA]]))</f>
        <v>1440</v>
      </c>
      <c r="Z35" s="2" t="str">
        <f>IF(Table1[[#This Row],[CTN]]&lt;1,"",INDEX([1]!NOTA[STN],Table1[[#This Row],[//NOTA]]))</f>
        <v>PCS</v>
      </c>
      <c r="AA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5" s="4" t="str">
        <f>IF(Table1[[#This Row],[CTN]]&lt;1,INDEX([1]!NOTA[QTY],Table1[[#This Row],[//NOTA]]),"")</f>
        <v/>
      </c>
      <c r="AC35" s="4" t="str">
        <f>IF(Table1[[#This Row],[SISA]]="","",INDEX([1]!NOTA[STN],Table1[[#This Row],[//NOTA]]))</f>
        <v/>
      </c>
      <c r="AD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" s="2" t="str">
        <f>IF(Table1[[#This Row],[SISA X]]="","",Table1[[#This Row],[STN X]])</f>
        <v/>
      </c>
      <c r="AF35" s="2">
        <f ca="1">IF(AND(AR$5:AR$345&gt;=$3:$3,AR$5:AR$345&lt;=$4:$4),Table1[[#This Row],[CTN]],"")</f>
        <v>2</v>
      </c>
      <c r="AG35" s="2" t="str">
        <f ca="1">IF(Table1[[#This Row],[CTN_MG_1]]="","",Table1[[#This Row],[SISA X]])</f>
        <v/>
      </c>
      <c r="AH35" s="2" t="str">
        <f ca="1">IF(Table1[[#This Row],[QTY_ECER_MG_1]]="","",Table1[[#This Row],[STN SISA X]])</f>
        <v/>
      </c>
      <c r="AI35" s="2">
        <f ca="1">IF(Table1[[#This Row],[CTN_MG_1]]="","",COUNT(AF$6:AF35))</f>
        <v>21</v>
      </c>
      <c r="AJ35" s="2" t="str">
        <f ca="1">IF(AND(Table1[TGL_H]&gt;=$3:$3,Table1[TGL_H]&lt;=$4:$4),Table1[CTN],"")</f>
        <v/>
      </c>
      <c r="AK35" s="2" t="str">
        <f ca="1">IF(Table1[[#This Row],[CTN_MG_2]]="","",Table1[[#This Row],[SISA X]])</f>
        <v/>
      </c>
      <c r="AL35" s="2" t="str">
        <f ca="1">IF(Table1[[#This Row],[QTY_ECER_MG_2]]="","",Table1[[#This Row],[STN SISA X]])</f>
        <v/>
      </c>
      <c r="AM35" s="2" t="str">
        <f ca="1">IF(Table1[[#This Row],[CTN_MG_2]]="","",COUNT(AJ$6:AJ35))</f>
        <v/>
      </c>
      <c r="AN35" s="2" t="str">
        <f ca="1">IF(AND(AR$5:AR$345&gt;=$3:$3,AR$5:AR$345&lt;=$4:$4),Table1[[#This Row],[CTN]],"")</f>
        <v/>
      </c>
      <c r="AO35" s="2" t="str">
        <f ca="1">IF(Table1[[#This Row],[CTN_MG_3]]="","",Table1[[#This Row],[SISA X]])</f>
        <v/>
      </c>
      <c r="AP35" s="2" t="str">
        <f ca="1">IF(Table1[[#This Row],[QTY_ECER_MG_3]]="","",Table1[[#This Row],[STN SISA X]])</f>
        <v/>
      </c>
      <c r="AQ35" s="4" t="str">
        <f ca="1">IF(Table1[[#This Row],[CTN_MG_3]]="","",COUNT(AN$6:AN35))</f>
        <v/>
      </c>
      <c r="AR35" s="3">
        <f ca="1">INDEX([1]!NOTA[TGL_H],Table1[[#This Row],[//NOTA]])</f>
        <v>45112</v>
      </c>
    </row>
    <row r="36" spans="1:44" x14ac:dyDescent="0.25">
      <c r="A36" s="1">
        <v>45</v>
      </c>
      <c r="D36" t="str">
        <f ca="1">INDEX([1]!NOTA[NB NOTA_C_QTY],Table1[[#This Row],[//NOTA]])</f>
        <v>cutterbladel150mmhjk40lsnartomoro</v>
      </c>
      <c r="E3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isicutterjkl150mmh40lsn</v>
      </c>
      <c r="F36" t="e">
        <f ca="1">MATCH(E$5:E$345,[2]!GLOBAL[POINTER],0)</f>
        <v>#N/A</v>
      </c>
      <c r="G36">
        <f t="shared" si="0"/>
        <v>45</v>
      </c>
      <c r="H36">
        <f ca="1">MATCH(Table1[[#This Row],[NB NOTA_C_QTY]],[3]!db[NB NOTA_C_QTY],0)</f>
        <v>633</v>
      </c>
      <c r="I36" s="4" t="str">
        <f ca="1">INDEX(INDIRECT($4:$4),Table1[//DB])</f>
        <v>Isi cutter JK L-150M MH</v>
      </c>
      <c r="J36" s="4" t="str">
        <f ca="1">INDEX(INDIRECT($4:$4),Table1[//DB])</f>
        <v>ARTO MORO</v>
      </c>
      <c r="K36" s="5" t="str">
        <f ca="1">INDEX(INDIRECT($4:$4),Table1[//DB])</f>
        <v>ATALI</v>
      </c>
      <c r="L36" s="4" t="str">
        <f ca="1">INDEX(INDIRECT($4:$4),Table1[//DB])</f>
        <v>40 LSN</v>
      </c>
      <c r="M36" s="4" t="str">
        <f ca="1">INDEX(INDIRECT($4:$4),Table1[//DB])</f>
        <v>isi</v>
      </c>
      <c r="N36" s="4" t="str">
        <f ca="1">INDEX(INDIRECT($4:$4),Table1[//DB])</f>
        <v>40</v>
      </c>
      <c r="O36" s="4" t="str">
        <f ca="1">INDEX(INDIRECT($4:$4),Table1[//DB])</f>
        <v>LSN</v>
      </c>
      <c r="P36" s="4">
        <f ca="1">INDEX(INDIRECT($4:$4),Table1[//DB])</f>
        <v>12</v>
      </c>
      <c r="Q36" s="4" t="str">
        <f ca="1">INDEX(INDIRECT($4:$4),Table1[//DB])</f>
        <v>PCS</v>
      </c>
      <c r="R36" s="4" t="str">
        <f ca="1">INDEX(INDIRECT($4:$4),Table1[//DB])</f>
        <v/>
      </c>
      <c r="S36" s="4" t="str">
        <f ca="1">INDEX(INDIRECT($4:$4),Table1[//DB])</f>
        <v/>
      </c>
      <c r="T36" s="4">
        <f ca="1">INDEX(INDIRECT($4:$4),Table1[//DB])</f>
        <v>480</v>
      </c>
      <c r="U36" s="4" t="str">
        <f ca="1">INDEX(INDIRECT($4:$4),Table1[//DB])</f>
        <v>PCS</v>
      </c>
      <c r="V36" s="4"/>
      <c r="W36" s="2">
        <f>INDEX([1]!NOTA[C],Table1[[#This Row],[//NOTA]])</f>
        <v>1</v>
      </c>
      <c r="X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6" s="2">
        <f>IF(Table1[[#This Row],[CTN]]&lt;1,"",INDEX([1]!NOTA[QTY],Table1[[#This Row],[//NOTA]]))</f>
        <v>40</v>
      </c>
      <c r="Z36" s="2" t="str">
        <f>IF(Table1[[#This Row],[CTN]]&lt;1,"",INDEX([1]!NOTA[STN],Table1[[#This Row],[//NOTA]]))</f>
        <v>LSN</v>
      </c>
      <c r="AA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6" s="4" t="str">
        <f>IF(Table1[[#This Row],[CTN]]&lt;1,INDEX([1]!NOTA[QTY],Table1[[#This Row],[//NOTA]]),"")</f>
        <v/>
      </c>
      <c r="AC36" s="4" t="str">
        <f>IF(Table1[[#This Row],[SISA]]="","",INDEX([1]!NOTA[STN],Table1[[#This Row],[//NOTA]]))</f>
        <v/>
      </c>
      <c r="AD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" s="2" t="str">
        <f>IF(Table1[[#This Row],[SISA X]]="","",Table1[[#This Row],[STN X]])</f>
        <v/>
      </c>
      <c r="AF36" s="2">
        <f ca="1">IF(AND(AR$5:AR$345&gt;=$3:$3,AR$5:AR$345&lt;=$4:$4),Table1[[#This Row],[CTN]],"")</f>
        <v>1</v>
      </c>
      <c r="AG36" s="2" t="str">
        <f ca="1">IF(Table1[[#This Row],[CTN_MG_1]]="","",Table1[[#This Row],[SISA X]])</f>
        <v/>
      </c>
      <c r="AH36" s="2" t="str">
        <f ca="1">IF(Table1[[#This Row],[QTY_ECER_MG_1]]="","",Table1[[#This Row],[STN SISA X]])</f>
        <v/>
      </c>
      <c r="AI36" s="2">
        <f ca="1">IF(Table1[[#This Row],[CTN_MG_1]]="","",COUNT(AF$6:AF36))</f>
        <v>22</v>
      </c>
      <c r="AJ36" s="2" t="str">
        <f ca="1">IF(AND(Table1[TGL_H]&gt;=$3:$3,Table1[TGL_H]&lt;=$4:$4),Table1[CTN],"")</f>
        <v/>
      </c>
      <c r="AK36" s="2" t="str">
        <f ca="1">IF(Table1[[#This Row],[CTN_MG_2]]="","",Table1[[#This Row],[SISA X]])</f>
        <v/>
      </c>
      <c r="AL36" s="2" t="str">
        <f ca="1">IF(Table1[[#This Row],[QTY_ECER_MG_2]]="","",Table1[[#This Row],[STN SISA X]])</f>
        <v/>
      </c>
      <c r="AM36" s="2" t="str">
        <f ca="1">IF(Table1[[#This Row],[CTN_MG_2]]="","",COUNT(AJ$6:AJ36))</f>
        <v/>
      </c>
      <c r="AN36" s="2" t="str">
        <f ca="1">IF(AND(AR$5:AR$345&gt;=$3:$3,AR$5:AR$345&lt;=$4:$4),Table1[[#This Row],[CTN]],"")</f>
        <v/>
      </c>
      <c r="AO36" s="2" t="str">
        <f ca="1">IF(Table1[[#This Row],[CTN_MG_3]]="","",Table1[[#This Row],[SISA X]])</f>
        <v/>
      </c>
      <c r="AP36" s="2" t="str">
        <f ca="1">IF(Table1[[#This Row],[QTY_ECER_MG_3]]="","",Table1[[#This Row],[STN SISA X]])</f>
        <v/>
      </c>
      <c r="AQ36" s="4" t="str">
        <f ca="1">IF(Table1[[#This Row],[CTN_MG_3]]="","",COUNT(AN$6:AN36))</f>
        <v/>
      </c>
      <c r="AR36" s="3">
        <f ca="1">INDEX([1]!NOTA[TGL_H],Table1[[#This Row],[//NOTA]])</f>
        <v>45112</v>
      </c>
    </row>
    <row r="37" spans="1:44" x14ac:dyDescent="0.25">
      <c r="A37" s="1">
        <v>46</v>
      </c>
      <c r="D37" t="str">
        <f ca="1">INDEX([1]!NOTA[NB NOTA_C_QTY],Table1[[#This Row],[//NOTA]])</f>
        <v>labellermx5500m8digitsjk20pcsartomoro</v>
      </c>
      <c r="E3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mesinlabelhargajkmx5500m20pcs</v>
      </c>
      <c r="F37" t="e">
        <f ca="1">MATCH(E$5:E$345,[2]!GLOBAL[POINTER],0)</f>
        <v>#N/A</v>
      </c>
      <c r="G37">
        <f t="shared" si="0"/>
        <v>46</v>
      </c>
      <c r="H37">
        <f ca="1">MATCH(Table1[[#This Row],[NB NOTA_C_QTY]],[3]!db[NB NOTA_C_QTY],0)</f>
        <v>1518</v>
      </c>
      <c r="I37" s="4" t="str">
        <f ca="1">INDEX(INDIRECT($4:$4),Table1[//DB])</f>
        <v>Mesin label harga JK MX-5500 M</v>
      </c>
      <c r="J37" s="4" t="str">
        <f ca="1">INDEX(INDIRECT($4:$4),Table1[//DB])</f>
        <v>ARTO MORO</v>
      </c>
      <c r="K37" s="5" t="str">
        <f ca="1">INDEX(INDIRECT($4:$4),Table1[//DB])</f>
        <v>ATALI</v>
      </c>
      <c r="L37" s="4" t="str">
        <f ca="1">INDEX(INDIRECT($4:$4),Table1[//DB])</f>
        <v>20 PCS</v>
      </c>
      <c r="M37" s="4" t="str">
        <f ca="1">INDEX(INDIRECT($4:$4),Table1[//DB])</f>
        <v>label</v>
      </c>
      <c r="N37" s="4" t="str">
        <f ca="1">INDEX(INDIRECT($4:$4),Table1[//DB])</f>
        <v>20</v>
      </c>
      <c r="O37" s="4" t="str">
        <f ca="1">INDEX(INDIRECT($4:$4),Table1[//DB])</f>
        <v>PCS</v>
      </c>
      <c r="P37" s="4" t="str">
        <f ca="1">INDEX(INDIRECT($4:$4),Table1[//DB])</f>
        <v/>
      </c>
      <c r="Q37" s="4" t="str">
        <f ca="1">INDEX(INDIRECT($4:$4),Table1[//DB])</f>
        <v/>
      </c>
      <c r="R37" s="4" t="str">
        <f ca="1">INDEX(INDIRECT($4:$4),Table1[//DB])</f>
        <v/>
      </c>
      <c r="S37" s="4" t="str">
        <f ca="1">INDEX(INDIRECT($4:$4),Table1[//DB])</f>
        <v/>
      </c>
      <c r="T37" s="4">
        <f ca="1">INDEX(INDIRECT($4:$4),Table1[//DB])</f>
        <v>20</v>
      </c>
      <c r="U37" s="4" t="str">
        <f ca="1">INDEX(INDIRECT($4:$4),Table1[//DB])</f>
        <v>PCS</v>
      </c>
      <c r="V37" s="4"/>
      <c r="W37" s="2">
        <f>INDEX([1]!NOTA[C],Table1[[#This Row],[//NOTA]])</f>
        <v>1</v>
      </c>
      <c r="X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7" s="2">
        <f>IF(Table1[[#This Row],[CTN]]&lt;1,"",INDEX([1]!NOTA[QTY],Table1[[#This Row],[//NOTA]]))</f>
        <v>20</v>
      </c>
      <c r="Z37" s="2" t="str">
        <f>IF(Table1[[#This Row],[CTN]]&lt;1,"",INDEX([1]!NOTA[STN],Table1[[#This Row],[//NOTA]]))</f>
        <v>PCS</v>
      </c>
      <c r="AA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</v>
      </c>
      <c r="AB37" s="4" t="str">
        <f>IF(Table1[[#This Row],[CTN]]&lt;1,INDEX([1]!NOTA[QTY],Table1[[#This Row],[//NOTA]]),"")</f>
        <v/>
      </c>
      <c r="AC37" s="4" t="str">
        <f>IF(Table1[[#This Row],[SISA]]="","",INDEX([1]!NOTA[STN],Table1[[#This Row],[//NOTA]]))</f>
        <v/>
      </c>
      <c r="AD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" s="2" t="str">
        <f>IF(Table1[[#This Row],[SISA X]]="","",Table1[[#This Row],[STN X]])</f>
        <v/>
      </c>
      <c r="AF37" s="2">
        <f ca="1">IF(AND(AR$5:AR$345&gt;=$3:$3,AR$5:AR$345&lt;=$4:$4),Table1[[#This Row],[CTN]],"")</f>
        <v>1</v>
      </c>
      <c r="AG37" s="2" t="str">
        <f ca="1">IF(Table1[[#This Row],[CTN_MG_1]]="","",Table1[[#This Row],[SISA X]])</f>
        <v/>
      </c>
      <c r="AH37" s="2" t="str">
        <f ca="1">IF(Table1[[#This Row],[QTY_ECER_MG_1]]="","",Table1[[#This Row],[STN SISA X]])</f>
        <v/>
      </c>
      <c r="AI37" s="2">
        <f ca="1">IF(Table1[[#This Row],[CTN_MG_1]]="","",COUNT(AF$6:AF37))</f>
        <v>23</v>
      </c>
      <c r="AJ37" s="2" t="str">
        <f ca="1">IF(AND(Table1[TGL_H]&gt;=$3:$3,Table1[TGL_H]&lt;=$4:$4),Table1[CTN],"")</f>
        <v/>
      </c>
      <c r="AK37" s="2" t="str">
        <f ca="1">IF(Table1[[#This Row],[CTN_MG_2]]="","",Table1[[#This Row],[SISA X]])</f>
        <v/>
      </c>
      <c r="AL37" s="2" t="str">
        <f ca="1">IF(Table1[[#This Row],[QTY_ECER_MG_2]]="","",Table1[[#This Row],[STN SISA X]])</f>
        <v/>
      </c>
      <c r="AM37" s="2" t="str">
        <f ca="1">IF(Table1[[#This Row],[CTN_MG_2]]="","",COUNT(AJ$6:AJ37))</f>
        <v/>
      </c>
      <c r="AN37" s="2" t="str">
        <f ca="1">IF(AND(AR$5:AR$345&gt;=$3:$3,AR$5:AR$345&lt;=$4:$4),Table1[[#This Row],[CTN]],"")</f>
        <v/>
      </c>
      <c r="AO37" s="2" t="str">
        <f ca="1">IF(Table1[[#This Row],[CTN_MG_3]]="","",Table1[[#This Row],[SISA X]])</f>
        <v/>
      </c>
      <c r="AP37" s="2" t="str">
        <f ca="1">IF(Table1[[#This Row],[QTY_ECER_MG_3]]="","",Table1[[#This Row],[STN SISA X]])</f>
        <v/>
      </c>
      <c r="AQ37" s="4" t="str">
        <f ca="1">IF(Table1[[#This Row],[CTN_MG_3]]="","",COUNT(AN$6:AN37))</f>
        <v/>
      </c>
      <c r="AR37" s="3">
        <f ca="1">INDEX([1]!NOTA[TGL_H],Table1[[#This Row],[//NOTA]])</f>
        <v>45112</v>
      </c>
    </row>
    <row r="38" spans="1:44" x14ac:dyDescent="0.25">
      <c r="A38" s="1">
        <v>47</v>
      </c>
      <c r="D38" t="str">
        <f ca="1">INDEX([1]!NOTA[NB NOTA_C_QTY],Table1[[#This Row],[//NOTA]])</f>
        <v>mathsetms55jk24lsnartomoro</v>
      </c>
      <c r="E3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jangkasetjkms5524lsn</v>
      </c>
      <c r="F38" t="e">
        <f ca="1">MATCH(E$5:E$345,[2]!GLOBAL[POINTER],0)</f>
        <v>#N/A</v>
      </c>
      <c r="G38">
        <f t="shared" si="0"/>
        <v>47</v>
      </c>
      <c r="H38">
        <f ca="1">MATCH(Table1[[#This Row],[NB NOTA_C_QTY]],[3]!db[NB NOTA_C_QTY],0)</f>
        <v>1679</v>
      </c>
      <c r="I38" s="4" t="str">
        <f ca="1">INDEX(INDIRECT($4:$4),Table1[//DB])</f>
        <v>Jangka set JK MS-55</v>
      </c>
      <c r="J38" s="4" t="str">
        <f ca="1">INDEX(INDIRECT($4:$4),Table1[//DB])</f>
        <v>ARTO MORO</v>
      </c>
      <c r="K38" s="5" t="str">
        <f ca="1">INDEX(INDIRECT($4:$4),Table1[//DB])</f>
        <v>ATALI</v>
      </c>
      <c r="L38" s="4" t="str">
        <f ca="1">INDEX(INDIRECT($4:$4),Table1[//DB])</f>
        <v>24 LSN</v>
      </c>
      <c r="M38" s="4" t="str">
        <f ca="1">INDEX(INDIRECT($4:$4),Table1[//DB])</f>
        <v>jangka</v>
      </c>
      <c r="N38" s="4" t="str">
        <f ca="1">INDEX(INDIRECT($4:$4),Table1[//DB])</f>
        <v>24</v>
      </c>
      <c r="O38" s="4" t="str">
        <f ca="1">INDEX(INDIRECT($4:$4),Table1[//DB])</f>
        <v>LSN</v>
      </c>
      <c r="P38" s="4">
        <f ca="1">INDEX(INDIRECT($4:$4),Table1[//DB])</f>
        <v>12</v>
      </c>
      <c r="Q38" s="4" t="str">
        <f ca="1">INDEX(INDIRECT($4:$4),Table1[//DB])</f>
        <v>PCS</v>
      </c>
      <c r="R38" s="4" t="str">
        <f ca="1">INDEX(INDIRECT($4:$4),Table1[//DB])</f>
        <v/>
      </c>
      <c r="S38" s="4" t="str">
        <f ca="1">INDEX(INDIRECT($4:$4),Table1[//DB])</f>
        <v/>
      </c>
      <c r="T38" s="4">
        <f ca="1">INDEX(INDIRECT($4:$4),Table1[//DB])</f>
        <v>288</v>
      </c>
      <c r="U38" s="4" t="str">
        <f ca="1">INDEX(INDIRECT($4:$4),Table1[//DB])</f>
        <v>PCS</v>
      </c>
      <c r="V38" s="4"/>
      <c r="W38" s="2">
        <f>INDEX([1]!NOTA[C],Table1[[#This Row],[//NOTA]])</f>
        <v>1</v>
      </c>
      <c r="X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" s="2">
        <f>IF(Table1[[#This Row],[CTN]]&lt;1,"",INDEX([1]!NOTA[QTY],Table1[[#This Row],[//NOTA]]))</f>
        <v>24</v>
      </c>
      <c r="Z38" s="2" t="str">
        <f>IF(Table1[[#This Row],[CTN]]&lt;1,"",INDEX([1]!NOTA[STN],Table1[[#This Row],[//NOTA]]))</f>
        <v>LSN</v>
      </c>
      <c r="AA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8" s="4" t="str">
        <f>IF(Table1[[#This Row],[CTN]]&lt;1,INDEX([1]!NOTA[QTY],Table1[[#This Row],[//NOTA]]),"")</f>
        <v/>
      </c>
      <c r="AC38" s="4" t="str">
        <f>IF(Table1[[#This Row],[SISA]]="","",INDEX([1]!NOTA[STN],Table1[[#This Row],[//NOTA]]))</f>
        <v/>
      </c>
      <c r="AD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" s="2" t="str">
        <f>IF(Table1[[#This Row],[SISA X]]="","",Table1[[#This Row],[STN X]])</f>
        <v/>
      </c>
      <c r="AF38" s="2">
        <f ca="1">IF(AND(AR$5:AR$345&gt;=$3:$3,AR$5:AR$345&lt;=$4:$4),Table1[[#This Row],[CTN]],"")</f>
        <v>1</v>
      </c>
      <c r="AG38" s="2" t="str">
        <f ca="1">IF(Table1[[#This Row],[CTN_MG_1]]="","",Table1[[#This Row],[SISA X]])</f>
        <v/>
      </c>
      <c r="AH38" s="2" t="str">
        <f ca="1">IF(Table1[[#This Row],[QTY_ECER_MG_1]]="","",Table1[[#This Row],[STN SISA X]])</f>
        <v/>
      </c>
      <c r="AI38" s="2">
        <f ca="1">IF(Table1[[#This Row],[CTN_MG_1]]="","",COUNT(AF$6:AF38))</f>
        <v>24</v>
      </c>
      <c r="AJ38" s="2" t="str">
        <f ca="1">IF(AND(Table1[TGL_H]&gt;=$3:$3,Table1[TGL_H]&lt;=$4:$4),Table1[CTN],"")</f>
        <v/>
      </c>
      <c r="AK38" s="2" t="str">
        <f ca="1">IF(Table1[[#This Row],[CTN_MG_2]]="","",Table1[[#This Row],[SISA X]])</f>
        <v/>
      </c>
      <c r="AL38" s="2" t="str">
        <f ca="1">IF(Table1[[#This Row],[QTY_ECER_MG_2]]="","",Table1[[#This Row],[STN SISA X]])</f>
        <v/>
      </c>
      <c r="AM38" s="2" t="str">
        <f ca="1">IF(Table1[[#This Row],[CTN_MG_2]]="","",COUNT(AJ$6:AJ38))</f>
        <v/>
      </c>
      <c r="AN38" s="2" t="str">
        <f ca="1">IF(AND(AR$5:AR$345&gt;=$3:$3,AR$5:AR$345&lt;=$4:$4),Table1[[#This Row],[CTN]],"")</f>
        <v/>
      </c>
      <c r="AO38" s="2" t="str">
        <f ca="1">IF(Table1[[#This Row],[CTN_MG_3]]="","",Table1[[#This Row],[SISA X]])</f>
        <v/>
      </c>
      <c r="AP38" s="2" t="str">
        <f ca="1">IF(Table1[[#This Row],[QTY_ECER_MG_3]]="","",Table1[[#This Row],[STN SISA X]])</f>
        <v/>
      </c>
      <c r="AQ38" s="4" t="str">
        <f ca="1">IF(Table1[[#This Row],[CTN_MG_3]]="","",COUNT(AN$6:AN38))</f>
        <v/>
      </c>
      <c r="AR38" s="3">
        <f ca="1">INDEX([1]!NOTA[TGL_H],Table1[[#This Row],[//NOTA]])</f>
        <v>45112</v>
      </c>
    </row>
    <row r="39" spans="1:44" x14ac:dyDescent="0.25">
      <c r="A39" s="1">
        <v>48</v>
      </c>
      <c r="D39" t="str">
        <f ca="1">INDEX([1]!NOTA[NB NOTA_C_QTY],Table1[[#This Row],[//NOTA]])</f>
        <v>mathsetms75jk24lsnartomoro</v>
      </c>
      <c r="E3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jangkasetjkms7524lsn</v>
      </c>
      <c r="F39" t="e">
        <f ca="1">MATCH(E$5:E$345,[2]!GLOBAL[POINTER],0)</f>
        <v>#N/A</v>
      </c>
      <c r="G39">
        <f t="shared" si="0"/>
        <v>48</v>
      </c>
      <c r="H39">
        <f ca="1">MATCH(Table1[[#This Row],[NB NOTA_C_QTY]],[3]!db[NB NOTA_C_QTY],0)</f>
        <v>1680</v>
      </c>
      <c r="I39" s="4" t="str">
        <f ca="1">INDEX(INDIRECT($4:$4),Table1[//DB])</f>
        <v>Jangka set JK MS-75</v>
      </c>
      <c r="J39" s="4" t="str">
        <f ca="1">INDEX(INDIRECT($4:$4),Table1[//DB])</f>
        <v>ARTO MORO</v>
      </c>
      <c r="K39" s="5" t="str">
        <f ca="1">INDEX(INDIRECT($4:$4),Table1[//DB])</f>
        <v>ATALI</v>
      </c>
      <c r="L39" s="4" t="str">
        <f ca="1">INDEX(INDIRECT($4:$4),Table1[//DB])</f>
        <v>24 LSN</v>
      </c>
      <c r="M39" s="4" t="str">
        <f ca="1">INDEX(INDIRECT($4:$4),Table1[//DB])</f>
        <v>jangka</v>
      </c>
      <c r="N39" s="4" t="str">
        <f ca="1">INDEX(INDIRECT($4:$4),Table1[//DB])</f>
        <v>24</v>
      </c>
      <c r="O39" s="4" t="str">
        <f ca="1">INDEX(INDIRECT($4:$4),Table1[//DB])</f>
        <v>LSN</v>
      </c>
      <c r="P39" s="4">
        <f ca="1">INDEX(INDIRECT($4:$4),Table1[//DB])</f>
        <v>12</v>
      </c>
      <c r="Q39" s="4" t="str">
        <f ca="1">INDEX(INDIRECT($4:$4),Table1[//DB])</f>
        <v>PCS</v>
      </c>
      <c r="R39" s="4" t="str">
        <f ca="1">INDEX(INDIRECT($4:$4),Table1[//DB])</f>
        <v/>
      </c>
      <c r="S39" s="4" t="str">
        <f ca="1">INDEX(INDIRECT($4:$4),Table1[//DB])</f>
        <v/>
      </c>
      <c r="T39" s="4">
        <f ca="1">INDEX(INDIRECT($4:$4),Table1[//DB])</f>
        <v>288</v>
      </c>
      <c r="U39" s="4" t="str">
        <f ca="1">INDEX(INDIRECT($4:$4),Table1[//DB])</f>
        <v>PCS</v>
      </c>
      <c r="V39" s="4"/>
      <c r="W39" s="2">
        <f>INDEX([1]!NOTA[C],Table1[[#This Row],[//NOTA]])</f>
        <v>1</v>
      </c>
      <c r="X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" s="2">
        <f>IF(Table1[[#This Row],[CTN]]&lt;1,"",INDEX([1]!NOTA[QTY],Table1[[#This Row],[//NOTA]]))</f>
        <v>24</v>
      </c>
      <c r="Z39" s="2" t="str">
        <f>IF(Table1[[#This Row],[CTN]]&lt;1,"",INDEX([1]!NOTA[STN],Table1[[#This Row],[//NOTA]]))</f>
        <v>LSN</v>
      </c>
      <c r="AA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9" s="4" t="str">
        <f>IF(Table1[[#This Row],[CTN]]&lt;1,INDEX([1]!NOTA[QTY],Table1[[#This Row],[//NOTA]]),"")</f>
        <v/>
      </c>
      <c r="AC39" s="4" t="str">
        <f>IF(Table1[[#This Row],[SISA]]="","",INDEX([1]!NOTA[STN],Table1[[#This Row],[//NOTA]]))</f>
        <v/>
      </c>
      <c r="AD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" s="2" t="str">
        <f>IF(Table1[[#This Row],[SISA X]]="","",Table1[[#This Row],[STN X]])</f>
        <v/>
      </c>
      <c r="AF39" s="2">
        <f ca="1">IF(AND(AR$5:AR$345&gt;=$3:$3,AR$5:AR$345&lt;=$4:$4),Table1[[#This Row],[CTN]],"")</f>
        <v>1</v>
      </c>
      <c r="AG39" s="2" t="str">
        <f ca="1">IF(Table1[[#This Row],[CTN_MG_1]]="","",Table1[[#This Row],[SISA X]])</f>
        <v/>
      </c>
      <c r="AH39" s="2" t="str">
        <f ca="1">IF(Table1[[#This Row],[QTY_ECER_MG_1]]="","",Table1[[#This Row],[STN SISA X]])</f>
        <v/>
      </c>
      <c r="AI39" s="2">
        <f ca="1">IF(Table1[[#This Row],[CTN_MG_1]]="","",COUNT(AF$6:AF39))</f>
        <v>25</v>
      </c>
      <c r="AJ39" s="2" t="str">
        <f ca="1">IF(AND(Table1[TGL_H]&gt;=$3:$3,Table1[TGL_H]&lt;=$4:$4),Table1[CTN],"")</f>
        <v/>
      </c>
      <c r="AK39" s="2" t="str">
        <f ca="1">IF(Table1[[#This Row],[CTN_MG_2]]="","",Table1[[#This Row],[SISA X]])</f>
        <v/>
      </c>
      <c r="AL39" s="2" t="str">
        <f ca="1">IF(Table1[[#This Row],[QTY_ECER_MG_2]]="","",Table1[[#This Row],[STN SISA X]])</f>
        <v/>
      </c>
      <c r="AM39" s="2" t="str">
        <f ca="1">IF(Table1[[#This Row],[CTN_MG_2]]="","",COUNT(AJ$6:AJ39))</f>
        <v/>
      </c>
      <c r="AN39" s="2" t="str">
        <f ca="1">IF(AND(AR$5:AR$345&gt;=$3:$3,AR$5:AR$345&lt;=$4:$4),Table1[[#This Row],[CTN]],"")</f>
        <v/>
      </c>
      <c r="AO39" s="2" t="str">
        <f ca="1">IF(Table1[[#This Row],[CTN_MG_3]]="","",Table1[[#This Row],[SISA X]])</f>
        <v/>
      </c>
      <c r="AP39" s="2" t="str">
        <f ca="1">IF(Table1[[#This Row],[QTY_ECER_MG_3]]="","",Table1[[#This Row],[STN SISA X]])</f>
        <v/>
      </c>
      <c r="AQ39" s="4" t="str">
        <f ca="1">IF(Table1[[#This Row],[CTN_MG_3]]="","",COUNT(AN$6:AN39))</f>
        <v/>
      </c>
      <c r="AR39" s="3">
        <f ca="1">INDEX([1]!NOTA[TGL_H],Table1[[#This Row],[//NOTA]])</f>
        <v>45112</v>
      </c>
    </row>
    <row r="40" spans="1:44" x14ac:dyDescent="0.25">
      <c r="A40" s="1">
        <v>49</v>
      </c>
      <c r="D40" t="str">
        <f ca="1">INDEX([1]!NOTA[NB NOTA_C_QTY],Table1[[#This Row],[//NOTA]])</f>
        <v>correctionfluidjk101ajk48lsnartomoro</v>
      </c>
      <c r="E4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40" t="e">
        <f ca="1">MATCH(E$5:E$345,[2]!GLOBAL[POINTER],0)</f>
        <v>#N/A</v>
      </c>
      <c r="G40">
        <f t="shared" si="0"/>
        <v>49</v>
      </c>
      <c r="H40">
        <f ca="1">MATCH(Table1[[#This Row],[NB NOTA_C_QTY]],[3]!db[NB NOTA_C_QTY],0)</f>
        <v>574</v>
      </c>
      <c r="I40" s="4" t="str">
        <f ca="1">INDEX(INDIRECT($4:$4),Table1[//DB])</f>
        <v>Tipe-ex JK-101 A</v>
      </c>
      <c r="J40" s="4" t="str">
        <f ca="1">INDEX(INDIRECT($4:$4),Table1[//DB])</f>
        <v>ARTO MORO</v>
      </c>
      <c r="K40" s="5" t="str">
        <f ca="1">INDEX(INDIRECT($4:$4),Table1[//DB])</f>
        <v>ATALI</v>
      </c>
      <c r="L40" s="4" t="str">
        <f ca="1">INDEX(INDIRECT($4:$4),Table1[//DB])</f>
        <v>48 LSN</v>
      </c>
      <c r="M40" s="4" t="str">
        <f ca="1">INDEX(INDIRECT($4:$4),Table1[//DB])</f>
        <v>tipex</v>
      </c>
      <c r="N40" s="4" t="str">
        <f ca="1">INDEX(INDIRECT($4:$4),Table1[//DB])</f>
        <v>48</v>
      </c>
      <c r="O40" s="4" t="str">
        <f ca="1">INDEX(INDIRECT($4:$4),Table1[//DB])</f>
        <v>LSN</v>
      </c>
      <c r="P40" s="4">
        <f ca="1">INDEX(INDIRECT($4:$4),Table1[//DB])</f>
        <v>12</v>
      </c>
      <c r="Q40" s="4" t="str">
        <f ca="1">INDEX(INDIRECT($4:$4),Table1[//DB])</f>
        <v>PCS</v>
      </c>
      <c r="R40" s="4" t="str">
        <f ca="1">INDEX(INDIRECT($4:$4),Table1[//DB])</f>
        <v/>
      </c>
      <c r="S40" s="4" t="str">
        <f ca="1">INDEX(INDIRECT($4:$4),Table1[//DB])</f>
        <v/>
      </c>
      <c r="T40" s="4">
        <f ca="1">INDEX(INDIRECT($4:$4),Table1[//DB])</f>
        <v>576</v>
      </c>
      <c r="U40" s="4" t="str">
        <f ca="1">INDEX(INDIRECT($4:$4),Table1[//DB])</f>
        <v>PCS</v>
      </c>
      <c r="V40" s="4"/>
      <c r="W40" s="2">
        <f>INDEX([1]!NOTA[C],Table1[[#This Row],[//NOTA]])</f>
        <v>2</v>
      </c>
      <c r="X4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0" s="2">
        <f>IF(Table1[[#This Row],[CTN]]&lt;1,"",INDEX([1]!NOTA[QTY],Table1[[#This Row],[//NOTA]]))</f>
        <v>96</v>
      </c>
      <c r="Z40" s="2" t="str">
        <f>IF(Table1[[#This Row],[CTN]]&lt;1,"",INDEX([1]!NOTA[STN],Table1[[#This Row],[//NOTA]]))</f>
        <v>LSN</v>
      </c>
      <c r="AA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40" s="4" t="str">
        <f>IF(Table1[[#This Row],[CTN]]&lt;1,INDEX([1]!NOTA[QTY],Table1[[#This Row],[//NOTA]]),"")</f>
        <v/>
      </c>
      <c r="AC40" s="4" t="str">
        <f>IF(Table1[[#This Row],[SISA]]="","",INDEX([1]!NOTA[STN],Table1[[#This Row],[//NOTA]]))</f>
        <v/>
      </c>
      <c r="AD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" s="2" t="str">
        <f>IF(Table1[[#This Row],[SISA X]]="","",Table1[[#This Row],[STN X]])</f>
        <v/>
      </c>
      <c r="AF40" s="2">
        <f ca="1">IF(AND(AR$5:AR$345&gt;=$3:$3,AR$5:AR$345&lt;=$4:$4),Table1[[#This Row],[CTN]],"")</f>
        <v>2</v>
      </c>
      <c r="AG40" s="2" t="str">
        <f ca="1">IF(Table1[[#This Row],[CTN_MG_1]]="","",Table1[[#This Row],[SISA X]])</f>
        <v/>
      </c>
      <c r="AH40" s="2" t="str">
        <f ca="1">IF(Table1[[#This Row],[QTY_ECER_MG_1]]="","",Table1[[#This Row],[STN SISA X]])</f>
        <v/>
      </c>
      <c r="AI40" s="2">
        <f ca="1">IF(Table1[[#This Row],[CTN_MG_1]]="","",COUNT(AF$6:AF40))</f>
        <v>26</v>
      </c>
      <c r="AJ40" s="2" t="str">
        <f ca="1">IF(AND(Table1[TGL_H]&gt;=$3:$3,Table1[TGL_H]&lt;=$4:$4),Table1[CTN],"")</f>
        <v/>
      </c>
      <c r="AK40" s="2" t="str">
        <f ca="1">IF(Table1[[#This Row],[CTN_MG_2]]="","",Table1[[#This Row],[SISA X]])</f>
        <v/>
      </c>
      <c r="AL40" s="2" t="str">
        <f ca="1">IF(Table1[[#This Row],[QTY_ECER_MG_2]]="","",Table1[[#This Row],[STN SISA X]])</f>
        <v/>
      </c>
      <c r="AM40" s="2" t="str">
        <f ca="1">IF(Table1[[#This Row],[CTN_MG_2]]="","",COUNT(AJ$6:AJ40))</f>
        <v/>
      </c>
      <c r="AN40" s="2" t="str">
        <f ca="1">IF(AND(AR$5:AR$345&gt;=$3:$3,AR$5:AR$345&lt;=$4:$4),Table1[[#This Row],[CTN]],"")</f>
        <v/>
      </c>
      <c r="AO40" s="2" t="str">
        <f ca="1">IF(Table1[[#This Row],[CTN_MG_3]]="","",Table1[[#This Row],[SISA X]])</f>
        <v/>
      </c>
      <c r="AP40" s="2" t="str">
        <f ca="1">IF(Table1[[#This Row],[QTY_ECER_MG_3]]="","",Table1[[#This Row],[STN SISA X]])</f>
        <v/>
      </c>
      <c r="AQ40" s="4" t="str">
        <f ca="1">IF(Table1[[#This Row],[CTN_MG_3]]="","",COUNT(AN$6:AN40))</f>
        <v/>
      </c>
      <c r="AR40" s="3">
        <f ca="1">INDEX([1]!NOTA[TGL_H],Table1[[#This Row],[//NOTA]])</f>
        <v>45112</v>
      </c>
    </row>
    <row r="41" spans="1:44" x14ac:dyDescent="0.25">
      <c r="A41" s="1">
        <v>50</v>
      </c>
      <c r="D41" t="str">
        <f ca="1">INDEX([1]!NOTA[NB NOTA_C_QTY],Table1[[#This Row],[//NOTA]])</f>
        <v>ballpenbp34912vokustransblackjkbonus12grsartomoro</v>
      </c>
      <c r="E4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41" t="e">
        <f ca="1">MATCH(E$5:E$345,[2]!GLOBAL[POINTER],0)</f>
        <v>#N/A</v>
      </c>
      <c r="G41">
        <f t="shared" si="0"/>
        <v>50</v>
      </c>
      <c r="H41">
        <f ca="1">MATCH(Table1[[#This Row],[NB NOTA_C_QTY]],[3]!db[NB NOTA_C_QTY],0)</f>
        <v>94</v>
      </c>
      <c r="I41" s="4" t="str">
        <f ca="1">INDEX(INDIRECT($4:$4),Table1[//DB])</f>
        <v>Bp JK BP-349-12 Vokus Trans Hitam</v>
      </c>
      <c r="J41" s="4" t="str">
        <f ca="1">INDEX(INDIRECT($4:$4),Table1[//DB])</f>
        <v>ARTO MORO</v>
      </c>
      <c r="K41" s="5" t="str">
        <f ca="1">INDEX(INDIRECT($4:$4),Table1[//DB])</f>
        <v>ATALI</v>
      </c>
      <c r="L41" s="4" t="str">
        <f ca="1">INDEX(INDIRECT($4:$4),Table1[//DB])</f>
        <v>12 GRS</v>
      </c>
      <c r="M41" s="4" t="str">
        <f ca="1">INDEX(INDIRECT($4:$4),Table1[//DB])</f>
        <v>pen</v>
      </c>
      <c r="N41" s="4" t="str">
        <f ca="1">INDEX(INDIRECT($4:$4),Table1[//DB])</f>
        <v>12</v>
      </c>
      <c r="O41" s="4" t="str">
        <f ca="1">INDEX(INDIRECT($4:$4),Table1[//DB])</f>
        <v>GRS</v>
      </c>
      <c r="P41" s="4">
        <f ca="1">INDEX(INDIRECT($4:$4),Table1[//DB])</f>
        <v>12</v>
      </c>
      <c r="Q41" s="4" t="str">
        <f ca="1">INDEX(INDIRECT($4:$4),Table1[//DB])</f>
        <v>LSN</v>
      </c>
      <c r="R41" s="4">
        <f ca="1">INDEX(INDIRECT($4:$4),Table1[//DB])</f>
        <v>12</v>
      </c>
      <c r="S41" s="4" t="str">
        <f ca="1">INDEX(INDIRECT($4:$4),Table1[//DB])</f>
        <v>PCS</v>
      </c>
      <c r="T41" s="4">
        <f ca="1">INDEX(INDIRECT($4:$4),Table1[//DB])</f>
        <v>1728</v>
      </c>
      <c r="U41" s="4" t="str">
        <f ca="1">INDEX(INDIRECT($4:$4),Table1[//DB])</f>
        <v>PCS</v>
      </c>
      <c r="V41" s="4"/>
      <c r="W41" s="2">
        <f>INDEX([1]!NOTA[C],Table1[[#This Row],[//NOTA]])</f>
        <v>0</v>
      </c>
      <c r="X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1" s="2" t="str">
        <f>IF(Table1[[#This Row],[CTN]]&lt;1,"",INDEX([1]!NOTA[QTY],Table1[[#This Row],[//NOTA]]))</f>
        <v/>
      </c>
      <c r="Z41" s="2" t="str">
        <f>IF(Table1[[#This Row],[CTN]]&lt;1,"",INDEX([1]!NOTA[STN],Table1[[#This Row],[//NOTA]]))</f>
        <v/>
      </c>
      <c r="AA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1" s="4">
        <f>IF(Table1[[#This Row],[CTN]]&lt;1,INDEX([1]!NOTA[QTY],Table1[[#This Row],[//NOTA]]),"")</f>
        <v>12</v>
      </c>
      <c r="AC41" s="4" t="str">
        <f>IF(Table1[[#This Row],[SISA]]="","",INDEX([1]!NOTA[STN],Table1[[#This Row],[//NOTA]]))</f>
        <v>LSN</v>
      </c>
      <c r="AD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E41" s="2" t="str">
        <f ca="1">IF(Table1[[#This Row],[SISA X]]="","",Table1[[#This Row],[STN X]])</f>
        <v>PCS</v>
      </c>
      <c r="AF41" s="2">
        <f ca="1">IF(AND(AR$5:AR$345&gt;=$3:$3,AR$5:AR$345&lt;=$4:$4),Table1[[#This Row],[CTN]],"")</f>
        <v>0</v>
      </c>
      <c r="AG41" s="2">
        <f ca="1">IF(Table1[[#This Row],[CTN_MG_1]]="","",Table1[[#This Row],[SISA X]])</f>
        <v>144</v>
      </c>
      <c r="AH41" s="2" t="str">
        <f ca="1">IF(Table1[[#This Row],[QTY_ECER_MG_1]]="","",Table1[[#This Row],[STN SISA X]])</f>
        <v>PCS</v>
      </c>
      <c r="AI41" s="2">
        <f ca="1">IF(Table1[[#This Row],[CTN_MG_1]]="","",COUNT(AF$6:AF41))</f>
        <v>27</v>
      </c>
      <c r="AJ41" s="2" t="str">
        <f ca="1">IF(AND(Table1[TGL_H]&gt;=$3:$3,Table1[TGL_H]&lt;=$4:$4),Table1[CTN],"")</f>
        <v/>
      </c>
      <c r="AK41" s="2" t="str">
        <f ca="1">IF(Table1[[#This Row],[CTN_MG_2]]="","",Table1[[#This Row],[SISA X]])</f>
        <v/>
      </c>
      <c r="AL41" s="2" t="str">
        <f ca="1">IF(Table1[[#This Row],[QTY_ECER_MG_2]]="","",Table1[[#This Row],[STN SISA X]])</f>
        <v/>
      </c>
      <c r="AM41" s="2" t="str">
        <f ca="1">IF(Table1[[#This Row],[CTN_MG_2]]="","",COUNT(AJ$6:AJ41))</f>
        <v/>
      </c>
      <c r="AN41" s="2" t="str">
        <f ca="1">IF(AND(AR$5:AR$345&gt;=$3:$3,AR$5:AR$345&lt;=$4:$4),Table1[[#This Row],[CTN]],"")</f>
        <v/>
      </c>
      <c r="AO41" s="2" t="str">
        <f ca="1">IF(Table1[[#This Row],[CTN_MG_3]]="","",Table1[[#This Row],[SISA X]])</f>
        <v/>
      </c>
      <c r="AP41" s="2" t="str">
        <f ca="1">IF(Table1[[#This Row],[QTY_ECER_MG_3]]="","",Table1[[#This Row],[STN SISA X]])</f>
        <v/>
      </c>
      <c r="AQ41" s="4" t="str">
        <f ca="1">IF(Table1[[#This Row],[CTN_MG_3]]="","",COUNT(AN$6:AN41))</f>
        <v/>
      </c>
      <c r="AR41" s="3">
        <f ca="1">INDEX([1]!NOTA[TGL_H],Table1[[#This Row],[//NOTA]])</f>
        <v>45112</v>
      </c>
    </row>
    <row r="42" spans="1:44" x14ac:dyDescent="0.25">
      <c r="A42" s="1">
        <v>52</v>
      </c>
      <c r="D42" t="str">
        <f ca="1">INDEX([1]!NOTA[NB NOTA_C_QTY],Table1[[#This Row],[//NOTA]])</f>
        <v>pencilcasepc0719pstl35greenjk288pcsartomoro</v>
      </c>
      <c r="E4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pcjkpc0719pstl35hijau288pcs</v>
      </c>
      <c r="F42" t="e">
        <f ca="1">MATCH(E$5:E$345,[2]!GLOBAL[POINTER],0)</f>
        <v>#N/A</v>
      </c>
      <c r="G42">
        <f t="shared" si="0"/>
        <v>52</v>
      </c>
      <c r="H42">
        <f ca="1">MATCH(Table1[[#This Row],[NB NOTA_C_QTY]],[3]!db[NB NOTA_C_QTY],0)</f>
        <v>2020</v>
      </c>
      <c r="I42" s="4" t="str">
        <f ca="1">INDEX(INDIRECT($4:$4),Table1[//DB])</f>
        <v>Pc JK PC-0719PSTL-35 Hijau</v>
      </c>
      <c r="J42" s="4" t="str">
        <f ca="1">INDEX(INDIRECT($4:$4),Table1[//DB])</f>
        <v>ARTO MORO</v>
      </c>
      <c r="K42" s="5" t="str">
        <f ca="1">INDEX(INDIRECT($4:$4),Table1[//DB])</f>
        <v>ATALI</v>
      </c>
      <c r="L42" s="4" t="str">
        <f ca="1">INDEX(INDIRECT($4:$4),Table1[//DB])</f>
        <v>288 PCS</v>
      </c>
      <c r="M42" s="4" t="str">
        <f ca="1">INDEX(INDIRECT($4:$4),Table1[//DB])</f>
        <v>pcase</v>
      </c>
      <c r="N42" s="4" t="str">
        <f ca="1">INDEX(INDIRECT($4:$4),Table1[//DB])</f>
        <v>288</v>
      </c>
      <c r="O42" s="4" t="str">
        <f ca="1">INDEX(INDIRECT($4:$4),Table1[//DB])</f>
        <v>PCS</v>
      </c>
      <c r="P42" s="4" t="str">
        <f ca="1">INDEX(INDIRECT($4:$4),Table1[//DB])</f>
        <v/>
      </c>
      <c r="Q42" s="4" t="str">
        <f ca="1">INDEX(INDIRECT($4:$4),Table1[//DB])</f>
        <v/>
      </c>
      <c r="R42" s="4" t="str">
        <f ca="1">INDEX(INDIRECT($4:$4),Table1[//DB])</f>
        <v/>
      </c>
      <c r="S42" s="4" t="str">
        <f ca="1">INDEX(INDIRECT($4:$4),Table1[//DB])</f>
        <v/>
      </c>
      <c r="T42" s="4">
        <f ca="1">INDEX(INDIRECT($4:$4),Table1[//DB])</f>
        <v>288</v>
      </c>
      <c r="U42" s="4" t="str">
        <f ca="1">INDEX(INDIRECT($4:$4),Table1[//DB])</f>
        <v>PCS</v>
      </c>
      <c r="V42" s="4"/>
      <c r="W42" s="2">
        <f>INDEX([1]!NOTA[C],Table1[[#This Row],[//NOTA]])</f>
        <v>1</v>
      </c>
      <c r="X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" s="2">
        <f>IF(Table1[[#This Row],[CTN]]&lt;1,"",INDEX([1]!NOTA[QTY],Table1[[#This Row],[//NOTA]]))</f>
        <v>288</v>
      </c>
      <c r="Z42" s="2" t="str">
        <f>IF(Table1[[#This Row],[CTN]]&lt;1,"",INDEX([1]!NOTA[STN],Table1[[#This Row],[//NOTA]]))</f>
        <v>PCS</v>
      </c>
      <c r="AA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2" s="4" t="str">
        <f>IF(Table1[[#This Row],[CTN]]&lt;1,INDEX([1]!NOTA[QTY],Table1[[#This Row],[//NOTA]]),"")</f>
        <v/>
      </c>
      <c r="AC42" s="4" t="str">
        <f>IF(Table1[[#This Row],[SISA]]="","",INDEX([1]!NOTA[STN],Table1[[#This Row],[//NOTA]]))</f>
        <v/>
      </c>
      <c r="AD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" s="2" t="str">
        <f>IF(Table1[[#This Row],[SISA X]]="","",Table1[[#This Row],[STN X]])</f>
        <v/>
      </c>
      <c r="AF42" s="2">
        <f ca="1">IF(AND(AR$5:AR$345&gt;=$3:$3,AR$5:AR$345&lt;=$4:$4),Table1[[#This Row],[CTN]],"")</f>
        <v>1</v>
      </c>
      <c r="AG42" s="2" t="str">
        <f ca="1">IF(Table1[[#This Row],[CTN_MG_1]]="","",Table1[[#This Row],[SISA X]])</f>
        <v/>
      </c>
      <c r="AH42" s="2" t="str">
        <f ca="1">IF(Table1[[#This Row],[QTY_ECER_MG_1]]="","",Table1[[#This Row],[STN SISA X]])</f>
        <v/>
      </c>
      <c r="AI42" s="2">
        <f ca="1">IF(Table1[[#This Row],[CTN_MG_1]]="","",COUNT(AF$6:AF42))</f>
        <v>28</v>
      </c>
      <c r="AJ42" s="2" t="str">
        <f ca="1">IF(AND(Table1[TGL_H]&gt;=$3:$3,Table1[TGL_H]&lt;=$4:$4),Table1[CTN],"")</f>
        <v/>
      </c>
      <c r="AK42" s="2" t="str">
        <f ca="1">IF(Table1[[#This Row],[CTN_MG_2]]="","",Table1[[#This Row],[SISA X]])</f>
        <v/>
      </c>
      <c r="AL42" s="2" t="str">
        <f ca="1">IF(Table1[[#This Row],[QTY_ECER_MG_2]]="","",Table1[[#This Row],[STN SISA X]])</f>
        <v/>
      </c>
      <c r="AM42" s="2" t="str">
        <f ca="1">IF(Table1[[#This Row],[CTN_MG_2]]="","",COUNT(AJ$6:AJ42))</f>
        <v/>
      </c>
      <c r="AN42" s="2" t="str">
        <f ca="1">IF(AND(AR$5:AR$345&gt;=$3:$3,AR$5:AR$345&lt;=$4:$4),Table1[[#This Row],[CTN]],"")</f>
        <v/>
      </c>
      <c r="AO42" s="2" t="str">
        <f ca="1">IF(Table1[[#This Row],[CTN_MG_3]]="","",Table1[[#This Row],[SISA X]])</f>
        <v/>
      </c>
      <c r="AP42" s="2" t="str">
        <f ca="1">IF(Table1[[#This Row],[QTY_ECER_MG_3]]="","",Table1[[#This Row],[STN SISA X]])</f>
        <v/>
      </c>
      <c r="AQ42" s="4" t="str">
        <f ca="1">IF(Table1[[#This Row],[CTN_MG_3]]="","",COUNT(AN$6:AN42))</f>
        <v/>
      </c>
      <c r="AR42" s="3">
        <f ca="1">INDEX([1]!NOTA[TGL_H],Table1[[#This Row],[//NOTA]])</f>
        <v>45112</v>
      </c>
    </row>
    <row r="43" spans="1:44" x14ac:dyDescent="0.25">
      <c r="A43" s="1">
        <v>53</v>
      </c>
      <c r="D43" t="str">
        <f ca="1">INDEX([1]!NOTA[NB NOTA_C_QTY],Table1[[#This Row],[//NOTA]])</f>
        <v>pencilcasepc0719pstl35purplejk288pcsartomoro</v>
      </c>
      <c r="E4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pcjkpc0719pstl35ungu288pcs</v>
      </c>
      <c r="F43" t="e">
        <f ca="1">MATCH(E$5:E$345,[2]!GLOBAL[POINTER],0)</f>
        <v>#N/A</v>
      </c>
      <c r="G43">
        <f t="shared" si="0"/>
        <v>53</v>
      </c>
      <c r="H43">
        <f ca="1">MATCH(Table1[[#This Row],[NB NOTA_C_QTY]],[3]!db[NB NOTA_C_QTY],0)</f>
        <v>2022</v>
      </c>
      <c r="I43" s="4" t="str">
        <f ca="1">INDEX(INDIRECT($4:$4),Table1[//DB])</f>
        <v>Pc JK PC-0719PSTL-35 Ungu</v>
      </c>
      <c r="J43" s="4" t="str">
        <f ca="1">INDEX(INDIRECT($4:$4),Table1[//DB])</f>
        <v>ARTO MORO</v>
      </c>
      <c r="K43" s="5" t="str">
        <f ca="1">INDEX(INDIRECT($4:$4),Table1[//DB])</f>
        <v>ATALI</v>
      </c>
      <c r="L43" s="4" t="str">
        <f ca="1">INDEX(INDIRECT($4:$4),Table1[//DB])</f>
        <v>288 PCS</v>
      </c>
      <c r="M43" s="4" t="str">
        <f ca="1">INDEX(INDIRECT($4:$4),Table1[//DB])</f>
        <v>pcase</v>
      </c>
      <c r="N43" s="4" t="str">
        <f ca="1">INDEX(INDIRECT($4:$4),Table1[//DB])</f>
        <v>288</v>
      </c>
      <c r="O43" s="4" t="str">
        <f ca="1">INDEX(INDIRECT($4:$4),Table1[//DB])</f>
        <v>PCS</v>
      </c>
      <c r="P43" s="4" t="str">
        <f ca="1">INDEX(INDIRECT($4:$4),Table1[//DB])</f>
        <v/>
      </c>
      <c r="Q43" s="4" t="str">
        <f ca="1">INDEX(INDIRECT($4:$4),Table1[//DB])</f>
        <v/>
      </c>
      <c r="R43" s="4" t="str">
        <f ca="1">INDEX(INDIRECT($4:$4),Table1[//DB])</f>
        <v/>
      </c>
      <c r="S43" s="4" t="str">
        <f ca="1">INDEX(INDIRECT($4:$4),Table1[//DB])</f>
        <v/>
      </c>
      <c r="T43" s="4">
        <f ca="1">INDEX(INDIRECT($4:$4),Table1[//DB])</f>
        <v>288</v>
      </c>
      <c r="U43" s="4" t="str">
        <f ca="1">INDEX(INDIRECT($4:$4),Table1[//DB])</f>
        <v>PCS</v>
      </c>
      <c r="V43" s="4"/>
      <c r="W43" s="2">
        <f>INDEX([1]!NOTA[C],Table1[[#This Row],[//NOTA]])</f>
        <v>1</v>
      </c>
      <c r="X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" s="2">
        <f>IF(Table1[[#This Row],[CTN]]&lt;1,"",INDEX([1]!NOTA[QTY],Table1[[#This Row],[//NOTA]]))</f>
        <v>288</v>
      </c>
      <c r="Z43" s="2" t="str">
        <f>IF(Table1[[#This Row],[CTN]]&lt;1,"",INDEX([1]!NOTA[STN],Table1[[#This Row],[//NOTA]]))</f>
        <v>PCS</v>
      </c>
      <c r="AA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3" s="4" t="str">
        <f>IF(Table1[[#This Row],[CTN]]&lt;1,INDEX([1]!NOTA[QTY],Table1[[#This Row],[//NOTA]]),"")</f>
        <v/>
      </c>
      <c r="AC43" s="4" t="str">
        <f>IF(Table1[[#This Row],[SISA]]="","",INDEX([1]!NOTA[STN],Table1[[#This Row],[//NOTA]]))</f>
        <v/>
      </c>
      <c r="AD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" s="2" t="str">
        <f>IF(Table1[[#This Row],[SISA X]]="","",Table1[[#This Row],[STN X]])</f>
        <v/>
      </c>
      <c r="AF43" s="2">
        <f ca="1">IF(AND(AR$5:AR$345&gt;=$3:$3,AR$5:AR$345&lt;=$4:$4),Table1[[#This Row],[CTN]],"")</f>
        <v>1</v>
      </c>
      <c r="AG43" s="2" t="str">
        <f ca="1">IF(Table1[[#This Row],[CTN_MG_1]]="","",Table1[[#This Row],[SISA X]])</f>
        <v/>
      </c>
      <c r="AH43" s="2" t="str">
        <f ca="1">IF(Table1[[#This Row],[QTY_ECER_MG_1]]="","",Table1[[#This Row],[STN SISA X]])</f>
        <v/>
      </c>
      <c r="AI43" s="2">
        <f ca="1">IF(Table1[[#This Row],[CTN_MG_1]]="","",COUNT(AF$6:AF43))</f>
        <v>29</v>
      </c>
      <c r="AJ43" s="2" t="str">
        <f ca="1">IF(AND(Table1[TGL_H]&gt;=$3:$3,Table1[TGL_H]&lt;=$4:$4),Table1[CTN],"")</f>
        <v/>
      </c>
      <c r="AK43" s="2" t="str">
        <f ca="1">IF(Table1[[#This Row],[CTN_MG_2]]="","",Table1[[#This Row],[SISA X]])</f>
        <v/>
      </c>
      <c r="AL43" s="2" t="str">
        <f ca="1">IF(Table1[[#This Row],[QTY_ECER_MG_2]]="","",Table1[[#This Row],[STN SISA X]])</f>
        <v/>
      </c>
      <c r="AM43" s="2" t="str">
        <f ca="1">IF(Table1[[#This Row],[CTN_MG_2]]="","",COUNT(AJ$6:AJ43))</f>
        <v/>
      </c>
      <c r="AN43" s="2" t="str">
        <f ca="1">IF(AND(AR$5:AR$345&gt;=$3:$3,AR$5:AR$345&lt;=$4:$4),Table1[[#This Row],[CTN]],"")</f>
        <v/>
      </c>
      <c r="AO43" s="2" t="str">
        <f ca="1">IF(Table1[[#This Row],[CTN_MG_3]]="","",Table1[[#This Row],[SISA X]])</f>
        <v/>
      </c>
      <c r="AP43" s="2" t="str">
        <f ca="1">IF(Table1[[#This Row],[QTY_ECER_MG_3]]="","",Table1[[#This Row],[STN SISA X]])</f>
        <v/>
      </c>
      <c r="AQ43" s="4" t="str">
        <f ca="1">IF(Table1[[#This Row],[CTN_MG_3]]="","",COUNT(AN$6:AN43))</f>
        <v/>
      </c>
      <c r="AR43" s="3">
        <f ca="1">INDEX([1]!NOTA[TGL_H],Table1[[#This Row],[//NOTA]])</f>
        <v>45112</v>
      </c>
    </row>
    <row r="44" spans="1:44" x14ac:dyDescent="0.25">
      <c r="A44" s="1">
        <v>54</v>
      </c>
      <c r="D44" t="str">
        <f ca="1">INDEX([1]!NOTA[NB NOTA_C_QTY],Table1[[#This Row],[//NOTA]])</f>
        <v>pencilcasepc0719pstl35pinkjk288pcsartomoro</v>
      </c>
      <c r="E4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pcjkpc0719pstl35pink288pcs</v>
      </c>
      <c r="F44" t="e">
        <f ca="1">MATCH(E$5:E$345,[2]!GLOBAL[POINTER],0)</f>
        <v>#N/A</v>
      </c>
      <c r="G44">
        <f t="shared" si="0"/>
        <v>54</v>
      </c>
      <c r="H44">
        <f ca="1">MATCH(Table1[[#This Row],[NB NOTA_C_QTY]],[3]!db[NB NOTA_C_QTY],0)</f>
        <v>2021</v>
      </c>
      <c r="I44" s="4" t="str">
        <f ca="1">INDEX(INDIRECT($4:$4),Table1[//DB])</f>
        <v>Pc JK PC-0719PSTL-35 Pink</v>
      </c>
      <c r="J44" s="4" t="str">
        <f ca="1">INDEX(INDIRECT($4:$4),Table1[//DB])</f>
        <v>ARTO MORO</v>
      </c>
      <c r="K44" s="5" t="str">
        <f ca="1">INDEX(INDIRECT($4:$4),Table1[//DB])</f>
        <v>ATALI</v>
      </c>
      <c r="L44" s="4" t="str">
        <f ca="1">INDEX(INDIRECT($4:$4),Table1[//DB])</f>
        <v>288 PCS</v>
      </c>
      <c r="M44" s="4" t="str">
        <f ca="1">INDEX(INDIRECT($4:$4),Table1[//DB])</f>
        <v>pcase</v>
      </c>
      <c r="N44" s="4" t="str">
        <f ca="1">INDEX(INDIRECT($4:$4),Table1[//DB])</f>
        <v>288</v>
      </c>
      <c r="O44" s="4" t="str">
        <f ca="1">INDEX(INDIRECT($4:$4),Table1[//DB])</f>
        <v>PCS</v>
      </c>
      <c r="P44" s="4" t="str">
        <f ca="1">INDEX(INDIRECT($4:$4),Table1[//DB])</f>
        <v/>
      </c>
      <c r="Q44" s="4" t="str">
        <f ca="1">INDEX(INDIRECT($4:$4),Table1[//DB])</f>
        <v/>
      </c>
      <c r="R44" s="4" t="str">
        <f ca="1">INDEX(INDIRECT($4:$4),Table1[//DB])</f>
        <v/>
      </c>
      <c r="S44" s="4" t="str">
        <f ca="1">INDEX(INDIRECT($4:$4),Table1[//DB])</f>
        <v/>
      </c>
      <c r="T44" s="4">
        <f ca="1">INDEX(INDIRECT($4:$4),Table1[//DB])</f>
        <v>288</v>
      </c>
      <c r="U44" s="4" t="str">
        <f ca="1">INDEX(INDIRECT($4:$4),Table1[//DB])</f>
        <v>PCS</v>
      </c>
      <c r="V44" s="4"/>
      <c r="W44" s="2">
        <f>INDEX([1]!NOTA[C],Table1[[#This Row],[//NOTA]])</f>
        <v>1</v>
      </c>
      <c r="X4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" s="2">
        <f>IF(Table1[[#This Row],[CTN]]&lt;1,"",INDEX([1]!NOTA[QTY],Table1[[#This Row],[//NOTA]]))</f>
        <v>288</v>
      </c>
      <c r="Z44" s="2" t="str">
        <f>IF(Table1[[#This Row],[CTN]]&lt;1,"",INDEX([1]!NOTA[STN],Table1[[#This Row],[//NOTA]]))</f>
        <v>PCS</v>
      </c>
      <c r="AA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4" s="4" t="str">
        <f>IF(Table1[[#This Row],[CTN]]&lt;1,INDEX([1]!NOTA[QTY],Table1[[#This Row],[//NOTA]]),"")</f>
        <v/>
      </c>
      <c r="AC44" s="4" t="str">
        <f>IF(Table1[[#This Row],[SISA]]="","",INDEX([1]!NOTA[STN],Table1[[#This Row],[//NOTA]]))</f>
        <v/>
      </c>
      <c r="AD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" s="2" t="str">
        <f>IF(Table1[[#This Row],[SISA X]]="","",Table1[[#This Row],[STN X]])</f>
        <v/>
      </c>
      <c r="AF44" s="2">
        <f ca="1">IF(AND(AR$5:AR$345&gt;=$3:$3,AR$5:AR$345&lt;=$4:$4),Table1[[#This Row],[CTN]],"")</f>
        <v>1</v>
      </c>
      <c r="AG44" s="2" t="str">
        <f ca="1">IF(Table1[[#This Row],[CTN_MG_1]]="","",Table1[[#This Row],[SISA X]])</f>
        <v/>
      </c>
      <c r="AH44" s="2" t="str">
        <f ca="1">IF(Table1[[#This Row],[QTY_ECER_MG_1]]="","",Table1[[#This Row],[STN SISA X]])</f>
        <v/>
      </c>
      <c r="AI44" s="2">
        <f ca="1">IF(Table1[[#This Row],[CTN_MG_1]]="","",COUNT(AF$6:AF44))</f>
        <v>30</v>
      </c>
      <c r="AJ44" s="2" t="str">
        <f ca="1">IF(AND(Table1[TGL_H]&gt;=$3:$3,Table1[TGL_H]&lt;=$4:$4),Table1[CTN],"")</f>
        <v/>
      </c>
      <c r="AK44" s="2" t="str">
        <f ca="1">IF(Table1[[#This Row],[CTN_MG_2]]="","",Table1[[#This Row],[SISA X]])</f>
        <v/>
      </c>
      <c r="AL44" s="2" t="str">
        <f ca="1">IF(Table1[[#This Row],[QTY_ECER_MG_2]]="","",Table1[[#This Row],[STN SISA X]])</f>
        <v/>
      </c>
      <c r="AM44" s="2" t="str">
        <f ca="1">IF(Table1[[#This Row],[CTN_MG_2]]="","",COUNT(AJ$6:AJ44))</f>
        <v/>
      </c>
      <c r="AN44" s="2" t="str">
        <f ca="1">IF(AND(AR$5:AR$345&gt;=$3:$3,AR$5:AR$345&lt;=$4:$4),Table1[[#This Row],[CTN]],"")</f>
        <v/>
      </c>
      <c r="AO44" s="2" t="str">
        <f ca="1">IF(Table1[[#This Row],[CTN_MG_3]]="","",Table1[[#This Row],[SISA X]])</f>
        <v/>
      </c>
      <c r="AP44" s="2" t="str">
        <f ca="1">IF(Table1[[#This Row],[QTY_ECER_MG_3]]="","",Table1[[#This Row],[STN SISA X]])</f>
        <v/>
      </c>
      <c r="AQ44" s="4" t="str">
        <f ca="1">IF(Table1[[#This Row],[CTN_MG_3]]="","",COUNT(AN$6:AN44))</f>
        <v/>
      </c>
      <c r="AR44" s="3">
        <f ca="1">INDEX([1]!NOTA[TGL_H],Table1[[#This Row],[//NOTA]])</f>
        <v>45112</v>
      </c>
    </row>
    <row r="45" spans="1:44" x14ac:dyDescent="0.25">
      <c r="A45" s="1">
        <v>55</v>
      </c>
      <c r="D45" t="str">
        <f ca="1">INDEX([1]!NOTA[NB NOTA_C_QTY],Table1[[#This Row],[//NOTA]])</f>
        <v>pencilcasepc0719pstl35bluejk288pcsartomoro</v>
      </c>
      <c r="E4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pcjkpc0719pstl35biru288pcs</v>
      </c>
      <c r="F45" t="e">
        <f ca="1">MATCH(E$5:E$345,[2]!GLOBAL[POINTER],0)</f>
        <v>#N/A</v>
      </c>
      <c r="G45">
        <f t="shared" si="0"/>
        <v>55</v>
      </c>
      <c r="H45">
        <f ca="1">MATCH(Table1[[#This Row],[NB NOTA_C_QTY]],[3]!db[NB NOTA_C_QTY],0)</f>
        <v>2019</v>
      </c>
      <c r="I45" s="4" t="str">
        <f ca="1">INDEX(INDIRECT($4:$4),Table1[//DB])</f>
        <v>Pc JK PC-0719PSTL-35 Biru</v>
      </c>
      <c r="J45" s="4" t="str">
        <f ca="1">INDEX(INDIRECT($4:$4),Table1[//DB])</f>
        <v>ARTO MORO</v>
      </c>
      <c r="K45" s="5" t="str">
        <f ca="1">INDEX(INDIRECT($4:$4),Table1[//DB])</f>
        <v>ATALI</v>
      </c>
      <c r="L45" s="4" t="str">
        <f ca="1">INDEX(INDIRECT($4:$4),Table1[//DB])</f>
        <v>288 PCS</v>
      </c>
      <c r="M45" s="4" t="str">
        <f ca="1">INDEX(INDIRECT($4:$4),Table1[//DB])</f>
        <v>pcase</v>
      </c>
      <c r="N45" s="4" t="str">
        <f ca="1">INDEX(INDIRECT($4:$4),Table1[//DB])</f>
        <v>288</v>
      </c>
      <c r="O45" s="4" t="str">
        <f ca="1">INDEX(INDIRECT($4:$4),Table1[//DB])</f>
        <v>PCS</v>
      </c>
      <c r="P45" s="4" t="str">
        <f ca="1">INDEX(INDIRECT($4:$4),Table1[//DB])</f>
        <v/>
      </c>
      <c r="Q45" s="4" t="str">
        <f ca="1">INDEX(INDIRECT($4:$4),Table1[//DB])</f>
        <v/>
      </c>
      <c r="R45" s="4" t="str">
        <f ca="1">INDEX(INDIRECT($4:$4),Table1[//DB])</f>
        <v/>
      </c>
      <c r="S45" s="4" t="str">
        <f ca="1">INDEX(INDIRECT($4:$4),Table1[//DB])</f>
        <v/>
      </c>
      <c r="T45" s="4">
        <f ca="1">INDEX(INDIRECT($4:$4),Table1[//DB])</f>
        <v>288</v>
      </c>
      <c r="U45" s="4" t="str">
        <f ca="1">INDEX(INDIRECT($4:$4),Table1[//DB])</f>
        <v>PCS</v>
      </c>
      <c r="V45" s="4"/>
      <c r="W45" s="2">
        <f>INDEX([1]!NOTA[C],Table1[[#This Row],[//NOTA]])</f>
        <v>1</v>
      </c>
      <c r="X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5" s="2">
        <f>IF(Table1[[#This Row],[CTN]]&lt;1,"",INDEX([1]!NOTA[QTY],Table1[[#This Row],[//NOTA]]))</f>
        <v>288</v>
      </c>
      <c r="Z45" s="2" t="str">
        <f>IF(Table1[[#This Row],[CTN]]&lt;1,"",INDEX([1]!NOTA[STN],Table1[[#This Row],[//NOTA]]))</f>
        <v>PCS</v>
      </c>
      <c r="AA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5" s="4" t="str">
        <f>IF(Table1[[#This Row],[CTN]]&lt;1,INDEX([1]!NOTA[QTY],Table1[[#This Row],[//NOTA]]),"")</f>
        <v/>
      </c>
      <c r="AC45" s="4" t="str">
        <f>IF(Table1[[#This Row],[SISA]]="","",INDEX([1]!NOTA[STN],Table1[[#This Row],[//NOTA]]))</f>
        <v/>
      </c>
      <c r="AD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" s="2" t="str">
        <f>IF(Table1[[#This Row],[SISA X]]="","",Table1[[#This Row],[STN X]])</f>
        <v/>
      </c>
      <c r="AF45" s="2">
        <f ca="1">IF(AND(AR$5:AR$345&gt;=$3:$3,AR$5:AR$345&lt;=$4:$4),Table1[[#This Row],[CTN]],"")</f>
        <v>1</v>
      </c>
      <c r="AG45" s="2" t="str">
        <f ca="1">IF(Table1[[#This Row],[CTN_MG_1]]="","",Table1[[#This Row],[SISA X]])</f>
        <v/>
      </c>
      <c r="AH45" s="2" t="str">
        <f ca="1">IF(Table1[[#This Row],[QTY_ECER_MG_1]]="","",Table1[[#This Row],[STN SISA X]])</f>
        <v/>
      </c>
      <c r="AI45" s="2">
        <f ca="1">IF(Table1[[#This Row],[CTN_MG_1]]="","",COUNT(AF$6:AF45))</f>
        <v>31</v>
      </c>
      <c r="AJ45" s="2" t="str">
        <f ca="1">IF(AND(Table1[TGL_H]&gt;=$3:$3,Table1[TGL_H]&lt;=$4:$4),Table1[CTN],"")</f>
        <v/>
      </c>
      <c r="AK45" s="2" t="str">
        <f ca="1">IF(Table1[[#This Row],[CTN_MG_2]]="","",Table1[[#This Row],[SISA X]])</f>
        <v/>
      </c>
      <c r="AL45" s="2" t="str">
        <f ca="1">IF(Table1[[#This Row],[QTY_ECER_MG_2]]="","",Table1[[#This Row],[STN SISA X]])</f>
        <v/>
      </c>
      <c r="AM45" s="2" t="str">
        <f ca="1">IF(Table1[[#This Row],[CTN_MG_2]]="","",COUNT(AJ$6:AJ45))</f>
        <v/>
      </c>
      <c r="AN45" s="2" t="str">
        <f ca="1">IF(AND(AR$5:AR$345&gt;=$3:$3,AR$5:AR$345&lt;=$4:$4),Table1[[#This Row],[CTN]],"")</f>
        <v/>
      </c>
      <c r="AO45" s="2" t="str">
        <f ca="1">IF(Table1[[#This Row],[CTN_MG_3]]="","",Table1[[#This Row],[SISA X]])</f>
        <v/>
      </c>
      <c r="AP45" s="2" t="str">
        <f ca="1">IF(Table1[[#This Row],[QTY_ECER_MG_3]]="","",Table1[[#This Row],[STN SISA X]])</f>
        <v/>
      </c>
      <c r="AQ45" s="4" t="str">
        <f ca="1">IF(Table1[[#This Row],[CTN_MG_3]]="","",COUNT(AN$6:AN45))</f>
        <v/>
      </c>
      <c r="AR45" s="3">
        <f ca="1">INDEX([1]!NOTA[TGL_H],Table1[[#This Row],[//NOTA]])</f>
        <v>45112</v>
      </c>
    </row>
    <row r="46" spans="1:44" x14ac:dyDescent="0.25">
      <c r="A46" s="1">
        <v>57</v>
      </c>
      <c r="D46" t="str">
        <f ca="1">INDEX([1]!NOTA[NB NOTA_C_QTY],Table1[[#This Row],[//NOTA]])</f>
        <v>kenkopencilcasepc0719ur24lsnartomoro</v>
      </c>
      <c r="E4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46" t="e">
        <f ca="1">MATCH(E$5:E$345,[2]!GLOBAL[POINTER],0)</f>
        <v>#N/A</v>
      </c>
      <c r="G46">
        <f t="shared" si="0"/>
        <v>57</v>
      </c>
      <c r="H46">
        <f ca="1">MATCH(Table1[[#This Row],[NB NOTA_C_QTY]],[3]!db[NB NOTA_C_QTY],0)</f>
        <v>1400</v>
      </c>
      <c r="I46" s="4" t="str">
        <f ca="1">INDEX(INDIRECT($4:$4),Table1[//DB])</f>
        <v>Pc Kenko PC-0719-UR</v>
      </c>
      <c r="J46" s="4" t="str">
        <f ca="1">INDEX(INDIRECT($4:$4),Table1[//DB])</f>
        <v>ARTO MORO</v>
      </c>
      <c r="K46" s="5" t="str">
        <f ca="1">INDEX(INDIRECT($4:$4),Table1[//DB])</f>
        <v>KENKO</v>
      </c>
      <c r="L46" s="4" t="str">
        <f ca="1">INDEX(INDIRECT($4:$4),Table1[//DB])</f>
        <v>24 LSN</v>
      </c>
      <c r="M46" s="4" t="str">
        <f ca="1">INDEX(INDIRECT($4:$4),Table1[//DB])</f>
        <v>pcase</v>
      </c>
      <c r="N46" s="4" t="str">
        <f ca="1">INDEX(INDIRECT($4:$4),Table1[//DB])</f>
        <v>24</v>
      </c>
      <c r="O46" s="4" t="str">
        <f ca="1">INDEX(INDIRECT($4:$4),Table1[//DB])</f>
        <v>LSN</v>
      </c>
      <c r="P46" s="4">
        <f ca="1">INDEX(INDIRECT($4:$4),Table1[//DB])</f>
        <v>12</v>
      </c>
      <c r="Q46" s="4" t="str">
        <f ca="1">INDEX(INDIRECT($4:$4),Table1[//DB])</f>
        <v>PCS</v>
      </c>
      <c r="R46" s="4" t="str">
        <f ca="1">INDEX(INDIRECT($4:$4),Table1[//DB])</f>
        <v/>
      </c>
      <c r="S46" s="4" t="str">
        <f ca="1">INDEX(INDIRECT($4:$4),Table1[//DB])</f>
        <v/>
      </c>
      <c r="T46" s="4">
        <f ca="1">INDEX(INDIRECT($4:$4),Table1[//DB])</f>
        <v>288</v>
      </c>
      <c r="U46" s="4" t="str">
        <f ca="1">INDEX(INDIRECT($4:$4),Table1[//DB])</f>
        <v>PCS</v>
      </c>
      <c r="V46" s="4"/>
      <c r="W46" s="2">
        <f>INDEX([1]!NOTA[C],Table1[[#This Row],[//NOTA]])</f>
        <v>2</v>
      </c>
      <c r="X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" s="2">
        <f>IF(Table1[[#This Row],[CTN]]&lt;1,"",INDEX([1]!NOTA[QTY],Table1[[#This Row],[//NOTA]]))</f>
        <v>0</v>
      </c>
      <c r="Z46" s="2">
        <f>IF(Table1[[#This Row],[CTN]]&lt;1,"",INDEX([1]!NOTA[STN],Table1[[#This Row],[//NOTA]]))</f>
        <v>0</v>
      </c>
      <c r="AA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46" s="4" t="str">
        <f>IF(Table1[[#This Row],[CTN]]&lt;1,INDEX([1]!NOTA[QTY],Table1[[#This Row],[//NOTA]]),"")</f>
        <v/>
      </c>
      <c r="AC46" s="4" t="str">
        <f>IF(Table1[[#This Row],[SISA]]="","",INDEX([1]!NOTA[STN],Table1[[#This Row],[//NOTA]]))</f>
        <v/>
      </c>
      <c r="AD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" s="2" t="str">
        <f>IF(Table1[[#This Row],[SISA X]]="","",Table1[[#This Row],[STN X]])</f>
        <v/>
      </c>
      <c r="AF46" s="2">
        <f ca="1">IF(AND(AR$5:AR$345&gt;=$3:$3,AR$5:AR$345&lt;=$4:$4),Table1[[#This Row],[CTN]],"")</f>
        <v>2</v>
      </c>
      <c r="AG46" s="2" t="str">
        <f ca="1">IF(Table1[[#This Row],[CTN_MG_1]]="","",Table1[[#This Row],[SISA X]])</f>
        <v/>
      </c>
      <c r="AH46" s="2" t="str">
        <f ca="1">IF(Table1[[#This Row],[QTY_ECER_MG_1]]="","",Table1[[#This Row],[STN SISA X]])</f>
        <v/>
      </c>
      <c r="AI46" s="2">
        <f ca="1">IF(Table1[[#This Row],[CTN_MG_1]]="","",COUNT(AF$6:AF46))</f>
        <v>32</v>
      </c>
      <c r="AJ46" s="2" t="str">
        <f ca="1">IF(AND(Table1[TGL_H]&gt;=$3:$3,Table1[TGL_H]&lt;=$4:$4),Table1[CTN],"")</f>
        <v/>
      </c>
      <c r="AK46" s="2" t="str">
        <f ca="1">IF(Table1[[#This Row],[CTN_MG_2]]="","",Table1[[#This Row],[SISA X]])</f>
        <v/>
      </c>
      <c r="AL46" s="2" t="str">
        <f ca="1">IF(Table1[[#This Row],[QTY_ECER_MG_2]]="","",Table1[[#This Row],[STN SISA X]])</f>
        <v/>
      </c>
      <c r="AM46" s="2" t="str">
        <f ca="1">IF(Table1[[#This Row],[CTN_MG_2]]="","",COUNT(AJ$6:AJ46))</f>
        <v/>
      </c>
      <c r="AN46" s="2" t="str">
        <f ca="1">IF(AND(AR$5:AR$345&gt;=$3:$3,AR$5:AR$345&lt;=$4:$4),Table1[[#This Row],[CTN]],"")</f>
        <v/>
      </c>
      <c r="AO46" s="2" t="str">
        <f ca="1">IF(Table1[[#This Row],[CTN_MG_3]]="","",Table1[[#This Row],[SISA X]])</f>
        <v/>
      </c>
      <c r="AP46" s="2" t="str">
        <f ca="1">IF(Table1[[#This Row],[QTY_ECER_MG_3]]="","",Table1[[#This Row],[STN SISA X]])</f>
        <v/>
      </c>
      <c r="AQ46" s="4" t="str">
        <f ca="1">IF(Table1[[#This Row],[CTN_MG_3]]="","",COUNT(AN$6:AN46))</f>
        <v/>
      </c>
      <c r="AR46" s="3">
        <f ca="1">INDEX([1]!NOTA[TGL_H],Table1[[#This Row],[//NOTA]])</f>
        <v>45112</v>
      </c>
    </row>
    <row r="47" spans="1:44" x14ac:dyDescent="0.25">
      <c r="A47" s="1">
        <v>58</v>
      </c>
      <c r="D47" t="str">
        <f ca="1">INDEX([1]!NOTA[NB NOTA_C_QTY],Table1[[#This Row],[//NOTA]])</f>
        <v>kenkocuttera3009mmblade30lsnartomoro</v>
      </c>
      <c r="E4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47" t="e">
        <f ca="1">MATCH(E$5:E$345,[2]!GLOBAL[POINTER],0)</f>
        <v>#N/A</v>
      </c>
      <c r="G47">
        <f t="shared" si="0"/>
        <v>58</v>
      </c>
      <c r="H47">
        <f ca="1">MATCH(Table1[[#This Row],[NB NOTA_C_QTY]],[3]!db[NB NOTA_C_QTY],0)</f>
        <v>1274</v>
      </c>
      <c r="I47" s="4" t="str">
        <f ca="1">INDEX(INDIRECT($4:$4),Table1[//DB])</f>
        <v>Cutter Kenko A-300</v>
      </c>
      <c r="J47" s="4" t="str">
        <f ca="1">INDEX(INDIRECT($4:$4),Table1[//DB])</f>
        <v>ARTO MORO</v>
      </c>
      <c r="K47" s="5" t="str">
        <f ca="1">INDEX(INDIRECT($4:$4),Table1[//DB])</f>
        <v>KENKO</v>
      </c>
      <c r="L47" s="4" t="str">
        <f ca="1">INDEX(INDIRECT($4:$4),Table1[//DB])</f>
        <v>30 LSN</v>
      </c>
      <c r="M47" s="4" t="str">
        <f ca="1">INDEX(INDIRECT($4:$4),Table1[//DB])</f>
        <v>cutter</v>
      </c>
      <c r="N47" s="4" t="str">
        <f ca="1">INDEX(INDIRECT($4:$4),Table1[//DB])</f>
        <v>30</v>
      </c>
      <c r="O47" s="4" t="str">
        <f ca="1">INDEX(INDIRECT($4:$4),Table1[//DB])</f>
        <v>LSN</v>
      </c>
      <c r="P47" s="4">
        <f ca="1">INDEX(INDIRECT($4:$4),Table1[//DB])</f>
        <v>12</v>
      </c>
      <c r="Q47" s="4" t="str">
        <f ca="1">INDEX(INDIRECT($4:$4),Table1[//DB])</f>
        <v>PCS</v>
      </c>
      <c r="R47" s="4" t="str">
        <f ca="1">INDEX(INDIRECT($4:$4),Table1[//DB])</f>
        <v/>
      </c>
      <c r="S47" s="4" t="str">
        <f ca="1">INDEX(INDIRECT($4:$4),Table1[//DB])</f>
        <v/>
      </c>
      <c r="T47" s="4">
        <f ca="1">INDEX(INDIRECT($4:$4),Table1[//DB])</f>
        <v>360</v>
      </c>
      <c r="U47" s="4" t="str">
        <f ca="1">INDEX(INDIRECT($4:$4),Table1[//DB])</f>
        <v>PCS</v>
      </c>
      <c r="V47" s="4"/>
      <c r="W47" s="2">
        <f>INDEX([1]!NOTA[C],Table1[[#This Row],[//NOTA]])</f>
        <v>1</v>
      </c>
      <c r="X4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" s="2">
        <f>IF(Table1[[#This Row],[CTN]]&lt;1,"",INDEX([1]!NOTA[QTY],Table1[[#This Row],[//NOTA]]))</f>
        <v>0</v>
      </c>
      <c r="Z47" s="2">
        <f>IF(Table1[[#This Row],[CTN]]&lt;1,"",INDEX([1]!NOTA[STN],Table1[[#This Row],[//NOTA]]))</f>
        <v>0</v>
      </c>
      <c r="AA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47" s="4" t="str">
        <f>IF(Table1[[#This Row],[CTN]]&lt;1,INDEX([1]!NOTA[QTY],Table1[[#This Row],[//NOTA]]),"")</f>
        <v/>
      </c>
      <c r="AC47" s="4" t="str">
        <f>IF(Table1[[#This Row],[SISA]]="","",INDEX([1]!NOTA[STN],Table1[[#This Row],[//NOTA]]))</f>
        <v/>
      </c>
      <c r="AD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7" s="2" t="str">
        <f>IF(Table1[[#This Row],[SISA X]]="","",Table1[[#This Row],[STN X]])</f>
        <v/>
      </c>
      <c r="AF47" s="2">
        <f ca="1">IF(AND(AR$5:AR$345&gt;=$3:$3,AR$5:AR$345&lt;=$4:$4),Table1[[#This Row],[CTN]],"")</f>
        <v>1</v>
      </c>
      <c r="AG47" s="2" t="str">
        <f ca="1">IF(Table1[[#This Row],[CTN_MG_1]]="","",Table1[[#This Row],[SISA X]])</f>
        <v/>
      </c>
      <c r="AH47" s="2" t="str">
        <f ca="1">IF(Table1[[#This Row],[QTY_ECER_MG_1]]="","",Table1[[#This Row],[STN SISA X]])</f>
        <v/>
      </c>
      <c r="AI47" s="2">
        <f ca="1">IF(Table1[[#This Row],[CTN_MG_1]]="","",COUNT(AF$6:AF47))</f>
        <v>33</v>
      </c>
      <c r="AJ47" s="2" t="str">
        <f ca="1">IF(AND(Table1[TGL_H]&gt;=$3:$3,Table1[TGL_H]&lt;=$4:$4),Table1[CTN],"")</f>
        <v/>
      </c>
      <c r="AK47" s="2" t="str">
        <f ca="1">IF(Table1[[#This Row],[CTN_MG_2]]="","",Table1[[#This Row],[SISA X]])</f>
        <v/>
      </c>
      <c r="AL47" s="2" t="str">
        <f ca="1">IF(Table1[[#This Row],[QTY_ECER_MG_2]]="","",Table1[[#This Row],[STN SISA X]])</f>
        <v/>
      </c>
      <c r="AM47" s="2" t="str">
        <f ca="1">IF(Table1[[#This Row],[CTN_MG_2]]="","",COUNT(AJ$6:AJ47))</f>
        <v/>
      </c>
      <c r="AN47" s="2" t="str">
        <f ca="1">IF(AND(AR$5:AR$345&gt;=$3:$3,AR$5:AR$345&lt;=$4:$4),Table1[[#This Row],[CTN]],"")</f>
        <v/>
      </c>
      <c r="AO47" s="2" t="str">
        <f ca="1">IF(Table1[[#This Row],[CTN_MG_3]]="","",Table1[[#This Row],[SISA X]])</f>
        <v/>
      </c>
      <c r="AP47" s="2" t="str">
        <f ca="1">IF(Table1[[#This Row],[QTY_ECER_MG_3]]="","",Table1[[#This Row],[STN SISA X]])</f>
        <v/>
      </c>
      <c r="AQ47" s="4" t="str">
        <f ca="1">IF(Table1[[#This Row],[CTN_MG_3]]="","",COUNT(AN$6:AN47))</f>
        <v/>
      </c>
      <c r="AR47" s="3">
        <f ca="1">INDEX([1]!NOTA[TGL_H],Table1[[#This Row],[//NOTA]])</f>
        <v>45112</v>
      </c>
    </row>
    <row r="48" spans="1:44" x14ac:dyDescent="0.25">
      <c r="A48" s="1">
        <v>59</v>
      </c>
      <c r="D48" t="str">
        <f ca="1">INDEX([1]!NOTA[NB NOTA_C_QTY],Table1[[#This Row],[//NOTA]])</f>
        <v>kenkocutterl50018mmblade20lsnartomoro</v>
      </c>
      <c r="E4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48" t="e">
        <f ca="1">MATCH(E$5:E$345,[2]!GLOBAL[POINTER],0)</f>
        <v>#N/A</v>
      </c>
      <c r="G48">
        <f t="shared" si="0"/>
        <v>59</v>
      </c>
      <c r="H48">
        <f ca="1">MATCH(Table1[[#This Row],[NB NOTA_C_QTY]],[3]!db[NB NOTA_C_QTY],0)</f>
        <v>1279</v>
      </c>
      <c r="I48" s="4" t="str">
        <f ca="1">INDEX(INDIRECT($4:$4),Table1[//DB])</f>
        <v>Cutter Kenko L-500</v>
      </c>
      <c r="J48" s="4" t="str">
        <f ca="1">INDEX(INDIRECT($4:$4),Table1[//DB])</f>
        <v>ARTO MORO</v>
      </c>
      <c r="K48" s="5" t="str">
        <f ca="1">INDEX(INDIRECT($4:$4),Table1[//DB])</f>
        <v>KENKO</v>
      </c>
      <c r="L48" s="4" t="str">
        <f ca="1">INDEX(INDIRECT($4:$4),Table1[//DB])</f>
        <v>20 LSN</v>
      </c>
      <c r="M48" s="4" t="str">
        <f ca="1">INDEX(INDIRECT($4:$4),Table1[//DB])</f>
        <v>cutter</v>
      </c>
      <c r="N48" s="4" t="str">
        <f ca="1">INDEX(INDIRECT($4:$4),Table1[//DB])</f>
        <v>20</v>
      </c>
      <c r="O48" s="4" t="str">
        <f ca="1">INDEX(INDIRECT($4:$4),Table1[//DB])</f>
        <v>LSN</v>
      </c>
      <c r="P48" s="4">
        <f ca="1">INDEX(INDIRECT($4:$4),Table1[//DB])</f>
        <v>12</v>
      </c>
      <c r="Q48" s="4" t="str">
        <f ca="1">INDEX(INDIRECT($4:$4),Table1[//DB])</f>
        <v>PCS</v>
      </c>
      <c r="R48" s="4" t="str">
        <f ca="1">INDEX(INDIRECT($4:$4),Table1[//DB])</f>
        <v/>
      </c>
      <c r="S48" s="4" t="str">
        <f ca="1">INDEX(INDIRECT($4:$4),Table1[//DB])</f>
        <v/>
      </c>
      <c r="T48" s="4">
        <f ca="1">INDEX(INDIRECT($4:$4),Table1[//DB])</f>
        <v>240</v>
      </c>
      <c r="U48" s="4" t="str">
        <f ca="1">INDEX(INDIRECT($4:$4),Table1[//DB])</f>
        <v>PCS</v>
      </c>
      <c r="V48" s="4"/>
      <c r="W48" s="2">
        <f>INDEX([1]!NOTA[C],Table1[[#This Row],[//NOTA]])</f>
        <v>2</v>
      </c>
      <c r="X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" s="2">
        <f>IF(Table1[[#This Row],[CTN]]&lt;1,"",INDEX([1]!NOTA[QTY],Table1[[#This Row],[//NOTA]]))</f>
        <v>0</v>
      </c>
      <c r="Z48" s="2">
        <f>IF(Table1[[#This Row],[CTN]]&lt;1,"",INDEX([1]!NOTA[STN],Table1[[#This Row],[//NOTA]]))</f>
        <v>0</v>
      </c>
      <c r="AA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8" s="4" t="str">
        <f>IF(Table1[[#This Row],[CTN]]&lt;1,INDEX([1]!NOTA[QTY],Table1[[#This Row],[//NOTA]]),"")</f>
        <v/>
      </c>
      <c r="AC48" s="4" t="str">
        <f>IF(Table1[[#This Row],[SISA]]="","",INDEX([1]!NOTA[STN],Table1[[#This Row],[//NOTA]]))</f>
        <v/>
      </c>
      <c r="AD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8" s="2" t="str">
        <f>IF(Table1[[#This Row],[SISA X]]="","",Table1[[#This Row],[STN X]])</f>
        <v/>
      </c>
      <c r="AF48" s="2">
        <f ca="1">IF(AND(AR$5:AR$345&gt;=$3:$3,AR$5:AR$345&lt;=$4:$4),Table1[[#This Row],[CTN]],"")</f>
        <v>2</v>
      </c>
      <c r="AG48" s="2" t="str">
        <f ca="1">IF(Table1[[#This Row],[CTN_MG_1]]="","",Table1[[#This Row],[SISA X]])</f>
        <v/>
      </c>
      <c r="AH48" s="2" t="str">
        <f ca="1">IF(Table1[[#This Row],[QTY_ECER_MG_1]]="","",Table1[[#This Row],[STN SISA X]])</f>
        <v/>
      </c>
      <c r="AI48" s="2">
        <f ca="1">IF(Table1[[#This Row],[CTN_MG_1]]="","",COUNT(AF$6:AF48))</f>
        <v>34</v>
      </c>
      <c r="AJ48" s="2" t="str">
        <f ca="1">IF(AND(Table1[TGL_H]&gt;=$3:$3,Table1[TGL_H]&lt;=$4:$4),Table1[CTN],"")</f>
        <v/>
      </c>
      <c r="AK48" s="2" t="str">
        <f ca="1">IF(Table1[[#This Row],[CTN_MG_2]]="","",Table1[[#This Row],[SISA X]])</f>
        <v/>
      </c>
      <c r="AL48" s="2" t="str">
        <f ca="1">IF(Table1[[#This Row],[QTY_ECER_MG_2]]="","",Table1[[#This Row],[STN SISA X]])</f>
        <v/>
      </c>
      <c r="AM48" s="2" t="str">
        <f ca="1">IF(Table1[[#This Row],[CTN_MG_2]]="","",COUNT(AJ$6:AJ48))</f>
        <v/>
      </c>
      <c r="AN48" s="2" t="str">
        <f ca="1">IF(AND(AR$5:AR$345&gt;=$3:$3,AR$5:AR$345&lt;=$4:$4),Table1[[#This Row],[CTN]],"")</f>
        <v/>
      </c>
      <c r="AO48" s="2" t="str">
        <f ca="1">IF(Table1[[#This Row],[CTN_MG_3]]="","",Table1[[#This Row],[SISA X]])</f>
        <v/>
      </c>
      <c r="AP48" s="2" t="str">
        <f ca="1">IF(Table1[[#This Row],[QTY_ECER_MG_3]]="","",Table1[[#This Row],[STN SISA X]])</f>
        <v/>
      </c>
      <c r="AQ48" s="4" t="str">
        <f ca="1">IF(Table1[[#This Row],[CTN_MG_3]]="","",COUNT(AN$6:AN48))</f>
        <v/>
      </c>
      <c r="AR48" s="3">
        <f ca="1">INDEX([1]!NOTA[TGL_H],Table1[[#This Row],[//NOTA]])</f>
        <v>45112</v>
      </c>
    </row>
    <row r="49" spans="1:44" x14ac:dyDescent="0.25">
      <c r="A49" s="1">
        <v>60</v>
      </c>
      <c r="D49" t="str">
        <f ca="1">INDEX([1]!NOTA[NB NOTA_C_QTY],Table1[[#This Row],[//NOTA]])</f>
        <v>kenkoliquidgluelg5050ml20lsnartomoro</v>
      </c>
      <c r="E4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lemcairkenkolg5020lsn</v>
      </c>
      <c r="F49" t="e">
        <f ca="1">MATCH(E$5:E$345,[2]!GLOBAL[POINTER],0)</f>
        <v>#N/A</v>
      </c>
      <c r="G49">
        <f t="shared" si="0"/>
        <v>60</v>
      </c>
      <c r="H49">
        <f ca="1">MATCH(Table1[[#This Row],[NB NOTA_C_QTY]],[3]!db[NB NOTA_C_QTY],0)</f>
        <v>1364</v>
      </c>
      <c r="I49" s="4" t="str">
        <f ca="1">INDEX(INDIRECT($4:$4),Table1[//DB])</f>
        <v>Lem cair Kenko LG-50</v>
      </c>
      <c r="J49" s="4" t="str">
        <f ca="1">INDEX(INDIRECT($4:$4),Table1[//DB])</f>
        <v>ARTO MORO</v>
      </c>
      <c r="K49" s="5" t="str">
        <f ca="1">INDEX(INDIRECT($4:$4),Table1[//DB])</f>
        <v>KENKO</v>
      </c>
      <c r="L49" s="4" t="str">
        <f ca="1">INDEX(INDIRECT($4:$4),Table1[//DB])</f>
        <v>20 LSN</v>
      </c>
      <c r="M49" s="4" t="str">
        <f ca="1">INDEX(INDIRECT($4:$4),Table1[//DB])</f>
        <v>lem</v>
      </c>
      <c r="N49" s="4" t="str">
        <f ca="1">INDEX(INDIRECT($4:$4),Table1[//DB])</f>
        <v>20</v>
      </c>
      <c r="O49" s="4" t="str">
        <f ca="1">INDEX(INDIRECT($4:$4),Table1[//DB])</f>
        <v>LSN</v>
      </c>
      <c r="P49" s="4">
        <f ca="1">INDEX(INDIRECT($4:$4),Table1[//DB])</f>
        <v>12</v>
      </c>
      <c r="Q49" s="4" t="str">
        <f ca="1">INDEX(INDIRECT($4:$4),Table1[//DB])</f>
        <v>PCS</v>
      </c>
      <c r="R49" s="4" t="str">
        <f ca="1">INDEX(INDIRECT($4:$4),Table1[//DB])</f>
        <v/>
      </c>
      <c r="S49" s="4" t="str">
        <f ca="1">INDEX(INDIRECT($4:$4),Table1[//DB])</f>
        <v/>
      </c>
      <c r="T49" s="4">
        <f ca="1">INDEX(INDIRECT($4:$4),Table1[//DB])</f>
        <v>240</v>
      </c>
      <c r="U49" s="4" t="str">
        <f ca="1">INDEX(INDIRECT($4:$4),Table1[//DB])</f>
        <v>PCS</v>
      </c>
      <c r="V49" s="4"/>
      <c r="W49" s="2">
        <f>INDEX([1]!NOTA[C],Table1[[#This Row],[//NOTA]])</f>
        <v>2</v>
      </c>
      <c r="X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9" s="2">
        <f>IF(Table1[[#This Row],[CTN]]&lt;1,"",INDEX([1]!NOTA[QTY],Table1[[#This Row],[//NOTA]]))</f>
        <v>0</v>
      </c>
      <c r="Z49" s="2">
        <f>IF(Table1[[#This Row],[CTN]]&lt;1,"",INDEX([1]!NOTA[STN],Table1[[#This Row],[//NOTA]]))</f>
        <v>0</v>
      </c>
      <c r="AA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9" s="4" t="str">
        <f>IF(Table1[[#This Row],[CTN]]&lt;1,INDEX([1]!NOTA[QTY],Table1[[#This Row],[//NOTA]]),"")</f>
        <v/>
      </c>
      <c r="AC49" s="4" t="str">
        <f>IF(Table1[[#This Row],[SISA]]="","",INDEX([1]!NOTA[STN],Table1[[#This Row],[//NOTA]]))</f>
        <v/>
      </c>
      <c r="AD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9" s="2" t="str">
        <f>IF(Table1[[#This Row],[SISA X]]="","",Table1[[#This Row],[STN X]])</f>
        <v/>
      </c>
      <c r="AF49" s="2">
        <f ca="1">IF(AND(AR$5:AR$345&gt;=$3:$3,AR$5:AR$345&lt;=$4:$4),Table1[[#This Row],[CTN]],"")</f>
        <v>2</v>
      </c>
      <c r="AG49" s="2" t="str">
        <f ca="1">IF(Table1[[#This Row],[CTN_MG_1]]="","",Table1[[#This Row],[SISA X]])</f>
        <v/>
      </c>
      <c r="AH49" s="2" t="str">
        <f ca="1">IF(Table1[[#This Row],[QTY_ECER_MG_1]]="","",Table1[[#This Row],[STN SISA X]])</f>
        <v/>
      </c>
      <c r="AI49" s="2">
        <f ca="1">IF(Table1[[#This Row],[CTN_MG_1]]="","",COUNT(AF$6:AF49))</f>
        <v>35</v>
      </c>
      <c r="AJ49" s="2" t="str">
        <f ca="1">IF(AND(Table1[TGL_H]&gt;=$3:$3,Table1[TGL_H]&lt;=$4:$4),Table1[CTN],"")</f>
        <v/>
      </c>
      <c r="AK49" s="2" t="str">
        <f ca="1">IF(Table1[[#This Row],[CTN_MG_2]]="","",Table1[[#This Row],[SISA X]])</f>
        <v/>
      </c>
      <c r="AL49" s="2" t="str">
        <f ca="1">IF(Table1[[#This Row],[QTY_ECER_MG_2]]="","",Table1[[#This Row],[STN SISA X]])</f>
        <v/>
      </c>
      <c r="AM49" s="2" t="str">
        <f ca="1">IF(Table1[[#This Row],[CTN_MG_2]]="","",COUNT(AJ$6:AJ49))</f>
        <v/>
      </c>
      <c r="AN49" s="2" t="str">
        <f ca="1">IF(AND(AR$5:AR$345&gt;=$3:$3,AR$5:AR$345&lt;=$4:$4),Table1[[#This Row],[CTN]],"")</f>
        <v/>
      </c>
      <c r="AO49" s="2" t="str">
        <f ca="1">IF(Table1[[#This Row],[CTN_MG_3]]="","",Table1[[#This Row],[SISA X]])</f>
        <v/>
      </c>
      <c r="AP49" s="2" t="str">
        <f ca="1">IF(Table1[[#This Row],[QTY_ECER_MG_3]]="","",Table1[[#This Row],[STN SISA X]])</f>
        <v/>
      </c>
      <c r="AQ49" s="4" t="str">
        <f ca="1">IF(Table1[[#This Row],[CTN_MG_3]]="","",COUNT(AN$6:AN49))</f>
        <v/>
      </c>
      <c r="AR49" s="3">
        <f ca="1">INDEX([1]!NOTA[TGL_H],Table1[[#This Row],[//NOTA]])</f>
        <v>45112</v>
      </c>
    </row>
    <row r="50" spans="1:44" x14ac:dyDescent="0.25">
      <c r="A50" s="1">
        <v>61</v>
      </c>
      <c r="D50" t="str">
        <f ca="1">INDEX([1]!NOTA[NB NOTA_C_QTY],Table1[[#This Row],[//NOTA]])</f>
        <v>kenkogluestick8grsmall36box30pcsartomoro</v>
      </c>
      <c r="E5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50" t="e">
        <f ca="1">MATCH(E$5:E$345,[2]!GLOBAL[POINTER],0)</f>
        <v>#N/A</v>
      </c>
      <c r="G50">
        <f t="shared" si="0"/>
        <v>61</v>
      </c>
      <c r="H50">
        <f ca="1">MATCH(Table1[[#This Row],[NB NOTA_C_QTY]],[3]!db[NB NOTA_C_QTY],0)</f>
        <v>1338</v>
      </c>
      <c r="I50" s="4" t="str">
        <f ca="1">INDEX(INDIRECT($4:$4),Table1[//DB])</f>
        <v>Lem stick Kenko 8gr kecil</v>
      </c>
      <c r="J50" s="4" t="str">
        <f ca="1">INDEX(INDIRECT($4:$4),Table1[//DB])</f>
        <v>ARTO MORO</v>
      </c>
      <c r="K50" s="5" t="str">
        <f ca="1">INDEX(INDIRECT($4:$4),Table1[//DB])</f>
        <v>KENKO</v>
      </c>
      <c r="L50" s="4" t="str">
        <f ca="1">INDEX(INDIRECT($4:$4),Table1[//DB])</f>
        <v>36 BOX (30 PCS)</v>
      </c>
      <c r="M50" s="4" t="str">
        <f ca="1">INDEX(INDIRECT($4:$4),Table1[//DB])</f>
        <v>lem</v>
      </c>
      <c r="N50" s="4" t="str">
        <f ca="1">INDEX(INDIRECT($4:$4),Table1[//DB])</f>
        <v>36</v>
      </c>
      <c r="O50" s="4" t="str">
        <f ca="1">INDEX(INDIRECT($4:$4),Table1[//DB])</f>
        <v>BOX</v>
      </c>
      <c r="P50" s="4" t="str">
        <f ca="1">INDEX(INDIRECT($4:$4),Table1[//DB])</f>
        <v>30</v>
      </c>
      <c r="Q50" s="4" t="str">
        <f ca="1">INDEX(INDIRECT($4:$4),Table1[//DB])</f>
        <v>PCS</v>
      </c>
      <c r="R50" s="4" t="str">
        <f ca="1">INDEX(INDIRECT($4:$4),Table1[//DB])</f>
        <v/>
      </c>
      <c r="S50" s="4" t="str">
        <f ca="1">INDEX(INDIRECT($4:$4),Table1[//DB])</f>
        <v/>
      </c>
      <c r="T50" s="4">
        <f ca="1">INDEX(INDIRECT($4:$4),Table1[//DB])</f>
        <v>1080</v>
      </c>
      <c r="U50" s="4" t="str">
        <f ca="1">INDEX(INDIRECT($4:$4),Table1[//DB])</f>
        <v>PCS</v>
      </c>
      <c r="V50" s="4"/>
      <c r="W50" s="2">
        <f>INDEX([1]!NOTA[C],Table1[[#This Row],[//NOTA]])</f>
        <v>3</v>
      </c>
      <c r="X5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0" s="2">
        <f>IF(Table1[[#This Row],[CTN]]&lt;1,"",INDEX([1]!NOTA[QTY],Table1[[#This Row],[//NOTA]]))</f>
        <v>0</v>
      </c>
      <c r="Z50" s="2">
        <f>IF(Table1[[#This Row],[CTN]]&lt;1,"",INDEX([1]!NOTA[STN],Table1[[#This Row],[//NOTA]]))</f>
        <v>0</v>
      </c>
      <c r="AA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3240</v>
      </c>
      <c r="AB50" s="4" t="str">
        <f>IF(Table1[[#This Row],[CTN]]&lt;1,INDEX([1]!NOTA[QTY],Table1[[#This Row],[//NOTA]]),"")</f>
        <v/>
      </c>
      <c r="AC50" s="4" t="str">
        <f>IF(Table1[[#This Row],[SISA]]="","",INDEX([1]!NOTA[STN],Table1[[#This Row],[//NOTA]]))</f>
        <v/>
      </c>
      <c r="AD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0" s="2" t="str">
        <f>IF(Table1[[#This Row],[SISA X]]="","",Table1[[#This Row],[STN X]])</f>
        <v/>
      </c>
      <c r="AF50" s="2">
        <f ca="1">IF(AND(AR$5:AR$345&gt;=$3:$3,AR$5:AR$345&lt;=$4:$4),Table1[[#This Row],[CTN]],"")</f>
        <v>3</v>
      </c>
      <c r="AG50" s="2" t="str">
        <f ca="1">IF(Table1[[#This Row],[CTN_MG_1]]="","",Table1[[#This Row],[SISA X]])</f>
        <v/>
      </c>
      <c r="AH50" s="2" t="str">
        <f ca="1">IF(Table1[[#This Row],[QTY_ECER_MG_1]]="","",Table1[[#This Row],[STN SISA X]])</f>
        <v/>
      </c>
      <c r="AI50" s="2">
        <f ca="1">IF(Table1[[#This Row],[CTN_MG_1]]="","",COUNT(AF$6:AF50))</f>
        <v>36</v>
      </c>
      <c r="AJ50" s="2" t="str">
        <f ca="1">IF(AND(Table1[TGL_H]&gt;=$3:$3,Table1[TGL_H]&lt;=$4:$4),Table1[CTN],"")</f>
        <v/>
      </c>
      <c r="AK50" s="2" t="str">
        <f ca="1">IF(Table1[[#This Row],[CTN_MG_2]]="","",Table1[[#This Row],[SISA X]])</f>
        <v/>
      </c>
      <c r="AL50" s="2" t="str">
        <f ca="1">IF(Table1[[#This Row],[QTY_ECER_MG_2]]="","",Table1[[#This Row],[STN SISA X]])</f>
        <v/>
      </c>
      <c r="AM50" s="2" t="str">
        <f ca="1">IF(Table1[[#This Row],[CTN_MG_2]]="","",COUNT(AJ$6:AJ50))</f>
        <v/>
      </c>
      <c r="AN50" s="2" t="str">
        <f ca="1">IF(AND(AR$5:AR$345&gt;=$3:$3,AR$5:AR$345&lt;=$4:$4),Table1[[#This Row],[CTN]],"")</f>
        <v/>
      </c>
      <c r="AO50" s="2" t="str">
        <f ca="1">IF(Table1[[#This Row],[CTN_MG_3]]="","",Table1[[#This Row],[SISA X]])</f>
        <v/>
      </c>
      <c r="AP50" s="2" t="str">
        <f ca="1">IF(Table1[[#This Row],[QTY_ECER_MG_3]]="","",Table1[[#This Row],[STN SISA X]])</f>
        <v/>
      </c>
      <c r="AQ50" s="4" t="str">
        <f ca="1">IF(Table1[[#This Row],[CTN_MG_3]]="","",COUNT(AN$6:AN50))</f>
        <v/>
      </c>
      <c r="AR50" s="3">
        <f ca="1">INDEX([1]!NOTA[TGL_H],Table1[[#This Row],[//NOTA]])</f>
        <v>45112</v>
      </c>
    </row>
    <row r="51" spans="1:44" x14ac:dyDescent="0.25">
      <c r="A51" s="1">
        <v>62</v>
      </c>
      <c r="D51" t="str">
        <f ca="1">INDEX([1]!NOTA[NB NOTA_C_QTY],Table1[[#This Row],[//NOTA]])</f>
        <v>kenkogelpenke200black12grsartomoro</v>
      </c>
      <c r="E5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gelpenkenkoke200hitam12grs</v>
      </c>
      <c r="F51" t="e">
        <f ca="1">MATCH(E$5:E$345,[2]!GLOBAL[POINTER],0)</f>
        <v>#N/A</v>
      </c>
      <c r="G51">
        <f t="shared" si="0"/>
        <v>62</v>
      </c>
      <c r="H51">
        <f ca="1">MATCH(Table1[[#This Row],[NB NOTA_C_QTY]],[3]!db[NB NOTA_C_QTY],0)</f>
        <v>1318</v>
      </c>
      <c r="I51" s="4" t="str">
        <f ca="1">INDEX(INDIRECT($4:$4),Table1[//DB])</f>
        <v>Gel pen Kenko KE-200 hitam</v>
      </c>
      <c r="J51" s="4" t="str">
        <f ca="1">INDEX(INDIRECT($4:$4),Table1[//DB])</f>
        <v>ARTO MORO</v>
      </c>
      <c r="K51" s="5" t="str">
        <f ca="1">INDEX(INDIRECT($4:$4),Table1[//DB])</f>
        <v>KENKO</v>
      </c>
      <c r="L51" s="4" t="str">
        <f ca="1">INDEX(INDIRECT($4:$4),Table1[//DB])</f>
        <v>12 GRS</v>
      </c>
      <c r="M51" s="4" t="str">
        <f ca="1">INDEX(INDIRECT($4:$4),Table1[//DB])</f>
        <v>pen</v>
      </c>
      <c r="N51" s="4" t="str">
        <f ca="1">INDEX(INDIRECT($4:$4),Table1[//DB])</f>
        <v>12</v>
      </c>
      <c r="O51" s="4" t="str">
        <f ca="1">INDEX(INDIRECT($4:$4),Table1[//DB])</f>
        <v>GRS</v>
      </c>
      <c r="P51" s="4">
        <f ca="1">INDEX(INDIRECT($4:$4),Table1[//DB])</f>
        <v>12</v>
      </c>
      <c r="Q51" s="4" t="str">
        <f ca="1">INDEX(INDIRECT($4:$4),Table1[//DB])</f>
        <v>LSN</v>
      </c>
      <c r="R51" s="4">
        <f ca="1">INDEX(INDIRECT($4:$4),Table1[//DB])</f>
        <v>12</v>
      </c>
      <c r="S51" s="4" t="str">
        <f ca="1">INDEX(INDIRECT($4:$4),Table1[//DB])</f>
        <v>PCS</v>
      </c>
      <c r="T51" s="4">
        <f ca="1">INDEX(INDIRECT($4:$4),Table1[//DB])</f>
        <v>1728</v>
      </c>
      <c r="U51" s="4" t="str">
        <f ca="1">INDEX(INDIRECT($4:$4),Table1[//DB])</f>
        <v>PCS</v>
      </c>
      <c r="V51" s="4"/>
      <c r="W51" s="2">
        <f>INDEX([1]!NOTA[C],Table1[[#This Row],[//NOTA]])</f>
        <v>2</v>
      </c>
      <c r="X5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1" s="2">
        <f>IF(Table1[[#This Row],[CTN]]&lt;1,"",INDEX([1]!NOTA[QTY],Table1[[#This Row],[//NOTA]]))</f>
        <v>0</v>
      </c>
      <c r="Z51" s="2">
        <f>IF(Table1[[#This Row],[CTN]]&lt;1,"",INDEX([1]!NOTA[STN],Table1[[#This Row],[//NOTA]]))</f>
        <v>0</v>
      </c>
      <c r="AA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51" s="4" t="str">
        <f>IF(Table1[[#This Row],[CTN]]&lt;1,INDEX([1]!NOTA[QTY],Table1[[#This Row],[//NOTA]]),"")</f>
        <v/>
      </c>
      <c r="AC51" s="4" t="str">
        <f>IF(Table1[[#This Row],[SISA]]="","",INDEX([1]!NOTA[STN],Table1[[#This Row],[//NOTA]]))</f>
        <v/>
      </c>
      <c r="AD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1" s="2" t="str">
        <f>IF(Table1[[#This Row],[SISA X]]="","",Table1[[#This Row],[STN X]])</f>
        <v/>
      </c>
      <c r="AF51" s="2">
        <f ca="1">IF(AND(AR$5:AR$345&gt;=$3:$3,AR$5:AR$345&lt;=$4:$4),Table1[[#This Row],[CTN]],"")</f>
        <v>2</v>
      </c>
      <c r="AG51" s="2" t="str">
        <f ca="1">IF(Table1[[#This Row],[CTN_MG_1]]="","",Table1[[#This Row],[SISA X]])</f>
        <v/>
      </c>
      <c r="AH51" s="2" t="str">
        <f ca="1">IF(Table1[[#This Row],[QTY_ECER_MG_1]]="","",Table1[[#This Row],[STN SISA X]])</f>
        <v/>
      </c>
      <c r="AI51" s="2">
        <f ca="1">IF(Table1[[#This Row],[CTN_MG_1]]="","",COUNT(AF$6:AF51))</f>
        <v>37</v>
      </c>
      <c r="AJ51" s="2" t="str">
        <f ca="1">IF(AND(Table1[TGL_H]&gt;=$3:$3,Table1[TGL_H]&lt;=$4:$4),Table1[CTN],"")</f>
        <v/>
      </c>
      <c r="AK51" s="2" t="str">
        <f ca="1">IF(Table1[[#This Row],[CTN_MG_2]]="","",Table1[[#This Row],[SISA X]])</f>
        <v/>
      </c>
      <c r="AL51" s="2" t="str">
        <f ca="1">IF(Table1[[#This Row],[QTY_ECER_MG_2]]="","",Table1[[#This Row],[STN SISA X]])</f>
        <v/>
      </c>
      <c r="AM51" s="2" t="str">
        <f ca="1">IF(Table1[[#This Row],[CTN_MG_2]]="","",COUNT(AJ$6:AJ51))</f>
        <v/>
      </c>
      <c r="AN51" s="2" t="str">
        <f ca="1">IF(AND(AR$5:AR$345&gt;=$3:$3,AR$5:AR$345&lt;=$4:$4),Table1[[#This Row],[CTN]],"")</f>
        <v/>
      </c>
      <c r="AO51" s="2" t="str">
        <f ca="1">IF(Table1[[#This Row],[CTN_MG_3]]="","",Table1[[#This Row],[SISA X]])</f>
        <v/>
      </c>
      <c r="AP51" s="2" t="str">
        <f ca="1">IF(Table1[[#This Row],[QTY_ECER_MG_3]]="","",Table1[[#This Row],[STN SISA X]])</f>
        <v/>
      </c>
      <c r="AQ51" s="4" t="str">
        <f ca="1">IF(Table1[[#This Row],[CTN_MG_3]]="","",COUNT(AN$6:AN51))</f>
        <v/>
      </c>
      <c r="AR51" s="3">
        <f ca="1">INDEX([1]!NOTA[TGL_H],Table1[[#This Row],[//NOTA]])</f>
        <v>45112</v>
      </c>
    </row>
    <row r="52" spans="1:44" x14ac:dyDescent="0.25">
      <c r="A52" s="1">
        <v>64</v>
      </c>
      <c r="D52" t="str">
        <f ca="1">INDEX([1]!NOTA[NB NOTA_C_QTY],Table1[[#This Row],[//NOTA]])</f>
        <v>kenkostainlesssteelruler100cm10lsnartomoro</v>
      </c>
      <c r="E5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garisanbesi100cmkenko10lsn</v>
      </c>
      <c r="F52" t="e">
        <f ca="1">MATCH(E$5:E$345,[2]!GLOBAL[POINTER],0)</f>
        <v>#N/A</v>
      </c>
      <c r="G52">
        <f t="shared" si="0"/>
        <v>64</v>
      </c>
      <c r="H52">
        <f ca="1">MATCH(Table1[[#This Row],[NB NOTA_C_QTY]],[3]!db[NB NOTA_C_QTY],0)</f>
        <v>1433</v>
      </c>
      <c r="I52" s="4" t="str">
        <f ca="1">INDEX(INDIRECT($4:$4),Table1[//DB])</f>
        <v>Garisan besi 100cm Kenko</v>
      </c>
      <c r="J52" s="4" t="str">
        <f ca="1">INDEX(INDIRECT($4:$4),Table1[//DB])</f>
        <v>ARTO MORO</v>
      </c>
      <c r="K52" s="5" t="str">
        <f ca="1">INDEX(INDIRECT($4:$4),Table1[//DB])</f>
        <v>KENKO</v>
      </c>
      <c r="L52" s="4" t="str">
        <f ca="1">INDEX(INDIRECT($4:$4),Table1[//DB])</f>
        <v>10 LSN</v>
      </c>
      <c r="M52" s="4" t="str">
        <f ca="1">INDEX(INDIRECT($4:$4),Table1[//DB])</f>
        <v>garisan</v>
      </c>
      <c r="N52" s="4" t="str">
        <f ca="1">INDEX(INDIRECT($4:$4),Table1[//DB])</f>
        <v>10</v>
      </c>
      <c r="O52" s="4" t="str">
        <f ca="1">INDEX(INDIRECT($4:$4),Table1[//DB])</f>
        <v>LSN</v>
      </c>
      <c r="P52" s="4">
        <f ca="1">INDEX(INDIRECT($4:$4),Table1[//DB])</f>
        <v>12</v>
      </c>
      <c r="Q52" s="4" t="str">
        <f ca="1">INDEX(INDIRECT($4:$4),Table1[//DB])</f>
        <v>PCS</v>
      </c>
      <c r="R52" s="4" t="str">
        <f ca="1">INDEX(INDIRECT($4:$4),Table1[//DB])</f>
        <v/>
      </c>
      <c r="S52" s="4" t="str">
        <f ca="1">INDEX(INDIRECT($4:$4),Table1[//DB])</f>
        <v/>
      </c>
      <c r="T52" s="4">
        <f ca="1">INDEX(INDIRECT($4:$4),Table1[//DB])</f>
        <v>120</v>
      </c>
      <c r="U52" s="4" t="str">
        <f ca="1">INDEX(INDIRECT($4:$4),Table1[//DB])</f>
        <v>PCS</v>
      </c>
      <c r="V52" s="4"/>
      <c r="W52" s="2">
        <f>INDEX([1]!NOTA[C],Table1[[#This Row],[//NOTA]])</f>
        <v>1</v>
      </c>
      <c r="X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" s="2">
        <f>IF(Table1[[#This Row],[CTN]]&lt;1,"",INDEX([1]!NOTA[QTY],Table1[[#This Row],[//NOTA]]))</f>
        <v>0</v>
      </c>
      <c r="Z52" s="2">
        <f>IF(Table1[[#This Row],[CTN]]&lt;1,"",INDEX([1]!NOTA[STN],Table1[[#This Row],[//NOTA]]))</f>
        <v>0</v>
      </c>
      <c r="AA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52" s="4" t="str">
        <f>IF(Table1[[#This Row],[CTN]]&lt;1,INDEX([1]!NOTA[QTY],Table1[[#This Row],[//NOTA]]),"")</f>
        <v/>
      </c>
      <c r="AC52" s="4" t="str">
        <f>IF(Table1[[#This Row],[SISA]]="","",INDEX([1]!NOTA[STN],Table1[[#This Row],[//NOTA]]))</f>
        <v/>
      </c>
      <c r="AD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2" s="2" t="str">
        <f>IF(Table1[[#This Row],[SISA X]]="","",Table1[[#This Row],[STN X]])</f>
        <v/>
      </c>
      <c r="AF52" s="2">
        <f ca="1">IF(AND(AR$5:AR$345&gt;=$3:$3,AR$5:AR$345&lt;=$4:$4),Table1[[#This Row],[CTN]],"")</f>
        <v>1</v>
      </c>
      <c r="AG52" s="2" t="str">
        <f ca="1">IF(Table1[[#This Row],[CTN_MG_1]]="","",Table1[[#This Row],[SISA X]])</f>
        <v/>
      </c>
      <c r="AH52" s="2" t="str">
        <f ca="1">IF(Table1[[#This Row],[QTY_ECER_MG_1]]="","",Table1[[#This Row],[STN SISA X]])</f>
        <v/>
      </c>
      <c r="AI52" s="2">
        <f ca="1">IF(Table1[[#This Row],[CTN_MG_1]]="","",COUNT(AF$6:AF52))</f>
        <v>38</v>
      </c>
      <c r="AJ52" s="2" t="str">
        <f ca="1">IF(AND(Table1[TGL_H]&gt;=$3:$3,Table1[TGL_H]&lt;=$4:$4),Table1[CTN],"")</f>
        <v/>
      </c>
      <c r="AK52" s="2" t="str">
        <f ca="1">IF(Table1[[#This Row],[CTN_MG_2]]="","",Table1[[#This Row],[SISA X]])</f>
        <v/>
      </c>
      <c r="AL52" s="2" t="str">
        <f ca="1">IF(Table1[[#This Row],[QTY_ECER_MG_2]]="","",Table1[[#This Row],[STN SISA X]])</f>
        <v/>
      </c>
      <c r="AM52" s="2" t="str">
        <f ca="1">IF(Table1[[#This Row],[CTN_MG_2]]="","",COUNT(AJ$6:AJ52))</f>
        <v/>
      </c>
      <c r="AN52" s="2" t="str">
        <f ca="1">IF(AND(AR$5:AR$345&gt;=$3:$3,AR$5:AR$345&lt;=$4:$4),Table1[[#This Row],[CTN]],"")</f>
        <v/>
      </c>
      <c r="AO52" s="2" t="str">
        <f ca="1">IF(Table1[[#This Row],[CTN_MG_3]]="","",Table1[[#This Row],[SISA X]])</f>
        <v/>
      </c>
      <c r="AP52" s="2" t="str">
        <f ca="1">IF(Table1[[#This Row],[QTY_ECER_MG_3]]="","",Table1[[#This Row],[STN SISA X]])</f>
        <v/>
      </c>
      <c r="AQ52" s="4" t="str">
        <f ca="1">IF(Table1[[#This Row],[CTN_MG_3]]="","",COUNT(AN$6:AN52))</f>
        <v/>
      </c>
      <c r="AR52" s="3">
        <f ca="1">INDEX([1]!NOTA[TGL_H],Table1[[#This Row],[//NOTA]])</f>
        <v>45112</v>
      </c>
    </row>
    <row r="53" spans="1:44" x14ac:dyDescent="0.25">
      <c r="A53" s="1">
        <v>65</v>
      </c>
      <c r="D53" t="str">
        <f ca="1">INDEX([1]!NOTA[NB NOTA_C_QTY],Table1[[#This Row],[//NOTA]])</f>
        <v>kenkostainlesssteelruler40cm10lsnartomoro</v>
      </c>
      <c r="E5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garisanbesikenko40cm10lsn</v>
      </c>
      <c r="F53" t="e">
        <f ca="1">MATCH(E$5:E$345,[2]!GLOBAL[POINTER],0)</f>
        <v>#N/A</v>
      </c>
      <c r="G53">
        <f t="shared" si="0"/>
        <v>65</v>
      </c>
      <c r="H53">
        <f ca="1">MATCH(Table1[[#This Row],[NB NOTA_C_QTY]],[3]!db[NB NOTA_C_QTY],0)</f>
        <v>1437</v>
      </c>
      <c r="I53" s="4" t="str">
        <f ca="1">INDEX(INDIRECT($4:$4),Table1[//DB])</f>
        <v>Garisan Besi Kenko 40cm</v>
      </c>
      <c r="J53" s="4" t="str">
        <f ca="1">INDEX(INDIRECT($4:$4),Table1[//DB])</f>
        <v>ARTO MORO</v>
      </c>
      <c r="K53" s="5" t="str">
        <f ca="1">INDEX(INDIRECT($4:$4),Table1[//DB])</f>
        <v>KENKO</v>
      </c>
      <c r="L53" s="4" t="str">
        <f ca="1">INDEX(INDIRECT($4:$4),Table1[//DB])</f>
        <v>10 LSN</v>
      </c>
      <c r="M53" s="4" t="str">
        <f ca="1">INDEX(INDIRECT($4:$4),Table1[//DB])</f>
        <v>garisan</v>
      </c>
      <c r="N53" s="4" t="str">
        <f ca="1">INDEX(INDIRECT($4:$4),Table1[//DB])</f>
        <v>10</v>
      </c>
      <c r="O53" s="4" t="str">
        <f ca="1">INDEX(INDIRECT($4:$4),Table1[//DB])</f>
        <v>LSN</v>
      </c>
      <c r="P53" s="4">
        <f ca="1">INDEX(INDIRECT($4:$4),Table1[//DB])</f>
        <v>12</v>
      </c>
      <c r="Q53" s="4" t="str">
        <f ca="1">INDEX(INDIRECT($4:$4),Table1[//DB])</f>
        <v>PCS</v>
      </c>
      <c r="R53" s="4" t="str">
        <f ca="1">INDEX(INDIRECT($4:$4),Table1[//DB])</f>
        <v/>
      </c>
      <c r="S53" s="4" t="str">
        <f ca="1">INDEX(INDIRECT($4:$4),Table1[//DB])</f>
        <v/>
      </c>
      <c r="T53" s="4">
        <f ca="1">INDEX(INDIRECT($4:$4),Table1[//DB])</f>
        <v>120</v>
      </c>
      <c r="U53" s="4" t="str">
        <f ca="1">INDEX(INDIRECT($4:$4),Table1[//DB])</f>
        <v>PCS</v>
      </c>
      <c r="V53" s="4"/>
      <c r="W53" s="2">
        <f>INDEX([1]!NOTA[C],Table1[[#This Row],[//NOTA]])</f>
        <v>1</v>
      </c>
      <c r="X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" s="2">
        <f>IF(Table1[[#This Row],[CTN]]&lt;1,"",INDEX([1]!NOTA[QTY],Table1[[#This Row],[//NOTA]]))</f>
        <v>0</v>
      </c>
      <c r="Z53" s="2">
        <f>IF(Table1[[#This Row],[CTN]]&lt;1,"",INDEX([1]!NOTA[STN],Table1[[#This Row],[//NOTA]]))</f>
        <v>0</v>
      </c>
      <c r="AA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53" s="4" t="str">
        <f>IF(Table1[[#This Row],[CTN]]&lt;1,INDEX([1]!NOTA[QTY],Table1[[#This Row],[//NOTA]]),"")</f>
        <v/>
      </c>
      <c r="AC53" s="4" t="str">
        <f>IF(Table1[[#This Row],[SISA]]="","",INDEX([1]!NOTA[STN],Table1[[#This Row],[//NOTA]]))</f>
        <v/>
      </c>
      <c r="AD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3" s="2" t="str">
        <f>IF(Table1[[#This Row],[SISA X]]="","",Table1[[#This Row],[STN X]])</f>
        <v/>
      </c>
      <c r="AF53" s="2">
        <f ca="1">IF(AND(AR$5:AR$345&gt;=$3:$3,AR$5:AR$345&lt;=$4:$4),Table1[[#This Row],[CTN]],"")</f>
        <v>1</v>
      </c>
      <c r="AG53" s="2" t="str">
        <f ca="1">IF(Table1[[#This Row],[CTN_MG_1]]="","",Table1[[#This Row],[SISA X]])</f>
        <v/>
      </c>
      <c r="AH53" s="2" t="str">
        <f ca="1">IF(Table1[[#This Row],[QTY_ECER_MG_1]]="","",Table1[[#This Row],[STN SISA X]])</f>
        <v/>
      </c>
      <c r="AI53" s="2">
        <f ca="1">IF(Table1[[#This Row],[CTN_MG_1]]="","",COUNT(AF$6:AF53))</f>
        <v>39</v>
      </c>
      <c r="AJ53" s="2" t="str">
        <f ca="1">IF(AND(Table1[TGL_H]&gt;=$3:$3,Table1[TGL_H]&lt;=$4:$4),Table1[CTN],"")</f>
        <v/>
      </c>
      <c r="AK53" s="2" t="str">
        <f ca="1">IF(Table1[[#This Row],[CTN_MG_2]]="","",Table1[[#This Row],[SISA X]])</f>
        <v/>
      </c>
      <c r="AL53" s="2" t="str">
        <f ca="1">IF(Table1[[#This Row],[QTY_ECER_MG_2]]="","",Table1[[#This Row],[STN SISA X]])</f>
        <v/>
      </c>
      <c r="AM53" s="2" t="str">
        <f ca="1">IF(Table1[[#This Row],[CTN_MG_2]]="","",COUNT(AJ$6:AJ53))</f>
        <v/>
      </c>
      <c r="AN53" s="2" t="str">
        <f ca="1">IF(AND(AR$5:AR$345&gt;=$3:$3,AR$5:AR$345&lt;=$4:$4),Table1[[#This Row],[CTN]],"")</f>
        <v/>
      </c>
      <c r="AO53" s="2" t="str">
        <f ca="1">IF(Table1[[#This Row],[CTN_MG_3]]="","",Table1[[#This Row],[SISA X]])</f>
        <v/>
      </c>
      <c r="AP53" s="2" t="str">
        <f ca="1">IF(Table1[[#This Row],[QTY_ECER_MG_3]]="","",Table1[[#This Row],[STN SISA X]])</f>
        <v/>
      </c>
      <c r="AQ53" s="4" t="str">
        <f ca="1">IF(Table1[[#This Row],[CTN_MG_3]]="","",COUNT(AN$6:AN53))</f>
        <v/>
      </c>
      <c r="AR53" s="3">
        <f ca="1">INDEX([1]!NOTA[TGL_H],Table1[[#This Row],[//NOTA]])</f>
        <v>45112</v>
      </c>
    </row>
    <row r="54" spans="1:44" x14ac:dyDescent="0.25">
      <c r="A54" s="1">
        <v>66</v>
      </c>
      <c r="D54" t="str">
        <f ca="1">INDEX([1]!NOTA[NB NOTA_C_QTY],Table1[[#This Row],[//NOTA]])</f>
        <v>kenkoscissorsc82825lsnartomoro</v>
      </c>
      <c r="E5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54" t="e">
        <f ca="1">MATCH(E$5:E$345,[2]!GLOBAL[POINTER],0)</f>
        <v>#N/A</v>
      </c>
      <c r="G54">
        <f t="shared" si="0"/>
        <v>66</v>
      </c>
      <c r="H54">
        <f ca="1">MATCH(Table1[[#This Row],[NB NOTA_C_QTY]],[3]!db[NB NOTA_C_QTY],0)</f>
        <v>1423</v>
      </c>
      <c r="I54" s="4" t="str">
        <f ca="1">INDEX(INDIRECT($4:$4),Table1[//DB])</f>
        <v>Gunting Kenko SC-828</v>
      </c>
      <c r="J54" s="4" t="str">
        <f ca="1">INDEX(INDIRECT($4:$4),Table1[//DB])</f>
        <v>ARTO MORO</v>
      </c>
      <c r="K54" s="5" t="str">
        <f ca="1">INDEX(INDIRECT($4:$4),Table1[//DB])</f>
        <v>KENKO</v>
      </c>
      <c r="L54" s="4" t="str">
        <f ca="1">INDEX(INDIRECT($4:$4),Table1[//DB])</f>
        <v>25 LSN</v>
      </c>
      <c r="M54" s="4" t="str">
        <f ca="1">INDEX(INDIRECT($4:$4),Table1[//DB])</f>
        <v>gunting</v>
      </c>
      <c r="N54" s="4" t="str">
        <f ca="1">INDEX(INDIRECT($4:$4),Table1[//DB])</f>
        <v>25</v>
      </c>
      <c r="O54" s="4" t="str">
        <f ca="1">INDEX(INDIRECT($4:$4),Table1[//DB])</f>
        <v>LSN</v>
      </c>
      <c r="P54" s="4">
        <f ca="1">INDEX(INDIRECT($4:$4),Table1[//DB])</f>
        <v>12</v>
      </c>
      <c r="Q54" s="4" t="str">
        <f ca="1">INDEX(INDIRECT($4:$4),Table1[//DB])</f>
        <v>PCS</v>
      </c>
      <c r="R54" s="4" t="str">
        <f ca="1">INDEX(INDIRECT($4:$4),Table1[//DB])</f>
        <v/>
      </c>
      <c r="S54" s="4" t="str">
        <f ca="1">INDEX(INDIRECT($4:$4),Table1[//DB])</f>
        <v/>
      </c>
      <c r="T54" s="4">
        <f ca="1">INDEX(INDIRECT($4:$4),Table1[//DB])</f>
        <v>300</v>
      </c>
      <c r="U54" s="4" t="str">
        <f ca="1">INDEX(INDIRECT($4:$4),Table1[//DB])</f>
        <v>PCS</v>
      </c>
      <c r="V54" s="4"/>
      <c r="W54" s="2">
        <f>INDEX([1]!NOTA[C],Table1[[#This Row],[//NOTA]])</f>
        <v>1</v>
      </c>
      <c r="X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" s="2">
        <f>IF(Table1[[#This Row],[CTN]]&lt;1,"",INDEX([1]!NOTA[QTY],Table1[[#This Row],[//NOTA]]))</f>
        <v>0</v>
      </c>
      <c r="Z54" s="2">
        <f>IF(Table1[[#This Row],[CTN]]&lt;1,"",INDEX([1]!NOTA[STN],Table1[[#This Row],[//NOTA]]))</f>
        <v>0</v>
      </c>
      <c r="AA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54" s="4" t="str">
        <f>IF(Table1[[#This Row],[CTN]]&lt;1,INDEX([1]!NOTA[QTY],Table1[[#This Row],[//NOTA]]),"")</f>
        <v/>
      </c>
      <c r="AC54" s="4" t="str">
        <f>IF(Table1[[#This Row],[SISA]]="","",INDEX([1]!NOTA[STN],Table1[[#This Row],[//NOTA]]))</f>
        <v/>
      </c>
      <c r="AD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4" s="2" t="str">
        <f>IF(Table1[[#This Row],[SISA X]]="","",Table1[[#This Row],[STN X]])</f>
        <v/>
      </c>
      <c r="AF54" s="2">
        <f ca="1">IF(AND(AR$5:AR$345&gt;=$3:$3,AR$5:AR$345&lt;=$4:$4),Table1[[#This Row],[CTN]],"")</f>
        <v>1</v>
      </c>
      <c r="AG54" s="2" t="str">
        <f ca="1">IF(Table1[[#This Row],[CTN_MG_1]]="","",Table1[[#This Row],[SISA X]])</f>
        <v/>
      </c>
      <c r="AH54" s="2" t="str">
        <f ca="1">IF(Table1[[#This Row],[QTY_ECER_MG_1]]="","",Table1[[#This Row],[STN SISA X]])</f>
        <v/>
      </c>
      <c r="AI54" s="2">
        <f ca="1">IF(Table1[[#This Row],[CTN_MG_1]]="","",COUNT(AF$6:AF54))</f>
        <v>40</v>
      </c>
      <c r="AJ54" s="2" t="str">
        <f ca="1">IF(AND(Table1[TGL_H]&gt;=$3:$3,Table1[TGL_H]&lt;=$4:$4),Table1[CTN],"")</f>
        <v/>
      </c>
      <c r="AK54" s="2" t="str">
        <f ca="1">IF(Table1[[#This Row],[CTN_MG_2]]="","",Table1[[#This Row],[SISA X]])</f>
        <v/>
      </c>
      <c r="AL54" s="2" t="str">
        <f ca="1">IF(Table1[[#This Row],[QTY_ECER_MG_2]]="","",Table1[[#This Row],[STN SISA X]])</f>
        <v/>
      </c>
      <c r="AM54" s="2" t="str">
        <f ca="1">IF(Table1[[#This Row],[CTN_MG_2]]="","",COUNT(AJ$6:AJ54))</f>
        <v/>
      </c>
      <c r="AN54" s="2" t="str">
        <f ca="1">IF(AND(AR$5:AR$345&gt;=$3:$3,AR$5:AR$345&lt;=$4:$4),Table1[[#This Row],[CTN]],"")</f>
        <v/>
      </c>
      <c r="AO54" s="2" t="str">
        <f ca="1">IF(Table1[[#This Row],[CTN_MG_3]]="","",Table1[[#This Row],[SISA X]])</f>
        <v/>
      </c>
      <c r="AP54" s="2" t="str">
        <f ca="1">IF(Table1[[#This Row],[QTY_ECER_MG_3]]="","",Table1[[#This Row],[STN SISA X]])</f>
        <v/>
      </c>
      <c r="AQ54" s="4" t="str">
        <f ca="1">IF(Table1[[#This Row],[CTN_MG_3]]="","",COUNT(AN$6:AN54))</f>
        <v/>
      </c>
      <c r="AR54" s="3">
        <f ca="1">INDEX([1]!NOTA[TGL_H],Table1[[#This Row],[//NOTA]])</f>
        <v>45112</v>
      </c>
    </row>
    <row r="55" spans="1:44" x14ac:dyDescent="0.25">
      <c r="A55" s="1">
        <v>67</v>
      </c>
      <c r="D55" t="str">
        <f ca="1">INDEX([1]!NOTA[NB NOTA_C_QTY],Table1[[#This Row],[//NOTA]])</f>
        <v>kenkocutterbladel15018mm60lsnartomoro</v>
      </c>
      <c r="E5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55" t="e">
        <f ca="1">MATCH(E$5:E$345,[2]!GLOBAL[POINTER],0)</f>
        <v>#N/A</v>
      </c>
      <c r="G55">
        <f t="shared" si="0"/>
        <v>67</v>
      </c>
      <c r="H55">
        <f ca="1">MATCH(Table1[[#This Row],[NB NOTA_C_QTY]],[3]!db[NB NOTA_C_QTY],0)</f>
        <v>1276</v>
      </c>
      <c r="I55" s="4" t="str">
        <f ca="1">INDEX(INDIRECT($4:$4),Table1[//DB])</f>
        <v>Isi cutter Kenko L-150</v>
      </c>
      <c r="J55" s="4" t="str">
        <f ca="1">INDEX(INDIRECT($4:$4),Table1[//DB])</f>
        <v>ARTO MORO</v>
      </c>
      <c r="K55" s="5" t="str">
        <f ca="1">INDEX(INDIRECT($4:$4),Table1[//DB])</f>
        <v>KENKO</v>
      </c>
      <c r="L55" s="4" t="str">
        <f ca="1">INDEX(INDIRECT($4:$4),Table1[//DB])</f>
        <v>60 LSN</v>
      </c>
      <c r="M55" s="4" t="str">
        <f ca="1">INDEX(INDIRECT($4:$4),Table1[//DB])</f>
        <v>isi</v>
      </c>
      <c r="N55" s="4" t="str">
        <f ca="1">INDEX(INDIRECT($4:$4),Table1[//DB])</f>
        <v>60</v>
      </c>
      <c r="O55" s="4" t="str">
        <f ca="1">INDEX(INDIRECT($4:$4),Table1[//DB])</f>
        <v>LSN</v>
      </c>
      <c r="P55" s="4">
        <f ca="1">INDEX(INDIRECT($4:$4),Table1[//DB])</f>
        <v>12</v>
      </c>
      <c r="Q55" s="4" t="str">
        <f ca="1">INDEX(INDIRECT($4:$4),Table1[//DB])</f>
        <v>PCS</v>
      </c>
      <c r="R55" s="4" t="str">
        <f ca="1">INDEX(INDIRECT($4:$4),Table1[//DB])</f>
        <v/>
      </c>
      <c r="S55" s="4" t="str">
        <f ca="1">INDEX(INDIRECT($4:$4),Table1[//DB])</f>
        <v/>
      </c>
      <c r="T55" s="4">
        <f ca="1">INDEX(INDIRECT($4:$4),Table1[//DB])</f>
        <v>720</v>
      </c>
      <c r="U55" s="4" t="str">
        <f ca="1">INDEX(INDIRECT($4:$4),Table1[//DB])</f>
        <v>PCS</v>
      </c>
      <c r="V55" s="4"/>
      <c r="W55" s="2">
        <f>INDEX([1]!NOTA[C],Table1[[#This Row],[//NOTA]])</f>
        <v>6</v>
      </c>
      <c r="X55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55" s="2">
        <f>IF(Table1[[#This Row],[CTN]]&lt;1,"",INDEX([1]!NOTA[QTY],Table1[[#This Row],[//NOTA]]))</f>
        <v>0</v>
      </c>
      <c r="Z55" s="2">
        <f>IF(Table1[[#This Row],[CTN]]&lt;1,"",INDEX([1]!NOTA[STN],Table1[[#This Row],[//NOTA]]))</f>
        <v>0</v>
      </c>
      <c r="AA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55" s="4" t="str">
        <f>IF(Table1[[#This Row],[CTN]]&lt;1,INDEX([1]!NOTA[QTY],Table1[[#This Row],[//NOTA]]),"")</f>
        <v/>
      </c>
      <c r="AC55" s="4" t="str">
        <f>IF(Table1[[#This Row],[SISA]]="","",INDEX([1]!NOTA[STN],Table1[[#This Row],[//NOTA]]))</f>
        <v/>
      </c>
      <c r="AD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5" s="2" t="str">
        <f>IF(Table1[[#This Row],[SISA X]]="","",Table1[[#This Row],[STN X]])</f>
        <v/>
      </c>
      <c r="AF55" s="2">
        <f ca="1">IF(AND(AR$5:AR$345&gt;=$3:$3,AR$5:AR$345&lt;=$4:$4),Table1[[#This Row],[CTN]],"")</f>
        <v>6</v>
      </c>
      <c r="AG55" s="2" t="str">
        <f ca="1">IF(Table1[[#This Row],[CTN_MG_1]]="","",Table1[[#This Row],[SISA X]])</f>
        <v/>
      </c>
      <c r="AH55" s="2" t="str">
        <f ca="1">IF(Table1[[#This Row],[QTY_ECER_MG_1]]="","",Table1[[#This Row],[STN SISA X]])</f>
        <v/>
      </c>
      <c r="AI55" s="2">
        <f ca="1">IF(Table1[[#This Row],[CTN_MG_1]]="","",COUNT(AF$6:AF55))</f>
        <v>41</v>
      </c>
      <c r="AJ55" s="2" t="str">
        <f ca="1">IF(AND(Table1[TGL_H]&gt;=$3:$3,Table1[TGL_H]&lt;=$4:$4),Table1[CTN],"")</f>
        <v/>
      </c>
      <c r="AK55" s="2" t="str">
        <f ca="1">IF(Table1[[#This Row],[CTN_MG_2]]="","",Table1[[#This Row],[SISA X]])</f>
        <v/>
      </c>
      <c r="AL55" s="2" t="str">
        <f ca="1">IF(Table1[[#This Row],[QTY_ECER_MG_2]]="","",Table1[[#This Row],[STN SISA X]])</f>
        <v/>
      </c>
      <c r="AM55" s="2" t="str">
        <f ca="1">IF(Table1[[#This Row],[CTN_MG_2]]="","",COUNT(AJ$6:AJ55))</f>
        <v/>
      </c>
      <c r="AN55" s="2" t="str">
        <f ca="1">IF(AND(AR$5:AR$345&gt;=$3:$3,AR$5:AR$345&lt;=$4:$4),Table1[[#This Row],[CTN]],"")</f>
        <v/>
      </c>
      <c r="AO55" s="2" t="str">
        <f ca="1">IF(Table1[[#This Row],[CTN_MG_3]]="","",Table1[[#This Row],[SISA X]])</f>
        <v/>
      </c>
      <c r="AP55" s="2" t="str">
        <f ca="1">IF(Table1[[#This Row],[QTY_ECER_MG_3]]="","",Table1[[#This Row],[STN SISA X]])</f>
        <v/>
      </c>
      <c r="AQ55" s="4" t="str">
        <f ca="1">IF(Table1[[#This Row],[CTN_MG_3]]="","",COUNT(AN$6:AN55))</f>
        <v/>
      </c>
      <c r="AR55" s="3">
        <f ca="1">INDEX([1]!NOTA[TGL_H],Table1[[#This Row],[//NOTA]])</f>
        <v>45112</v>
      </c>
    </row>
    <row r="56" spans="1:44" x14ac:dyDescent="0.25">
      <c r="A56" s="1">
        <v>68</v>
      </c>
      <c r="D56" t="str">
        <f ca="1">INDEX([1]!NOTA[NB NOTA_C_QTY],Table1[[#This Row],[//NOTA]])</f>
        <v>kenkopocketnotepn40312lsnartomoro</v>
      </c>
      <c r="E5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pocketnotekenkopn40312lsn</v>
      </c>
      <c r="F56" t="e">
        <f ca="1">MATCH(E$5:E$345,[2]!GLOBAL[POINTER],0)</f>
        <v>#N/A</v>
      </c>
      <c r="G56">
        <f t="shared" si="0"/>
        <v>68</v>
      </c>
      <c r="H56">
        <f ca="1">MATCH(Table1[[#This Row],[NB NOTA_C_QTY]],[3]!db[NB NOTA_C_QTY],0)</f>
        <v>1405</v>
      </c>
      <c r="I56" s="4" t="str">
        <f ca="1">INDEX(INDIRECT($4:$4),Table1[//DB])</f>
        <v>Pocket note Kenko PN-403</v>
      </c>
      <c r="J56" s="4" t="str">
        <f ca="1">INDEX(INDIRECT($4:$4),Table1[//DB])</f>
        <v>ARTO MORO</v>
      </c>
      <c r="K56" s="5" t="str">
        <f ca="1">INDEX(INDIRECT($4:$4),Table1[//DB])</f>
        <v>KENKO</v>
      </c>
      <c r="L56" s="4" t="str">
        <f ca="1">INDEX(INDIRECT($4:$4),Table1[//DB])</f>
        <v>12 LSN</v>
      </c>
      <c r="M56" s="4" t="str">
        <f ca="1">INDEX(INDIRECT($4:$4),Table1[//DB])</f>
        <v>note</v>
      </c>
      <c r="N56" s="4" t="str">
        <f ca="1">INDEX(INDIRECT($4:$4),Table1[//DB])</f>
        <v>12</v>
      </c>
      <c r="O56" s="4" t="str">
        <f ca="1">INDEX(INDIRECT($4:$4),Table1[//DB])</f>
        <v>LSN</v>
      </c>
      <c r="P56" s="4">
        <f ca="1">INDEX(INDIRECT($4:$4),Table1[//DB])</f>
        <v>12</v>
      </c>
      <c r="Q56" s="4" t="str">
        <f ca="1">INDEX(INDIRECT($4:$4),Table1[//DB])</f>
        <v>PCS</v>
      </c>
      <c r="R56" s="4" t="str">
        <f ca="1">INDEX(INDIRECT($4:$4),Table1[//DB])</f>
        <v/>
      </c>
      <c r="S56" s="4" t="str">
        <f ca="1">INDEX(INDIRECT($4:$4),Table1[//DB])</f>
        <v/>
      </c>
      <c r="T56" s="4">
        <f ca="1">INDEX(INDIRECT($4:$4),Table1[//DB])</f>
        <v>144</v>
      </c>
      <c r="U56" s="4" t="str">
        <f ca="1">INDEX(INDIRECT($4:$4),Table1[//DB])</f>
        <v>PCS</v>
      </c>
      <c r="V56" s="4"/>
      <c r="W56" s="2">
        <f>INDEX([1]!NOTA[C],Table1[[#This Row],[//NOTA]])</f>
        <v>1</v>
      </c>
      <c r="X5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6" s="2">
        <f>IF(Table1[[#This Row],[CTN]]&lt;1,"",INDEX([1]!NOTA[QTY],Table1[[#This Row],[//NOTA]]))</f>
        <v>0</v>
      </c>
      <c r="Z56" s="2">
        <f>IF(Table1[[#This Row],[CTN]]&lt;1,"",INDEX([1]!NOTA[STN],Table1[[#This Row],[//NOTA]]))</f>
        <v>0</v>
      </c>
      <c r="AA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56" s="4" t="str">
        <f>IF(Table1[[#This Row],[CTN]]&lt;1,INDEX([1]!NOTA[QTY],Table1[[#This Row],[//NOTA]]),"")</f>
        <v/>
      </c>
      <c r="AC56" s="4" t="str">
        <f>IF(Table1[[#This Row],[SISA]]="","",INDEX([1]!NOTA[STN],Table1[[#This Row],[//NOTA]]))</f>
        <v/>
      </c>
      <c r="AD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6" s="2" t="str">
        <f>IF(Table1[[#This Row],[SISA X]]="","",Table1[[#This Row],[STN X]])</f>
        <v/>
      </c>
      <c r="AF56" s="2">
        <f ca="1">IF(AND(AR$5:AR$345&gt;=$3:$3,AR$5:AR$345&lt;=$4:$4),Table1[[#This Row],[CTN]],"")</f>
        <v>1</v>
      </c>
      <c r="AG56" s="2" t="str">
        <f ca="1">IF(Table1[[#This Row],[CTN_MG_1]]="","",Table1[[#This Row],[SISA X]])</f>
        <v/>
      </c>
      <c r="AH56" s="2" t="str">
        <f ca="1">IF(Table1[[#This Row],[QTY_ECER_MG_1]]="","",Table1[[#This Row],[STN SISA X]])</f>
        <v/>
      </c>
      <c r="AI56" s="2">
        <f ca="1">IF(Table1[[#This Row],[CTN_MG_1]]="","",COUNT(AF$6:AF56))</f>
        <v>42</v>
      </c>
      <c r="AJ56" s="2" t="str">
        <f ca="1">IF(AND(Table1[TGL_H]&gt;=$3:$3,Table1[TGL_H]&lt;=$4:$4),Table1[CTN],"")</f>
        <v/>
      </c>
      <c r="AK56" s="2" t="str">
        <f ca="1">IF(Table1[[#This Row],[CTN_MG_2]]="","",Table1[[#This Row],[SISA X]])</f>
        <v/>
      </c>
      <c r="AL56" s="2" t="str">
        <f ca="1">IF(Table1[[#This Row],[QTY_ECER_MG_2]]="","",Table1[[#This Row],[STN SISA X]])</f>
        <v/>
      </c>
      <c r="AM56" s="2" t="str">
        <f ca="1">IF(Table1[[#This Row],[CTN_MG_2]]="","",COUNT(AJ$6:AJ56))</f>
        <v/>
      </c>
      <c r="AN56" s="2" t="str">
        <f ca="1">IF(AND(AR$5:AR$345&gt;=$3:$3,AR$5:AR$345&lt;=$4:$4),Table1[[#This Row],[CTN]],"")</f>
        <v/>
      </c>
      <c r="AO56" s="2" t="str">
        <f ca="1">IF(Table1[[#This Row],[CTN_MG_3]]="","",Table1[[#This Row],[SISA X]])</f>
        <v/>
      </c>
      <c r="AP56" s="2" t="str">
        <f ca="1">IF(Table1[[#This Row],[QTY_ECER_MG_3]]="","",Table1[[#This Row],[STN SISA X]])</f>
        <v/>
      </c>
      <c r="AQ56" s="4" t="str">
        <f ca="1">IF(Table1[[#This Row],[CTN_MG_3]]="","",COUNT(AN$6:AN56))</f>
        <v/>
      </c>
      <c r="AR56" s="3">
        <f ca="1">INDEX([1]!NOTA[TGL_H],Table1[[#This Row],[//NOTA]])</f>
        <v>45112</v>
      </c>
    </row>
    <row r="57" spans="1:44" x14ac:dyDescent="0.25">
      <c r="A57" s="1">
        <v>69</v>
      </c>
      <c r="D57" t="str">
        <f ca="1">INDEX([1]!NOTA[NB NOTA_C_QTY],Table1[[#This Row],[//NOTA]])</f>
        <v>kenkocorrectionfluidke0136lsnartomoro</v>
      </c>
      <c r="E5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57" t="e">
        <f ca="1">MATCH(E$5:E$345,[2]!GLOBAL[POINTER],0)</f>
        <v>#N/A</v>
      </c>
      <c r="G57">
        <f t="shared" si="0"/>
        <v>69</v>
      </c>
      <c r="H57">
        <f ca="1">MATCH(Table1[[#This Row],[NB NOTA_C_QTY]],[3]!db[NB NOTA_C_QTY],0)</f>
        <v>1237</v>
      </c>
      <c r="I57" s="4" t="str">
        <f ca="1">INDEX(INDIRECT($4:$4),Table1[//DB])</f>
        <v>Tipe-ex Kenko KE-01</v>
      </c>
      <c r="J57" s="4" t="str">
        <f ca="1">INDEX(INDIRECT($4:$4),Table1[//DB])</f>
        <v>ARTO MORO</v>
      </c>
      <c r="K57" s="5" t="str">
        <f ca="1">INDEX(INDIRECT($4:$4),Table1[//DB])</f>
        <v>KENKO</v>
      </c>
      <c r="L57" s="4" t="str">
        <f ca="1">INDEX(INDIRECT($4:$4),Table1[//DB])</f>
        <v>36 LSN</v>
      </c>
      <c r="M57" s="4" t="str">
        <f ca="1">INDEX(INDIRECT($4:$4),Table1[//DB])</f>
        <v>tipex</v>
      </c>
      <c r="N57" s="4" t="str">
        <f ca="1">INDEX(INDIRECT($4:$4),Table1[//DB])</f>
        <v>36</v>
      </c>
      <c r="O57" s="4" t="str">
        <f ca="1">INDEX(INDIRECT($4:$4),Table1[//DB])</f>
        <v>LSN</v>
      </c>
      <c r="P57" s="4">
        <f ca="1">INDEX(INDIRECT($4:$4),Table1[//DB])</f>
        <v>12</v>
      </c>
      <c r="Q57" s="4" t="str">
        <f ca="1">INDEX(INDIRECT($4:$4),Table1[//DB])</f>
        <v>PCS</v>
      </c>
      <c r="R57" s="4" t="str">
        <f ca="1">INDEX(INDIRECT($4:$4),Table1[//DB])</f>
        <v/>
      </c>
      <c r="S57" s="4" t="str">
        <f ca="1">INDEX(INDIRECT($4:$4),Table1[//DB])</f>
        <v/>
      </c>
      <c r="T57" s="4">
        <f ca="1">INDEX(INDIRECT($4:$4),Table1[//DB])</f>
        <v>432</v>
      </c>
      <c r="U57" s="4" t="str">
        <f ca="1">INDEX(INDIRECT($4:$4),Table1[//DB])</f>
        <v>PCS</v>
      </c>
      <c r="V57" s="4"/>
      <c r="W57" s="2">
        <f>INDEX([1]!NOTA[C],Table1[[#This Row],[//NOTA]])</f>
        <v>15</v>
      </c>
      <c r="X57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57" s="2">
        <f>IF(Table1[[#This Row],[CTN]]&lt;1,"",INDEX([1]!NOTA[QTY],Table1[[#This Row],[//NOTA]]))</f>
        <v>0</v>
      </c>
      <c r="Z57" s="2">
        <f>IF(Table1[[#This Row],[CTN]]&lt;1,"",INDEX([1]!NOTA[STN],Table1[[#This Row],[//NOTA]]))</f>
        <v>0</v>
      </c>
      <c r="AA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6480</v>
      </c>
      <c r="AB57" s="4" t="str">
        <f>IF(Table1[[#This Row],[CTN]]&lt;1,INDEX([1]!NOTA[QTY],Table1[[#This Row],[//NOTA]]),"")</f>
        <v/>
      </c>
      <c r="AC57" s="4" t="str">
        <f>IF(Table1[[#This Row],[SISA]]="","",INDEX([1]!NOTA[STN],Table1[[#This Row],[//NOTA]]))</f>
        <v/>
      </c>
      <c r="AD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7" s="2" t="str">
        <f>IF(Table1[[#This Row],[SISA X]]="","",Table1[[#This Row],[STN X]])</f>
        <v/>
      </c>
      <c r="AF57" s="2">
        <f ca="1">IF(AND(AR$5:AR$345&gt;=$3:$3,AR$5:AR$345&lt;=$4:$4),Table1[[#This Row],[CTN]],"")</f>
        <v>15</v>
      </c>
      <c r="AG57" s="2" t="str">
        <f ca="1">IF(Table1[[#This Row],[CTN_MG_1]]="","",Table1[[#This Row],[SISA X]])</f>
        <v/>
      </c>
      <c r="AH57" s="2" t="str">
        <f ca="1">IF(Table1[[#This Row],[QTY_ECER_MG_1]]="","",Table1[[#This Row],[STN SISA X]])</f>
        <v/>
      </c>
      <c r="AI57" s="2">
        <f ca="1">IF(Table1[[#This Row],[CTN_MG_1]]="","",COUNT(AF$6:AF57))</f>
        <v>43</v>
      </c>
      <c r="AJ57" s="2" t="str">
        <f ca="1">IF(AND(Table1[TGL_H]&gt;=$3:$3,Table1[TGL_H]&lt;=$4:$4),Table1[CTN],"")</f>
        <v/>
      </c>
      <c r="AK57" s="2" t="str">
        <f ca="1">IF(Table1[[#This Row],[CTN_MG_2]]="","",Table1[[#This Row],[SISA X]])</f>
        <v/>
      </c>
      <c r="AL57" s="2" t="str">
        <f ca="1">IF(Table1[[#This Row],[QTY_ECER_MG_2]]="","",Table1[[#This Row],[STN SISA X]])</f>
        <v/>
      </c>
      <c r="AM57" s="2" t="str">
        <f ca="1">IF(Table1[[#This Row],[CTN_MG_2]]="","",COUNT(AJ$6:AJ57))</f>
        <v/>
      </c>
      <c r="AN57" s="2" t="str">
        <f ca="1">IF(AND(AR$5:AR$345&gt;=$3:$3,AR$5:AR$345&lt;=$4:$4),Table1[[#This Row],[CTN]],"")</f>
        <v/>
      </c>
      <c r="AO57" s="2" t="str">
        <f ca="1">IF(Table1[[#This Row],[CTN_MG_3]]="","",Table1[[#This Row],[SISA X]])</f>
        <v/>
      </c>
      <c r="AP57" s="2" t="str">
        <f ca="1">IF(Table1[[#This Row],[QTY_ECER_MG_3]]="","",Table1[[#This Row],[STN SISA X]])</f>
        <v/>
      </c>
      <c r="AQ57" s="4" t="str">
        <f ca="1">IF(Table1[[#This Row],[CTN_MG_3]]="","",COUNT(AN$6:AN57))</f>
        <v/>
      </c>
      <c r="AR57" s="3">
        <f ca="1">INDEX([1]!NOTA[TGL_H],Table1[[#This Row],[//NOTA]])</f>
        <v>45112</v>
      </c>
    </row>
    <row r="58" spans="1:44" x14ac:dyDescent="0.25">
      <c r="A58" s="1">
        <v>71</v>
      </c>
      <c r="D58" t="str">
        <f ca="1">INDEX([1]!NOTA[NB NOTA_C_QTY],Table1[[#This Row],[//NOTA]])</f>
        <v>mektizo20tm030c96lsnuntana</v>
      </c>
      <c r="E5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58">
        <f ca="1">MATCH(E$5:E$345,[2]!GLOBAL[POINTER],0)</f>
        <v>2938</v>
      </c>
      <c r="G58">
        <f t="shared" si="0"/>
        <v>71</v>
      </c>
      <c r="H58">
        <f ca="1">MATCH(Table1[[#This Row],[NB NOTA_C_QTY]],[3]!db[NB NOTA_C_QTY],0)</f>
        <v>1725</v>
      </c>
      <c r="I58" s="4" t="str">
        <f ca="1">INDEX(INDIRECT($4:$4),Table1[//DB])</f>
        <v>Mech pen Tizo 2.0 TM 030-C</v>
      </c>
      <c r="J58" s="4" t="str">
        <f ca="1">INDEX(INDIRECT($4:$4),Table1[//DB])</f>
        <v>UNTANA</v>
      </c>
      <c r="K58" s="5">
        <f ca="1">INDEX(INDIRECT($4:$4),Table1[//DB])</f>
        <v>99</v>
      </c>
      <c r="L58" s="4" t="str">
        <f ca="1">INDEX(INDIRECT($4:$4),Table1[//DB])</f>
        <v>96 LSN</v>
      </c>
      <c r="M58" s="4" t="str">
        <f ca="1">INDEX(INDIRECT($4:$4),Table1[//DB])</f>
        <v>mechpen</v>
      </c>
      <c r="N58" s="4" t="str">
        <f ca="1">INDEX(INDIRECT($4:$4),Table1[//DB])</f>
        <v>96</v>
      </c>
      <c r="O58" s="4" t="str">
        <f ca="1">INDEX(INDIRECT($4:$4),Table1[//DB])</f>
        <v>LSN</v>
      </c>
      <c r="P58" s="4">
        <f ca="1">INDEX(INDIRECT($4:$4),Table1[//DB])</f>
        <v>12</v>
      </c>
      <c r="Q58" s="4" t="str">
        <f ca="1">INDEX(INDIRECT($4:$4),Table1[//DB])</f>
        <v>PCS</v>
      </c>
      <c r="R58" s="4" t="str">
        <f ca="1">INDEX(INDIRECT($4:$4),Table1[//DB])</f>
        <v/>
      </c>
      <c r="S58" s="4" t="str">
        <f ca="1">INDEX(INDIRECT($4:$4),Table1[//DB])</f>
        <v/>
      </c>
      <c r="T58" s="4">
        <f ca="1">INDEX(INDIRECT($4:$4),Table1[//DB])</f>
        <v>1152</v>
      </c>
      <c r="U58" s="4" t="str">
        <f ca="1">INDEX(INDIRECT($4:$4),Table1[//DB])</f>
        <v>PCS</v>
      </c>
      <c r="V58" s="4"/>
      <c r="W58" s="2">
        <f>INDEX([1]!NOTA[C],Table1[[#This Row],[//NOTA]])</f>
        <v>1</v>
      </c>
      <c r="X5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8" s="2">
        <f>IF(Table1[[#This Row],[CTN]]&lt;1,"",INDEX([1]!NOTA[QTY],Table1[[#This Row],[//NOTA]]))</f>
        <v>96</v>
      </c>
      <c r="Z58" s="2" t="str">
        <f>IF(Table1[[#This Row],[CTN]]&lt;1,"",INDEX([1]!NOTA[STN],Table1[[#This Row],[//NOTA]]))</f>
        <v>LSN</v>
      </c>
      <c r="AA5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58" s="4" t="str">
        <f>IF(Table1[[#This Row],[CTN]]&lt;1,INDEX([1]!NOTA[QTY],Table1[[#This Row],[//NOTA]]),"")</f>
        <v/>
      </c>
      <c r="AC58" s="4" t="str">
        <f>IF(Table1[[#This Row],[SISA]]="","",INDEX([1]!NOTA[STN],Table1[[#This Row],[//NOTA]]))</f>
        <v/>
      </c>
      <c r="AD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8" s="2" t="str">
        <f>IF(Table1[[#This Row],[SISA X]]="","",Table1[[#This Row],[STN X]])</f>
        <v/>
      </c>
      <c r="AF58" s="2">
        <f ca="1">IF(AND(AR$5:AR$345&gt;=$3:$3,AR$5:AR$345&lt;=$4:$4),Table1[[#This Row],[CTN]],"")</f>
        <v>1</v>
      </c>
      <c r="AG58" s="2" t="str">
        <f ca="1">IF(Table1[[#This Row],[CTN_MG_1]]="","",Table1[[#This Row],[SISA X]])</f>
        <v/>
      </c>
      <c r="AH58" s="2" t="str">
        <f ca="1">IF(Table1[[#This Row],[QTY_ECER_MG_1]]="","",Table1[[#This Row],[STN SISA X]])</f>
        <v/>
      </c>
      <c r="AI58" s="2">
        <f ca="1">IF(Table1[[#This Row],[CTN_MG_1]]="","",COUNT(AF$6:AF58))</f>
        <v>44</v>
      </c>
      <c r="AJ58" s="2" t="str">
        <f ca="1">IF(AND(Table1[TGL_H]&gt;=$3:$3,Table1[TGL_H]&lt;=$4:$4),Table1[CTN],"")</f>
        <v/>
      </c>
      <c r="AK58" s="2" t="str">
        <f ca="1">IF(Table1[[#This Row],[CTN_MG_2]]="","",Table1[[#This Row],[SISA X]])</f>
        <v/>
      </c>
      <c r="AL58" s="2" t="str">
        <f ca="1">IF(Table1[[#This Row],[QTY_ECER_MG_2]]="","",Table1[[#This Row],[STN SISA X]])</f>
        <v/>
      </c>
      <c r="AM58" s="2" t="str">
        <f ca="1">IF(Table1[[#This Row],[CTN_MG_2]]="","",COUNT(AJ$6:AJ58))</f>
        <v/>
      </c>
      <c r="AN58" s="2" t="str">
        <f ca="1">IF(AND(AR$5:AR$345&gt;=$3:$3,AR$5:AR$345&lt;=$4:$4),Table1[[#This Row],[CTN]],"")</f>
        <v/>
      </c>
      <c r="AO58" s="2" t="str">
        <f ca="1">IF(Table1[[#This Row],[CTN_MG_3]]="","",Table1[[#This Row],[SISA X]])</f>
        <v/>
      </c>
      <c r="AP58" s="2" t="str">
        <f ca="1">IF(Table1[[#This Row],[QTY_ECER_MG_3]]="","",Table1[[#This Row],[STN SISA X]])</f>
        <v/>
      </c>
      <c r="AQ58" s="4" t="str">
        <f ca="1">IF(Table1[[#This Row],[CTN_MG_3]]="","",COUNT(AN$6:AN58))</f>
        <v/>
      </c>
      <c r="AR58" s="3">
        <f ca="1">INDEX([1]!NOTA[TGL_H],Table1[[#This Row],[//NOTA]])</f>
        <v>45112</v>
      </c>
    </row>
    <row r="59" spans="1:44" x14ac:dyDescent="0.25">
      <c r="A59" s="1">
        <v>72</v>
      </c>
      <c r="D59" t="str">
        <f ca="1">INDEX([1]!NOTA[NB NOTA_C_QTY],Table1[[#This Row],[//NOTA]])</f>
        <v>mekpensil20tizotm030f96lsnuntana</v>
      </c>
      <c r="E5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mechpentizo20tm030f96lsn</v>
      </c>
      <c r="F59">
        <f ca="1">MATCH(E$5:E$345,[2]!GLOBAL[POINTER],0)</f>
        <v>3381</v>
      </c>
      <c r="G59">
        <f t="shared" si="0"/>
        <v>72</v>
      </c>
      <c r="H59">
        <f ca="1">MATCH(Table1[[#This Row],[NB NOTA_C_QTY]],[3]!db[NB NOTA_C_QTY],0)</f>
        <v>1718</v>
      </c>
      <c r="I59" s="4" t="str">
        <f ca="1">INDEX(INDIRECT($4:$4),Table1[//DB])</f>
        <v>Mech pen Tizo 2.0 TM 030-F</v>
      </c>
      <c r="J59" s="4" t="str">
        <f ca="1">INDEX(INDIRECT($4:$4),Table1[//DB])</f>
        <v>UNTANA</v>
      </c>
      <c r="K59" s="5" t="str">
        <f ca="1">INDEX(INDIRECT($4:$4),Table1[//DB])</f>
        <v>DB STATIONERY</v>
      </c>
      <c r="L59" s="4" t="str">
        <f ca="1">INDEX(INDIRECT($4:$4),Table1[//DB])</f>
        <v>96 LSN</v>
      </c>
      <c r="M59" s="4" t="str">
        <f ca="1">INDEX(INDIRECT($4:$4),Table1[//DB])</f>
        <v>mechpen</v>
      </c>
      <c r="N59" s="4" t="str">
        <f ca="1">INDEX(INDIRECT($4:$4),Table1[//DB])</f>
        <v>96</v>
      </c>
      <c r="O59" s="4" t="str">
        <f ca="1">INDEX(INDIRECT($4:$4),Table1[//DB])</f>
        <v>LSN</v>
      </c>
      <c r="P59" s="4">
        <f ca="1">INDEX(INDIRECT($4:$4),Table1[//DB])</f>
        <v>12</v>
      </c>
      <c r="Q59" s="4" t="str">
        <f ca="1">INDEX(INDIRECT($4:$4),Table1[//DB])</f>
        <v>PCS</v>
      </c>
      <c r="R59" s="4" t="str">
        <f ca="1">INDEX(INDIRECT($4:$4),Table1[//DB])</f>
        <v/>
      </c>
      <c r="S59" s="4" t="str">
        <f ca="1">INDEX(INDIRECT($4:$4),Table1[//DB])</f>
        <v/>
      </c>
      <c r="T59" s="4">
        <f ca="1">INDEX(INDIRECT($4:$4),Table1[//DB])</f>
        <v>1152</v>
      </c>
      <c r="U59" s="4" t="str">
        <f ca="1">INDEX(INDIRECT($4:$4),Table1[//DB])</f>
        <v>PCS</v>
      </c>
      <c r="V59" s="4"/>
      <c r="W59" s="2">
        <f>INDEX([1]!NOTA[C],Table1[[#This Row],[//NOTA]])</f>
        <v>1</v>
      </c>
      <c r="X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9" s="2">
        <f>IF(Table1[[#This Row],[CTN]]&lt;1,"",INDEX([1]!NOTA[QTY],Table1[[#This Row],[//NOTA]]))</f>
        <v>96</v>
      </c>
      <c r="Z59" s="2" t="str">
        <f>IF(Table1[[#This Row],[CTN]]&lt;1,"",INDEX([1]!NOTA[STN],Table1[[#This Row],[//NOTA]]))</f>
        <v>LSN</v>
      </c>
      <c r="AA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59" s="4" t="str">
        <f>IF(Table1[[#This Row],[CTN]]&lt;1,INDEX([1]!NOTA[QTY],Table1[[#This Row],[//NOTA]]),"")</f>
        <v/>
      </c>
      <c r="AC59" s="4" t="str">
        <f>IF(Table1[[#This Row],[SISA]]="","",INDEX([1]!NOTA[STN],Table1[[#This Row],[//NOTA]]))</f>
        <v/>
      </c>
      <c r="AD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9" s="2" t="str">
        <f>IF(Table1[[#This Row],[SISA X]]="","",Table1[[#This Row],[STN X]])</f>
        <v/>
      </c>
      <c r="AF59" s="2">
        <f ca="1">IF(AND(AR$5:AR$345&gt;=$3:$3,AR$5:AR$345&lt;=$4:$4),Table1[[#This Row],[CTN]],"")</f>
        <v>1</v>
      </c>
      <c r="AG59" s="2" t="str">
        <f ca="1">IF(Table1[[#This Row],[CTN_MG_1]]="","",Table1[[#This Row],[SISA X]])</f>
        <v/>
      </c>
      <c r="AH59" s="2" t="str">
        <f ca="1">IF(Table1[[#This Row],[QTY_ECER_MG_1]]="","",Table1[[#This Row],[STN SISA X]])</f>
        <v/>
      </c>
      <c r="AI59" s="2">
        <f ca="1">IF(Table1[[#This Row],[CTN_MG_1]]="","",COUNT(AF$6:AF59))</f>
        <v>45</v>
      </c>
      <c r="AJ59" s="2" t="str">
        <f ca="1">IF(AND(Table1[TGL_H]&gt;=$3:$3,Table1[TGL_H]&lt;=$4:$4),Table1[CTN],"")</f>
        <v/>
      </c>
      <c r="AK59" s="2" t="str">
        <f ca="1">IF(Table1[[#This Row],[CTN_MG_2]]="","",Table1[[#This Row],[SISA X]])</f>
        <v/>
      </c>
      <c r="AL59" s="2" t="str">
        <f ca="1">IF(Table1[[#This Row],[QTY_ECER_MG_2]]="","",Table1[[#This Row],[STN SISA X]])</f>
        <v/>
      </c>
      <c r="AM59" s="2" t="str">
        <f ca="1">IF(Table1[[#This Row],[CTN_MG_2]]="","",COUNT(AJ$6:AJ59))</f>
        <v/>
      </c>
      <c r="AN59" s="2" t="str">
        <f ca="1">IF(AND(AR$5:AR$345&gt;=$3:$3,AR$5:AR$345&lt;=$4:$4),Table1[[#This Row],[CTN]],"")</f>
        <v/>
      </c>
      <c r="AO59" s="2" t="str">
        <f ca="1">IF(Table1[[#This Row],[CTN_MG_3]]="","",Table1[[#This Row],[SISA X]])</f>
        <v/>
      </c>
      <c r="AP59" s="2" t="str">
        <f ca="1">IF(Table1[[#This Row],[QTY_ECER_MG_3]]="","",Table1[[#This Row],[STN SISA X]])</f>
        <v/>
      </c>
      <c r="AQ59" s="4" t="str">
        <f ca="1">IF(Table1[[#This Row],[CTN_MG_3]]="","",COUNT(AN$6:AN59))</f>
        <v/>
      </c>
      <c r="AR59" s="3">
        <f ca="1">INDEX([1]!NOTA[TGL_H],Table1[[#This Row],[//NOTA]])</f>
        <v>45112</v>
      </c>
    </row>
    <row r="60" spans="1:44" x14ac:dyDescent="0.25">
      <c r="A60" s="1">
        <v>73</v>
      </c>
      <c r="D60" t="str">
        <f ca="1">INDEX([1]!NOTA[NB NOTA_C_QTY],Table1[[#This Row],[//NOTA]])</f>
        <v>mekpensil20tizotm030g96lsnuntana</v>
      </c>
      <c r="E6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60">
        <f ca="1">MATCH(E$5:E$345,[2]!GLOBAL[POINTER],0)</f>
        <v>2938</v>
      </c>
      <c r="G60">
        <f t="shared" si="0"/>
        <v>73</v>
      </c>
      <c r="H60">
        <f ca="1">MATCH(Table1[[#This Row],[NB NOTA_C_QTY]],[3]!db[NB NOTA_C_QTY],0)</f>
        <v>1708</v>
      </c>
      <c r="I60" s="4" t="str">
        <f ca="1">INDEX(INDIRECT($4:$4),Table1[//DB])</f>
        <v>Mech Pen Tizo 2.0 TM 030-C</v>
      </c>
      <c r="J60" s="4" t="str">
        <f ca="1">INDEX(INDIRECT($4:$4),Table1[//DB])</f>
        <v>UNTANA</v>
      </c>
      <c r="K60" s="5" t="str">
        <f ca="1">INDEX(INDIRECT($4:$4),Table1[//DB])</f>
        <v>DB</v>
      </c>
      <c r="L60" s="4" t="str">
        <f ca="1">INDEX(INDIRECT($4:$4),Table1[//DB])</f>
        <v>96 LSN</v>
      </c>
      <c r="M60" s="4" t="str">
        <f ca="1">INDEX(INDIRECT($4:$4),Table1[//DB])</f>
        <v>mechpen</v>
      </c>
      <c r="N60" s="4" t="str">
        <f ca="1">INDEX(INDIRECT($4:$4),Table1[//DB])</f>
        <v>96</v>
      </c>
      <c r="O60" s="4" t="str">
        <f ca="1">INDEX(INDIRECT($4:$4),Table1[//DB])</f>
        <v>LSN</v>
      </c>
      <c r="P60" s="4">
        <f ca="1">INDEX(INDIRECT($4:$4),Table1[//DB])</f>
        <v>12</v>
      </c>
      <c r="Q60" s="4" t="str">
        <f ca="1">INDEX(INDIRECT($4:$4),Table1[//DB])</f>
        <v>PCS</v>
      </c>
      <c r="R60" s="4" t="str">
        <f ca="1">INDEX(INDIRECT($4:$4),Table1[//DB])</f>
        <v/>
      </c>
      <c r="S60" s="4" t="str">
        <f ca="1">INDEX(INDIRECT($4:$4),Table1[//DB])</f>
        <v/>
      </c>
      <c r="T60" s="4">
        <f ca="1">INDEX(INDIRECT($4:$4),Table1[//DB])</f>
        <v>1152</v>
      </c>
      <c r="U60" s="4" t="str">
        <f ca="1">INDEX(INDIRECT($4:$4),Table1[//DB])</f>
        <v>PCS</v>
      </c>
      <c r="V60" s="4"/>
      <c r="W60" s="2">
        <f>INDEX([1]!NOTA[C],Table1[[#This Row],[//NOTA]])</f>
        <v>1</v>
      </c>
      <c r="X6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0" s="2">
        <f>IF(Table1[[#This Row],[CTN]]&lt;1,"",INDEX([1]!NOTA[QTY],Table1[[#This Row],[//NOTA]]))</f>
        <v>96</v>
      </c>
      <c r="Z60" s="2" t="str">
        <f>IF(Table1[[#This Row],[CTN]]&lt;1,"",INDEX([1]!NOTA[STN],Table1[[#This Row],[//NOTA]]))</f>
        <v>LSN</v>
      </c>
      <c r="AA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0" s="4" t="str">
        <f>IF(Table1[[#This Row],[CTN]]&lt;1,INDEX([1]!NOTA[QTY],Table1[[#This Row],[//NOTA]]),"")</f>
        <v/>
      </c>
      <c r="AC60" s="4" t="str">
        <f>IF(Table1[[#This Row],[SISA]]="","",INDEX([1]!NOTA[STN],Table1[[#This Row],[//NOTA]]))</f>
        <v/>
      </c>
      <c r="AD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0" s="2" t="str">
        <f>IF(Table1[[#This Row],[SISA X]]="","",Table1[[#This Row],[STN X]])</f>
        <v/>
      </c>
      <c r="AF60" s="2">
        <f ca="1">IF(AND(AR$5:AR$345&gt;=$3:$3,AR$5:AR$345&lt;=$4:$4),Table1[[#This Row],[CTN]],"")</f>
        <v>1</v>
      </c>
      <c r="AG60" s="2" t="str">
        <f ca="1">IF(Table1[[#This Row],[CTN_MG_1]]="","",Table1[[#This Row],[SISA X]])</f>
        <v/>
      </c>
      <c r="AH60" s="2" t="str">
        <f ca="1">IF(Table1[[#This Row],[QTY_ECER_MG_1]]="","",Table1[[#This Row],[STN SISA X]])</f>
        <v/>
      </c>
      <c r="AI60" s="2">
        <f ca="1">IF(Table1[[#This Row],[CTN_MG_1]]="","",COUNT(AF$6:AF60))</f>
        <v>46</v>
      </c>
      <c r="AJ60" s="2" t="str">
        <f ca="1">IF(AND(Table1[TGL_H]&gt;=$3:$3,Table1[TGL_H]&lt;=$4:$4),Table1[CTN],"")</f>
        <v/>
      </c>
      <c r="AK60" s="2" t="str">
        <f ca="1">IF(Table1[[#This Row],[CTN_MG_2]]="","",Table1[[#This Row],[SISA X]])</f>
        <v/>
      </c>
      <c r="AL60" s="2" t="str">
        <f ca="1">IF(Table1[[#This Row],[QTY_ECER_MG_2]]="","",Table1[[#This Row],[STN SISA X]])</f>
        <v/>
      </c>
      <c r="AM60" s="2" t="str">
        <f ca="1">IF(Table1[[#This Row],[CTN_MG_2]]="","",COUNT(AJ$6:AJ60))</f>
        <v/>
      </c>
      <c r="AN60" s="2" t="str">
        <f ca="1">IF(AND(AR$5:AR$345&gt;=$3:$3,AR$5:AR$345&lt;=$4:$4),Table1[[#This Row],[CTN]],"")</f>
        <v/>
      </c>
      <c r="AO60" s="2" t="str">
        <f ca="1">IF(Table1[[#This Row],[CTN_MG_3]]="","",Table1[[#This Row],[SISA X]])</f>
        <v/>
      </c>
      <c r="AP60" s="2" t="str">
        <f ca="1">IF(Table1[[#This Row],[QTY_ECER_MG_3]]="","",Table1[[#This Row],[STN SISA X]])</f>
        <v/>
      </c>
      <c r="AQ60" s="4" t="str">
        <f ca="1">IF(Table1[[#This Row],[CTN_MG_3]]="","",COUNT(AN$6:AN60))</f>
        <v/>
      </c>
      <c r="AR60" s="3">
        <f ca="1">INDEX([1]!NOTA[TGL_H],Table1[[#This Row],[//NOTA]])</f>
        <v>45112</v>
      </c>
    </row>
    <row r="61" spans="1:44" x14ac:dyDescent="0.25">
      <c r="A61" s="1">
        <v>74</v>
      </c>
      <c r="D61" t="str">
        <f ca="1">INDEX([1]!NOTA[NB NOTA_C_QTY],Table1[[#This Row],[//NOTA]])</f>
        <v>mekpensil20tizotm030h96lsnuntana</v>
      </c>
      <c r="E6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mechpentizo20tm030h96lsn</v>
      </c>
      <c r="F61">
        <f ca="1">MATCH(E$5:E$345,[2]!GLOBAL[POINTER],0)</f>
        <v>3382</v>
      </c>
      <c r="G61">
        <f t="shared" si="0"/>
        <v>74</v>
      </c>
      <c r="H61">
        <f ca="1">MATCH(Table1[[#This Row],[NB NOTA_C_QTY]],[3]!db[NB NOTA_C_QTY],0)</f>
        <v>1696</v>
      </c>
      <c r="I61" s="4" t="str">
        <f ca="1">INDEX(INDIRECT($4:$4),Table1[//DB])</f>
        <v>Mech pen Tizo 2.0 TM 030-H</v>
      </c>
      <c r="J61" s="4" t="str">
        <f ca="1">INDEX(INDIRECT($4:$4),Table1[//DB])</f>
        <v>UNTANA</v>
      </c>
      <c r="K61" s="5" t="str">
        <f ca="1">INDEX(INDIRECT($4:$4),Table1[//DB])</f>
        <v>DB</v>
      </c>
      <c r="L61" s="4" t="str">
        <f ca="1">INDEX(INDIRECT($4:$4),Table1[//DB])</f>
        <v>96 LSN</v>
      </c>
      <c r="M61" s="4" t="str">
        <f ca="1">INDEX(INDIRECT($4:$4),Table1[//DB])</f>
        <v>mechpen</v>
      </c>
      <c r="N61" s="4" t="str">
        <f ca="1">INDEX(INDIRECT($4:$4),Table1[//DB])</f>
        <v>96</v>
      </c>
      <c r="O61" s="4" t="str">
        <f ca="1">INDEX(INDIRECT($4:$4),Table1[//DB])</f>
        <v>LSN</v>
      </c>
      <c r="P61" s="4">
        <f ca="1">INDEX(INDIRECT($4:$4),Table1[//DB])</f>
        <v>12</v>
      </c>
      <c r="Q61" s="4" t="str">
        <f ca="1">INDEX(INDIRECT($4:$4),Table1[//DB])</f>
        <v>PCS</v>
      </c>
      <c r="R61" s="4" t="str">
        <f ca="1">INDEX(INDIRECT($4:$4),Table1[//DB])</f>
        <v/>
      </c>
      <c r="S61" s="4" t="str">
        <f ca="1">INDEX(INDIRECT($4:$4),Table1[//DB])</f>
        <v/>
      </c>
      <c r="T61" s="4">
        <f ca="1">INDEX(INDIRECT($4:$4),Table1[//DB])</f>
        <v>1152</v>
      </c>
      <c r="U61" s="4" t="str">
        <f ca="1">INDEX(INDIRECT($4:$4),Table1[//DB])</f>
        <v>PCS</v>
      </c>
      <c r="V61" s="4"/>
      <c r="W61" s="2">
        <f>INDEX([1]!NOTA[C],Table1[[#This Row],[//NOTA]])</f>
        <v>1</v>
      </c>
      <c r="X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1" s="2">
        <f>IF(Table1[[#This Row],[CTN]]&lt;1,"",INDEX([1]!NOTA[QTY],Table1[[#This Row],[//NOTA]]))</f>
        <v>96</v>
      </c>
      <c r="Z61" s="2" t="str">
        <f>IF(Table1[[#This Row],[CTN]]&lt;1,"",INDEX([1]!NOTA[STN],Table1[[#This Row],[//NOTA]]))</f>
        <v>LSN</v>
      </c>
      <c r="AA6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1" s="4" t="str">
        <f>IF(Table1[[#This Row],[CTN]]&lt;1,INDEX([1]!NOTA[QTY],Table1[[#This Row],[//NOTA]]),"")</f>
        <v/>
      </c>
      <c r="AC61" s="4" t="str">
        <f>IF(Table1[[#This Row],[SISA]]="","",INDEX([1]!NOTA[STN],Table1[[#This Row],[//NOTA]]))</f>
        <v/>
      </c>
      <c r="AD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1" s="2" t="str">
        <f>IF(Table1[[#This Row],[SISA X]]="","",Table1[[#This Row],[STN X]])</f>
        <v/>
      </c>
      <c r="AF61" s="2">
        <f ca="1">IF(AND(AR$5:AR$345&gt;=$3:$3,AR$5:AR$345&lt;=$4:$4),Table1[[#This Row],[CTN]],"")</f>
        <v>1</v>
      </c>
      <c r="AG61" s="2" t="str">
        <f ca="1">IF(Table1[[#This Row],[CTN_MG_1]]="","",Table1[[#This Row],[SISA X]])</f>
        <v/>
      </c>
      <c r="AH61" s="2" t="str">
        <f ca="1">IF(Table1[[#This Row],[QTY_ECER_MG_1]]="","",Table1[[#This Row],[STN SISA X]])</f>
        <v/>
      </c>
      <c r="AI61" s="2">
        <f ca="1">IF(Table1[[#This Row],[CTN_MG_1]]="","",COUNT(AF$6:AF61))</f>
        <v>47</v>
      </c>
      <c r="AJ61" s="2" t="str">
        <f ca="1">IF(AND(Table1[TGL_H]&gt;=$3:$3,Table1[TGL_H]&lt;=$4:$4),Table1[CTN],"")</f>
        <v/>
      </c>
      <c r="AK61" s="2" t="str">
        <f ca="1">IF(Table1[[#This Row],[CTN_MG_2]]="","",Table1[[#This Row],[SISA X]])</f>
        <v/>
      </c>
      <c r="AL61" s="2" t="str">
        <f ca="1">IF(Table1[[#This Row],[QTY_ECER_MG_2]]="","",Table1[[#This Row],[STN SISA X]])</f>
        <v/>
      </c>
      <c r="AM61" s="2" t="str">
        <f ca="1">IF(Table1[[#This Row],[CTN_MG_2]]="","",COUNT(AJ$6:AJ61))</f>
        <v/>
      </c>
      <c r="AN61" s="2" t="str">
        <f ca="1">IF(AND(AR$5:AR$345&gt;=$3:$3,AR$5:AR$345&lt;=$4:$4),Table1[[#This Row],[CTN]],"")</f>
        <v/>
      </c>
      <c r="AO61" s="2" t="str">
        <f ca="1">IF(Table1[[#This Row],[CTN_MG_3]]="","",Table1[[#This Row],[SISA X]])</f>
        <v/>
      </c>
      <c r="AP61" s="2" t="str">
        <f ca="1">IF(Table1[[#This Row],[QTY_ECER_MG_3]]="","",Table1[[#This Row],[STN SISA X]])</f>
        <v/>
      </c>
      <c r="AQ61" s="4" t="str">
        <f ca="1">IF(Table1[[#This Row],[CTN_MG_3]]="","",COUNT(AN$6:AN61))</f>
        <v/>
      </c>
      <c r="AR61" s="3">
        <f ca="1">INDEX([1]!NOTA[TGL_H],Table1[[#This Row],[//NOTA]])</f>
        <v>45112</v>
      </c>
    </row>
    <row r="62" spans="1:44" x14ac:dyDescent="0.25">
      <c r="A62" s="1">
        <v>75</v>
      </c>
      <c r="D62" t="str">
        <f ca="1">INDEX([1]!NOTA[NB NOTA_C_QTY],Table1[[#This Row],[//NOTA]])</f>
        <v>mekpensil20tm0180096lsnuntana</v>
      </c>
      <c r="E6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mechtizotm0180096lsn</v>
      </c>
      <c r="F62">
        <f ca="1">MATCH(E$5:E$345,[2]!GLOBAL[POINTER],0)</f>
        <v>2945</v>
      </c>
      <c r="G62">
        <f t="shared" si="0"/>
        <v>75</v>
      </c>
      <c r="H62">
        <f ca="1">MATCH(Table1[[#This Row],[NB NOTA_C_QTY]],[3]!db[NB NOTA_C_QTY],0)</f>
        <v>1698</v>
      </c>
      <c r="I62" s="4" t="str">
        <f ca="1">INDEX(INDIRECT($4:$4),Table1[//DB])</f>
        <v>Mech Tizo TM-01800</v>
      </c>
      <c r="J62" s="4" t="str">
        <f ca="1">INDEX(INDIRECT($4:$4),Table1[//DB])</f>
        <v>UNTANA</v>
      </c>
      <c r="K62" s="5" t="str">
        <f ca="1">INDEX(INDIRECT($4:$4),Table1[//DB])</f>
        <v>DB</v>
      </c>
      <c r="L62" s="4" t="str">
        <f ca="1">INDEX(INDIRECT($4:$4),Table1[//DB])</f>
        <v>96 LSN</v>
      </c>
      <c r="M62" s="4" t="str">
        <f ca="1">INDEX(INDIRECT($4:$4),Table1[//DB])</f>
        <v>mechpen</v>
      </c>
      <c r="N62" s="4" t="str">
        <f ca="1">INDEX(INDIRECT($4:$4),Table1[//DB])</f>
        <v>96</v>
      </c>
      <c r="O62" s="4" t="str">
        <f ca="1">INDEX(INDIRECT($4:$4),Table1[//DB])</f>
        <v>LSN</v>
      </c>
      <c r="P62" s="4">
        <f ca="1">INDEX(INDIRECT($4:$4),Table1[//DB])</f>
        <v>12</v>
      </c>
      <c r="Q62" s="4" t="str">
        <f ca="1">INDEX(INDIRECT($4:$4),Table1[//DB])</f>
        <v>PCS</v>
      </c>
      <c r="R62" s="4" t="str">
        <f ca="1">INDEX(INDIRECT($4:$4),Table1[//DB])</f>
        <v/>
      </c>
      <c r="S62" s="4" t="str">
        <f ca="1">INDEX(INDIRECT($4:$4),Table1[//DB])</f>
        <v/>
      </c>
      <c r="T62" s="4">
        <f ca="1">INDEX(INDIRECT($4:$4),Table1[//DB])</f>
        <v>1152</v>
      </c>
      <c r="U62" s="4" t="str">
        <f ca="1">INDEX(INDIRECT($4:$4),Table1[//DB])</f>
        <v>PCS</v>
      </c>
      <c r="V62" s="4"/>
      <c r="W62" s="2">
        <f>INDEX([1]!NOTA[C],Table1[[#This Row],[//NOTA]])</f>
        <v>1</v>
      </c>
      <c r="X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2" s="2">
        <f>IF(Table1[[#This Row],[CTN]]&lt;1,"",INDEX([1]!NOTA[QTY],Table1[[#This Row],[//NOTA]]))</f>
        <v>96</v>
      </c>
      <c r="Z62" s="2" t="str">
        <f>IF(Table1[[#This Row],[CTN]]&lt;1,"",INDEX([1]!NOTA[STN],Table1[[#This Row],[//NOTA]]))</f>
        <v>LSN</v>
      </c>
      <c r="AA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2" s="4" t="str">
        <f>IF(Table1[[#This Row],[CTN]]&lt;1,INDEX([1]!NOTA[QTY],Table1[[#This Row],[//NOTA]]),"")</f>
        <v/>
      </c>
      <c r="AC62" s="4" t="str">
        <f>IF(Table1[[#This Row],[SISA]]="","",INDEX([1]!NOTA[STN],Table1[[#This Row],[//NOTA]]))</f>
        <v/>
      </c>
      <c r="AD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2" s="2" t="str">
        <f>IF(Table1[[#This Row],[SISA X]]="","",Table1[[#This Row],[STN X]])</f>
        <v/>
      </c>
      <c r="AF62" s="2">
        <f ca="1">IF(AND(AR$5:AR$345&gt;=$3:$3,AR$5:AR$345&lt;=$4:$4),Table1[[#This Row],[CTN]],"")</f>
        <v>1</v>
      </c>
      <c r="AG62" s="2" t="str">
        <f ca="1">IF(Table1[[#This Row],[CTN_MG_1]]="","",Table1[[#This Row],[SISA X]])</f>
        <v/>
      </c>
      <c r="AH62" s="2" t="str">
        <f ca="1">IF(Table1[[#This Row],[QTY_ECER_MG_1]]="","",Table1[[#This Row],[STN SISA X]])</f>
        <v/>
      </c>
      <c r="AI62" s="2">
        <f ca="1">IF(Table1[[#This Row],[CTN_MG_1]]="","",COUNT(AF$6:AF62))</f>
        <v>48</v>
      </c>
      <c r="AJ62" s="2" t="str">
        <f ca="1">IF(AND(Table1[TGL_H]&gt;=$3:$3,Table1[TGL_H]&lt;=$4:$4),Table1[CTN],"")</f>
        <v/>
      </c>
      <c r="AK62" s="2" t="str">
        <f ca="1">IF(Table1[[#This Row],[CTN_MG_2]]="","",Table1[[#This Row],[SISA X]])</f>
        <v/>
      </c>
      <c r="AL62" s="2" t="str">
        <f ca="1">IF(Table1[[#This Row],[QTY_ECER_MG_2]]="","",Table1[[#This Row],[STN SISA X]])</f>
        <v/>
      </c>
      <c r="AM62" s="2" t="str">
        <f ca="1">IF(Table1[[#This Row],[CTN_MG_2]]="","",COUNT(AJ$6:AJ62))</f>
        <v/>
      </c>
      <c r="AN62" s="2" t="str">
        <f ca="1">IF(AND(AR$5:AR$345&gt;=$3:$3,AR$5:AR$345&lt;=$4:$4),Table1[[#This Row],[CTN]],"")</f>
        <v/>
      </c>
      <c r="AO62" s="2" t="str">
        <f ca="1">IF(Table1[[#This Row],[CTN_MG_3]]="","",Table1[[#This Row],[SISA X]])</f>
        <v/>
      </c>
      <c r="AP62" s="2" t="str">
        <f ca="1">IF(Table1[[#This Row],[QTY_ECER_MG_3]]="","",Table1[[#This Row],[STN SISA X]])</f>
        <v/>
      </c>
      <c r="AQ62" s="4" t="str">
        <f ca="1">IF(Table1[[#This Row],[CTN_MG_3]]="","",COUNT(AN$6:AN62))</f>
        <v/>
      </c>
      <c r="AR62" s="3">
        <f ca="1">INDEX([1]!NOTA[TGL_H],Table1[[#This Row],[//NOTA]])</f>
        <v>45112</v>
      </c>
    </row>
    <row r="63" spans="1:44" x14ac:dyDescent="0.25">
      <c r="A63" s="1">
        <v>76</v>
      </c>
      <c r="D63" t="str">
        <f ca="1">INDEX([1]!NOTA[NB NOTA_C_QTY],Table1[[#This Row],[//NOTA]])</f>
        <v>geldebozz05dbg05120lsnuntana</v>
      </c>
      <c r="E6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gelpendebozz05dbg05120lsn</v>
      </c>
      <c r="F63">
        <f ca="1">MATCH(E$5:E$345,[2]!GLOBAL[POINTER],0)</f>
        <v>401</v>
      </c>
      <c r="G63">
        <f t="shared" si="0"/>
        <v>76</v>
      </c>
      <c r="H63">
        <f ca="1">MATCH(Table1[[#This Row],[NB NOTA_C_QTY]],[3]!db[NB NOTA_C_QTY],0)</f>
        <v>815</v>
      </c>
      <c r="I63" s="4" t="str">
        <f ca="1">INDEX(INDIRECT($4:$4),Table1[//DB])</f>
        <v>Gel pen debozz 0.5 DB-G05</v>
      </c>
      <c r="J63" s="4" t="str">
        <f ca="1">INDEX(INDIRECT($4:$4),Table1[//DB])</f>
        <v>UNTANA</v>
      </c>
      <c r="K63" s="5">
        <f ca="1">INDEX(INDIRECT($4:$4),Table1[//DB])</f>
        <v>99</v>
      </c>
      <c r="L63" s="4" t="str">
        <f ca="1">INDEX(INDIRECT($4:$4),Table1[//DB])</f>
        <v>120 LSN</v>
      </c>
      <c r="M63" s="4" t="str">
        <f ca="1">INDEX(INDIRECT($4:$4),Table1[//DB])</f>
        <v>pen</v>
      </c>
      <c r="N63" s="4" t="str">
        <f ca="1">INDEX(INDIRECT($4:$4),Table1[//DB])</f>
        <v>120</v>
      </c>
      <c r="O63" s="4" t="str">
        <f ca="1">INDEX(INDIRECT($4:$4),Table1[//DB])</f>
        <v>LSN</v>
      </c>
      <c r="P63" s="4">
        <f ca="1">INDEX(INDIRECT($4:$4),Table1[//DB])</f>
        <v>12</v>
      </c>
      <c r="Q63" s="4" t="str">
        <f ca="1">INDEX(INDIRECT($4:$4),Table1[//DB])</f>
        <v>PCS</v>
      </c>
      <c r="R63" s="4" t="str">
        <f ca="1">INDEX(INDIRECT($4:$4),Table1[//DB])</f>
        <v/>
      </c>
      <c r="S63" s="4" t="str">
        <f ca="1">INDEX(INDIRECT($4:$4),Table1[//DB])</f>
        <v/>
      </c>
      <c r="T63" s="4">
        <f ca="1">INDEX(INDIRECT($4:$4),Table1[//DB])</f>
        <v>1440</v>
      </c>
      <c r="U63" s="4" t="str">
        <f ca="1">INDEX(INDIRECT($4:$4),Table1[//DB])</f>
        <v>PCS</v>
      </c>
      <c r="V63" s="4"/>
      <c r="W63" s="2">
        <f>INDEX([1]!NOTA[C],Table1[[#This Row],[//NOTA]])</f>
        <v>10</v>
      </c>
      <c r="X6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3" s="2">
        <f>IF(Table1[[#This Row],[CTN]]&lt;1,"",INDEX([1]!NOTA[QTY],Table1[[#This Row],[//NOTA]]))</f>
        <v>1200</v>
      </c>
      <c r="Z63" s="2" t="str">
        <f>IF(Table1[[#This Row],[CTN]]&lt;1,"",INDEX([1]!NOTA[STN],Table1[[#This Row],[//NOTA]]))</f>
        <v>LSN</v>
      </c>
      <c r="AA6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B63" s="4" t="str">
        <f>IF(Table1[[#This Row],[CTN]]&lt;1,INDEX([1]!NOTA[QTY],Table1[[#This Row],[//NOTA]]),"")</f>
        <v/>
      </c>
      <c r="AC63" s="4" t="str">
        <f>IF(Table1[[#This Row],[SISA]]="","",INDEX([1]!NOTA[STN],Table1[[#This Row],[//NOTA]]))</f>
        <v/>
      </c>
      <c r="AD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3" s="2" t="str">
        <f>IF(Table1[[#This Row],[SISA X]]="","",Table1[[#This Row],[STN X]])</f>
        <v/>
      </c>
      <c r="AF63" s="2">
        <f ca="1">IF(AND(AR$5:AR$345&gt;=$3:$3,AR$5:AR$345&lt;=$4:$4),Table1[[#This Row],[CTN]],"")</f>
        <v>10</v>
      </c>
      <c r="AG63" s="2" t="str">
        <f ca="1">IF(Table1[[#This Row],[CTN_MG_1]]="","",Table1[[#This Row],[SISA X]])</f>
        <v/>
      </c>
      <c r="AH63" s="2" t="str">
        <f ca="1">IF(Table1[[#This Row],[QTY_ECER_MG_1]]="","",Table1[[#This Row],[STN SISA X]])</f>
        <v/>
      </c>
      <c r="AI63" s="2">
        <f ca="1">IF(Table1[[#This Row],[CTN_MG_1]]="","",COUNT(AF$6:AF63))</f>
        <v>49</v>
      </c>
      <c r="AJ63" s="2" t="str">
        <f ca="1">IF(AND(Table1[TGL_H]&gt;=$3:$3,Table1[TGL_H]&lt;=$4:$4),Table1[CTN],"")</f>
        <v/>
      </c>
      <c r="AK63" s="2" t="str">
        <f ca="1">IF(Table1[[#This Row],[CTN_MG_2]]="","",Table1[[#This Row],[SISA X]])</f>
        <v/>
      </c>
      <c r="AL63" s="2" t="str">
        <f ca="1">IF(Table1[[#This Row],[QTY_ECER_MG_2]]="","",Table1[[#This Row],[STN SISA X]])</f>
        <v/>
      </c>
      <c r="AM63" s="2" t="str">
        <f ca="1">IF(Table1[[#This Row],[CTN_MG_2]]="","",COUNT(AJ$6:AJ63))</f>
        <v/>
      </c>
      <c r="AN63" s="2" t="str">
        <f ca="1">IF(AND(AR$5:AR$345&gt;=$3:$3,AR$5:AR$345&lt;=$4:$4),Table1[[#This Row],[CTN]],"")</f>
        <v/>
      </c>
      <c r="AO63" s="2" t="str">
        <f ca="1">IF(Table1[[#This Row],[CTN_MG_3]]="","",Table1[[#This Row],[SISA X]])</f>
        <v/>
      </c>
      <c r="AP63" s="2" t="str">
        <f ca="1">IF(Table1[[#This Row],[QTY_ECER_MG_3]]="","",Table1[[#This Row],[STN SISA X]])</f>
        <v/>
      </c>
      <c r="AQ63" s="4" t="str">
        <f ca="1">IF(Table1[[#This Row],[CTN_MG_3]]="","",COUNT(AN$6:AN63))</f>
        <v/>
      </c>
      <c r="AR63" s="3">
        <f ca="1">INDEX([1]!NOTA[TGL_H],Table1[[#This Row],[//NOTA]])</f>
        <v>45112</v>
      </c>
    </row>
    <row r="64" spans="1:44" x14ac:dyDescent="0.25">
      <c r="A64" s="1">
        <v>78</v>
      </c>
      <c r="D64" t="str">
        <f ca="1">INDEX([1]!NOTA[NB NOTA_C_QTY],Table1[[#This Row],[//NOTA]])</f>
        <v>gelpenzuizhuahy1020hitam192lsnuntana</v>
      </c>
      <c r="E6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gelpenzuizhuahy1020hitam192lsn</v>
      </c>
      <c r="F64">
        <f ca="1">MATCH(E$5:E$345,[2]!GLOBAL[POINTER],0)</f>
        <v>552</v>
      </c>
      <c r="G64">
        <f t="shared" si="0"/>
        <v>78</v>
      </c>
      <c r="H64">
        <f ca="1">MATCH(Table1[[#This Row],[NB NOTA_C_QTY]],[3]!db[NB NOTA_C_QTY],0)</f>
        <v>870</v>
      </c>
      <c r="I64" s="4" t="str">
        <f ca="1">INDEX(INDIRECT($4:$4),Table1[//DB])</f>
        <v>Gel pen Zui Zhua HY-1020 Hitam</v>
      </c>
      <c r="J64" s="4" t="str">
        <f ca="1">INDEX(INDIRECT($4:$4),Table1[//DB])</f>
        <v>UNTANA</v>
      </c>
      <c r="K64" s="5" t="str">
        <f ca="1">INDEX(INDIRECT($4:$4),Table1[//DB])</f>
        <v>GALAXY</v>
      </c>
      <c r="L64" s="4" t="str">
        <f ca="1">INDEX(INDIRECT($4:$4),Table1[//DB])</f>
        <v>192 LSN</v>
      </c>
      <c r="M64" s="4" t="str">
        <f ca="1">INDEX(INDIRECT($4:$4),Table1[//DB])</f>
        <v>pen</v>
      </c>
      <c r="N64" s="4" t="str">
        <f ca="1">INDEX(INDIRECT($4:$4),Table1[//DB])</f>
        <v>192</v>
      </c>
      <c r="O64" s="4" t="str">
        <f ca="1">INDEX(INDIRECT($4:$4),Table1[//DB])</f>
        <v>LSN</v>
      </c>
      <c r="P64" s="4">
        <f ca="1">INDEX(INDIRECT($4:$4),Table1[//DB])</f>
        <v>12</v>
      </c>
      <c r="Q64" s="4" t="str">
        <f ca="1">INDEX(INDIRECT($4:$4),Table1[//DB])</f>
        <v>PCS</v>
      </c>
      <c r="R64" s="4" t="str">
        <f ca="1">INDEX(INDIRECT($4:$4),Table1[//DB])</f>
        <v/>
      </c>
      <c r="S64" s="4" t="str">
        <f ca="1">INDEX(INDIRECT($4:$4),Table1[//DB])</f>
        <v/>
      </c>
      <c r="T64" s="4">
        <f ca="1">INDEX(INDIRECT($4:$4),Table1[//DB])</f>
        <v>2304</v>
      </c>
      <c r="U64" s="4" t="str">
        <f ca="1">INDEX(INDIRECT($4:$4),Table1[//DB])</f>
        <v>PCS</v>
      </c>
      <c r="V64" s="4"/>
      <c r="W64" s="2">
        <f>INDEX([1]!NOTA[C],Table1[[#This Row],[//NOTA]])</f>
        <v>26</v>
      </c>
      <c r="X64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4" s="2">
        <f>IF(Table1[[#This Row],[CTN]]&lt;1,"",INDEX([1]!NOTA[QTY],Table1[[#This Row],[//NOTA]]))</f>
        <v>4992</v>
      </c>
      <c r="Z64" s="2" t="str">
        <f>IF(Table1[[#This Row],[CTN]]&lt;1,"",INDEX([1]!NOTA[STN],Table1[[#This Row],[//NOTA]]))</f>
        <v>LSN</v>
      </c>
      <c r="AA6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59904</v>
      </c>
      <c r="AB64" s="4" t="str">
        <f>IF(Table1[[#This Row],[CTN]]&lt;1,INDEX([1]!NOTA[QTY],Table1[[#This Row],[//NOTA]]),"")</f>
        <v/>
      </c>
      <c r="AC64" s="4" t="str">
        <f>IF(Table1[[#This Row],[SISA]]="","",INDEX([1]!NOTA[STN],Table1[[#This Row],[//NOTA]]))</f>
        <v/>
      </c>
      <c r="AD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4" s="2" t="str">
        <f>IF(Table1[[#This Row],[SISA X]]="","",Table1[[#This Row],[STN X]])</f>
        <v/>
      </c>
      <c r="AF64" s="2">
        <f ca="1">IF(AND(AR$5:AR$345&gt;=$3:$3,AR$5:AR$345&lt;=$4:$4),Table1[[#This Row],[CTN]],"")</f>
        <v>26</v>
      </c>
      <c r="AG64" s="2" t="str">
        <f ca="1">IF(Table1[[#This Row],[CTN_MG_1]]="","",Table1[[#This Row],[SISA X]])</f>
        <v/>
      </c>
      <c r="AH64" s="2" t="str">
        <f ca="1">IF(Table1[[#This Row],[QTY_ECER_MG_1]]="","",Table1[[#This Row],[STN SISA X]])</f>
        <v/>
      </c>
      <c r="AI64" s="2">
        <f ca="1">IF(Table1[[#This Row],[CTN_MG_1]]="","",COUNT(AF$6:AF64))</f>
        <v>50</v>
      </c>
      <c r="AJ64" s="2" t="str">
        <f ca="1">IF(AND(Table1[TGL_H]&gt;=$3:$3,Table1[TGL_H]&lt;=$4:$4),Table1[CTN],"")</f>
        <v/>
      </c>
      <c r="AK64" s="2" t="str">
        <f ca="1">IF(Table1[[#This Row],[CTN_MG_2]]="","",Table1[[#This Row],[SISA X]])</f>
        <v/>
      </c>
      <c r="AL64" s="2" t="str">
        <f ca="1">IF(Table1[[#This Row],[QTY_ECER_MG_2]]="","",Table1[[#This Row],[STN SISA X]])</f>
        <v/>
      </c>
      <c r="AM64" s="2" t="str">
        <f ca="1">IF(Table1[[#This Row],[CTN_MG_2]]="","",COUNT(AJ$6:AJ64))</f>
        <v/>
      </c>
      <c r="AN64" s="2" t="str">
        <f ca="1">IF(AND(AR$5:AR$345&gt;=$3:$3,AR$5:AR$345&lt;=$4:$4),Table1[[#This Row],[CTN]],"")</f>
        <v/>
      </c>
      <c r="AO64" s="2" t="str">
        <f ca="1">IF(Table1[[#This Row],[CTN_MG_3]]="","",Table1[[#This Row],[SISA X]])</f>
        <v/>
      </c>
      <c r="AP64" s="2" t="str">
        <f ca="1">IF(Table1[[#This Row],[QTY_ECER_MG_3]]="","",Table1[[#This Row],[STN SISA X]])</f>
        <v/>
      </c>
      <c r="AQ64" s="4" t="str">
        <f ca="1">IF(Table1[[#This Row],[CTN_MG_3]]="","",COUNT(AN$6:AN64))</f>
        <v/>
      </c>
      <c r="AR64" s="3">
        <f ca="1">INDEX([1]!NOTA[TGL_H],Table1[[#This Row],[//NOTA]])</f>
        <v>45112</v>
      </c>
    </row>
    <row r="65" spans="1:44" x14ac:dyDescent="0.25">
      <c r="A65" s="1">
        <v>80</v>
      </c>
      <c r="D65" t="str">
        <f ca="1">INDEX([1]!NOTA[NB NOTA_C_QTY],Table1[[#This Row],[//NOTA]])</f>
        <v>gelpenzuizhuahy1020hitam192lsnuntana</v>
      </c>
      <c r="E6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gelpenzuizhuahy1020hitam192lsn</v>
      </c>
      <c r="F65">
        <f ca="1">MATCH(E$5:E$345,[2]!GLOBAL[POINTER],0)</f>
        <v>552</v>
      </c>
      <c r="G65">
        <f t="shared" si="0"/>
        <v>80</v>
      </c>
      <c r="H65">
        <f ca="1">MATCH(Table1[[#This Row],[NB NOTA_C_QTY]],[3]!db[NB NOTA_C_QTY],0)</f>
        <v>870</v>
      </c>
      <c r="I65" s="4" t="str">
        <f ca="1">INDEX(INDIRECT($4:$4),Table1[//DB])</f>
        <v>Gel pen Zui Zhua HY-1020 Hitam</v>
      </c>
      <c r="J65" s="4" t="str">
        <f ca="1">INDEX(INDIRECT($4:$4),Table1[//DB])</f>
        <v>UNTANA</v>
      </c>
      <c r="K65" s="5" t="str">
        <f ca="1">INDEX(INDIRECT($4:$4),Table1[//DB])</f>
        <v>GALAXY</v>
      </c>
      <c r="L65" s="4" t="str">
        <f ca="1">INDEX(INDIRECT($4:$4),Table1[//DB])</f>
        <v>192 LSN</v>
      </c>
      <c r="M65" s="4" t="str">
        <f ca="1">INDEX(INDIRECT($4:$4),Table1[//DB])</f>
        <v>pen</v>
      </c>
      <c r="N65" s="4" t="str">
        <f ca="1">INDEX(INDIRECT($4:$4),Table1[//DB])</f>
        <v>192</v>
      </c>
      <c r="O65" s="4" t="str">
        <f ca="1">INDEX(INDIRECT($4:$4),Table1[//DB])</f>
        <v>LSN</v>
      </c>
      <c r="P65" s="4">
        <f ca="1">INDEX(INDIRECT($4:$4),Table1[//DB])</f>
        <v>12</v>
      </c>
      <c r="Q65" s="4" t="str">
        <f ca="1">INDEX(INDIRECT($4:$4),Table1[//DB])</f>
        <v>PCS</v>
      </c>
      <c r="R65" s="4" t="str">
        <f ca="1">INDEX(INDIRECT($4:$4),Table1[//DB])</f>
        <v/>
      </c>
      <c r="S65" s="4" t="str">
        <f ca="1">INDEX(INDIRECT($4:$4),Table1[//DB])</f>
        <v/>
      </c>
      <c r="T65" s="4">
        <f ca="1">INDEX(INDIRECT($4:$4),Table1[//DB])</f>
        <v>2304</v>
      </c>
      <c r="U65" s="4" t="str">
        <f ca="1">INDEX(INDIRECT($4:$4),Table1[//DB])</f>
        <v>PCS</v>
      </c>
      <c r="V65" s="4"/>
      <c r="W65" s="2">
        <f>INDEX([1]!NOTA[C],Table1[[#This Row],[//NOTA]])</f>
        <v>50</v>
      </c>
      <c r="X65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65" s="2">
        <f>IF(Table1[[#This Row],[CTN]]&lt;1,"",INDEX([1]!NOTA[QTY],Table1[[#This Row],[//NOTA]]))</f>
        <v>9600</v>
      </c>
      <c r="Z65" s="2" t="str">
        <f>IF(Table1[[#This Row],[CTN]]&lt;1,"",INDEX([1]!NOTA[STN],Table1[[#This Row],[//NOTA]]))</f>
        <v>LSN</v>
      </c>
      <c r="AA6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115200</v>
      </c>
      <c r="AB65" s="4" t="str">
        <f>IF(Table1[[#This Row],[CTN]]&lt;1,INDEX([1]!NOTA[QTY],Table1[[#This Row],[//NOTA]]),"")</f>
        <v/>
      </c>
      <c r="AC65" s="4" t="str">
        <f>IF(Table1[[#This Row],[SISA]]="","",INDEX([1]!NOTA[STN],Table1[[#This Row],[//NOTA]]))</f>
        <v/>
      </c>
      <c r="AD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5" s="2" t="str">
        <f>IF(Table1[[#This Row],[SISA X]]="","",Table1[[#This Row],[STN X]])</f>
        <v/>
      </c>
      <c r="AF65" s="2">
        <f ca="1">IF(AND(AR$5:AR$345&gt;=$3:$3,AR$5:AR$345&lt;=$4:$4),Table1[[#This Row],[CTN]],"")</f>
        <v>50</v>
      </c>
      <c r="AG65" s="2" t="str">
        <f ca="1">IF(Table1[[#This Row],[CTN_MG_1]]="","",Table1[[#This Row],[SISA X]])</f>
        <v/>
      </c>
      <c r="AH65" s="2" t="str">
        <f ca="1">IF(Table1[[#This Row],[QTY_ECER_MG_1]]="","",Table1[[#This Row],[STN SISA X]])</f>
        <v/>
      </c>
      <c r="AI65" s="2">
        <f ca="1">IF(Table1[[#This Row],[CTN_MG_1]]="","",COUNT(AF$6:AF65))</f>
        <v>51</v>
      </c>
      <c r="AJ65" s="2" t="str">
        <f ca="1">IF(AND(Table1[TGL_H]&gt;=$3:$3,Table1[TGL_H]&lt;=$4:$4),Table1[CTN],"")</f>
        <v/>
      </c>
      <c r="AK65" s="2" t="str">
        <f ca="1">IF(Table1[[#This Row],[CTN_MG_2]]="","",Table1[[#This Row],[SISA X]])</f>
        <v/>
      </c>
      <c r="AL65" s="2" t="str">
        <f ca="1">IF(Table1[[#This Row],[QTY_ECER_MG_2]]="","",Table1[[#This Row],[STN SISA X]])</f>
        <v/>
      </c>
      <c r="AM65" s="2" t="str">
        <f ca="1">IF(Table1[[#This Row],[CTN_MG_2]]="","",COUNT(AJ$6:AJ65))</f>
        <v/>
      </c>
      <c r="AN65" s="2" t="str">
        <f ca="1">IF(AND(AR$5:AR$345&gt;=$3:$3,AR$5:AR$345&lt;=$4:$4),Table1[[#This Row],[CTN]],"")</f>
        <v/>
      </c>
      <c r="AO65" s="2" t="str">
        <f ca="1">IF(Table1[[#This Row],[CTN_MG_3]]="","",Table1[[#This Row],[SISA X]])</f>
        <v/>
      </c>
      <c r="AP65" s="2" t="str">
        <f ca="1">IF(Table1[[#This Row],[QTY_ECER_MG_3]]="","",Table1[[#This Row],[STN SISA X]])</f>
        <v/>
      </c>
      <c r="AQ65" s="4" t="str">
        <f ca="1">IF(Table1[[#This Row],[CTN_MG_3]]="","",COUNT(AN$6:AN65))</f>
        <v/>
      </c>
      <c r="AR65" s="3">
        <f ca="1">INDEX([1]!NOTA[TGL_H],Table1[[#This Row],[//NOTA]])</f>
        <v>45112</v>
      </c>
    </row>
    <row r="66" spans="1:44" x14ac:dyDescent="0.25">
      <c r="A66" s="1">
        <v>82</v>
      </c>
      <c r="D66" t="str">
        <f ca="1">INDEX([1]!NOTA[NB NOTA_C_QTY],Table1[[#This Row],[//NOTA]])</f>
        <v>refillisipencilbensialantu11321600pakuntana</v>
      </c>
      <c r="E6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refillisibensialantu11321600pak</v>
      </c>
      <c r="F66">
        <f ca="1">MATCH(E$5:E$345,[2]!GLOBAL[POINTER],0)</f>
        <v>3383</v>
      </c>
      <c r="G66">
        <f t="shared" si="0"/>
        <v>82</v>
      </c>
      <c r="H66">
        <f ca="1">MATCH(Table1[[#This Row],[NB NOTA_C_QTY]],[3]!db[NB NOTA_C_QTY],0)</f>
        <v>2616</v>
      </c>
      <c r="I66" s="4" t="str">
        <f ca="1">INDEX(INDIRECT($4:$4),Table1[//DB])</f>
        <v>Refill/ Isi Bensia Lantu 1132</v>
      </c>
      <c r="J66" s="4" t="str">
        <f ca="1">INDEX(INDIRECT($4:$4),Table1[//DB])</f>
        <v>UNTANA</v>
      </c>
      <c r="K66" s="5" t="str">
        <f ca="1">INDEX(INDIRECT($4:$4),Table1[//DB])</f>
        <v>MSI</v>
      </c>
      <c r="L66" s="4" t="str">
        <f ca="1">INDEX(INDIRECT($4:$4),Table1[//DB])</f>
        <v>1600 PAK</v>
      </c>
      <c r="M66" s="4" t="str">
        <f ca="1">INDEX(INDIRECT($4:$4),Table1[//DB])</f>
        <v>isi</v>
      </c>
      <c r="N66" s="4" t="str">
        <f ca="1">INDEX(INDIRECT($4:$4),Table1[//DB])</f>
        <v>1600</v>
      </c>
      <c r="O66" s="4" t="str">
        <f ca="1">INDEX(INDIRECT($4:$4),Table1[//DB])</f>
        <v>PAK</v>
      </c>
      <c r="P66" s="4" t="str">
        <f ca="1">INDEX(INDIRECT($4:$4),Table1[//DB])</f>
        <v/>
      </c>
      <c r="Q66" s="4" t="str">
        <f ca="1">INDEX(INDIRECT($4:$4),Table1[//DB])</f>
        <v/>
      </c>
      <c r="R66" s="4" t="str">
        <f ca="1">INDEX(INDIRECT($4:$4),Table1[//DB])</f>
        <v/>
      </c>
      <c r="S66" s="4" t="str">
        <f ca="1">INDEX(INDIRECT($4:$4),Table1[//DB])</f>
        <v/>
      </c>
      <c r="T66" s="4">
        <f ca="1">INDEX(INDIRECT($4:$4),Table1[//DB])</f>
        <v>1600</v>
      </c>
      <c r="U66" s="4" t="str">
        <f ca="1">INDEX(INDIRECT($4:$4),Table1[//DB])</f>
        <v>PAK</v>
      </c>
      <c r="V66" s="4"/>
      <c r="W66" s="2">
        <f>INDEX([1]!NOTA[C],Table1[[#This Row],[//NOTA]])</f>
        <v>15</v>
      </c>
      <c r="X66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66" s="2">
        <f>IF(Table1[[#This Row],[CTN]]&lt;1,"",INDEX([1]!NOTA[QTY],Table1[[#This Row],[//NOTA]]))</f>
        <v>24000</v>
      </c>
      <c r="Z66" s="2" t="str">
        <f>IF(Table1[[#This Row],[CTN]]&lt;1,"",INDEX([1]!NOTA[STN],Table1[[#This Row],[//NOTA]]))</f>
        <v>PAK</v>
      </c>
      <c r="AA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24000</v>
      </c>
      <c r="AB66" s="4" t="str">
        <f>IF(Table1[[#This Row],[CTN]]&lt;1,INDEX([1]!NOTA[QTY],Table1[[#This Row],[//NOTA]]),"")</f>
        <v/>
      </c>
      <c r="AC66" s="4" t="str">
        <f>IF(Table1[[#This Row],[SISA]]="","",INDEX([1]!NOTA[STN],Table1[[#This Row],[//NOTA]]))</f>
        <v/>
      </c>
      <c r="AD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6" s="2" t="str">
        <f>IF(Table1[[#This Row],[SISA X]]="","",Table1[[#This Row],[STN X]])</f>
        <v/>
      </c>
      <c r="AF66" s="2">
        <f ca="1">IF(AND(AR$5:AR$345&gt;=$3:$3,AR$5:AR$345&lt;=$4:$4),Table1[[#This Row],[CTN]],"")</f>
        <v>15</v>
      </c>
      <c r="AG66" s="2" t="str">
        <f ca="1">IF(Table1[[#This Row],[CTN_MG_1]]="","",Table1[[#This Row],[SISA X]])</f>
        <v/>
      </c>
      <c r="AH66" s="2" t="str">
        <f ca="1">IF(Table1[[#This Row],[QTY_ECER_MG_1]]="","",Table1[[#This Row],[STN SISA X]])</f>
        <v/>
      </c>
      <c r="AI66" s="2">
        <f ca="1">IF(Table1[[#This Row],[CTN_MG_1]]="","",COUNT(AF$6:AF66))</f>
        <v>52</v>
      </c>
      <c r="AJ66" s="2" t="str">
        <f ca="1">IF(AND(Table1[TGL_H]&gt;=$3:$3,Table1[TGL_H]&lt;=$4:$4),Table1[CTN],"")</f>
        <v/>
      </c>
      <c r="AK66" s="2" t="str">
        <f ca="1">IF(Table1[[#This Row],[CTN_MG_2]]="","",Table1[[#This Row],[SISA X]])</f>
        <v/>
      </c>
      <c r="AL66" s="2" t="str">
        <f ca="1">IF(Table1[[#This Row],[QTY_ECER_MG_2]]="","",Table1[[#This Row],[STN SISA X]])</f>
        <v/>
      </c>
      <c r="AM66" s="2" t="str">
        <f ca="1">IF(Table1[[#This Row],[CTN_MG_2]]="","",COUNT(AJ$6:AJ66))</f>
        <v/>
      </c>
      <c r="AN66" s="2" t="str">
        <f ca="1">IF(AND(AR$5:AR$345&gt;=$3:$3,AR$5:AR$345&lt;=$4:$4),Table1[[#This Row],[CTN]],"")</f>
        <v/>
      </c>
      <c r="AO66" s="2" t="str">
        <f ca="1">IF(Table1[[#This Row],[CTN_MG_3]]="","",Table1[[#This Row],[SISA X]])</f>
        <v/>
      </c>
      <c r="AP66" s="2" t="str">
        <f ca="1">IF(Table1[[#This Row],[QTY_ECER_MG_3]]="","",Table1[[#This Row],[STN SISA X]])</f>
        <v/>
      </c>
      <c r="AQ66" s="4" t="str">
        <f ca="1">IF(Table1[[#This Row],[CTN_MG_3]]="","",COUNT(AN$6:AN66))</f>
        <v/>
      </c>
      <c r="AR66" s="3">
        <f ca="1">INDEX([1]!NOTA[TGL_H],Table1[[#This Row],[//NOTA]])</f>
        <v>45112</v>
      </c>
    </row>
    <row r="67" spans="1:44" x14ac:dyDescent="0.25">
      <c r="A67" s="1">
        <v>84</v>
      </c>
      <c r="D67" t="str">
        <f ca="1">INDEX([1]!NOTA[NB NOTA_C_QTY],Table1[[#This Row],[//NOTA]])</f>
        <v>pcmagfy682222*75192pcsartomoro</v>
      </c>
      <c r="E6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pcmagnitfy682222x75192pcs</v>
      </c>
      <c r="F67" t="e">
        <f ca="1">MATCH(E$5:E$345,[2]!GLOBAL[POINTER],0)</f>
        <v>#N/A</v>
      </c>
      <c r="G67">
        <f t="shared" si="0"/>
        <v>84</v>
      </c>
      <c r="H67">
        <f ca="1">MATCH(Table1[[#This Row],[NB NOTA_C_QTY]],[3]!db[NB NOTA_C_QTY],0)</f>
        <v>1837</v>
      </c>
      <c r="I67" s="4" t="str">
        <f ca="1">INDEX(INDIRECT($4:$4),Table1[//DB])</f>
        <v>Pc Magnit FY-6822 22x7.5</v>
      </c>
      <c r="J67" s="4" t="str">
        <f ca="1">INDEX(INDIRECT($4:$4),Table1[//DB])</f>
        <v>ARTO MORO</v>
      </c>
      <c r="K67" s="5" t="str">
        <f ca="1">INDEX(INDIRECT($4:$4),Table1[//DB])</f>
        <v>SAMUDERA ANGKASA JAYA</v>
      </c>
      <c r="L67" s="4" t="str">
        <f ca="1">INDEX(INDIRECT($4:$4),Table1[//DB])</f>
        <v>192 PCS</v>
      </c>
      <c r="M67" s="4" t="str">
        <f ca="1">INDEX(INDIRECT($4:$4),Table1[//DB])</f>
        <v>pcase</v>
      </c>
      <c r="N67" s="4" t="str">
        <f ca="1">INDEX(INDIRECT($4:$4),Table1[//DB])</f>
        <v>192</v>
      </c>
      <c r="O67" s="4" t="str">
        <f ca="1">INDEX(INDIRECT($4:$4),Table1[//DB])</f>
        <v>PCS</v>
      </c>
      <c r="P67" s="4" t="str">
        <f ca="1">INDEX(INDIRECT($4:$4),Table1[//DB])</f>
        <v/>
      </c>
      <c r="Q67" s="4" t="str">
        <f ca="1">INDEX(INDIRECT($4:$4),Table1[//DB])</f>
        <v/>
      </c>
      <c r="R67" s="4" t="str">
        <f ca="1">INDEX(INDIRECT($4:$4),Table1[//DB])</f>
        <v/>
      </c>
      <c r="S67" s="4" t="str">
        <f ca="1">INDEX(INDIRECT($4:$4),Table1[//DB])</f>
        <v/>
      </c>
      <c r="T67" s="4">
        <f ca="1">INDEX(INDIRECT($4:$4),Table1[//DB])</f>
        <v>192</v>
      </c>
      <c r="U67" s="4" t="str">
        <f ca="1">INDEX(INDIRECT($4:$4),Table1[//DB])</f>
        <v>PCS</v>
      </c>
      <c r="V67" s="4"/>
      <c r="W67" s="2">
        <f>INDEX([1]!NOTA[C],Table1[[#This Row],[//NOTA]])</f>
        <v>10</v>
      </c>
      <c r="X6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7" s="2">
        <f>IF(Table1[[#This Row],[CTN]]&lt;1,"",INDEX([1]!NOTA[QTY],Table1[[#This Row],[//NOTA]]))</f>
        <v>1920</v>
      </c>
      <c r="Z67" s="2" t="str">
        <f>IF(Table1[[#This Row],[CTN]]&lt;1,"",INDEX([1]!NOTA[STN],Table1[[#This Row],[//NOTA]]))</f>
        <v>PCS</v>
      </c>
      <c r="AA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1920</v>
      </c>
      <c r="AB67" s="4" t="str">
        <f>IF(Table1[[#This Row],[CTN]]&lt;1,INDEX([1]!NOTA[QTY],Table1[[#This Row],[//NOTA]]),"")</f>
        <v/>
      </c>
      <c r="AC67" s="4" t="str">
        <f>IF(Table1[[#This Row],[SISA]]="","",INDEX([1]!NOTA[STN],Table1[[#This Row],[//NOTA]]))</f>
        <v/>
      </c>
      <c r="AD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7" s="2" t="str">
        <f>IF(Table1[[#This Row],[SISA X]]="","",Table1[[#This Row],[STN X]])</f>
        <v/>
      </c>
      <c r="AF67" s="2">
        <f ca="1">IF(AND(AR$5:AR$345&gt;=$3:$3,AR$5:AR$345&lt;=$4:$4),Table1[[#This Row],[CTN]],"")</f>
        <v>10</v>
      </c>
      <c r="AG67" s="2" t="str">
        <f ca="1">IF(Table1[[#This Row],[CTN_MG_1]]="","",Table1[[#This Row],[SISA X]])</f>
        <v/>
      </c>
      <c r="AH67" s="2" t="str">
        <f ca="1">IF(Table1[[#This Row],[QTY_ECER_MG_1]]="","",Table1[[#This Row],[STN SISA X]])</f>
        <v/>
      </c>
      <c r="AI67" s="2">
        <f ca="1">IF(Table1[[#This Row],[CTN_MG_1]]="","",COUNT(AF$6:AF67))</f>
        <v>53</v>
      </c>
      <c r="AJ67" s="2" t="str">
        <f ca="1">IF(AND(Table1[TGL_H]&gt;=$3:$3,Table1[TGL_H]&lt;=$4:$4),Table1[CTN],"")</f>
        <v/>
      </c>
      <c r="AK67" s="2" t="str">
        <f ca="1">IF(Table1[[#This Row],[CTN_MG_2]]="","",Table1[[#This Row],[SISA X]])</f>
        <v/>
      </c>
      <c r="AL67" s="2" t="str">
        <f ca="1">IF(Table1[[#This Row],[QTY_ECER_MG_2]]="","",Table1[[#This Row],[STN SISA X]])</f>
        <v/>
      </c>
      <c r="AM67" s="2" t="str">
        <f ca="1">IF(Table1[[#This Row],[CTN_MG_2]]="","",COUNT(AJ$6:AJ67))</f>
        <v/>
      </c>
      <c r="AN67" s="2" t="str">
        <f ca="1">IF(AND(AR$5:AR$345&gt;=$3:$3,AR$5:AR$345&lt;=$4:$4),Table1[[#This Row],[CTN]],"")</f>
        <v/>
      </c>
      <c r="AO67" s="2" t="str">
        <f ca="1">IF(Table1[[#This Row],[CTN_MG_3]]="","",Table1[[#This Row],[SISA X]])</f>
        <v/>
      </c>
      <c r="AP67" s="2" t="str">
        <f ca="1">IF(Table1[[#This Row],[QTY_ECER_MG_3]]="","",Table1[[#This Row],[STN SISA X]])</f>
        <v/>
      </c>
      <c r="AQ67" s="4" t="str">
        <f ca="1">IF(Table1[[#This Row],[CTN_MG_3]]="","",COUNT(AN$6:AN67))</f>
        <v/>
      </c>
      <c r="AR67" s="3">
        <f ca="1">INDEX([1]!NOTA[TGL_H],Table1[[#This Row],[//NOTA]])</f>
        <v>45113</v>
      </c>
    </row>
    <row r="68" spans="1:44" x14ac:dyDescent="0.25">
      <c r="A68" s="1">
        <v>85</v>
      </c>
      <c r="D68" t="str">
        <f ca="1">INDEX([1]!NOTA[NB NOTA_C_QTY],Table1[[#This Row],[//NOTA]])</f>
        <v>pcmagc2755122*75192pcsartomoro</v>
      </c>
      <c r="E6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pcmagnitc2755122*75192pcs</v>
      </c>
      <c r="F68" t="e">
        <f ca="1">MATCH(E$5:E$345,[2]!GLOBAL[POINTER],0)</f>
        <v>#N/A</v>
      </c>
      <c r="G68">
        <f t="shared" si="0"/>
        <v>85</v>
      </c>
      <c r="H68">
        <f ca="1">MATCH(Table1[[#This Row],[NB NOTA_C_QTY]],[3]!db[NB NOTA_C_QTY],0)</f>
        <v>1827</v>
      </c>
      <c r="I68" s="4" t="str">
        <f ca="1">INDEX(INDIRECT($4:$4),Table1[//DB])</f>
        <v>Pc Magnit C-2755-1 (22*7.5)</v>
      </c>
      <c r="J68" s="4" t="str">
        <f ca="1">INDEX(INDIRECT($4:$4),Table1[//DB])</f>
        <v>ARTO MORO</v>
      </c>
      <c r="K68" s="5" t="str">
        <f ca="1">INDEX(INDIRECT($4:$4),Table1[//DB])</f>
        <v>SAMUDERA ANGKASA JAYA</v>
      </c>
      <c r="L68" s="4" t="str">
        <f ca="1">INDEX(INDIRECT($4:$4),Table1[//DB])</f>
        <v>192 PCS</v>
      </c>
      <c r="M68" s="4" t="str">
        <f ca="1">INDEX(INDIRECT($4:$4),Table1[//DB])</f>
        <v>pcase</v>
      </c>
      <c r="N68" s="4" t="str">
        <f ca="1">INDEX(INDIRECT($4:$4),Table1[//DB])</f>
        <v>192</v>
      </c>
      <c r="O68" s="4" t="str">
        <f ca="1">INDEX(INDIRECT($4:$4),Table1[//DB])</f>
        <v>PCS</v>
      </c>
      <c r="P68" s="4" t="str">
        <f ca="1">INDEX(INDIRECT($4:$4),Table1[//DB])</f>
        <v/>
      </c>
      <c r="Q68" s="4" t="str">
        <f ca="1">INDEX(INDIRECT($4:$4),Table1[//DB])</f>
        <v/>
      </c>
      <c r="R68" s="4" t="str">
        <f ca="1">INDEX(INDIRECT($4:$4),Table1[//DB])</f>
        <v/>
      </c>
      <c r="S68" s="4" t="str">
        <f ca="1">INDEX(INDIRECT($4:$4),Table1[//DB])</f>
        <v/>
      </c>
      <c r="T68" s="4">
        <f ca="1">INDEX(INDIRECT($4:$4),Table1[//DB])</f>
        <v>192</v>
      </c>
      <c r="U68" s="4" t="str">
        <f ca="1">INDEX(INDIRECT($4:$4),Table1[//DB])</f>
        <v>PCS</v>
      </c>
      <c r="V68" s="4"/>
      <c r="W68" s="2">
        <f>INDEX([1]!NOTA[C],Table1[[#This Row],[//NOTA]])</f>
        <v>21</v>
      </c>
      <c r="X68" s="2">
        <f ca="1">IF(Table1[[#This Row],[Column5]]/Table1[[#This Row],[QTY X]]=Table1[[#This Row],[CTN]],Table1[[#This Row],[Column5]]/Table1[[#This Row],[QTY X]],Table1[[#This Row],[Column5]]/Table1[[#This Row],[QTY X]]&amp;" xxx ")</f>
        <v>21</v>
      </c>
      <c r="Y68" s="2">
        <f>IF(Table1[[#This Row],[CTN]]&lt;1,"",INDEX([1]!NOTA[QTY],Table1[[#This Row],[//NOTA]]))</f>
        <v>4032</v>
      </c>
      <c r="Z68" s="2" t="str">
        <f>IF(Table1[[#This Row],[CTN]]&lt;1,"",INDEX([1]!NOTA[STN],Table1[[#This Row],[//NOTA]]))</f>
        <v>PCS</v>
      </c>
      <c r="AA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B68" s="4" t="str">
        <f>IF(Table1[[#This Row],[CTN]]&lt;1,INDEX([1]!NOTA[QTY],Table1[[#This Row],[//NOTA]]),"")</f>
        <v/>
      </c>
      <c r="AC68" s="4" t="str">
        <f>IF(Table1[[#This Row],[SISA]]="","",INDEX([1]!NOTA[STN],Table1[[#This Row],[//NOTA]]))</f>
        <v/>
      </c>
      <c r="AD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8" s="2" t="str">
        <f>IF(Table1[[#This Row],[SISA X]]="","",Table1[[#This Row],[STN X]])</f>
        <v/>
      </c>
      <c r="AF68" s="2">
        <f ca="1">IF(AND(AR$5:AR$345&gt;=$3:$3,AR$5:AR$345&lt;=$4:$4),Table1[[#This Row],[CTN]],"")</f>
        <v>21</v>
      </c>
      <c r="AG68" s="2" t="str">
        <f ca="1">IF(Table1[[#This Row],[CTN_MG_1]]="","",Table1[[#This Row],[SISA X]])</f>
        <v/>
      </c>
      <c r="AH68" s="2" t="str">
        <f ca="1">IF(Table1[[#This Row],[QTY_ECER_MG_1]]="","",Table1[[#This Row],[STN SISA X]])</f>
        <v/>
      </c>
      <c r="AI68" s="2">
        <f ca="1">IF(Table1[[#This Row],[CTN_MG_1]]="","",COUNT(AF$6:AF68))</f>
        <v>54</v>
      </c>
      <c r="AJ68" s="2" t="str">
        <f ca="1">IF(AND(Table1[TGL_H]&gt;=$3:$3,Table1[TGL_H]&lt;=$4:$4),Table1[CTN],"")</f>
        <v/>
      </c>
      <c r="AK68" s="2" t="str">
        <f ca="1">IF(Table1[[#This Row],[CTN_MG_2]]="","",Table1[[#This Row],[SISA X]])</f>
        <v/>
      </c>
      <c r="AL68" s="2" t="str">
        <f ca="1">IF(Table1[[#This Row],[QTY_ECER_MG_2]]="","",Table1[[#This Row],[STN SISA X]])</f>
        <v/>
      </c>
      <c r="AM68" s="2" t="str">
        <f ca="1">IF(Table1[[#This Row],[CTN_MG_2]]="","",COUNT(AJ$6:AJ68))</f>
        <v/>
      </c>
      <c r="AN68" s="2" t="str">
        <f ca="1">IF(AND(AR$5:AR$345&gt;=$3:$3,AR$5:AR$345&lt;=$4:$4),Table1[[#This Row],[CTN]],"")</f>
        <v/>
      </c>
      <c r="AO68" s="2" t="str">
        <f ca="1">IF(Table1[[#This Row],[CTN_MG_3]]="","",Table1[[#This Row],[SISA X]])</f>
        <v/>
      </c>
      <c r="AP68" s="2" t="str">
        <f ca="1">IF(Table1[[#This Row],[QTY_ECER_MG_3]]="","",Table1[[#This Row],[STN SISA X]])</f>
        <v/>
      </c>
      <c r="AQ68" s="4" t="str">
        <f ca="1">IF(Table1[[#This Row],[CTN_MG_3]]="","",COUNT(AN$6:AN68))</f>
        <v/>
      </c>
      <c r="AR68" s="3">
        <f ca="1">INDEX([1]!NOTA[TGL_H],Table1[[#This Row],[//NOTA]])</f>
        <v>45113</v>
      </c>
    </row>
    <row r="69" spans="1:44" x14ac:dyDescent="0.25">
      <c r="A69" s="1">
        <v>86</v>
      </c>
      <c r="D69" t="str">
        <f ca="1">INDEX([1]!NOTA[NB NOTA_C_QTY],Table1[[#This Row],[//NOTA]])</f>
        <v>pcmagjh220a23*85192pcsartomoro</v>
      </c>
      <c r="E6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pcmagnitjh220a22x85192pcs</v>
      </c>
      <c r="F69" t="e">
        <f ca="1">MATCH(E$5:E$345,[2]!GLOBAL[POINTER],0)</f>
        <v>#N/A</v>
      </c>
      <c r="G69">
        <f t="shared" si="0"/>
        <v>86</v>
      </c>
      <c r="H69">
        <f ca="1">MATCH(Table1[[#This Row],[NB NOTA_C_QTY]],[3]!db[NB NOTA_C_QTY],0)</f>
        <v>2588</v>
      </c>
      <c r="I69" s="4" t="str">
        <f ca="1">INDEX(INDIRECT($4:$4),Table1[//DB])</f>
        <v>Pc Magnit JH-220 A 22x8.5</v>
      </c>
      <c r="J69" s="4" t="str">
        <f ca="1">INDEX(INDIRECT($4:$4),Table1[//DB])</f>
        <v>ARTO MORO</v>
      </c>
      <c r="K69" s="5" t="str">
        <f ca="1">INDEX(INDIRECT($4:$4),Table1[//DB])</f>
        <v>SDI</v>
      </c>
      <c r="L69" s="4" t="str">
        <f ca="1">INDEX(INDIRECT($4:$4),Table1[//DB])</f>
        <v>192 PCS</v>
      </c>
      <c r="M69" s="4" t="str">
        <f ca="1">INDEX(INDIRECT($4:$4),Table1[//DB])</f>
        <v>pcase</v>
      </c>
      <c r="N69" s="4" t="str">
        <f ca="1">INDEX(INDIRECT($4:$4),Table1[//DB])</f>
        <v>192</v>
      </c>
      <c r="O69" s="4" t="str">
        <f ca="1">INDEX(INDIRECT($4:$4),Table1[//DB])</f>
        <v>PCS</v>
      </c>
      <c r="P69" s="4" t="str">
        <f ca="1">INDEX(INDIRECT($4:$4),Table1[//DB])</f>
        <v/>
      </c>
      <c r="Q69" s="4" t="str">
        <f ca="1">INDEX(INDIRECT($4:$4),Table1[//DB])</f>
        <v/>
      </c>
      <c r="R69" s="4" t="str">
        <f ca="1">INDEX(INDIRECT($4:$4),Table1[//DB])</f>
        <v/>
      </c>
      <c r="S69" s="4" t="str">
        <f ca="1">INDEX(INDIRECT($4:$4),Table1[//DB])</f>
        <v/>
      </c>
      <c r="T69" s="4">
        <f ca="1">INDEX(INDIRECT($4:$4),Table1[//DB])</f>
        <v>192</v>
      </c>
      <c r="U69" s="4" t="str">
        <f ca="1">INDEX(INDIRECT($4:$4),Table1[//DB])</f>
        <v>PCS</v>
      </c>
      <c r="V69" s="4"/>
      <c r="W69" s="2">
        <f>INDEX([1]!NOTA[C],Table1[[#This Row],[//NOTA]])</f>
        <v>26</v>
      </c>
      <c r="X69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9" s="2">
        <f>IF(Table1[[#This Row],[CTN]]&lt;1,"",INDEX([1]!NOTA[QTY],Table1[[#This Row],[//NOTA]]))</f>
        <v>4992</v>
      </c>
      <c r="Z69" s="2" t="str">
        <f>IF(Table1[[#This Row],[CTN]]&lt;1,"",INDEX([1]!NOTA[STN],Table1[[#This Row],[//NOTA]]))</f>
        <v>PCS</v>
      </c>
      <c r="AA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4992</v>
      </c>
      <c r="AB69" s="4" t="str">
        <f>IF(Table1[[#This Row],[CTN]]&lt;1,INDEX([1]!NOTA[QTY],Table1[[#This Row],[//NOTA]]),"")</f>
        <v/>
      </c>
      <c r="AC69" s="4" t="str">
        <f>IF(Table1[[#This Row],[SISA]]="","",INDEX([1]!NOTA[STN],Table1[[#This Row],[//NOTA]]))</f>
        <v/>
      </c>
      <c r="AD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9" s="2" t="str">
        <f>IF(Table1[[#This Row],[SISA X]]="","",Table1[[#This Row],[STN X]])</f>
        <v/>
      </c>
      <c r="AF69" s="2">
        <f ca="1">IF(AND(AR$5:AR$345&gt;=$3:$3,AR$5:AR$345&lt;=$4:$4),Table1[[#This Row],[CTN]],"")</f>
        <v>26</v>
      </c>
      <c r="AG69" s="2" t="str">
        <f ca="1">IF(Table1[[#This Row],[CTN_MG_1]]="","",Table1[[#This Row],[SISA X]])</f>
        <v/>
      </c>
      <c r="AH69" s="2" t="str">
        <f ca="1">IF(Table1[[#This Row],[QTY_ECER_MG_1]]="","",Table1[[#This Row],[STN SISA X]])</f>
        <v/>
      </c>
      <c r="AI69" s="2">
        <f ca="1">IF(Table1[[#This Row],[CTN_MG_1]]="","",COUNT(AF$6:AF69))</f>
        <v>55</v>
      </c>
      <c r="AJ69" s="2" t="str">
        <f ca="1">IF(AND(Table1[TGL_H]&gt;=$3:$3,Table1[TGL_H]&lt;=$4:$4),Table1[CTN],"")</f>
        <v/>
      </c>
      <c r="AK69" s="2" t="str">
        <f ca="1">IF(Table1[[#This Row],[CTN_MG_2]]="","",Table1[[#This Row],[SISA X]])</f>
        <v/>
      </c>
      <c r="AL69" s="2" t="str">
        <f ca="1">IF(Table1[[#This Row],[QTY_ECER_MG_2]]="","",Table1[[#This Row],[STN SISA X]])</f>
        <v/>
      </c>
      <c r="AM69" s="2" t="str">
        <f ca="1">IF(Table1[[#This Row],[CTN_MG_2]]="","",COUNT(AJ$6:AJ69))</f>
        <v/>
      </c>
      <c r="AN69" s="2" t="str">
        <f ca="1">IF(AND(AR$5:AR$345&gt;=$3:$3,AR$5:AR$345&lt;=$4:$4),Table1[[#This Row],[CTN]],"")</f>
        <v/>
      </c>
      <c r="AO69" s="2" t="str">
        <f ca="1">IF(Table1[[#This Row],[CTN_MG_3]]="","",Table1[[#This Row],[SISA X]])</f>
        <v/>
      </c>
      <c r="AP69" s="2" t="str">
        <f ca="1">IF(Table1[[#This Row],[QTY_ECER_MG_3]]="","",Table1[[#This Row],[STN SISA X]])</f>
        <v/>
      </c>
      <c r="AQ69" s="4" t="str">
        <f ca="1">IF(Table1[[#This Row],[CTN_MG_3]]="","",COUNT(AN$6:AN69))</f>
        <v/>
      </c>
      <c r="AR69" s="3">
        <f ca="1">INDEX([1]!NOTA[TGL_H],Table1[[#This Row],[//NOTA]])</f>
        <v>45113</v>
      </c>
    </row>
    <row r="70" spans="1:44" x14ac:dyDescent="0.25">
      <c r="A70" s="1">
        <v>88</v>
      </c>
      <c r="D70" t="str">
        <f ca="1">INDEX([1]!NOTA[NB NOTA_C_QTY],Table1[[#This Row],[//NOTA]])</f>
        <v>sampulsamsonboxybatik180pcsuntana</v>
      </c>
      <c r="E7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70">
        <f ca="1">MATCH(E$5:E$345,[2]!GLOBAL[POINTER],0)</f>
        <v>3222</v>
      </c>
      <c r="G70">
        <f t="shared" ref="G70:G133" si="1">A:A</f>
        <v>88</v>
      </c>
      <c r="H70">
        <f ca="1">MATCH(Table1[[#This Row],[NB NOTA_C_QTY]],[3]!db[NB NOTA_C_QTY],0)</f>
        <v>2207</v>
      </c>
      <c r="I70" s="4" t="str">
        <f ca="1">INDEX(INDIRECT($4:$4),Table1[//DB])</f>
        <v>Sampul Samson Boxy Batik</v>
      </c>
      <c r="J70" s="4" t="str">
        <f ca="1">INDEX(INDIRECT($4:$4),Table1[//DB])</f>
        <v>UNTANA</v>
      </c>
      <c r="K70" s="5" t="str">
        <f ca="1">INDEX(INDIRECT($4:$4),Table1[//DB])</f>
        <v>PARAMA</v>
      </c>
      <c r="L70" s="4" t="str">
        <f ca="1">INDEX(INDIRECT($4:$4),Table1[//DB])</f>
        <v>180 PCS</v>
      </c>
      <c r="M70" s="4" t="str">
        <f ca="1">INDEX(INDIRECT($4:$4),Table1[//DB])</f>
        <v>kertas</v>
      </c>
      <c r="N70" s="4" t="str">
        <f ca="1">INDEX(INDIRECT($4:$4),Table1[//DB])</f>
        <v>180</v>
      </c>
      <c r="O70" s="4" t="str">
        <f ca="1">INDEX(INDIRECT($4:$4),Table1[//DB])</f>
        <v>PCS</v>
      </c>
      <c r="P70" s="4" t="str">
        <f ca="1">INDEX(INDIRECT($4:$4),Table1[//DB])</f>
        <v/>
      </c>
      <c r="Q70" s="4" t="str">
        <f ca="1">INDEX(INDIRECT($4:$4),Table1[//DB])</f>
        <v/>
      </c>
      <c r="R70" s="4" t="str">
        <f ca="1">INDEX(INDIRECT($4:$4),Table1[//DB])</f>
        <v/>
      </c>
      <c r="S70" s="4" t="str">
        <f ca="1">INDEX(INDIRECT($4:$4),Table1[//DB])</f>
        <v/>
      </c>
      <c r="T70" s="4">
        <f ca="1">INDEX(INDIRECT($4:$4),Table1[//DB])</f>
        <v>180</v>
      </c>
      <c r="U70" s="4" t="str">
        <f ca="1">INDEX(INDIRECT($4:$4),Table1[//DB])</f>
        <v>PCS</v>
      </c>
      <c r="V70" s="4"/>
      <c r="W70" s="2">
        <f>INDEX([1]!NOTA[C],Table1[[#This Row],[//NOTA]])</f>
        <v>15</v>
      </c>
      <c r="X70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70" s="2">
        <f>IF(Table1[[#This Row],[CTN]]&lt;1,"",INDEX([1]!NOTA[QTY],Table1[[#This Row],[//NOTA]]))</f>
        <v>2700</v>
      </c>
      <c r="Z70" s="2" t="str">
        <f>IF(Table1[[#This Row],[CTN]]&lt;1,"",INDEX([1]!NOTA[STN],Table1[[#This Row],[//NOTA]]))</f>
        <v>PCS</v>
      </c>
      <c r="AA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2700</v>
      </c>
      <c r="AB70" s="4" t="str">
        <f>IF(Table1[[#This Row],[CTN]]&lt;1,INDEX([1]!NOTA[QTY],Table1[[#This Row],[//NOTA]]),"")</f>
        <v/>
      </c>
      <c r="AC70" s="4" t="str">
        <f>IF(Table1[[#This Row],[SISA]]="","",INDEX([1]!NOTA[STN],Table1[[#This Row],[//NOTA]]))</f>
        <v/>
      </c>
      <c r="AD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0" s="2" t="str">
        <f>IF(Table1[[#This Row],[SISA X]]="","",Table1[[#This Row],[STN X]])</f>
        <v/>
      </c>
      <c r="AF70" s="2">
        <f ca="1">IF(AND(AR$5:AR$345&gt;=$3:$3,AR$5:AR$345&lt;=$4:$4),Table1[[#This Row],[CTN]],"")</f>
        <v>15</v>
      </c>
      <c r="AG70" s="2" t="str">
        <f ca="1">IF(Table1[[#This Row],[CTN_MG_1]]="","",Table1[[#This Row],[SISA X]])</f>
        <v/>
      </c>
      <c r="AH70" s="2" t="str">
        <f ca="1">IF(Table1[[#This Row],[QTY_ECER_MG_1]]="","",Table1[[#This Row],[STN SISA X]])</f>
        <v/>
      </c>
      <c r="AI70" s="2">
        <f ca="1">IF(Table1[[#This Row],[CTN_MG_1]]="","",COUNT(AF$6:AF70))</f>
        <v>56</v>
      </c>
      <c r="AJ70" s="2" t="str">
        <f ca="1">IF(AND(Table1[TGL_H]&gt;=$3:$3,Table1[TGL_H]&lt;=$4:$4),Table1[CTN],"")</f>
        <v/>
      </c>
      <c r="AK70" s="2" t="str">
        <f ca="1">IF(Table1[[#This Row],[CTN_MG_2]]="","",Table1[[#This Row],[SISA X]])</f>
        <v/>
      </c>
      <c r="AL70" s="2" t="str">
        <f ca="1">IF(Table1[[#This Row],[QTY_ECER_MG_2]]="","",Table1[[#This Row],[STN SISA X]])</f>
        <v/>
      </c>
      <c r="AM70" s="2" t="str">
        <f ca="1">IF(Table1[[#This Row],[CTN_MG_2]]="","",COUNT(AJ$6:AJ70))</f>
        <v/>
      </c>
      <c r="AN70" s="2" t="str">
        <f ca="1">IF(AND(AR$5:AR$345&gt;=$3:$3,AR$5:AR$345&lt;=$4:$4),Table1[[#This Row],[CTN]],"")</f>
        <v/>
      </c>
      <c r="AO70" s="2" t="str">
        <f ca="1">IF(Table1[[#This Row],[CTN_MG_3]]="","",Table1[[#This Row],[SISA X]])</f>
        <v/>
      </c>
      <c r="AP70" s="2" t="str">
        <f ca="1">IF(Table1[[#This Row],[QTY_ECER_MG_3]]="","",Table1[[#This Row],[STN SISA X]])</f>
        <v/>
      </c>
      <c r="AQ70" s="4" t="str">
        <f ca="1">IF(Table1[[#This Row],[CTN_MG_3]]="","",COUNT(AN$6:AN70))</f>
        <v/>
      </c>
      <c r="AR70" s="3">
        <f ca="1">INDEX([1]!NOTA[TGL_H],Table1[[#This Row],[//NOTA]])</f>
        <v>45113</v>
      </c>
    </row>
    <row r="71" spans="1:44" x14ac:dyDescent="0.25">
      <c r="A71" s="1">
        <v>90</v>
      </c>
      <c r="D71" t="str">
        <f ca="1">INDEX([1]!NOTA[NB NOTA_C_QTY],Table1[[#This Row],[//NOTA]])</f>
        <v>malamshintoengtg612w210pcsuntana</v>
      </c>
      <c r="E7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malamshintoengtg612w210pcs</v>
      </c>
      <c r="F71" t="e">
        <f ca="1">MATCH(E$5:E$345,[2]!GLOBAL[POINTER],0)</f>
        <v>#N/A</v>
      </c>
      <c r="G71">
        <f t="shared" si="1"/>
        <v>90</v>
      </c>
      <c r="H71">
        <f ca="1">MATCH(Table1[[#This Row],[NB NOTA_C_QTY]],[3]!db[NB NOTA_C_QTY],0)</f>
        <v>1613</v>
      </c>
      <c r="I71" s="4" t="str">
        <f ca="1">INDEX(INDIRECT($4:$4),Table1[//DB])</f>
        <v>Malam Shintoeng TG 6-12W</v>
      </c>
      <c r="J71" s="4" t="str">
        <f ca="1">INDEX(INDIRECT($4:$4),Table1[//DB])</f>
        <v>UNTANA</v>
      </c>
      <c r="K71" s="5" t="str">
        <f ca="1">INDEX(INDIRECT($4:$4),Table1[//DB])</f>
        <v>HANSA</v>
      </c>
      <c r="L71" s="4" t="str">
        <f ca="1">INDEX(INDIRECT($4:$4),Table1[//DB])</f>
        <v>210 PCS</v>
      </c>
      <c r="M71" s="4" t="str">
        <f ca="1">INDEX(INDIRECT($4:$4),Table1[//DB])</f>
        <v>lilin</v>
      </c>
      <c r="N71" s="4" t="str">
        <f ca="1">INDEX(INDIRECT($4:$4),Table1[//DB])</f>
        <v>210</v>
      </c>
      <c r="O71" s="4" t="str">
        <f ca="1">INDEX(INDIRECT($4:$4),Table1[//DB])</f>
        <v>PCS</v>
      </c>
      <c r="P71" s="4" t="str">
        <f ca="1">INDEX(INDIRECT($4:$4),Table1[//DB])</f>
        <v/>
      </c>
      <c r="Q71" s="4" t="str">
        <f ca="1">INDEX(INDIRECT($4:$4),Table1[//DB])</f>
        <v/>
      </c>
      <c r="R71" s="4" t="str">
        <f ca="1">INDEX(INDIRECT($4:$4),Table1[//DB])</f>
        <v/>
      </c>
      <c r="S71" s="4" t="str">
        <f ca="1">INDEX(INDIRECT($4:$4),Table1[//DB])</f>
        <v/>
      </c>
      <c r="T71" s="4">
        <f ca="1">INDEX(INDIRECT($4:$4),Table1[//DB])</f>
        <v>210</v>
      </c>
      <c r="U71" s="4" t="str">
        <f ca="1">INDEX(INDIRECT($4:$4),Table1[//DB])</f>
        <v>PCS</v>
      </c>
      <c r="V71" s="4"/>
      <c r="W71" s="2">
        <f>INDEX([1]!NOTA[C],Table1[[#This Row],[//NOTA]])</f>
        <v>0</v>
      </c>
      <c r="X7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1" s="2" t="str">
        <f>IF(Table1[[#This Row],[CTN]]&lt;1,"",INDEX([1]!NOTA[QTY],Table1[[#This Row],[//NOTA]]))</f>
        <v/>
      </c>
      <c r="Z71" s="2" t="str">
        <f>IF(Table1[[#This Row],[CTN]]&lt;1,"",INDEX([1]!NOTA[STN],Table1[[#This Row],[//NOTA]]))</f>
        <v/>
      </c>
      <c r="AA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1" s="4">
        <f>IF(Table1[[#This Row],[CTN]]&lt;1,INDEX([1]!NOTA[QTY],Table1[[#This Row],[//NOTA]]),"")</f>
        <v>12</v>
      </c>
      <c r="AC71" s="4" t="str">
        <f>IF(Table1[[#This Row],[SISA]]="","",INDEX([1]!NOTA[STN],Table1[[#This Row],[//NOTA]]))</f>
        <v>PCS</v>
      </c>
      <c r="AD7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1" s="2" t="str">
        <f ca="1">IF(Table1[[#This Row],[SISA X]]="","",Table1[[#This Row],[STN X]])</f>
        <v>PCS</v>
      </c>
      <c r="AF71" s="2">
        <f ca="1">IF(AND(AR$5:AR$345&gt;=$3:$3,AR$5:AR$345&lt;=$4:$4),Table1[[#This Row],[CTN]],"")</f>
        <v>0</v>
      </c>
      <c r="AG71" s="2">
        <f ca="1">IF(Table1[[#This Row],[CTN_MG_1]]="","",Table1[[#This Row],[SISA X]])</f>
        <v>12</v>
      </c>
      <c r="AH71" s="2" t="str">
        <f ca="1">IF(Table1[[#This Row],[QTY_ECER_MG_1]]="","",Table1[[#This Row],[STN SISA X]])</f>
        <v>PCS</v>
      </c>
      <c r="AI71" s="2">
        <f ca="1">IF(Table1[[#This Row],[CTN_MG_1]]="","",COUNT(AF$6:AF71))</f>
        <v>57</v>
      </c>
      <c r="AJ71" s="2" t="str">
        <f ca="1">IF(AND(Table1[TGL_H]&gt;=$3:$3,Table1[TGL_H]&lt;=$4:$4),Table1[CTN],"")</f>
        <v/>
      </c>
      <c r="AK71" s="2" t="str">
        <f ca="1">IF(Table1[[#This Row],[CTN_MG_2]]="","",Table1[[#This Row],[SISA X]])</f>
        <v/>
      </c>
      <c r="AL71" s="2" t="str">
        <f ca="1">IF(Table1[[#This Row],[QTY_ECER_MG_2]]="","",Table1[[#This Row],[STN SISA X]])</f>
        <v/>
      </c>
      <c r="AM71" s="2" t="str">
        <f ca="1">IF(Table1[[#This Row],[CTN_MG_2]]="","",COUNT(AJ$6:AJ71))</f>
        <v/>
      </c>
      <c r="AN71" s="2" t="str">
        <f ca="1">IF(AND(AR$5:AR$345&gt;=$3:$3,AR$5:AR$345&lt;=$4:$4),Table1[[#This Row],[CTN]],"")</f>
        <v/>
      </c>
      <c r="AO71" s="2" t="str">
        <f ca="1">IF(Table1[[#This Row],[CTN_MG_3]]="","",Table1[[#This Row],[SISA X]])</f>
        <v/>
      </c>
      <c r="AP71" s="2" t="str">
        <f ca="1">IF(Table1[[#This Row],[QTY_ECER_MG_3]]="","",Table1[[#This Row],[STN SISA X]])</f>
        <v/>
      </c>
      <c r="AQ71" s="4" t="str">
        <f ca="1">IF(Table1[[#This Row],[CTN_MG_3]]="","",COUNT(AN$6:AN71))</f>
        <v/>
      </c>
      <c r="AR71" s="3">
        <f ca="1">INDEX([1]!NOTA[TGL_H],Table1[[#This Row],[//NOTA]])</f>
        <v>45113</v>
      </c>
    </row>
    <row r="72" spans="1:44" x14ac:dyDescent="0.25">
      <c r="A72" s="1">
        <v>91</v>
      </c>
      <c r="D72" t="str">
        <f ca="1">INDEX([1]!NOTA[NB NOTA_C_QTY],Table1[[#This Row],[//NOTA]])</f>
        <v>malamshintoengk612w480pcsuntana</v>
      </c>
      <c r="E7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72" t="e">
        <f ca="1">MATCH(E$5:E$345,[2]!GLOBAL[POINTER],0)</f>
        <v>#N/A</v>
      </c>
      <c r="G72">
        <f t="shared" si="1"/>
        <v>91</v>
      </c>
      <c r="H72">
        <f ca="1">MATCH(Table1[[#This Row],[NB NOTA_C_QTY]],[3]!db[NB NOTA_C_QTY],0)</f>
        <v>1609</v>
      </c>
      <c r="I72" s="4" t="str">
        <f ca="1">INDEX(INDIRECT($4:$4),Table1[//DB])</f>
        <v>Malam Shintoeng K 6-12W</v>
      </c>
      <c r="J72" s="4" t="str">
        <f ca="1">INDEX(INDIRECT($4:$4),Table1[//DB])</f>
        <v>UNTANA</v>
      </c>
      <c r="K72" s="5" t="str">
        <f ca="1">INDEX(INDIRECT($4:$4),Table1[//DB])</f>
        <v>HANSA</v>
      </c>
      <c r="L72" s="4" t="str">
        <f ca="1">INDEX(INDIRECT($4:$4),Table1[//DB])</f>
        <v>480 PCS</v>
      </c>
      <c r="M72" s="4" t="str">
        <f ca="1">INDEX(INDIRECT($4:$4),Table1[//DB])</f>
        <v>lilin</v>
      </c>
      <c r="N72" s="4" t="str">
        <f ca="1">INDEX(INDIRECT($4:$4),Table1[//DB])</f>
        <v>480</v>
      </c>
      <c r="O72" s="4" t="str">
        <f ca="1">INDEX(INDIRECT($4:$4),Table1[//DB])</f>
        <v>PCS</v>
      </c>
      <c r="P72" s="4" t="str">
        <f ca="1">INDEX(INDIRECT($4:$4),Table1[//DB])</f>
        <v/>
      </c>
      <c r="Q72" s="4" t="str">
        <f ca="1">INDEX(INDIRECT($4:$4),Table1[//DB])</f>
        <v/>
      </c>
      <c r="R72" s="4" t="str">
        <f ca="1">INDEX(INDIRECT($4:$4),Table1[//DB])</f>
        <v/>
      </c>
      <c r="S72" s="4" t="str">
        <f ca="1">INDEX(INDIRECT($4:$4),Table1[//DB])</f>
        <v/>
      </c>
      <c r="T72" s="4">
        <f ca="1">INDEX(INDIRECT($4:$4),Table1[//DB])</f>
        <v>480</v>
      </c>
      <c r="U72" s="4" t="str">
        <f ca="1">INDEX(INDIRECT($4:$4),Table1[//DB])</f>
        <v>PCS</v>
      </c>
      <c r="V72" s="4"/>
      <c r="W72" s="2">
        <f>INDEX([1]!NOTA[C],Table1[[#This Row],[//NOTA]])</f>
        <v>0</v>
      </c>
      <c r="X7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2" s="2" t="str">
        <f>IF(Table1[[#This Row],[CTN]]&lt;1,"",INDEX([1]!NOTA[QTY],Table1[[#This Row],[//NOTA]]))</f>
        <v/>
      </c>
      <c r="Z72" s="2" t="str">
        <f>IF(Table1[[#This Row],[CTN]]&lt;1,"",INDEX([1]!NOTA[STN],Table1[[#This Row],[//NOTA]]))</f>
        <v/>
      </c>
      <c r="AA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2" s="4">
        <f>IF(Table1[[#This Row],[CTN]]&lt;1,INDEX([1]!NOTA[QTY],Table1[[#This Row],[//NOTA]]),"")</f>
        <v>12</v>
      </c>
      <c r="AC72" s="4" t="str">
        <f>IF(Table1[[#This Row],[SISA]]="","",INDEX([1]!NOTA[STN],Table1[[#This Row],[//NOTA]]))</f>
        <v>PCS</v>
      </c>
      <c r="AD7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2" s="2" t="str">
        <f ca="1">IF(Table1[[#This Row],[SISA X]]="","",Table1[[#This Row],[STN X]])</f>
        <v>PCS</v>
      </c>
      <c r="AF72" s="2">
        <f ca="1">IF(AND(AR$5:AR$345&gt;=$3:$3,AR$5:AR$345&lt;=$4:$4),Table1[[#This Row],[CTN]],"")</f>
        <v>0</v>
      </c>
      <c r="AG72" s="2">
        <f ca="1">IF(Table1[[#This Row],[CTN_MG_1]]="","",Table1[[#This Row],[SISA X]])</f>
        <v>12</v>
      </c>
      <c r="AH72" s="2" t="str">
        <f ca="1">IF(Table1[[#This Row],[QTY_ECER_MG_1]]="","",Table1[[#This Row],[STN SISA X]])</f>
        <v>PCS</v>
      </c>
      <c r="AI72" s="2">
        <f ca="1">IF(Table1[[#This Row],[CTN_MG_1]]="","",COUNT(AF$6:AF72))</f>
        <v>58</v>
      </c>
      <c r="AJ72" s="2" t="str">
        <f ca="1">IF(AND(Table1[TGL_H]&gt;=$3:$3,Table1[TGL_H]&lt;=$4:$4),Table1[CTN],"")</f>
        <v/>
      </c>
      <c r="AK72" s="2" t="str">
        <f ca="1">IF(Table1[[#This Row],[CTN_MG_2]]="","",Table1[[#This Row],[SISA X]])</f>
        <v/>
      </c>
      <c r="AL72" s="2" t="str">
        <f ca="1">IF(Table1[[#This Row],[QTY_ECER_MG_2]]="","",Table1[[#This Row],[STN SISA X]])</f>
        <v/>
      </c>
      <c r="AM72" s="2" t="str">
        <f ca="1">IF(Table1[[#This Row],[CTN_MG_2]]="","",COUNT(AJ$6:AJ72))</f>
        <v/>
      </c>
      <c r="AN72" s="2" t="str">
        <f ca="1">IF(AND(AR$5:AR$345&gt;=$3:$3,AR$5:AR$345&lt;=$4:$4),Table1[[#This Row],[CTN]],"")</f>
        <v/>
      </c>
      <c r="AO72" s="2" t="str">
        <f ca="1">IF(Table1[[#This Row],[CTN_MG_3]]="","",Table1[[#This Row],[SISA X]])</f>
        <v/>
      </c>
      <c r="AP72" s="2" t="str">
        <f ca="1">IF(Table1[[#This Row],[QTY_ECER_MG_3]]="","",Table1[[#This Row],[STN SISA X]])</f>
        <v/>
      </c>
      <c r="AQ72" s="4" t="str">
        <f ca="1">IF(Table1[[#This Row],[CTN_MG_3]]="","",COUNT(AN$6:AN72))</f>
        <v/>
      </c>
      <c r="AR72" s="3">
        <f ca="1">INDEX([1]!NOTA[TGL_H],Table1[[#This Row],[//NOTA]])</f>
        <v>45113</v>
      </c>
    </row>
    <row r="73" spans="1:44" x14ac:dyDescent="0.25">
      <c r="A73" s="1">
        <v>92</v>
      </c>
      <c r="D73" t="str">
        <f ca="1">INDEX([1]!NOTA[NB NOTA_C_QTY],Table1[[#This Row],[//NOTA]])</f>
        <v>malamshintoengk1wpolos480pcsuntana</v>
      </c>
      <c r="E7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malamshintoengk1wpolos480pcs</v>
      </c>
      <c r="F73" t="e">
        <f ca="1">MATCH(E$5:E$345,[2]!GLOBAL[POINTER],0)</f>
        <v>#N/A</v>
      </c>
      <c r="G73">
        <f t="shared" si="1"/>
        <v>92</v>
      </c>
      <c r="H73">
        <f ca="1">MATCH(Table1[[#This Row],[NB NOTA_C_QTY]],[3]!db[NB NOTA_C_QTY],0)</f>
        <v>1608</v>
      </c>
      <c r="I73" s="4" t="str">
        <f ca="1">INDEX(INDIRECT($4:$4),Table1[//DB])</f>
        <v>Malam Shintoeng K 1W polos</v>
      </c>
      <c r="J73" s="4" t="str">
        <f ca="1">INDEX(INDIRECT($4:$4),Table1[//DB])</f>
        <v>UNTANA</v>
      </c>
      <c r="K73" s="5" t="str">
        <f ca="1">INDEX(INDIRECT($4:$4),Table1[//DB])</f>
        <v>HANSA</v>
      </c>
      <c r="L73" s="4" t="str">
        <f ca="1">INDEX(INDIRECT($4:$4),Table1[//DB])</f>
        <v>480 PCS</v>
      </c>
      <c r="M73" s="4" t="str">
        <f ca="1">INDEX(INDIRECT($4:$4),Table1[//DB])</f>
        <v>lilin</v>
      </c>
      <c r="N73" s="4" t="str">
        <f ca="1">INDEX(INDIRECT($4:$4),Table1[//DB])</f>
        <v>480</v>
      </c>
      <c r="O73" s="4" t="str">
        <f ca="1">INDEX(INDIRECT($4:$4),Table1[//DB])</f>
        <v>PCS</v>
      </c>
      <c r="P73" s="4" t="str">
        <f ca="1">INDEX(INDIRECT($4:$4),Table1[//DB])</f>
        <v/>
      </c>
      <c r="Q73" s="4" t="str">
        <f ca="1">INDEX(INDIRECT($4:$4),Table1[//DB])</f>
        <v/>
      </c>
      <c r="R73" s="4" t="str">
        <f ca="1">INDEX(INDIRECT($4:$4),Table1[//DB])</f>
        <v/>
      </c>
      <c r="S73" s="4" t="str">
        <f ca="1">INDEX(INDIRECT($4:$4),Table1[//DB])</f>
        <v/>
      </c>
      <c r="T73" s="4">
        <f ca="1">INDEX(INDIRECT($4:$4),Table1[//DB])</f>
        <v>480</v>
      </c>
      <c r="U73" s="4" t="str">
        <f ca="1">INDEX(INDIRECT($4:$4),Table1[//DB])</f>
        <v>PCS</v>
      </c>
      <c r="V73" s="4"/>
      <c r="W73" s="2">
        <f>INDEX([1]!NOTA[C],Table1[[#This Row],[//NOTA]])</f>
        <v>0</v>
      </c>
      <c r="X7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3" s="2" t="str">
        <f>IF(Table1[[#This Row],[CTN]]&lt;1,"",INDEX([1]!NOTA[QTY],Table1[[#This Row],[//NOTA]]))</f>
        <v/>
      </c>
      <c r="Z73" s="2" t="str">
        <f>IF(Table1[[#This Row],[CTN]]&lt;1,"",INDEX([1]!NOTA[STN],Table1[[#This Row],[//NOTA]]))</f>
        <v/>
      </c>
      <c r="AA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3" s="4">
        <f>IF(Table1[[#This Row],[CTN]]&lt;1,INDEX([1]!NOTA[QTY],Table1[[#This Row],[//NOTA]]),"")</f>
        <v>12</v>
      </c>
      <c r="AC73" s="4" t="str">
        <f>IF(Table1[[#This Row],[SISA]]="","",INDEX([1]!NOTA[STN],Table1[[#This Row],[//NOTA]]))</f>
        <v>PCS</v>
      </c>
      <c r="AD7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3" s="2" t="str">
        <f ca="1">IF(Table1[[#This Row],[SISA X]]="","",Table1[[#This Row],[STN X]])</f>
        <v>PCS</v>
      </c>
      <c r="AF73" s="2">
        <f ca="1">IF(AND(AR$5:AR$345&gt;=$3:$3,AR$5:AR$345&lt;=$4:$4),Table1[[#This Row],[CTN]],"")</f>
        <v>0</v>
      </c>
      <c r="AG73" s="2">
        <f ca="1">IF(Table1[[#This Row],[CTN_MG_1]]="","",Table1[[#This Row],[SISA X]])</f>
        <v>12</v>
      </c>
      <c r="AH73" s="2" t="str">
        <f ca="1">IF(Table1[[#This Row],[QTY_ECER_MG_1]]="","",Table1[[#This Row],[STN SISA X]])</f>
        <v>PCS</v>
      </c>
      <c r="AI73" s="2">
        <f ca="1">IF(Table1[[#This Row],[CTN_MG_1]]="","",COUNT(AF$6:AF73))</f>
        <v>59</v>
      </c>
      <c r="AJ73" s="2" t="str">
        <f ca="1">IF(AND(Table1[TGL_H]&gt;=$3:$3,Table1[TGL_H]&lt;=$4:$4),Table1[CTN],"")</f>
        <v/>
      </c>
      <c r="AK73" s="2" t="str">
        <f ca="1">IF(Table1[[#This Row],[CTN_MG_2]]="","",Table1[[#This Row],[SISA X]])</f>
        <v/>
      </c>
      <c r="AL73" s="2" t="str">
        <f ca="1">IF(Table1[[#This Row],[QTY_ECER_MG_2]]="","",Table1[[#This Row],[STN SISA X]])</f>
        <v/>
      </c>
      <c r="AM73" s="2" t="str">
        <f ca="1">IF(Table1[[#This Row],[CTN_MG_2]]="","",COUNT(AJ$6:AJ73))</f>
        <v/>
      </c>
      <c r="AN73" s="2" t="str">
        <f ca="1">IF(AND(AR$5:AR$345&gt;=$3:$3,AR$5:AR$345&lt;=$4:$4),Table1[[#This Row],[CTN]],"")</f>
        <v/>
      </c>
      <c r="AO73" s="2" t="str">
        <f ca="1">IF(Table1[[#This Row],[CTN_MG_3]]="","",Table1[[#This Row],[SISA X]])</f>
        <v/>
      </c>
      <c r="AP73" s="2" t="str">
        <f ca="1">IF(Table1[[#This Row],[QTY_ECER_MG_3]]="","",Table1[[#This Row],[STN SISA X]])</f>
        <v/>
      </c>
      <c r="AQ73" s="4" t="str">
        <f ca="1">IF(Table1[[#This Row],[CTN_MG_3]]="","",COUNT(AN$6:AN73))</f>
        <v/>
      </c>
      <c r="AR73" s="3">
        <f ca="1">INDEX([1]!NOTA[TGL_H],Table1[[#This Row],[//NOTA]])</f>
        <v>45113</v>
      </c>
    </row>
    <row r="74" spans="1:44" x14ac:dyDescent="0.25">
      <c r="A74" s="1">
        <v>94</v>
      </c>
      <c r="D74" t="str">
        <f ca="1">INDEX([1]!NOTA[NB NOTA_C_QTY],Table1[[#This Row],[//NOTA]])</f>
        <v>ntagdmrh3014000pcsuntana</v>
      </c>
      <c r="E7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74">
        <f ca="1">MATCH(E$5:E$345,[2]!GLOBAL[POINTER],0)</f>
        <v>1388</v>
      </c>
      <c r="G74">
        <f t="shared" si="1"/>
        <v>94</v>
      </c>
      <c r="H74">
        <f ca="1">MATCH(Table1[[#This Row],[NB NOTA_C_QTY]],[3]!db[NB NOTA_C_QTY],0)</f>
        <v>1734</v>
      </c>
      <c r="I74" s="4" t="str">
        <f ca="1">INDEX(INDIRECT($4:$4),Table1[//DB])</f>
        <v>Name Tag Dus Merah 301</v>
      </c>
      <c r="J74" s="4" t="str">
        <f ca="1">INDEX(INDIRECT($4:$4),Table1[//DB])</f>
        <v>UNTANA</v>
      </c>
      <c r="K74" s="5" t="str">
        <f ca="1">INDEX(INDIRECT($4:$4),Table1[//DB])</f>
        <v>ETJ</v>
      </c>
      <c r="L74" s="4" t="str">
        <f ca="1">INDEX(INDIRECT($4:$4),Table1[//DB])</f>
        <v>4000 PCS</v>
      </c>
      <c r="M74" s="4" t="str">
        <f ca="1">INDEX(INDIRECT($4:$4),Table1[//DB])</f>
        <v>dll</v>
      </c>
      <c r="N74" s="4" t="str">
        <f ca="1">INDEX(INDIRECT($4:$4),Table1[//DB])</f>
        <v>4000</v>
      </c>
      <c r="O74" s="4" t="str">
        <f ca="1">INDEX(INDIRECT($4:$4),Table1[//DB])</f>
        <v>PCS</v>
      </c>
      <c r="P74" s="4" t="str">
        <f ca="1">INDEX(INDIRECT($4:$4),Table1[//DB])</f>
        <v/>
      </c>
      <c r="Q74" s="4" t="str">
        <f ca="1">INDEX(INDIRECT($4:$4),Table1[//DB])</f>
        <v/>
      </c>
      <c r="R74" s="4" t="str">
        <f ca="1">INDEX(INDIRECT($4:$4),Table1[//DB])</f>
        <v/>
      </c>
      <c r="S74" s="4" t="str">
        <f ca="1">INDEX(INDIRECT($4:$4),Table1[//DB])</f>
        <v/>
      </c>
      <c r="T74" s="4">
        <f ca="1">INDEX(INDIRECT($4:$4),Table1[//DB])</f>
        <v>4000</v>
      </c>
      <c r="U74" s="4" t="str">
        <f ca="1">INDEX(INDIRECT($4:$4),Table1[//DB])</f>
        <v>PCS</v>
      </c>
      <c r="V74" s="4"/>
      <c r="W74" s="2">
        <f>INDEX([1]!NOTA[C],Table1[[#This Row],[//NOTA]])</f>
        <v>2</v>
      </c>
      <c r="X7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4" s="2">
        <f>IF(Table1[[#This Row],[CTN]]&lt;1,"",INDEX([1]!NOTA[QTY],Table1[[#This Row],[//NOTA]]))</f>
        <v>8000</v>
      </c>
      <c r="Z74" s="2" t="str">
        <f>IF(Table1[[#This Row],[CTN]]&lt;1,"",INDEX([1]!NOTA[STN],Table1[[#This Row],[//NOTA]]))</f>
        <v>PCS</v>
      </c>
      <c r="AA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B74" s="4" t="str">
        <f>IF(Table1[[#This Row],[CTN]]&lt;1,INDEX([1]!NOTA[QTY],Table1[[#This Row],[//NOTA]]),"")</f>
        <v/>
      </c>
      <c r="AC74" s="4" t="str">
        <f>IF(Table1[[#This Row],[SISA]]="","",INDEX([1]!NOTA[STN],Table1[[#This Row],[//NOTA]]))</f>
        <v/>
      </c>
      <c r="AD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4" s="2" t="str">
        <f>IF(Table1[[#This Row],[SISA X]]="","",Table1[[#This Row],[STN X]])</f>
        <v/>
      </c>
      <c r="AF74" s="2">
        <f ca="1">IF(AND(AR$5:AR$345&gt;=$3:$3,AR$5:AR$345&lt;=$4:$4),Table1[[#This Row],[CTN]],"")</f>
        <v>2</v>
      </c>
      <c r="AG74" s="2" t="str">
        <f ca="1">IF(Table1[[#This Row],[CTN_MG_1]]="","",Table1[[#This Row],[SISA X]])</f>
        <v/>
      </c>
      <c r="AH74" s="2" t="str">
        <f ca="1">IF(Table1[[#This Row],[QTY_ECER_MG_1]]="","",Table1[[#This Row],[STN SISA X]])</f>
        <v/>
      </c>
      <c r="AI74" s="2">
        <f ca="1">IF(Table1[[#This Row],[CTN_MG_1]]="","",COUNT(AF$6:AF74))</f>
        <v>60</v>
      </c>
      <c r="AJ74" s="2" t="str">
        <f ca="1">IF(AND(Table1[TGL_H]&gt;=$3:$3,Table1[TGL_H]&lt;=$4:$4),Table1[CTN],"")</f>
        <v/>
      </c>
      <c r="AK74" s="2" t="str">
        <f ca="1">IF(Table1[[#This Row],[CTN_MG_2]]="","",Table1[[#This Row],[SISA X]])</f>
        <v/>
      </c>
      <c r="AL74" s="2" t="str">
        <f ca="1">IF(Table1[[#This Row],[QTY_ECER_MG_2]]="","",Table1[[#This Row],[STN SISA X]])</f>
        <v/>
      </c>
      <c r="AM74" s="2" t="str">
        <f ca="1">IF(Table1[[#This Row],[CTN_MG_2]]="","",COUNT(AJ$6:AJ74))</f>
        <v/>
      </c>
      <c r="AN74" s="2" t="str">
        <f ca="1">IF(AND(AR$5:AR$345&gt;=$3:$3,AR$5:AR$345&lt;=$4:$4),Table1[[#This Row],[CTN]],"")</f>
        <v/>
      </c>
      <c r="AO74" s="2" t="str">
        <f ca="1">IF(Table1[[#This Row],[CTN_MG_3]]="","",Table1[[#This Row],[SISA X]])</f>
        <v/>
      </c>
      <c r="AP74" s="2" t="str">
        <f ca="1">IF(Table1[[#This Row],[QTY_ECER_MG_3]]="","",Table1[[#This Row],[STN SISA X]])</f>
        <v/>
      </c>
      <c r="AQ74" s="4" t="str">
        <f ca="1">IF(Table1[[#This Row],[CTN_MG_3]]="","",COUNT(AN$6:AN74))</f>
        <v/>
      </c>
      <c r="AR74" s="3">
        <f ca="1">INDEX([1]!NOTA[TGL_H],Table1[[#This Row],[//NOTA]])</f>
        <v>45113</v>
      </c>
    </row>
    <row r="75" spans="1:44" x14ac:dyDescent="0.25">
      <c r="A75" s="1">
        <v>96</v>
      </c>
      <c r="D75" t="str">
        <f ca="1">INDEX([1]!NOTA[NB NOTA_C_QTY],Table1[[#This Row],[//NOTA]])</f>
        <v>mejaipadimportjumbokarakter10pcsuntana</v>
      </c>
      <c r="E7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75" t="e">
        <f ca="1">MATCH(E$5:E$345,[2]!GLOBAL[POINTER],0)</f>
        <v>#N/A</v>
      </c>
      <c r="G75">
        <f t="shared" si="1"/>
        <v>96</v>
      </c>
      <c r="H75">
        <f ca="1">MATCH(Table1[[#This Row],[NB NOTA_C_QTY]],[3]!db[NB NOTA_C_QTY],0)</f>
        <v>1691</v>
      </c>
      <c r="I75" s="4" t="str">
        <f ca="1">INDEX(INDIRECT($4:$4),Table1[//DB])</f>
        <v>Meja Ipad Import Jumbo Karakter</v>
      </c>
      <c r="J75" s="4" t="str">
        <f ca="1">INDEX(INDIRECT($4:$4),Table1[//DB])</f>
        <v>UNTANA</v>
      </c>
      <c r="K75" s="5" t="str">
        <f ca="1">INDEX(INDIRECT($4:$4),Table1[//DB])</f>
        <v>SAPUTRO OFFICE</v>
      </c>
      <c r="L75" s="4" t="str">
        <f ca="1">INDEX(INDIRECT($4:$4),Table1[//DB])</f>
        <v>10 PCS</v>
      </c>
      <c r="M75" s="4" t="str">
        <f ca="1">INDEX(INDIRECT($4:$4),Table1[//DB])</f>
        <v>dll</v>
      </c>
      <c r="N75" s="4" t="str">
        <f ca="1">INDEX(INDIRECT($4:$4),Table1[//DB])</f>
        <v>10</v>
      </c>
      <c r="O75" s="4" t="str">
        <f ca="1">INDEX(INDIRECT($4:$4),Table1[//DB])</f>
        <v>PCS</v>
      </c>
      <c r="P75" s="4" t="str">
        <f ca="1">INDEX(INDIRECT($4:$4),Table1[//DB])</f>
        <v/>
      </c>
      <c r="Q75" s="4" t="str">
        <f ca="1">INDEX(INDIRECT($4:$4),Table1[//DB])</f>
        <v/>
      </c>
      <c r="R75" s="4" t="str">
        <f ca="1">INDEX(INDIRECT($4:$4),Table1[//DB])</f>
        <v/>
      </c>
      <c r="S75" s="4" t="str">
        <f ca="1">INDEX(INDIRECT($4:$4),Table1[//DB])</f>
        <v/>
      </c>
      <c r="T75" s="4">
        <f ca="1">INDEX(INDIRECT($4:$4),Table1[//DB])</f>
        <v>10</v>
      </c>
      <c r="U75" s="4" t="str">
        <f ca="1">INDEX(INDIRECT($4:$4),Table1[//DB])</f>
        <v>PCS</v>
      </c>
      <c r="V75" s="4"/>
      <c r="W75" s="2">
        <f>INDEX([1]!NOTA[C],Table1[[#This Row],[//NOTA]])</f>
        <v>20</v>
      </c>
      <c r="X7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75" s="2">
        <f>IF(Table1[[#This Row],[CTN]]&lt;1,"",INDEX([1]!NOTA[QTY],Table1[[#This Row],[//NOTA]]))</f>
        <v>200</v>
      </c>
      <c r="Z75" s="2" t="str">
        <f>IF(Table1[[#This Row],[CTN]]&lt;1,"",INDEX([1]!NOTA[STN],Table1[[#This Row],[//NOTA]]))</f>
        <v>PCS</v>
      </c>
      <c r="AA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75" s="4" t="str">
        <f>IF(Table1[[#This Row],[CTN]]&lt;1,INDEX([1]!NOTA[QTY],Table1[[#This Row],[//NOTA]]),"")</f>
        <v/>
      </c>
      <c r="AC75" s="4" t="str">
        <f>IF(Table1[[#This Row],[SISA]]="","",INDEX([1]!NOTA[STN],Table1[[#This Row],[//NOTA]]))</f>
        <v/>
      </c>
      <c r="AD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5" s="2" t="str">
        <f>IF(Table1[[#This Row],[SISA X]]="","",Table1[[#This Row],[STN X]])</f>
        <v/>
      </c>
      <c r="AF75" s="2">
        <f ca="1">IF(AND(AR$5:AR$345&gt;=$3:$3,AR$5:AR$345&lt;=$4:$4),Table1[[#This Row],[CTN]],"")</f>
        <v>20</v>
      </c>
      <c r="AG75" s="2" t="str">
        <f ca="1">IF(Table1[[#This Row],[CTN_MG_1]]="","",Table1[[#This Row],[SISA X]])</f>
        <v/>
      </c>
      <c r="AH75" s="2" t="str">
        <f ca="1">IF(Table1[[#This Row],[QTY_ECER_MG_1]]="","",Table1[[#This Row],[STN SISA X]])</f>
        <v/>
      </c>
      <c r="AI75" s="2">
        <f ca="1">IF(Table1[[#This Row],[CTN_MG_1]]="","",COUNT(AF$6:AF75))</f>
        <v>61</v>
      </c>
      <c r="AJ75" s="2" t="str">
        <f ca="1">IF(AND(Table1[TGL_H]&gt;=$3:$3,Table1[TGL_H]&lt;=$4:$4),Table1[CTN],"")</f>
        <v/>
      </c>
      <c r="AK75" s="2" t="str">
        <f ca="1">IF(Table1[[#This Row],[CTN_MG_2]]="","",Table1[[#This Row],[SISA X]])</f>
        <v/>
      </c>
      <c r="AL75" s="2" t="str">
        <f ca="1">IF(Table1[[#This Row],[QTY_ECER_MG_2]]="","",Table1[[#This Row],[STN SISA X]])</f>
        <v/>
      </c>
      <c r="AM75" s="2" t="str">
        <f ca="1">IF(Table1[[#This Row],[CTN_MG_2]]="","",COUNT(AJ$6:AJ75))</f>
        <v/>
      </c>
      <c r="AN75" s="2" t="str">
        <f ca="1">IF(AND(AR$5:AR$345&gt;=$3:$3,AR$5:AR$345&lt;=$4:$4),Table1[[#This Row],[CTN]],"")</f>
        <v/>
      </c>
      <c r="AO75" s="2" t="str">
        <f ca="1">IF(Table1[[#This Row],[CTN_MG_3]]="","",Table1[[#This Row],[SISA X]])</f>
        <v/>
      </c>
      <c r="AP75" s="2" t="str">
        <f ca="1">IF(Table1[[#This Row],[QTY_ECER_MG_3]]="","",Table1[[#This Row],[STN SISA X]])</f>
        <v/>
      </c>
      <c r="AQ75" s="4" t="str">
        <f ca="1">IF(Table1[[#This Row],[CTN_MG_3]]="","",COUNT(AN$6:AN75))</f>
        <v/>
      </c>
      <c r="AR75" s="3">
        <f ca="1">INDEX([1]!NOTA[TGL_H],Table1[[#This Row],[//NOTA]])</f>
        <v>45113</v>
      </c>
    </row>
    <row r="76" spans="1:44" x14ac:dyDescent="0.25">
      <c r="A76" s="1">
        <v>98</v>
      </c>
      <c r="D76" t="str">
        <f ca="1">INDEX([1]!NOTA[NB NOTA_C_QTY],Table1[[#This Row],[//NOTA]])</f>
        <v>sdistapler110230lsnartomoro</v>
      </c>
      <c r="E7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staplersdi112330lsn</v>
      </c>
      <c r="F76" t="e">
        <f ca="1">MATCH(E$5:E$345,[2]!GLOBAL[POINTER],0)</f>
        <v>#N/A</v>
      </c>
      <c r="G76">
        <f t="shared" si="1"/>
        <v>98</v>
      </c>
      <c r="H76">
        <f ca="1">MATCH(Table1[[#This Row],[NB NOTA_C_QTY]],[3]!db[NB NOTA_C_QTY],0)</f>
        <v>2231</v>
      </c>
      <c r="I76" s="4" t="str">
        <f ca="1">INDEX(INDIRECT($4:$4),Table1[//DB])</f>
        <v>Stapler SDI 1123</v>
      </c>
      <c r="J76" s="4" t="str">
        <f ca="1">INDEX(INDIRECT($4:$4),Table1[//DB])</f>
        <v>ARTO MORO</v>
      </c>
      <c r="K76" s="5" t="str">
        <f ca="1">INDEX(INDIRECT($4:$4),Table1[//DB])</f>
        <v>SDI</v>
      </c>
      <c r="L76" s="4" t="str">
        <f ca="1">INDEX(INDIRECT($4:$4),Table1[//DB])</f>
        <v>30 LSN</v>
      </c>
      <c r="M76" s="4" t="str">
        <f ca="1">INDEX(INDIRECT($4:$4),Table1[//DB])</f>
        <v>stapler</v>
      </c>
      <c r="N76" s="4" t="str">
        <f ca="1">INDEX(INDIRECT($4:$4),Table1[//DB])</f>
        <v>30</v>
      </c>
      <c r="O76" s="4" t="str">
        <f ca="1">INDEX(INDIRECT($4:$4),Table1[//DB])</f>
        <v>LSN</v>
      </c>
      <c r="P76" s="4">
        <f ca="1">INDEX(INDIRECT($4:$4),Table1[//DB])</f>
        <v>12</v>
      </c>
      <c r="Q76" s="4" t="str">
        <f ca="1">INDEX(INDIRECT($4:$4),Table1[//DB])</f>
        <v>PCS</v>
      </c>
      <c r="R76" s="4" t="str">
        <f ca="1">INDEX(INDIRECT($4:$4),Table1[//DB])</f>
        <v/>
      </c>
      <c r="S76" s="4" t="str">
        <f ca="1">INDEX(INDIRECT($4:$4),Table1[//DB])</f>
        <v/>
      </c>
      <c r="T76" s="4">
        <f ca="1">INDEX(INDIRECT($4:$4),Table1[//DB])</f>
        <v>360</v>
      </c>
      <c r="U76" s="4" t="str">
        <f ca="1">INDEX(INDIRECT($4:$4),Table1[//DB])</f>
        <v>PCS</v>
      </c>
      <c r="V76" s="4"/>
      <c r="W76" s="2">
        <f>INDEX([1]!NOTA[C],Table1[[#This Row],[//NOTA]])</f>
        <v>1</v>
      </c>
      <c r="X7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6" s="2">
        <f>IF(Table1[[#This Row],[CTN]]&lt;1,"",INDEX([1]!NOTA[QTY],Table1[[#This Row],[//NOTA]]))</f>
        <v>30</v>
      </c>
      <c r="Z76" s="2" t="str">
        <f>IF(Table1[[#This Row],[CTN]]&lt;1,"",INDEX([1]!NOTA[STN],Table1[[#This Row],[//NOTA]]))</f>
        <v>LSN</v>
      </c>
      <c r="AA7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76" s="4" t="str">
        <f>IF(Table1[[#This Row],[CTN]]&lt;1,INDEX([1]!NOTA[QTY],Table1[[#This Row],[//NOTA]]),"")</f>
        <v/>
      </c>
      <c r="AC76" s="4" t="str">
        <f>IF(Table1[[#This Row],[SISA]]="","",INDEX([1]!NOTA[STN],Table1[[#This Row],[//NOTA]]))</f>
        <v/>
      </c>
      <c r="AD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6" s="2" t="str">
        <f>IF(Table1[[#This Row],[SISA X]]="","",Table1[[#This Row],[STN X]])</f>
        <v/>
      </c>
      <c r="AF76" s="2">
        <f ca="1">IF(AND(AR$5:AR$345&gt;=$3:$3,AR$5:AR$345&lt;=$4:$4),Table1[[#This Row],[CTN]],"")</f>
        <v>1</v>
      </c>
      <c r="AG76" s="2" t="str">
        <f ca="1">IF(Table1[[#This Row],[CTN_MG_1]]="","",Table1[[#This Row],[SISA X]])</f>
        <v/>
      </c>
      <c r="AH76" s="2" t="str">
        <f ca="1">IF(Table1[[#This Row],[QTY_ECER_MG_1]]="","",Table1[[#This Row],[STN SISA X]])</f>
        <v/>
      </c>
      <c r="AI76" s="2">
        <f ca="1">IF(Table1[[#This Row],[CTN_MG_1]]="","",COUNT(AF$6:AF76))</f>
        <v>62</v>
      </c>
      <c r="AJ76" s="2" t="str">
        <f ca="1">IF(AND(Table1[TGL_H]&gt;=$3:$3,Table1[TGL_H]&lt;=$4:$4),Table1[CTN],"")</f>
        <v/>
      </c>
      <c r="AK76" s="2" t="str">
        <f ca="1">IF(Table1[[#This Row],[CTN_MG_2]]="","",Table1[[#This Row],[SISA X]])</f>
        <v/>
      </c>
      <c r="AL76" s="2" t="str">
        <f ca="1">IF(Table1[[#This Row],[QTY_ECER_MG_2]]="","",Table1[[#This Row],[STN SISA X]])</f>
        <v/>
      </c>
      <c r="AM76" s="2" t="str">
        <f ca="1">IF(Table1[[#This Row],[CTN_MG_2]]="","",COUNT(AJ$6:AJ76))</f>
        <v/>
      </c>
      <c r="AN76" s="2" t="str">
        <f ca="1">IF(AND(AR$5:AR$345&gt;=$3:$3,AR$5:AR$345&lt;=$4:$4),Table1[[#This Row],[CTN]],"")</f>
        <v/>
      </c>
      <c r="AO76" s="2" t="str">
        <f ca="1">IF(Table1[[#This Row],[CTN_MG_3]]="","",Table1[[#This Row],[SISA X]])</f>
        <v/>
      </c>
      <c r="AP76" s="2" t="str">
        <f ca="1">IF(Table1[[#This Row],[QTY_ECER_MG_3]]="","",Table1[[#This Row],[STN SISA X]])</f>
        <v/>
      </c>
      <c r="AQ76" s="4" t="str">
        <f ca="1">IF(Table1[[#This Row],[CTN_MG_3]]="","",COUNT(AN$6:AN76))</f>
        <v/>
      </c>
      <c r="AR76" s="3">
        <f ca="1">INDEX([1]!NOTA[TGL_H],Table1[[#This Row],[//NOTA]])</f>
        <v>45114</v>
      </c>
    </row>
    <row r="77" spans="1:44" x14ac:dyDescent="0.25">
      <c r="A77" s="1">
        <v>99</v>
      </c>
      <c r="D77" t="str">
        <f ca="1">INDEX([1]!NOTA[NB NOTA_C_QTY],Table1[[#This Row],[//NOTA]])</f>
        <v>zrmcuttera300alock48lsnartomoro</v>
      </c>
      <c r="E7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cutterzrma300alock48lsn</v>
      </c>
      <c r="F77" t="e">
        <f ca="1">MATCH(E$5:E$345,[2]!GLOBAL[POINTER],0)</f>
        <v>#N/A</v>
      </c>
      <c r="G77">
        <f t="shared" si="1"/>
        <v>99</v>
      </c>
      <c r="H77">
        <f ca="1">MATCH(Table1[[#This Row],[NB NOTA_C_QTY]],[3]!db[NB NOTA_C_QTY],0)</f>
        <v>2504</v>
      </c>
      <c r="I77" s="4" t="str">
        <f ca="1">INDEX(INDIRECT($4:$4),Table1[//DB])</f>
        <v>Cutter ZRM A-300 A Lock</v>
      </c>
      <c r="J77" s="4" t="str">
        <f ca="1">INDEX(INDIRECT($4:$4),Table1[//DB])</f>
        <v>ARTO MORO</v>
      </c>
      <c r="K77" s="5" t="str">
        <f ca="1">INDEX(INDIRECT($4:$4),Table1[//DB])</f>
        <v>SDI</v>
      </c>
      <c r="L77" s="4" t="str">
        <f ca="1">INDEX(INDIRECT($4:$4),Table1[//DB])</f>
        <v>48 LSN</v>
      </c>
      <c r="M77" s="4" t="str">
        <f ca="1">INDEX(INDIRECT($4:$4),Table1[//DB])</f>
        <v>cutter</v>
      </c>
      <c r="N77" s="4" t="str">
        <f ca="1">INDEX(INDIRECT($4:$4),Table1[//DB])</f>
        <v>48</v>
      </c>
      <c r="O77" s="4" t="str">
        <f ca="1">INDEX(INDIRECT($4:$4),Table1[//DB])</f>
        <v>LSN</v>
      </c>
      <c r="P77" s="4">
        <f ca="1">INDEX(INDIRECT($4:$4),Table1[//DB])</f>
        <v>12</v>
      </c>
      <c r="Q77" s="4" t="str">
        <f ca="1">INDEX(INDIRECT($4:$4),Table1[//DB])</f>
        <v>PCS</v>
      </c>
      <c r="R77" s="4" t="str">
        <f ca="1">INDEX(INDIRECT($4:$4),Table1[//DB])</f>
        <v/>
      </c>
      <c r="S77" s="4" t="str">
        <f ca="1">INDEX(INDIRECT($4:$4),Table1[//DB])</f>
        <v/>
      </c>
      <c r="T77" s="4">
        <f ca="1">INDEX(INDIRECT($4:$4),Table1[//DB])</f>
        <v>576</v>
      </c>
      <c r="U77" s="4" t="str">
        <f ca="1">INDEX(INDIRECT($4:$4),Table1[//DB])</f>
        <v>PCS</v>
      </c>
      <c r="V77" s="4"/>
      <c r="W77" s="2">
        <f>INDEX([1]!NOTA[C],Table1[[#This Row],[//NOTA]])</f>
        <v>1</v>
      </c>
      <c r="X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7" s="2">
        <f>IF(Table1[[#This Row],[CTN]]&lt;1,"",INDEX([1]!NOTA[QTY],Table1[[#This Row],[//NOTA]]))</f>
        <v>48</v>
      </c>
      <c r="Z77" s="2" t="str">
        <f>IF(Table1[[#This Row],[CTN]]&lt;1,"",INDEX([1]!NOTA[STN],Table1[[#This Row],[//NOTA]]))</f>
        <v>LSN</v>
      </c>
      <c r="AA7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77" s="4" t="str">
        <f>IF(Table1[[#This Row],[CTN]]&lt;1,INDEX([1]!NOTA[QTY],Table1[[#This Row],[//NOTA]]),"")</f>
        <v/>
      </c>
      <c r="AC77" s="4" t="str">
        <f>IF(Table1[[#This Row],[SISA]]="","",INDEX([1]!NOTA[STN],Table1[[#This Row],[//NOTA]]))</f>
        <v/>
      </c>
      <c r="AD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7" s="2" t="str">
        <f>IF(Table1[[#This Row],[SISA X]]="","",Table1[[#This Row],[STN X]])</f>
        <v/>
      </c>
      <c r="AF77" s="2">
        <f ca="1">IF(AND(AR$5:AR$345&gt;=$3:$3,AR$5:AR$345&lt;=$4:$4),Table1[[#This Row],[CTN]],"")</f>
        <v>1</v>
      </c>
      <c r="AG77" s="2" t="str">
        <f ca="1">IF(Table1[[#This Row],[CTN_MG_1]]="","",Table1[[#This Row],[SISA X]])</f>
        <v/>
      </c>
      <c r="AH77" s="2" t="str">
        <f ca="1">IF(Table1[[#This Row],[QTY_ECER_MG_1]]="","",Table1[[#This Row],[STN SISA X]])</f>
        <v/>
      </c>
      <c r="AI77" s="2">
        <f ca="1">IF(Table1[[#This Row],[CTN_MG_1]]="","",COUNT(AF$6:AF77))</f>
        <v>63</v>
      </c>
      <c r="AJ77" s="2" t="str">
        <f ca="1">IF(AND(Table1[TGL_H]&gt;=$3:$3,Table1[TGL_H]&lt;=$4:$4),Table1[CTN],"")</f>
        <v/>
      </c>
      <c r="AK77" s="2" t="str">
        <f ca="1">IF(Table1[[#This Row],[CTN_MG_2]]="","",Table1[[#This Row],[SISA X]])</f>
        <v/>
      </c>
      <c r="AL77" s="2" t="str">
        <f ca="1">IF(Table1[[#This Row],[QTY_ECER_MG_2]]="","",Table1[[#This Row],[STN SISA X]])</f>
        <v/>
      </c>
      <c r="AM77" s="2" t="str">
        <f ca="1">IF(Table1[[#This Row],[CTN_MG_2]]="","",COUNT(AJ$6:AJ77))</f>
        <v/>
      </c>
      <c r="AN77" s="2" t="str">
        <f ca="1">IF(AND(AR$5:AR$345&gt;=$3:$3,AR$5:AR$345&lt;=$4:$4),Table1[[#This Row],[CTN]],"")</f>
        <v/>
      </c>
      <c r="AO77" s="2" t="str">
        <f ca="1">IF(Table1[[#This Row],[CTN_MG_3]]="","",Table1[[#This Row],[SISA X]])</f>
        <v/>
      </c>
      <c r="AP77" s="2" t="str">
        <f ca="1">IF(Table1[[#This Row],[QTY_ECER_MG_3]]="","",Table1[[#This Row],[STN SISA X]])</f>
        <v/>
      </c>
      <c r="AQ77" s="4" t="str">
        <f ca="1">IF(Table1[[#This Row],[CTN_MG_3]]="","",COUNT(AN$6:AN77))</f>
        <v/>
      </c>
      <c r="AR77" s="3">
        <f ca="1">INDEX([1]!NOTA[TGL_H],Table1[[#This Row],[//NOTA]])</f>
        <v>45114</v>
      </c>
    </row>
    <row r="78" spans="1:44" x14ac:dyDescent="0.25">
      <c r="A78" s="1">
        <v>100</v>
      </c>
      <c r="D78" t="str">
        <f ca="1">INDEX([1]!NOTA[NB NOTA_C_QTY],Table1[[#This Row],[//NOTA]])</f>
        <v>zrmcutterl50024lsnartomoro</v>
      </c>
      <c r="E7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cutterzrml50024lsn</v>
      </c>
      <c r="F78" t="e">
        <f ca="1">MATCH(E$5:E$345,[2]!GLOBAL[POINTER],0)</f>
        <v>#N/A</v>
      </c>
      <c r="G78">
        <f t="shared" si="1"/>
        <v>100</v>
      </c>
      <c r="H78">
        <f ca="1">MATCH(Table1[[#This Row],[NB NOTA_C_QTY]],[3]!db[NB NOTA_C_QTY],0)</f>
        <v>2589</v>
      </c>
      <c r="I78" s="4" t="str">
        <f ca="1">INDEX(INDIRECT($4:$4),Table1[//DB])</f>
        <v>Cutter ZRM L-500</v>
      </c>
      <c r="J78" s="4" t="str">
        <f ca="1">INDEX(INDIRECT($4:$4),Table1[//DB])</f>
        <v>ARTO MORO</v>
      </c>
      <c r="K78" s="5" t="str">
        <f ca="1">INDEX(INDIRECT($4:$4),Table1[//DB])</f>
        <v>SDI</v>
      </c>
      <c r="L78" s="4" t="str">
        <f ca="1">INDEX(INDIRECT($4:$4),Table1[//DB])</f>
        <v>24 LSN</v>
      </c>
      <c r="M78" s="4" t="str">
        <f ca="1">INDEX(INDIRECT($4:$4),Table1[//DB])</f>
        <v>cutter</v>
      </c>
      <c r="N78" s="4" t="str">
        <f ca="1">INDEX(INDIRECT($4:$4),Table1[//DB])</f>
        <v>24</v>
      </c>
      <c r="O78" s="4" t="str">
        <f ca="1">INDEX(INDIRECT($4:$4),Table1[//DB])</f>
        <v>LSN</v>
      </c>
      <c r="P78" s="4">
        <f ca="1">INDEX(INDIRECT($4:$4),Table1[//DB])</f>
        <v>12</v>
      </c>
      <c r="Q78" s="4" t="str">
        <f ca="1">INDEX(INDIRECT($4:$4),Table1[//DB])</f>
        <v>PCS</v>
      </c>
      <c r="R78" s="4" t="str">
        <f ca="1">INDEX(INDIRECT($4:$4),Table1[//DB])</f>
        <v/>
      </c>
      <c r="S78" s="4" t="str">
        <f ca="1">INDEX(INDIRECT($4:$4),Table1[//DB])</f>
        <v/>
      </c>
      <c r="T78" s="4">
        <f ca="1">INDEX(INDIRECT($4:$4),Table1[//DB])</f>
        <v>288</v>
      </c>
      <c r="U78" s="4" t="str">
        <f ca="1">INDEX(INDIRECT($4:$4),Table1[//DB])</f>
        <v>PCS</v>
      </c>
      <c r="V78" s="4"/>
      <c r="W78" s="2">
        <f>INDEX([1]!NOTA[C],Table1[[#This Row],[//NOTA]])</f>
        <v>1</v>
      </c>
      <c r="X7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8" s="2">
        <f>IF(Table1[[#This Row],[CTN]]&lt;1,"",INDEX([1]!NOTA[QTY],Table1[[#This Row],[//NOTA]]))</f>
        <v>24</v>
      </c>
      <c r="Z78" s="2" t="str">
        <f>IF(Table1[[#This Row],[CTN]]&lt;1,"",INDEX([1]!NOTA[STN],Table1[[#This Row],[//NOTA]]))</f>
        <v>LSN</v>
      </c>
      <c r="AA7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78" s="4" t="str">
        <f>IF(Table1[[#This Row],[CTN]]&lt;1,INDEX([1]!NOTA[QTY],Table1[[#This Row],[//NOTA]]),"")</f>
        <v/>
      </c>
      <c r="AC78" s="4" t="str">
        <f>IF(Table1[[#This Row],[SISA]]="","",INDEX([1]!NOTA[STN],Table1[[#This Row],[//NOTA]]))</f>
        <v/>
      </c>
      <c r="AD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8" s="2" t="str">
        <f>IF(Table1[[#This Row],[SISA X]]="","",Table1[[#This Row],[STN X]])</f>
        <v/>
      </c>
      <c r="AF78" s="2">
        <f ca="1">IF(AND(AR$5:AR$345&gt;=$3:$3,AR$5:AR$345&lt;=$4:$4),Table1[[#This Row],[CTN]],"")</f>
        <v>1</v>
      </c>
      <c r="AG78" s="2" t="str">
        <f ca="1">IF(Table1[[#This Row],[CTN_MG_1]]="","",Table1[[#This Row],[SISA X]])</f>
        <v/>
      </c>
      <c r="AH78" s="2" t="str">
        <f ca="1">IF(Table1[[#This Row],[QTY_ECER_MG_1]]="","",Table1[[#This Row],[STN SISA X]])</f>
        <v/>
      </c>
      <c r="AI78" s="2">
        <f ca="1">IF(Table1[[#This Row],[CTN_MG_1]]="","",COUNT(AF$6:AF78))</f>
        <v>64</v>
      </c>
      <c r="AJ78" s="2" t="str">
        <f ca="1">IF(AND(Table1[TGL_H]&gt;=$3:$3,Table1[TGL_H]&lt;=$4:$4),Table1[CTN],"")</f>
        <v/>
      </c>
      <c r="AK78" s="2" t="str">
        <f ca="1">IF(Table1[[#This Row],[CTN_MG_2]]="","",Table1[[#This Row],[SISA X]])</f>
        <v/>
      </c>
      <c r="AL78" s="2" t="str">
        <f ca="1">IF(Table1[[#This Row],[QTY_ECER_MG_2]]="","",Table1[[#This Row],[STN SISA X]])</f>
        <v/>
      </c>
      <c r="AM78" s="2" t="str">
        <f ca="1">IF(Table1[[#This Row],[CTN_MG_2]]="","",COUNT(AJ$6:AJ78))</f>
        <v/>
      </c>
      <c r="AN78" s="2" t="str">
        <f ca="1">IF(AND(AR$5:AR$345&gt;=$3:$3,AR$5:AR$345&lt;=$4:$4),Table1[[#This Row],[CTN]],"")</f>
        <v/>
      </c>
      <c r="AO78" s="2" t="str">
        <f ca="1">IF(Table1[[#This Row],[CTN_MG_3]]="","",Table1[[#This Row],[SISA X]])</f>
        <v/>
      </c>
      <c r="AP78" s="2" t="str">
        <f ca="1">IF(Table1[[#This Row],[QTY_ECER_MG_3]]="","",Table1[[#This Row],[STN SISA X]])</f>
        <v/>
      </c>
      <c r="AQ78" s="4" t="str">
        <f ca="1">IF(Table1[[#This Row],[CTN_MG_3]]="","",COUNT(AN$6:AN78))</f>
        <v/>
      </c>
      <c r="AR78" s="3">
        <f ca="1">INDEX([1]!NOTA[TGL_H],Table1[[#This Row],[//NOTA]])</f>
        <v>45114</v>
      </c>
    </row>
    <row r="79" spans="1:44" x14ac:dyDescent="0.25">
      <c r="A79" s="1">
        <v>102</v>
      </c>
      <c r="D79" t="str">
        <f ca="1">INDEX([1]!NOTA[NB NOTA_C_QTY],Table1[[#This Row],[//NOTA]])</f>
        <v>ntagdmrh3014000pcsuntana</v>
      </c>
      <c r="E7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79">
        <f ca="1">MATCH(E$5:E$345,[2]!GLOBAL[POINTER],0)</f>
        <v>1388</v>
      </c>
      <c r="G79">
        <f t="shared" si="1"/>
        <v>102</v>
      </c>
      <c r="H79">
        <f ca="1">MATCH(Table1[[#This Row],[NB NOTA_C_QTY]],[3]!db[NB NOTA_C_QTY],0)</f>
        <v>1734</v>
      </c>
      <c r="I79" s="4" t="str">
        <f ca="1">INDEX(INDIRECT($4:$4),Table1[//DB])</f>
        <v>Name Tag Dus Merah 301</v>
      </c>
      <c r="J79" s="4" t="str">
        <f ca="1">INDEX(INDIRECT($4:$4),Table1[//DB])</f>
        <v>UNTANA</v>
      </c>
      <c r="K79" s="5" t="str">
        <f ca="1">INDEX(INDIRECT($4:$4),Table1[//DB])</f>
        <v>ETJ</v>
      </c>
      <c r="L79" s="4" t="str">
        <f ca="1">INDEX(INDIRECT($4:$4),Table1[//DB])</f>
        <v>4000 PCS</v>
      </c>
      <c r="M79" s="4" t="str">
        <f ca="1">INDEX(INDIRECT($4:$4),Table1[//DB])</f>
        <v>dll</v>
      </c>
      <c r="N79" s="4" t="str">
        <f ca="1">INDEX(INDIRECT($4:$4),Table1[//DB])</f>
        <v>4000</v>
      </c>
      <c r="O79" s="4" t="str">
        <f ca="1">INDEX(INDIRECT($4:$4),Table1[//DB])</f>
        <v>PCS</v>
      </c>
      <c r="P79" s="4" t="str">
        <f ca="1">INDEX(INDIRECT($4:$4),Table1[//DB])</f>
        <v/>
      </c>
      <c r="Q79" s="4" t="str">
        <f ca="1">INDEX(INDIRECT($4:$4),Table1[//DB])</f>
        <v/>
      </c>
      <c r="R79" s="4" t="str">
        <f ca="1">INDEX(INDIRECT($4:$4),Table1[//DB])</f>
        <v/>
      </c>
      <c r="S79" s="4" t="str">
        <f ca="1">INDEX(INDIRECT($4:$4),Table1[//DB])</f>
        <v/>
      </c>
      <c r="T79" s="4">
        <f ca="1">INDEX(INDIRECT($4:$4),Table1[//DB])</f>
        <v>4000</v>
      </c>
      <c r="U79" s="4" t="str">
        <f ca="1">INDEX(INDIRECT($4:$4),Table1[//DB])</f>
        <v>PCS</v>
      </c>
      <c r="V79" s="4"/>
      <c r="W79" s="2">
        <f>INDEX([1]!NOTA[C],Table1[[#This Row],[//NOTA]])</f>
        <v>2</v>
      </c>
      <c r="X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9" s="2">
        <f>IF(Table1[[#This Row],[CTN]]&lt;1,"",INDEX([1]!NOTA[QTY],Table1[[#This Row],[//NOTA]]))</f>
        <v>8000</v>
      </c>
      <c r="Z79" s="2" t="str">
        <f>IF(Table1[[#This Row],[CTN]]&lt;1,"",INDEX([1]!NOTA[STN],Table1[[#This Row],[//NOTA]]))</f>
        <v>PCS</v>
      </c>
      <c r="AA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B79" s="4" t="str">
        <f>IF(Table1[[#This Row],[CTN]]&lt;1,INDEX([1]!NOTA[QTY],Table1[[#This Row],[//NOTA]]),"")</f>
        <v/>
      </c>
      <c r="AC79" s="4" t="str">
        <f>IF(Table1[[#This Row],[SISA]]="","",INDEX([1]!NOTA[STN],Table1[[#This Row],[//NOTA]]))</f>
        <v/>
      </c>
      <c r="AD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9" s="2" t="str">
        <f>IF(Table1[[#This Row],[SISA X]]="","",Table1[[#This Row],[STN X]])</f>
        <v/>
      </c>
      <c r="AF79" s="2">
        <f ca="1">IF(AND(AR$5:AR$345&gt;=$3:$3,AR$5:AR$345&lt;=$4:$4),Table1[[#This Row],[CTN]],"")</f>
        <v>2</v>
      </c>
      <c r="AG79" s="2" t="str">
        <f ca="1">IF(Table1[[#This Row],[CTN_MG_1]]="","",Table1[[#This Row],[SISA X]])</f>
        <v/>
      </c>
      <c r="AH79" s="2" t="str">
        <f ca="1">IF(Table1[[#This Row],[QTY_ECER_MG_1]]="","",Table1[[#This Row],[STN SISA X]])</f>
        <v/>
      </c>
      <c r="AI79" s="2">
        <f ca="1">IF(Table1[[#This Row],[CTN_MG_1]]="","",COUNT(AF$6:AF79))</f>
        <v>65</v>
      </c>
      <c r="AJ79" s="2" t="str">
        <f ca="1">IF(AND(Table1[TGL_H]&gt;=$3:$3,Table1[TGL_H]&lt;=$4:$4),Table1[CTN],"")</f>
        <v/>
      </c>
      <c r="AK79" s="2" t="str">
        <f ca="1">IF(Table1[[#This Row],[CTN_MG_2]]="","",Table1[[#This Row],[SISA X]])</f>
        <v/>
      </c>
      <c r="AL79" s="2" t="str">
        <f ca="1">IF(Table1[[#This Row],[QTY_ECER_MG_2]]="","",Table1[[#This Row],[STN SISA X]])</f>
        <v/>
      </c>
      <c r="AM79" s="2" t="str">
        <f ca="1">IF(Table1[[#This Row],[CTN_MG_2]]="","",COUNT(AJ$6:AJ79))</f>
        <v/>
      </c>
      <c r="AN79" s="2" t="str">
        <f ca="1">IF(AND(AR$5:AR$345&gt;=$3:$3,AR$5:AR$345&lt;=$4:$4),Table1[[#This Row],[CTN]],"")</f>
        <v/>
      </c>
      <c r="AO79" s="2" t="str">
        <f ca="1">IF(Table1[[#This Row],[CTN_MG_3]]="","",Table1[[#This Row],[SISA X]])</f>
        <v/>
      </c>
      <c r="AP79" s="2" t="str">
        <f ca="1">IF(Table1[[#This Row],[QTY_ECER_MG_3]]="","",Table1[[#This Row],[STN SISA X]])</f>
        <v/>
      </c>
      <c r="AQ79" s="4" t="str">
        <f ca="1">IF(Table1[[#This Row],[CTN_MG_3]]="","",COUNT(AN$6:AN79))</f>
        <v/>
      </c>
      <c r="AR79" s="3">
        <f ca="1">INDEX([1]!NOTA[TGL_H],Table1[[#This Row],[//NOTA]])</f>
        <v>45113</v>
      </c>
    </row>
    <row r="80" spans="1:44" x14ac:dyDescent="0.25">
      <c r="A80" s="1">
        <v>104</v>
      </c>
      <c r="D80" t="str">
        <f ca="1">INDEX([1]!NOTA[NB NOTA_C_QTY],Table1[[#This Row],[//NOTA]])</f>
        <v>btbatik7lsnuntana</v>
      </c>
      <c r="E8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btbatikkain7lsn</v>
      </c>
      <c r="F80">
        <f ca="1">MATCH(E$5:E$345,[2]!GLOBAL[POINTER],0)</f>
        <v>2390</v>
      </c>
      <c r="G80">
        <f t="shared" si="1"/>
        <v>104</v>
      </c>
      <c r="H80">
        <f ca="1">MATCH(Table1[[#This Row],[NB NOTA_C_QTY]],[3]!db[NB NOTA_C_QTY],0)</f>
        <v>377</v>
      </c>
      <c r="I80" s="4" t="str">
        <f ca="1">INDEX(INDIRECT($4:$4),Table1[//DB])</f>
        <v>BT batik kain</v>
      </c>
      <c r="J80" s="4" t="str">
        <f ca="1">INDEX(INDIRECT($4:$4),Table1[//DB])</f>
        <v>UNTANA</v>
      </c>
      <c r="K80" s="5" t="str">
        <f ca="1">INDEX(INDIRECT($4:$4),Table1[//DB])</f>
        <v>GLORY</v>
      </c>
      <c r="L80" s="4" t="str">
        <f ca="1">INDEX(INDIRECT($4:$4),Table1[//DB])</f>
        <v>7 LSN</v>
      </c>
      <c r="M80" s="4" t="str">
        <f ca="1">INDEX(INDIRECT($4:$4),Table1[//DB])</f>
        <v>buku</v>
      </c>
      <c r="N80" s="4" t="str">
        <f ca="1">INDEX(INDIRECT($4:$4),Table1[//DB])</f>
        <v>7</v>
      </c>
      <c r="O80" s="4" t="str">
        <f ca="1">INDEX(INDIRECT($4:$4),Table1[//DB])</f>
        <v>LSN</v>
      </c>
      <c r="P80" s="4">
        <f ca="1">INDEX(INDIRECT($4:$4),Table1[//DB])</f>
        <v>12</v>
      </c>
      <c r="Q80" s="4" t="str">
        <f ca="1">INDEX(INDIRECT($4:$4),Table1[//DB])</f>
        <v>PCS</v>
      </c>
      <c r="R80" s="4" t="str">
        <f ca="1">INDEX(INDIRECT($4:$4),Table1[//DB])</f>
        <v/>
      </c>
      <c r="S80" s="4" t="str">
        <f ca="1">INDEX(INDIRECT($4:$4),Table1[//DB])</f>
        <v/>
      </c>
      <c r="T80" s="4">
        <f ca="1">INDEX(INDIRECT($4:$4),Table1[//DB])</f>
        <v>84</v>
      </c>
      <c r="U80" s="4" t="str">
        <f ca="1">INDEX(INDIRECT($4:$4),Table1[//DB])</f>
        <v>PCS</v>
      </c>
      <c r="V80" s="4"/>
      <c r="W80" s="2">
        <f>INDEX([1]!NOTA[C],Table1[[#This Row],[//NOTA]])</f>
        <v>1</v>
      </c>
      <c r="X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0" s="2">
        <f>IF(Table1[[#This Row],[CTN]]&lt;1,"",INDEX([1]!NOTA[QTY],Table1[[#This Row],[//NOTA]]))</f>
        <v>7</v>
      </c>
      <c r="Z80" s="2" t="str">
        <f>IF(Table1[[#This Row],[CTN]]&lt;1,"",INDEX([1]!NOTA[STN],Table1[[#This Row],[//NOTA]]))</f>
        <v>LSN</v>
      </c>
      <c r="AA8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80" s="4" t="str">
        <f>IF(Table1[[#This Row],[CTN]]&lt;1,INDEX([1]!NOTA[QTY],Table1[[#This Row],[//NOTA]]),"")</f>
        <v/>
      </c>
      <c r="AC80" s="4" t="str">
        <f>IF(Table1[[#This Row],[SISA]]="","",INDEX([1]!NOTA[STN],Table1[[#This Row],[//NOTA]]))</f>
        <v/>
      </c>
      <c r="AD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0" s="2" t="str">
        <f>IF(Table1[[#This Row],[SISA X]]="","",Table1[[#This Row],[STN X]])</f>
        <v/>
      </c>
      <c r="AF80" s="2">
        <f ca="1">IF(AND(AR$5:AR$345&gt;=$3:$3,AR$5:AR$345&lt;=$4:$4),Table1[[#This Row],[CTN]],"")</f>
        <v>1</v>
      </c>
      <c r="AG80" s="2" t="str">
        <f ca="1">IF(Table1[[#This Row],[CTN_MG_1]]="","",Table1[[#This Row],[SISA X]])</f>
        <v/>
      </c>
      <c r="AH80" s="2" t="str">
        <f ca="1">IF(Table1[[#This Row],[QTY_ECER_MG_1]]="","",Table1[[#This Row],[STN SISA X]])</f>
        <v/>
      </c>
      <c r="AI80" s="2">
        <f ca="1">IF(Table1[[#This Row],[CTN_MG_1]]="","",COUNT(AF$6:AF80))</f>
        <v>66</v>
      </c>
      <c r="AJ80" s="2" t="str">
        <f ca="1">IF(AND(Table1[TGL_H]&gt;=$3:$3,Table1[TGL_H]&lt;=$4:$4),Table1[CTN],"")</f>
        <v/>
      </c>
      <c r="AK80" s="2" t="str">
        <f ca="1">IF(Table1[[#This Row],[CTN_MG_2]]="","",Table1[[#This Row],[SISA X]])</f>
        <v/>
      </c>
      <c r="AL80" s="2" t="str">
        <f ca="1">IF(Table1[[#This Row],[QTY_ECER_MG_2]]="","",Table1[[#This Row],[STN SISA X]])</f>
        <v/>
      </c>
      <c r="AM80" s="2" t="str">
        <f ca="1">IF(Table1[[#This Row],[CTN_MG_2]]="","",COUNT(AJ$6:AJ80))</f>
        <v/>
      </c>
      <c r="AN80" s="2" t="str">
        <f ca="1">IF(AND(AR$5:AR$345&gt;=$3:$3,AR$5:AR$345&lt;=$4:$4),Table1[[#This Row],[CTN]],"")</f>
        <v/>
      </c>
      <c r="AO80" s="2" t="str">
        <f ca="1">IF(Table1[[#This Row],[CTN_MG_3]]="","",Table1[[#This Row],[SISA X]])</f>
        <v/>
      </c>
      <c r="AP80" s="2" t="str">
        <f ca="1">IF(Table1[[#This Row],[QTY_ECER_MG_3]]="","",Table1[[#This Row],[STN SISA X]])</f>
        <v/>
      </c>
      <c r="AQ80" s="4" t="str">
        <f ca="1">IF(Table1[[#This Row],[CTN_MG_3]]="","",COUNT(AN$6:AN80))</f>
        <v/>
      </c>
      <c r="AR80" s="3">
        <f ca="1">INDEX([1]!NOTA[TGL_H],Table1[[#This Row],[//NOTA]])</f>
        <v>45114</v>
      </c>
    </row>
    <row r="81" spans="1:44" x14ac:dyDescent="0.25">
      <c r="A81" s="1">
        <v>106</v>
      </c>
      <c r="D81" t="str">
        <f ca="1">INDEX([1]!NOTA[NB NOTA_C_QTY],Table1[[#This Row],[//NOTA]])</f>
        <v>gelpentizo10tg34096lsnuntana</v>
      </c>
      <c r="E8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gelpentizo10tg34096lsn</v>
      </c>
      <c r="F81">
        <f ca="1">MATCH(E$5:E$345,[2]!GLOBAL[POINTER],0)</f>
        <v>2541</v>
      </c>
      <c r="G81">
        <f t="shared" si="1"/>
        <v>106</v>
      </c>
      <c r="H81">
        <f ca="1">MATCH(Table1[[#This Row],[NB NOTA_C_QTY]],[3]!db[NB NOTA_C_QTY],0)</f>
        <v>861</v>
      </c>
      <c r="I81" s="4" t="str">
        <f ca="1">INDEX(INDIRECT($4:$4),Table1[//DB])</f>
        <v>Gel pen Tizo 1.0 TG 340</v>
      </c>
      <c r="J81" s="4" t="str">
        <f ca="1">INDEX(INDIRECT($4:$4),Table1[//DB])</f>
        <v>UNTANA</v>
      </c>
      <c r="K81" s="5" t="str">
        <f ca="1">INDEX(INDIRECT($4:$4),Table1[//DB])</f>
        <v>DB STATIONERY</v>
      </c>
      <c r="L81" s="4" t="str">
        <f ca="1">INDEX(INDIRECT($4:$4),Table1[//DB])</f>
        <v>96 LSN</v>
      </c>
      <c r="M81" s="4" t="str">
        <f ca="1">INDEX(INDIRECT($4:$4),Table1[//DB])</f>
        <v>pen</v>
      </c>
      <c r="N81" s="4" t="str">
        <f ca="1">INDEX(INDIRECT($4:$4),Table1[//DB])</f>
        <v>96</v>
      </c>
      <c r="O81" s="4" t="str">
        <f ca="1">INDEX(INDIRECT($4:$4),Table1[//DB])</f>
        <v>LSN</v>
      </c>
      <c r="P81" s="4">
        <f ca="1">INDEX(INDIRECT($4:$4),Table1[//DB])</f>
        <v>12</v>
      </c>
      <c r="Q81" s="4" t="str">
        <f ca="1">INDEX(INDIRECT($4:$4),Table1[//DB])</f>
        <v>PCS</v>
      </c>
      <c r="R81" s="4" t="str">
        <f ca="1">INDEX(INDIRECT($4:$4),Table1[//DB])</f>
        <v/>
      </c>
      <c r="S81" s="4" t="str">
        <f ca="1">INDEX(INDIRECT($4:$4),Table1[//DB])</f>
        <v/>
      </c>
      <c r="T81" s="4">
        <f ca="1">INDEX(INDIRECT($4:$4),Table1[//DB])</f>
        <v>1152</v>
      </c>
      <c r="U81" s="4" t="str">
        <f ca="1">INDEX(INDIRECT($4:$4),Table1[//DB])</f>
        <v>PCS</v>
      </c>
      <c r="V81" s="4"/>
      <c r="W81" s="2">
        <f>INDEX([1]!NOTA[C],Table1[[#This Row],[//NOTA]])</f>
        <v>10</v>
      </c>
      <c r="X8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81" s="2">
        <f>IF(Table1[[#This Row],[CTN]]&lt;1,"",INDEX([1]!NOTA[QTY],Table1[[#This Row],[//NOTA]]))</f>
        <v>960</v>
      </c>
      <c r="Z81" s="2" t="str">
        <f>IF(Table1[[#This Row],[CTN]]&lt;1,"",INDEX([1]!NOTA[STN],Table1[[#This Row],[//NOTA]]))</f>
        <v>LSN</v>
      </c>
      <c r="AA8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</v>
      </c>
      <c r="AB81" s="4" t="str">
        <f>IF(Table1[[#This Row],[CTN]]&lt;1,INDEX([1]!NOTA[QTY],Table1[[#This Row],[//NOTA]]),"")</f>
        <v/>
      </c>
      <c r="AC81" s="4" t="str">
        <f>IF(Table1[[#This Row],[SISA]]="","",INDEX([1]!NOTA[STN],Table1[[#This Row],[//NOTA]]))</f>
        <v/>
      </c>
      <c r="AD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1" s="2" t="str">
        <f>IF(Table1[[#This Row],[SISA X]]="","",Table1[[#This Row],[STN X]])</f>
        <v/>
      </c>
      <c r="AF81" s="2">
        <f ca="1">IF(AND(AR$5:AR$345&gt;=$3:$3,AR$5:AR$345&lt;=$4:$4),Table1[[#This Row],[CTN]],"")</f>
        <v>10</v>
      </c>
      <c r="AG81" s="2" t="str">
        <f ca="1">IF(Table1[[#This Row],[CTN_MG_1]]="","",Table1[[#This Row],[SISA X]])</f>
        <v/>
      </c>
      <c r="AH81" s="2" t="str">
        <f ca="1">IF(Table1[[#This Row],[QTY_ECER_MG_1]]="","",Table1[[#This Row],[STN SISA X]])</f>
        <v/>
      </c>
      <c r="AI81" s="2">
        <f ca="1">IF(Table1[[#This Row],[CTN_MG_1]]="","",COUNT(AF$6:AF81))</f>
        <v>67</v>
      </c>
      <c r="AJ81" s="2" t="str">
        <f ca="1">IF(AND(Table1[TGL_H]&gt;=$3:$3,Table1[TGL_H]&lt;=$4:$4),Table1[CTN],"")</f>
        <v/>
      </c>
      <c r="AK81" s="2" t="str">
        <f ca="1">IF(Table1[[#This Row],[CTN_MG_2]]="","",Table1[[#This Row],[SISA X]])</f>
        <v/>
      </c>
      <c r="AL81" s="2" t="str">
        <f ca="1">IF(Table1[[#This Row],[QTY_ECER_MG_2]]="","",Table1[[#This Row],[STN SISA X]])</f>
        <v/>
      </c>
      <c r="AM81" s="2" t="str">
        <f ca="1">IF(Table1[[#This Row],[CTN_MG_2]]="","",COUNT(AJ$6:AJ81))</f>
        <v/>
      </c>
      <c r="AN81" s="2" t="str">
        <f ca="1">IF(AND(AR$5:AR$345&gt;=$3:$3,AR$5:AR$345&lt;=$4:$4),Table1[[#This Row],[CTN]],"")</f>
        <v/>
      </c>
      <c r="AO81" s="2" t="str">
        <f ca="1">IF(Table1[[#This Row],[CTN_MG_3]]="","",Table1[[#This Row],[SISA X]])</f>
        <v/>
      </c>
      <c r="AP81" s="2" t="str">
        <f ca="1">IF(Table1[[#This Row],[QTY_ECER_MG_3]]="","",Table1[[#This Row],[STN SISA X]])</f>
        <v/>
      </c>
      <c r="AQ81" s="4" t="str">
        <f ca="1">IF(Table1[[#This Row],[CTN_MG_3]]="","",COUNT(AN$6:AN81))</f>
        <v/>
      </c>
      <c r="AR81" s="3">
        <f ca="1">INDEX([1]!NOTA[TGL_H],Table1[[#This Row],[//NOTA]])</f>
        <v>45114</v>
      </c>
    </row>
    <row r="82" spans="1:44" x14ac:dyDescent="0.25">
      <c r="A82" s="1">
        <v>107</v>
      </c>
      <c r="D82" t="str">
        <f ca="1">INDEX([1]!NOTA[NB NOTA_C_QTY],Table1[[#This Row],[//NOTA]])</f>
        <v>gel10340birutg340bi96lsnuntana</v>
      </c>
      <c r="E8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gelpentizo10tg340biru96lsn</v>
      </c>
      <c r="F82">
        <f ca="1">MATCH(E$5:E$345,[2]!GLOBAL[POINTER],0)</f>
        <v>526</v>
      </c>
      <c r="G82">
        <f t="shared" si="1"/>
        <v>107</v>
      </c>
      <c r="H82">
        <f ca="1">MATCH(Table1[[#This Row],[NB NOTA_C_QTY]],[3]!db[NB NOTA_C_QTY],0)</f>
        <v>809</v>
      </c>
      <c r="I82" s="4" t="str">
        <f ca="1">INDEX(INDIRECT($4:$4),Table1[//DB])</f>
        <v>Gel pen Tizo 1.0 TG 340 biru</v>
      </c>
      <c r="J82" s="4" t="str">
        <f ca="1">INDEX(INDIRECT($4:$4),Table1[//DB])</f>
        <v>UNTANA</v>
      </c>
      <c r="K82" s="5" t="str">
        <f ca="1">INDEX(INDIRECT($4:$4),Table1[//DB])</f>
        <v>DB STATIONERY</v>
      </c>
      <c r="L82" s="4" t="str">
        <f ca="1">INDEX(INDIRECT($4:$4),Table1[//DB])</f>
        <v>96 LSN</v>
      </c>
      <c r="M82" s="4" t="str">
        <f ca="1">INDEX(INDIRECT($4:$4),Table1[//DB])</f>
        <v>pen</v>
      </c>
      <c r="N82" s="4" t="str">
        <f ca="1">INDEX(INDIRECT($4:$4),Table1[//DB])</f>
        <v>96</v>
      </c>
      <c r="O82" s="4" t="str">
        <f ca="1">INDEX(INDIRECT($4:$4),Table1[//DB])</f>
        <v>LSN</v>
      </c>
      <c r="P82" s="4">
        <f ca="1">INDEX(INDIRECT($4:$4),Table1[//DB])</f>
        <v>12</v>
      </c>
      <c r="Q82" s="4" t="str">
        <f ca="1">INDEX(INDIRECT($4:$4),Table1[//DB])</f>
        <v>PCS</v>
      </c>
      <c r="R82" s="4" t="str">
        <f ca="1">INDEX(INDIRECT($4:$4),Table1[//DB])</f>
        <v/>
      </c>
      <c r="S82" s="4" t="str">
        <f ca="1">INDEX(INDIRECT($4:$4),Table1[//DB])</f>
        <v/>
      </c>
      <c r="T82" s="4">
        <f ca="1">INDEX(INDIRECT($4:$4),Table1[//DB])</f>
        <v>1152</v>
      </c>
      <c r="U82" s="4" t="str">
        <f ca="1">INDEX(INDIRECT($4:$4),Table1[//DB])</f>
        <v>PCS</v>
      </c>
      <c r="V82" s="4"/>
      <c r="W82" s="2">
        <f>INDEX([1]!NOTA[C],Table1[[#This Row],[//NOTA]])</f>
        <v>5</v>
      </c>
      <c r="X8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2" s="2">
        <f>IF(Table1[[#This Row],[CTN]]&lt;1,"",INDEX([1]!NOTA[QTY],Table1[[#This Row],[//NOTA]]))</f>
        <v>480</v>
      </c>
      <c r="Z82" s="2" t="str">
        <f>IF(Table1[[#This Row],[CTN]]&lt;1,"",INDEX([1]!NOTA[STN],Table1[[#This Row],[//NOTA]]))</f>
        <v>LSN</v>
      </c>
      <c r="AA8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82" s="4" t="str">
        <f>IF(Table1[[#This Row],[CTN]]&lt;1,INDEX([1]!NOTA[QTY],Table1[[#This Row],[//NOTA]]),"")</f>
        <v/>
      </c>
      <c r="AC82" s="4" t="str">
        <f>IF(Table1[[#This Row],[SISA]]="","",INDEX([1]!NOTA[STN],Table1[[#This Row],[//NOTA]]))</f>
        <v/>
      </c>
      <c r="AD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2" s="2" t="str">
        <f>IF(Table1[[#This Row],[SISA X]]="","",Table1[[#This Row],[STN X]])</f>
        <v/>
      </c>
      <c r="AF82" s="2">
        <f ca="1">IF(AND(AR$5:AR$345&gt;=$3:$3,AR$5:AR$345&lt;=$4:$4),Table1[[#This Row],[CTN]],"")</f>
        <v>5</v>
      </c>
      <c r="AG82" s="2" t="str">
        <f ca="1">IF(Table1[[#This Row],[CTN_MG_1]]="","",Table1[[#This Row],[SISA X]])</f>
        <v/>
      </c>
      <c r="AH82" s="2" t="str">
        <f ca="1">IF(Table1[[#This Row],[QTY_ECER_MG_1]]="","",Table1[[#This Row],[STN SISA X]])</f>
        <v/>
      </c>
      <c r="AI82" s="2">
        <f ca="1">IF(Table1[[#This Row],[CTN_MG_1]]="","",COUNT(AF$6:AF82))</f>
        <v>68</v>
      </c>
      <c r="AJ82" s="2" t="str">
        <f ca="1">IF(AND(Table1[TGL_H]&gt;=$3:$3,Table1[TGL_H]&lt;=$4:$4),Table1[CTN],"")</f>
        <v/>
      </c>
      <c r="AK82" s="2" t="str">
        <f ca="1">IF(Table1[[#This Row],[CTN_MG_2]]="","",Table1[[#This Row],[SISA X]])</f>
        <v/>
      </c>
      <c r="AL82" s="2" t="str">
        <f ca="1">IF(Table1[[#This Row],[QTY_ECER_MG_2]]="","",Table1[[#This Row],[STN SISA X]])</f>
        <v/>
      </c>
      <c r="AM82" s="2" t="str">
        <f ca="1">IF(Table1[[#This Row],[CTN_MG_2]]="","",COUNT(AJ$6:AJ82))</f>
        <v/>
      </c>
      <c r="AN82" s="2" t="str">
        <f ca="1">IF(AND(AR$5:AR$345&gt;=$3:$3,AR$5:AR$345&lt;=$4:$4),Table1[[#This Row],[CTN]],"")</f>
        <v/>
      </c>
      <c r="AO82" s="2" t="str">
        <f ca="1">IF(Table1[[#This Row],[CTN_MG_3]]="","",Table1[[#This Row],[SISA X]])</f>
        <v/>
      </c>
      <c r="AP82" s="2" t="str">
        <f ca="1">IF(Table1[[#This Row],[QTY_ECER_MG_3]]="","",Table1[[#This Row],[STN SISA X]])</f>
        <v/>
      </c>
      <c r="AQ82" s="4" t="str">
        <f ca="1">IF(Table1[[#This Row],[CTN_MG_3]]="","",COUNT(AN$6:AN82))</f>
        <v/>
      </c>
      <c r="AR82" s="3">
        <f ca="1">INDEX([1]!NOTA[TGL_H],Table1[[#This Row],[//NOTA]])</f>
        <v>45114</v>
      </c>
    </row>
    <row r="83" spans="1:44" x14ac:dyDescent="0.25">
      <c r="A83" s="1">
        <v>108</v>
      </c>
      <c r="D83" t="str">
        <f ca="1">INDEX([1]!NOTA[NB NOTA_C_QTY],Table1[[#This Row],[//NOTA]])</f>
        <v>mekpensil20tizotm030a196lsnuntana</v>
      </c>
      <c r="E8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mechpentizo20tm030a196lsn</v>
      </c>
      <c r="F83">
        <f ca="1">MATCH(E$5:E$345,[2]!GLOBAL[POINTER],0)</f>
        <v>2937</v>
      </c>
      <c r="G83">
        <f t="shared" si="1"/>
        <v>108</v>
      </c>
      <c r="H83">
        <f ca="1">MATCH(Table1[[#This Row],[NB NOTA_C_QTY]],[3]!db[NB NOTA_C_QTY],0)</f>
        <v>1707</v>
      </c>
      <c r="I83" s="4" t="str">
        <f ca="1">INDEX(INDIRECT($4:$4),Table1[//DB])</f>
        <v>Mech Pen Tizo 2.0 TM 030A-1</v>
      </c>
      <c r="J83" s="4" t="str">
        <f ca="1">INDEX(INDIRECT($4:$4),Table1[//DB])</f>
        <v>UNTANA</v>
      </c>
      <c r="K83" s="5" t="str">
        <f ca="1">INDEX(INDIRECT($4:$4),Table1[//DB])</f>
        <v>DB</v>
      </c>
      <c r="L83" s="4" t="str">
        <f ca="1">INDEX(INDIRECT($4:$4),Table1[//DB])</f>
        <v>96 LSN</v>
      </c>
      <c r="M83" s="4" t="str">
        <f ca="1">INDEX(INDIRECT($4:$4),Table1[//DB])</f>
        <v>mechpen</v>
      </c>
      <c r="N83" s="4" t="str">
        <f ca="1">INDEX(INDIRECT($4:$4),Table1[//DB])</f>
        <v>96</v>
      </c>
      <c r="O83" s="4" t="str">
        <f ca="1">INDEX(INDIRECT($4:$4),Table1[//DB])</f>
        <v>LSN</v>
      </c>
      <c r="P83" s="4">
        <f ca="1">INDEX(INDIRECT($4:$4),Table1[//DB])</f>
        <v>12</v>
      </c>
      <c r="Q83" s="4" t="str">
        <f ca="1">INDEX(INDIRECT($4:$4),Table1[//DB])</f>
        <v>PCS</v>
      </c>
      <c r="R83" s="4" t="str">
        <f ca="1">INDEX(INDIRECT($4:$4),Table1[//DB])</f>
        <v/>
      </c>
      <c r="S83" s="4" t="str">
        <f ca="1">INDEX(INDIRECT($4:$4),Table1[//DB])</f>
        <v/>
      </c>
      <c r="T83" s="4">
        <f ca="1">INDEX(INDIRECT($4:$4),Table1[//DB])</f>
        <v>1152</v>
      </c>
      <c r="U83" s="4" t="str">
        <f ca="1">INDEX(INDIRECT($4:$4),Table1[//DB])</f>
        <v>PCS</v>
      </c>
      <c r="V83" s="4"/>
      <c r="W83" s="2">
        <f>INDEX([1]!NOTA[C],Table1[[#This Row],[//NOTA]])</f>
        <v>2</v>
      </c>
      <c r="X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3" s="2">
        <f>IF(Table1[[#This Row],[CTN]]&lt;1,"",INDEX([1]!NOTA[QTY],Table1[[#This Row],[//NOTA]]))</f>
        <v>192</v>
      </c>
      <c r="Z83" s="2" t="str">
        <f>IF(Table1[[#This Row],[CTN]]&lt;1,"",INDEX([1]!NOTA[STN],Table1[[#This Row],[//NOTA]]))</f>
        <v>LSN</v>
      </c>
      <c r="AA8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83" s="4" t="str">
        <f>IF(Table1[[#This Row],[CTN]]&lt;1,INDEX([1]!NOTA[QTY],Table1[[#This Row],[//NOTA]]),"")</f>
        <v/>
      </c>
      <c r="AC83" s="4" t="str">
        <f>IF(Table1[[#This Row],[SISA]]="","",INDEX([1]!NOTA[STN],Table1[[#This Row],[//NOTA]]))</f>
        <v/>
      </c>
      <c r="AD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3" s="2" t="str">
        <f>IF(Table1[[#This Row],[SISA X]]="","",Table1[[#This Row],[STN X]])</f>
        <v/>
      </c>
      <c r="AF83" s="2">
        <f ca="1">IF(AND(AR$5:AR$345&gt;=$3:$3,AR$5:AR$345&lt;=$4:$4),Table1[[#This Row],[CTN]],"")</f>
        <v>2</v>
      </c>
      <c r="AG83" s="2" t="str">
        <f ca="1">IF(Table1[[#This Row],[CTN_MG_1]]="","",Table1[[#This Row],[SISA X]])</f>
        <v/>
      </c>
      <c r="AH83" s="2" t="str">
        <f ca="1">IF(Table1[[#This Row],[QTY_ECER_MG_1]]="","",Table1[[#This Row],[STN SISA X]])</f>
        <v/>
      </c>
      <c r="AI83" s="2">
        <f ca="1">IF(Table1[[#This Row],[CTN_MG_1]]="","",COUNT(AF$6:AF83))</f>
        <v>69</v>
      </c>
      <c r="AJ83" s="2" t="str">
        <f ca="1">IF(AND(Table1[TGL_H]&gt;=$3:$3,Table1[TGL_H]&lt;=$4:$4),Table1[CTN],"")</f>
        <v/>
      </c>
      <c r="AK83" s="2" t="str">
        <f ca="1">IF(Table1[[#This Row],[CTN_MG_2]]="","",Table1[[#This Row],[SISA X]])</f>
        <v/>
      </c>
      <c r="AL83" s="2" t="str">
        <f ca="1">IF(Table1[[#This Row],[QTY_ECER_MG_2]]="","",Table1[[#This Row],[STN SISA X]])</f>
        <v/>
      </c>
      <c r="AM83" s="2" t="str">
        <f ca="1">IF(Table1[[#This Row],[CTN_MG_2]]="","",COUNT(AJ$6:AJ83))</f>
        <v/>
      </c>
      <c r="AN83" s="2" t="str">
        <f ca="1">IF(AND(AR$5:AR$345&gt;=$3:$3,AR$5:AR$345&lt;=$4:$4),Table1[[#This Row],[CTN]],"")</f>
        <v/>
      </c>
      <c r="AO83" s="2" t="str">
        <f ca="1">IF(Table1[[#This Row],[CTN_MG_3]]="","",Table1[[#This Row],[SISA X]])</f>
        <v/>
      </c>
      <c r="AP83" s="2" t="str">
        <f ca="1">IF(Table1[[#This Row],[QTY_ECER_MG_3]]="","",Table1[[#This Row],[STN SISA X]])</f>
        <v/>
      </c>
      <c r="AQ83" s="4" t="str">
        <f ca="1">IF(Table1[[#This Row],[CTN_MG_3]]="","",COUNT(AN$6:AN83))</f>
        <v/>
      </c>
      <c r="AR83" s="3">
        <f ca="1">INDEX([1]!NOTA[TGL_H],Table1[[#This Row],[//NOTA]])</f>
        <v>45114</v>
      </c>
    </row>
    <row r="84" spans="1:44" x14ac:dyDescent="0.25">
      <c r="A84" s="1">
        <v>109</v>
      </c>
      <c r="D84" t="str">
        <f ca="1">INDEX([1]!NOTA[NB NOTA_C_QTY],Table1[[#This Row],[//NOTA]])</f>
        <v>mektizo20tm030c96lsnuntana</v>
      </c>
      <c r="E8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84">
        <f ca="1">MATCH(E$5:E$345,[2]!GLOBAL[POINTER],0)</f>
        <v>2938</v>
      </c>
      <c r="G84">
        <f t="shared" si="1"/>
        <v>109</v>
      </c>
      <c r="H84">
        <f ca="1">MATCH(Table1[[#This Row],[NB NOTA_C_QTY]],[3]!db[NB NOTA_C_QTY],0)</f>
        <v>1725</v>
      </c>
      <c r="I84" s="4" t="str">
        <f ca="1">INDEX(INDIRECT($4:$4),Table1[//DB])</f>
        <v>Mech pen Tizo 2.0 TM 030-C</v>
      </c>
      <c r="J84" s="4" t="str">
        <f ca="1">INDEX(INDIRECT($4:$4),Table1[//DB])</f>
        <v>UNTANA</v>
      </c>
      <c r="K84" s="5">
        <f ca="1">INDEX(INDIRECT($4:$4),Table1[//DB])</f>
        <v>99</v>
      </c>
      <c r="L84" s="4" t="str">
        <f ca="1">INDEX(INDIRECT($4:$4),Table1[//DB])</f>
        <v>96 LSN</v>
      </c>
      <c r="M84" s="4" t="str">
        <f ca="1">INDEX(INDIRECT($4:$4),Table1[//DB])</f>
        <v>mechpen</v>
      </c>
      <c r="N84" s="4" t="str">
        <f ca="1">INDEX(INDIRECT($4:$4),Table1[//DB])</f>
        <v>96</v>
      </c>
      <c r="O84" s="4" t="str">
        <f ca="1">INDEX(INDIRECT($4:$4),Table1[//DB])</f>
        <v>LSN</v>
      </c>
      <c r="P84" s="4">
        <f ca="1">INDEX(INDIRECT($4:$4),Table1[//DB])</f>
        <v>12</v>
      </c>
      <c r="Q84" s="4" t="str">
        <f ca="1">INDEX(INDIRECT($4:$4),Table1[//DB])</f>
        <v>PCS</v>
      </c>
      <c r="R84" s="4" t="str">
        <f ca="1">INDEX(INDIRECT($4:$4),Table1[//DB])</f>
        <v/>
      </c>
      <c r="S84" s="4" t="str">
        <f ca="1">INDEX(INDIRECT($4:$4),Table1[//DB])</f>
        <v/>
      </c>
      <c r="T84" s="4">
        <f ca="1">INDEX(INDIRECT($4:$4),Table1[//DB])</f>
        <v>1152</v>
      </c>
      <c r="U84" s="4" t="str">
        <f ca="1">INDEX(INDIRECT($4:$4),Table1[//DB])</f>
        <v>PCS</v>
      </c>
      <c r="V84" s="4"/>
      <c r="W84" s="2">
        <f>INDEX([1]!NOTA[C],Table1[[#This Row],[//NOTA]])</f>
        <v>2</v>
      </c>
      <c r="X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4" s="2">
        <f>IF(Table1[[#This Row],[CTN]]&lt;1,"",INDEX([1]!NOTA[QTY],Table1[[#This Row],[//NOTA]]))</f>
        <v>192</v>
      </c>
      <c r="Z84" s="2" t="str">
        <f>IF(Table1[[#This Row],[CTN]]&lt;1,"",INDEX([1]!NOTA[STN],Table1[[#This Row],[//NOTA]]))</f>
        <v>LSN</v>
      </c>
      <c r="AA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84" s="4" t="str">
        <f>IF(Table1[[#This Row],[CTN]]&lt;1,INDEX([1]!NOTA[QTY],Table1[[#This Row],[//NOTA]]),"")</f>
        <v/>
      </c>
      <c r="AC84" s="4" t="str">
        <f>IF(Table1[[#This Row],[SISA]]="","",INDEX([1]!NOTA[STN],Table1[[#This Row],[//NOTA]]))</f>
        <v/>
      </c>
      <c r="AD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4" s="2" t="str">
        <f>IF(Table1[[#This Row],[SISA X]]="","",Table1[[#This Row],[STN X]])</f>
        <v/>
      </c>
      <c r="AF84" s="2">
        <f ca="1">IF(AND(AR$5:AR$345&gt;=$3:$3,AR$5:AR$345&lt;=$4:$4),Table1[[#This Row],[CTN]],"")</f>
        <v>2</v>
      </c>
      <c r="AG84" s="2" t="str">
        <f ca="1">IF(Table1[[#This Row],[CTN_MG_1]]="","",Table1[[#This Row],[SISA X]])</f>
        <v/>
      </c>
      <c r="AH84" s="2" t="str">
        <f ca="1">IF(Table1[[#This Row],[QTY_ECER_MG_1]]="","",Table1[[#This Row],[STN SISA X]])</f>
        <v/>
      </c>
      <c r="AI84" s="2">
        <f ca="1">IF(Table1[[#This Row],[CTN_MG_1]]="","",COUNT(AF$6:AF84))</f>
        <v>70</v>
      </c>
      <c r="AJ84" s="2" t="str">
        <f ca="1">IF(AND(Table1[TGL_H]&gt;=$3:$3,Table1[TGL_H]&lt;=$4:$4),Table1[CTN],"")</f>
        <v/>
      </c>
      <c r="AK84" s="2" t="str">
        <f ca="1">IF(Table1[[#This Row],[CTN_MG_2]]="","",Table1[[#This Row],[SISA X]])</f>
        <v/>
      </c>
      <c r="AL84" s="2" t="str">
        <f ca="1">IF(Table1[[#This Row],[QTY_ECER_MG_2]]="","",Table1[[#This Row],[STN SISA X]])</f>
        <v/>
      </c>
      <c r="AM84" s="2" t="str">
        <f ca="1">IF(Table1[[#This Row],[CTN_MG_2]]="","",COUNT(AJ$6:AJ84))</f>
        <v/>
      </c>
      <c r="AN84" s="2" t="str">
        <f ca="1">IF(AND(AR$5:AR$345&gt;=$3:$3,AR$5:AR$345&lt;=$4:$4),Table1[[#This Row],[CTN]],"")</f>
        <v/>
      </c>
      <c r="AO84" s="2" t="str">
        <f ca="1">IF(Table1[[#This Row],[CTN_MG_3]]="","",Table1[[#This Row],[SISA X]])</f>
        <v/>
      </c>
      <c r="AP84" s="2" t="str">
        <f ca="1">IF(Table1[[#This Row],[QTY_ECER_MG_3]]="","",Table1[[#This Row],[STN SISA X]])</f>
        <v/>
      </c>
      <c r="AQ84" s="4" t="str">
        <f ca="1">IF(Table1[[#This Row],[CTN_MG_3]]="","",COUNT(AN$6:AN84))</f>
        <v/>
      </c>
      <c r="AR84" s="3">
        <f ca="1">INDEX([1]!NOTA[TGL_H],Table1[[#This Row],[//NOTA]])</f>
        <v>45114</v>
      </c>
    </row>
    <row r="85" spans="1:44" x14ac:dyDescent="0.25">
      <c r="A85" s="1">
        <v>110</v>
      </c>
      <c r="D85" t="str">
        <f ca="1">INDEX([1]!NOTA[NB NOTA_C_QTY],Table1[[#This Row],[//NOTA]])</f>
        <v>isigelinktz501r96lsnuntana</v>
      </c>
      <c r="E8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isigeltz501r96lsn</v>
      </c>
      <c r="F85">
        <f ca="1">MATCH(E$5:E$345,[2]!GLOBAL[POINTER],0)</f>
        <v>2794</v>
      </c>
      <c r="G85">
        <f t="shared" si="1"/>
        <v>110</v>
      </c>
      <c r="H85">
        <f ca="1">MATCH(Table1[[#This Row],[NB NOTA_C_QTY]],[3]!db[NB NOTA_C_QTY],0)</f>
        <v>1121</v>
      </c>
      <c r="I85" s="4" t="str">
        <f ca="1">INDEX(INDIRECT($4:$4),Table1[//DB])</f>
        <v>Isi gel TZ-501 R</v>
      </c>
      <c r="J85" s="4" t="str">
        <f ca="1">INDEX(INDIRECT($4:$4),Table1[//DB])</f>
        <v>UNTANA</v>
      </c>
      <c r="K85" s="5" t="str">
        <f ca="1">INDEX(INDIRECT($4:$4),Table1[//DB])</f>
        <v>DB</v>
      </c>
      <c r="L85" s="4" t="str">
        <f ca="1">INDEX(INDIRECT($4:$4),Table1[//DB])</f>
        <v>96 LSN</v>
      </c>
      <c r="M85" s="4" t="str">
        <f ca="1">INDEX(INDIRECT($4:$4),Table1[//DB])</f>
        <v>isi</v>
      </c>
      <c r="N85" s="4" t="str">
        <f ca="1">INDEX(INDIRECT($4:$4),Table1[//DB])</f>
        <v>96</v>
      </c>
      <c r="O85" s="4" t="str">
        <f ca="1">INDEX(INDIRECT($4:$4),Table1[//DB])</f>
        <v>LSN</v>
      </c>
      <c r="P85" s="4">
        <f ca="1">INDEX(INDIRECT($4:$4),Table1[//DB])</f>
        <v>12</v>
      </c>
      <c r="Q85" s="4" t="str">
        <f ca="1">INDEX(INDIRECT($4:$4),Table1[//DB])</f>
        <v>PCS</v>
      </c>
      <c r="R85" s="4" t="str">
        <f ca="1">INDEX(INDIRECT($4:$4),Table1[//DB])</f>
        <v/>
      </c>
      <c r="S85" s="4" t="str">
        <f ca="1">INDEX(INDIRECT($4:$4),Table1[//DB])</f>
        <v/>
      </c>
      <c r="T85" s="4">
        <f ca="1">INDEX(INDIRECT($4:$4),Table1[//DB])</f>
        <v>1152</v>
      </c>
      <c r="U85" s="4" t="str">
        <f ca="1">INDEX(INDIRECT($4:$4),Table1[//DB])</f>
        <v>PCS</v>
      </c>
      <c r="V85" s="4"/>
      <c r="W85" s="2">
        <f>INDEX([1]!NOTA[C],Table1[[#This Row],[//NOTA]])</f>
        <v>4</v>
      </c>
      <c r="X8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5" s="2">
        <f>IF(Table1[[#This Row],[CTN]]&lt;1,"",INDEX([1]!NOTA[QTY],Table1[[#This Row],[//NOTA]]))</f>
        <v>384</v>
      </c>
      <c r="Z85" s="2" t="str">
        <f>IF(Table1[[#This Row],[CTN]]&lt;1,"",INDEX([1]!NOTA[STN],Table1[[#This Row],[//NOTA]]))</f>
        <v>LSN</v>
      </c>
      <c r="AA8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B85" s="4" t="str">
        <f>IF(Table1[[#This Row],[CTN]]&lt;1,INDEX([1]!NOTA[QTY],Table1[[#This Row],[//NOTA]]),"")</f>
        <v/>
      </c>
      <c r="AC85" s="4" t="str">
        <f>IF(Table1[[#This Row],[SISA]]="","",INDEX([1]!NOTA[STN],Table1[[#This Row],[//NOTA]]))</f>
        <v/>
      </c>
      <c r="AD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5" s="2" t="str">
        <f>IF(Table1[[#This Row],[SISA X]]="","",Table1[[#This Row],[STN X]])</f>
        <v/>
      </c>
      <c r="AF85" s="2">
        <f ca="1">IF(AND(AR$5:AR$345&gt;=$3:$3,AR$5:AR$345&lt;=$4:$4),Table1[[#This Row],[CTN]],"")</f>
        <v>4</v>
      </c>
      <c r="AG85" s="2" t="str">
        <f ca="1">IF(Table1[[#This Row],[CTN_MG_1]]="","",Table1[[#This Row],[SISA X]])</f>
        <v/>
      </c>
      <c r="AH85" s="2" t="str">
        <f ca="1">IF(Table1[[#This Row],[QTY_ECER_MG_1]]="","",Table1[[#This Row],[STN SISA X]])</f>
        <v/>
      </c>
      <c r="AI85" s="2">
        <f ca="1">IF(Table1[[#This Row],[CTN_MG_1]]="","",COUNT(AF$6:AF85))</f>
        <v>71</v>
      </c>
      <c r="AJ85" s="2" t="str">
        <f ca="1">IF(AND(Table1[TGL_H]&gt;=$3:$3,Table1[TGL_H]&lt;=$4:$4),Table1[CTN],"")</f>
        <v/>
      </c>
      <c r="AK85" s="2" t="str">
        <f ca="1">IF(Table1[[#This Row],[CTN_MG_2]]="","",Table1[[#This Row],[SISA X]])</f>
        <v/>
      </c>
      <c r="AL85" s="2" t="str">
        <f ca="1">IF(Table1[[#This Row],[QTY_ECER_MG_2]]="","",Table1[[#This Row],[STN SISA X]])</f>
        <v/>
      </c>
      <c r="AM85" s="2" t="str">
        <f ca="1">IF(Table1[[#This Row],[CTN_MG_2]]="","",COUNT(AJ$6:AJ85))</f>
        <v/>
      </c>
      <c r="AN85" s="2" t="str">
        <f ca="1">IF(AND(AR$5:AR$345&gt;=$3:$3,AR$5:AR$345&lt;=$4:$4),Table1[[#This Row],[CTN]],"")</f>
        <v/>
      </c>
      <c r="AO85" s="2" t="str">
        <f ca="1">IF(Table1[[#This Row],[CTN_MG_3]]="","",Table1[[#This Row],[SISA X]])</f>
        <v/>
      </c>
      <c r="AP85" s="2" t="str">
        <f ca="1">IF(Table1[[#This Row],[QTY_ECER_MG_3]]="","",Table1[[#This Row],[STN SISA X]])</f>
        <v/>
      </c>
      <c r="AQ85" s="4" t="str">
        <f ca="1">IF(Table1[[#This Row],[CTN_MG_3]]="","",COUNT(AN$6:AN85))</f>
        <v/>
      </c>
      <c r="AR85" s="3">
        <f ca="1">INDEX([1]!NOTA[TGL_H],Table1[[#This Row],[//NOTA]])</f>
        <v>45114</v>
      </c>
    </row>
    <row r="86" spans="1:44" x14ac:dyDescent="0.25">
      <c r="A86" s="1">
        <v>111</v>
      </c>
      <c r="D86" t="str">
        <f ca="1">INDEX([1]!NOTA[NB NOTA_C_QTY],Table1[[#This Row],[//NOTA]])</f>
        <v>geltizoretrc05tg67096lsnuntana</v>
      </c>
      <c r="E8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gelpentizoretrc05tg67096lsn</v>
      </c>
      <c r="F86">
        <f ca="1">MATCH(E$5:E$345,[2]!GLOBAL[POINTER],0)</f>
        <v>2501</v>
      </c>
      <c r="G86">
        <f t="shared" si="1"/>
        <v>111</v>
      </c>
      <c r="H86">
        <f ca="1">MATCH(Table1[[#This Row],[NB NOTA_C_QTY]],[3]!db[NB NOTA_C_QTY],0)</f>
        <v>947</v>
      </c>
      <c r="I86" s="4" t="str">
        <f ca="1">INDEX(INDIRECT($4:$4),Table1[//DB])</f>
        <v>Gel pen Tizo Retrc 0.5 TG 670</v>
      </c>
      <c r="J86" s="4" t="str">
        <f ca="1">INDEX(INDIRECT($4:$4),Table1[//DB])</f>
        <v>UNTANA</v>
      </c>
      <c r="K86" s="5" t="str">
        <f ca="1">INDEX(INDIRECT($4:$4),Table1[//DB])</f>
        <v>DB STATIONERY</v>
      </c>
      <c r="L86" s="4" t="str">
        <f ca="1">INDEX(INDIRECT($4:$4),Table1[//DB])</f>
        <v>96 LSN</v>
      </c>
      <c r="M86" s="4" t="str">
        <f ca="1">INDEX(INDIRECT($4:$4),Table1[//DB])</f>
        <v>pen</v>
      </c>
      <c r="N86" s="4" t="str">
        <f ca="1">INDEX(INDIRECT($4:$4),Table1[//DB])</f>
        <v>96</v>
      </c>
      <c r="O86" s="4" t="str">
        <f ca="1">INDEX(INDIRECT($4:$4),Table1[//DB])</f>
        <v>LSN</v>
      </c>
      <c r="P86" s="4">
        <f ca="1">INDEX(INDIRECT($4:$4),Table1[//DB])</f>
        <v>12</v>
      </c>
      <c r="Q86" s="4" t="str">
        <f ca="1">INDEX(INDIRECT($4:$4),Table1[//DB])</f>
        <v>PCS</v>
      </c>
      <c r="R86" s="4" t="str">
        <f ca="1">INDEX(INDIRECT($4:$4),Table1[//DB])</f>
        <v/>
      </c>
      <c r="S86" s="4" t="str">
        <f ca="1">INDEX(INDIRECT($4:$4),Table1[//DB])</f>
        <v/>
      </c>
      <c r="T86" s="4">
        <f ca="1">INDEX(INDIRECT($4:$4),Table1[//DB])</f>
        <v>1152</v>
      </c>
      <c r="U86" s="4" t="str">
        <f ca="1">INDEX(INDIRECT($4:$4),Table1[//DB])</f>
        <v>PCS</v>
      </c>
      <c r="V86" s="4"/>
      <c r="W86" s="2">
        <f>INDEX([1]!NOTA[C],Table1[[#This Row],[//NOTA]])</f>
        <v>1</v>
      </c>
      <c r="X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6" s="2">
        <f>IF(Table1[[#This Row],[CTN]]&lt;1,"",INDEX([1]!NOTA[QTY],Table1[[#This Row],[//NOTA]]))</f>
        <v>96</v>
      </c>
      <c r="Z86" s="2" t="str">
        <f>IF(Table1[[#This Row],[CTN]]&lt;1,"",INDEX([1]!NOTA[STN],Table1[[#This Row],[//NOTA]]))</f>
        <v>LSN</v>
      </c>
      <c r="AA8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86" s="4" t="str">
        <f>IF(Table1[[#This Row],[CTN]]&lt;1,INDEX([1]!NOTA[QTY],Table1[[#This Row],[//NOTA]]),"")</f>
        <v/>
      </c>
      <c r="AC86" s="4" t="str">
        <f>IF(Table1[[#This Row],[SISA]]="","",INDEX([1]!NOTA[STN],Table1[[#This Row],[//NOTA]]))</f>
        <v/>
      </c>
      <c r="AD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6" s="2" t="str">
        <f>IF(Table1[[#This Row],[SISA X]]="","",Table1[[#This Row],[STN X]])</f>
        <v/>
      </c>
      <c r="AF86" s="2">
        <f ca="1">IF(AND(AR$5:AR$345&gt;=$3:$3,AR$5:AR$345&lt;=$4:$4),Table1[[#This Row],[CTN]],"")</f>
        <v>1</v>
      </c>
      <c r="AG86" s="2" t="str">
        <f ca="1">IF(Table1[[#This Row],[CTN_MG_1]]="","",Table1[[#This Row],[SISA X]])</f>
        <v/>
      </c>
      <c r="AH86" s="2" t="str">
        <f ca="1">IF(Table1[[#This Row],[QTY_ECER_MG_1]]="","",Table1[[#This Row],[STN SISA X]])</f>
        <v/>
      </c>
      <c r="AI86" s="2">
        <f ca="1">IF(Table1[[#This Row],[CTN_MG_1]]="","",COUNT(AF$6:AF86))</f>
        <v>72</v>
      </c>
      <c r="AJ86" s="2" t="str">
        <f ca="1">IF(AND(Table1[TGL_H]&gt;=$3:$3,Table1[TGL_H]&lt;=$4:$4),Table1[CTN],"")</f>
        <v/>
      </c>
      <c r="AK86" s="2" t="str">
        <f ca="1">IF(Table1[[#This Row],[CTN_MG_2]]="","",Table1[[#This Row],[SISA X]])</f>
        <v/>
      </c>
      <c r="AL86" s="2" t="str">
        <f ca="1">IF(Table1[[#This Row],[QTY_ECER_MG_2]]="","",Table1[[#This Row],[STN SISA X]])</f>
        <v/>
      </c>
      <c r="AM86" s="2" t="str">
        <f ca="1">IF(Table1[[#This Row],[CTN_MG_2]]="","",COUNT(AJ$6:AJ86))</f>
        <v/>
      </c>
      <c r="AN86" s="2" t="str">
        <f ca="1">IF(AND(AR$5:AR$345&gt;=$3:$3,AR$5:AR$345&lt;=$4:$4),Table1[[#This Row],[CTN]],"")</f>
        <v/>
      </c>
      <c r="AO86" s="2" t="str">
        <f ca="1">IF(Table1[[#This Row],[CTN_MG_3]]="","",Table1[[#This Row],[SISA X]])</f>
        <v/>
      </c>
      <c r="AP86" s="2" t="str">
        <f ca="1">IF(Table1[[#This Row],[QTY_ECER_MG_3]]="","",Table1[[#This Row],[STN SISA X]])</f>
        <v/>
      </c>
      <c r="AQ86" s="4" t="str">
        <f ca="1">IF(Table1[[#This Row],[CTN_MG_3]]="","",COUNT(AN$6:AN86))</f>
        <v/>
      </c>
      <c r="AR86" s="3">
        <f ca="1">INDEX([1]!NOTA[TGL_H],Table1[[#This Row],[//NOTA]])</f>
        <v>45114</v>
      </c>
    </row>
    <row r="87" spans="1:44" x14ac:dyDescent="0.25">
      <c r="A87" s="1">
        <v>112</v>
      </c>
      <c r="D87" t="str">
        <f ca="1">INDEX([1]!NOTA[NB NOTA_C_QTY],Table1[[#This Row],[//NOTA]])</f>
        <v>tdokumen2trayjs200112pcsuntana</v>
      </c>
      <c r="E8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letter2trayjs200112pcs</v>
      </c>
      <c r="F87">
        <f ca="1">MATCH(E$5:E$345,[2]!GLOBAL[POINTER],0)</f>
        <v>1178</v>
      </c>
      <c r="G87">
        <f t="shared" si="1"/>
        <v>112</v>
      </c>
      <c r="H87">
        <f ca="1">MATCH(Table1[[#This Row],[NB NOTA_C_QTY]],[3]!db[NB NOTA_C_QTY],0)</f>
        <v>2617</v>
      </c>
      <c r="I87" s="4" t="str">
        <f ca="1">INDEX(INDIRECT($4:$4),Table1[//DB])</f>
        <v>Letter 2 Tray JS-2001</v>
      </c>
      <c r="J87" s="4" t="str">
        <f ca="1">INDEX(INDIRECT($4:$4),Table1[//DB])</f>
        <v>UNTANA</v>
      </c>
      <c r="K87" s="5" t="str">
        <f ca="1">INDEX(INDIRECT($4:$4),Table1[//DB])</f>
        <v>DB STATIONERY</v>
      </c>
      <c r="L87" s="4" t="str">
        <f ca="1">INDEX(INDIRECT($4:$4),Table1[//DB])</f>
        <v>12 PCS</v>
      </c>
      <c r="M87" s="4" t="str">
        <f ca="1">INDEX(INDIRECT($4:$4),Table1[//DB])</f>
        <v>doc</v>
      </c>
      <c r="N87" s="4" t="str">
        <f ca="1">INDEX(INDIRECT($4:$4),Table1[//DB])</f>
        <v>12</v>
      </c>
      <c r="O87" s="4" t="str">
        <f ca="1">INDEX(INDIRECT($4:$4),Table1[//DB])</f>
        <v>PCS</v>
      </c>
      <c r="P87" s="4" t="str">
        <f ca="1">INDEX(INDIRECT($4:$4),Table1[//DB])</f>
        <v/>
      </c>
      <c r="Q87" s="4" t="str">
        <f ca="1">INDEX(INDIRECT($4:$4),Table1[//DB])</f>
        <v/>
      </c>
      <c r="R87" s="4" t="str">
        <f ca="1">INDEX(INDIRECT($4:$4),Table1[//DB])</f>
        <v/>
      </c>
      <c r="S87" s="4" t="str">
        <f ca="1">INDEX(INDIRECT($4:$4),Table1[//DB])</f>
        <v/>
      </c>
      <c r="T87" s="4">
        <f ca="1">INDEX(INDIRECT($4:$4),Table1[//DB])</f>
        <v>12</v>
      </c>
      <c r="U87" s="4" t="str">
        <f ca="1">INDEX(INDIRECT($4:$4),Table1[//DB])</f>
        <v>PCS</v>
      </c>
      <c r="V87" s="4"/>
      <c r="W87" s="2">
        <f>INDEX([1]!NOTA[C],Table1[[#This Row],[//NOTA]])</f>
        <v>5</v>
      </c>
      <c r="X8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7" s="2">
        <f>IF(Table1[[#This Row],[CTN]]&lt;1,"",INDEX([1]!NOTA[QTY],Table1[[#This Row],[//NOTA]]))</f>
        <v>60</v>
      </c>
      <c r="Z87" s="2" t="str">
        <f>IF(Table1[[#This Row],[CTN]]&lt;1,"",INDEX([1]!NOTA[STN],Table1[[#This Row],[//NOTA]]))</f>
        <v>PCS</v>
      </c>
      <c r="AA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87" s="4" t="str">
        <f>IF(Table1[[#This Row],[CTN]]&lt;1,INDEX([1]!NOTA[QTY],Table1[[#This Row],[//NOTA]]),"")</f>
        <v/>
      </c>
      <c r="AC87" s="4" t="str">
        <f>IF(Table1[[#This Row],[SISA]]="","",INDEX([1]!NOTA[STN],Table1[[#This Row],[//NOTA]]))</f>
        <v/>
      </c>
      <c r="AD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7" s="2" t="str">
        <f>IF(Table1[[#This Row],[SISA X]]="","",Table1[[#This Row],[STN X]])</f>
        <v/>
      </c>
      <c r="AF87" s="2">
        <f ca="1">IF(AND(AR$5:AR$345&gt;=$3:$3,AR$5:AR$345&lt;=$4:$4),Table1[[#This Row],[CTN]],"")</f>
        <v>5</v>
      </c>
      <c r="AG87" s="2" t="str">
        <f ca="1">IF(Table1[[#This Row],[CTN_MG_1]]="","",Table1[[#This Row],[SISA X]])</f>
        <v/>
      </c>
      <c r="AH87" s="2" t="str">
        <f ca="1">IF(Table1[[#This Row],[QTY_ECER_MG_1]]="","",Table1[[#This Row],[STN SISA X]])</f>
        <v/>
      </c>
      <c r="AI87" s="2">
        <f ca="1">IF(Table1[[#This Row],[CTN_MG_1]]="","",COUNT(AF$6:AF87))</f>
        <v>73</v>
      </c>
      <c r="AJ87" s="2" t="str">
        <f ca="1">IF(AND(Table1[TGL_H]&gt;=$3:$3,Table1[TGL_H]&lt;=$4:$4),Table1[CTN],"")</f>
        <v/>
      </c>
      <c r="AK87" s="2" t="str">
        <f ca="1">IF(Table1[[#This Row],[CTN_MG_2]]="","",Table1[[#This Row],[SISA X]])</f>
        <v/>
      </c>
      <c r="AL87" s="2" t="str">
        <f ca="1">IF(Table1[[#This Row],[QTY_ECER_MG_2]]="","",Table1[[#This Row],[STN SISA X]])</f>
        <v/>
      </c>
      <c r="AM87" s="2" t="str">
        <f ca="1">IF(Table1[[#This Row],[CTN_MG_2]]="","",COUNT(AJ$6:AJ87))</f>
        <v/>
      </c>
      <c r="AN87" s="2" t="str">
        <f ca="1">IF(AND(AR$5:AR$345&gt;=$3:$3,AR$5:AR$345&lt;=$4:$4),Table1[[#This Row],[CTN]],"")</f>
        <v/>
      </c>
      <c r="AO87" s="2" t="str">
        <f ca="1">IF(Table1[[#This Row],[CTN_MG_3]]="","",Table1[[#This Row],[SISA X]])</f>
        <v/>
      </c>
      <c r="AP87" s="2" t="str">
        <f ca="1">IF(Table1[[#This Row],[QTY_ECER_MG_3]]="","",Table1[[#This Row],[STN SISA X]])</f>
        <v/>
      </c>
      <c r="AQ87" s="4" t="str">
        <f ca="1">IF(Table1[[#This Row],[CTN_MG_3]]="","",COUNT(AN$6:AN87))</f>
        <v/>
      </c>
      <c r="AR87" s="3">
        <f ca="1">INDEX([1]!NOTA[TGL_H],Table1[[#This Row],[//NOTA]])</f>
        <v>45114</v>
      </c>
    </row>
    <row r="88" spans="1:44" x14ac:dyDescent="0.25">
      <c r="A88" s="1">
        <v>114</v>
      </c>
      <c r="D88" t="str">
        <f ca="1">INDEX([1]!NOTA[NB NOTA_C_QTY],Table1[[#This Row],[//NOTA]])</f>
        <v>gel10340birutg340bi96lsnuntana</v>
      </c>
      <c r="E8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gelpentizo10tg340biru96lsn</v>
      </c>
      <c r="F88">
        <f ca="1">MATCH(E$5:E$345,[2]!GLOBAL[POINTER],0)</f>
        <v>526</v>
      </c>
      <c r="G88">
        <f t="shared" si="1"/>
        <v>114</v>
      </c>
      <c r="H88">
        <f ca="1">MATCH(Table1[[#This Row],[NB NOTA_C_QTY]],[3]!db[NB NOTA_C_QTY],0)</f>
        <v>809</v>
      </c>
      <c r="I88" s="4" t="str">
        <f ca="1">INDEX(INDIRECT($4:$4),Table1[//DB])</f>
        <v>Gel pen Tizo 1.0 TG 340 biru</v>
      </c>
      <c r="J88" s="4" t="str">
        <f ca="1">INDEX(INDIRECT($4:$4),Table1[//DB])</f>
        <v>UNTANA</v>
      </c>
      <c r="K88" s="5" t="str">
        <f ca="1">INDEX(INDIRECT($4:$4),Table1[//DB])</f>
        <v>DB STATIONERY</v>
      </c>
      <c r="L88" s="4" t="str">
        <f ca="1">INDEX(INDIRECT($4:$4),Table1[//DB])</f>
        <v>96 LSN</v>
      </c>
      <c r="M88" s="4" t="str">
        <f ca="1">INDEX(INDIRECT($4:$4),Table1[//DB])</f>
        <v>pen</v>
      </c>
      <c r="N88" s="4" t="str">
        <f ca="1">INDEX(INDIRECT($4:$4),Table1[//DB])</f>
        <v>96</v>
      </c>
      <c r="O88" s="4" t="str">
        <f ca="1">INDEX(INDIRECT($4:$4),Table1[//DB])</f>
        <v>LSN</v>
      </c>
      <c r="P88" s="4">
        <f ca="1">INDEX(INDIRECT($4:$4),Table1[//DB])</f>
        <v>12</v>
      </c>
      <c r="Q88" s="4" t="str">
        <f ca="1">INDEX(INDIRECT($4:$4),Table1[//DB])</f>
        <v>PCS</v>
      </c>
      <c r="R88" s="4" t="str">
        <f ca="1">INDEX(INDIRECT($4:$4),Table1[//DB])</f>
        <v/>
      </c>
      <c r="S88" s="4" t="str">
        <f ca="1">INDEX(INDIRECT($4:$4),Table1[//DB])</f>
        <v/>
      </c>
      <c r="T88" s="4">
        <f ca="1">INDEX(INDIRECT($4:$4),Table1[//DB])</f>
        <v>1152</v>
      </c>
      <c r="U88" s="4" t="str">
        <f ca="1">INDEX(INDIRECT($4:$4),Table1[//DB])</f>
        <v>PCS</v>
      </c>
      <c r="V88" s="4"/>
      <c r="W88" s="2">
        <f>INDEX([1]!NOTA[C],Table1[[#This Row],[//NOTA]])</f>
        <v>5</v>
      </c>
      <c r="X8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8" s="2">
        <f>IF(Table1[[#This Row],[CTN]]&lt;1,"",INDEX([1]!NOTA[QTY],Table1[[#This Row],[//NOTA]]))</f>
        <v>480</v>
      </c>
      <c r="Z88" s="2" t="str">
        <f>IF(Table1[[#This Row],[CTN]]&lt;1,"",INDEX([1]!NOTA[STN],Table1[[#This Row],[//NOTA]]))</f>
        <v>LSN</v>
      </c>
      <c r="AA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88" s="4" t="str">
        <f>IF(Table1[[#This Row],[CTN]]&lt;1,INDEX([1]!NOTA[QTY],Table1[[#This Row],[//NOTA]]),"")</f>
        <v/>
      </c>
      <c r="AC88" s="4" t="str">
        <f>IF(Table1[[#This Row],[SISA]]="","",INDEX([1]!NOTA[STN],Table1[[#This Row],[//NOTA]]))</f>
        <v/>
      </c>
      <c r="AD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8" s="2" t="str">
        <f>IF(Table1[[#This Row],[SISA X]]="","",Table1[[#This Row],[STN X]])</f>
        <v/>
      </c>
      <c r="AF88" s="2">
        <f ca="1">IF(AND(AR$5:AR$345&gt;=$3:$3,AR$5:AR$345&lt;=$4:$4),Table1[[#This Row],[CTN]],"")</f>
        <v>5</v>
      </c>
      <c r="AG88" s="2" t="str">
        <f ca="1">IF(Table1[[#This Row],[CTN_MG_1]]="","",Table1[[#This Row],[SISA X]])</f>
        <v/>
      </c>
      <c r="AH88" s="2" t="str">
        <f ca="1">IF(Table1[[#This Row],[QTY_ECER_MG_1]]="","",Table1[[#This Row],[STN SISA X]])</f>
        <v/>
      </c>
      <c r="AI88" s="2">
        <f ca="1">IF(Table1[[#This Row],[CTN_MG_1]]="","",COUNT(AF$6:AF88))</f>
        <v>74</v>
      </c>
      <c r="AJ88" s="2" t="str">
        <f ca="1">IF(AND(Table1[TGL_H]&gt;=$3:$3,Table1[TGL_H]&lt;=$4:$4),Table1[CTN],"")</f>
        <v/>
      </c>
      <c r="AK88" s="2" t="str">
        <f ca="1">IF(Table1[[#This Row],[CTN_MG_2]]="","",Table1[[#This Row],[SISA X]])</f>
        <v/>
      </c>
      <c r="AL88" s="2" t="str">
        <f ca="1">IF(Table1[[#This Row],[QTY_ECER_MG_2]]="","",Table1[[#This Row],[STN SISA X]])</f>
        <v/>
      </c>
      <c r="AM88" s="2" t="str">
        <f ca="1">IF(Table1[[#This Row],[CTN_MG_2]]="","",COUNT(AJ$6:AJ88))</f>
        <v/>
      </c>
      <c r="AN88" s="2" t="str">
        <f ca="1">IF(AND(AR$5:AR$345&gt;=$3:$3,AR$5:AR$345&lt;=$4:$4),Table1[[#This Row],[CTN]],"")</f>
        <v/>
      </c>
      <c r="AO88" s="2" t="str">
        <f ca="1">IF(Table1[[#This Row],[CTN_MG_3]]="","",Table1[[#This Row],[SISA X]])</f>
        <v/>
      </c>
      <c r="AP88" s="2" t="str">
        <f ca="1">IF(Table1[[#This Row],[QTY_ECER_MG_3]]="","",Table1[[#This Row],[STN SISA X]])</f>
        <v/>
      </c>
      <c r="AQ88" s="4" t="str">
        <f ca="1">IF(Table1[[#This Row],[CTN_MG_3]]="","",COUNT(AN$6:AN88))</f>
        <v/>
      </c>
      <c r="AR88" s="3">
        <f ca="1">INDEX([1]!NOTA[TGL_H],Table1[[#This Row],[//NOTA]])</f>
        <v>45113</v>
      </c>
    </row>
    <row r="89" spans="1:44" x14ac:dyDescent="0.25">
      <c r="A89" s="1">
        <v>115</v>
      </c>
      <c r="D89" t="str">
        <f ca="1">INDEX([1]!NOTA[NB NOTA_C_QTY],Table1[[#This Row],[//NOTA]])</f>
        <v>isigelinktz501r96lsnuntana</v>
      </c>
      <c r="E8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isigeltz501r96lsn</v>
      </c>
      <c r="F89">
        <f ca="1">MATCH(E$5:E$345,[2]!GLOBAL[POINTER],0)</f>
        <v>2794</v>
      </c>
      <c r="G89">
        <f t="shared" si="1"/>
        <v>115</v>
      </c>
      <c r="H89">
        <f ca="1">MATCH(Table1[[#This Row],[NB NOTA_C_QTY]],[3]!db[NB NOTA_C_QTY],0)</f>
        <v>1121</v>
      </c>
      <c r="I89" s="4" t="str">
        <f ca="1">INDEX(INDIRECT($4:$4),Table1[//DB])</f>
        <v>Isi gel TZ-501 R</v>
      </c>
      <c r="J89" s="4" t="str">
        <f ca="1">INDEX(INDIRECT($4:$4),Table1[//DB])</f>
        <v>UNTANA</v>
      </c>
      <c r="K89" s="5" t="str">
        <f ca="1">INDEX(INDIRECT($4:$4),Table1[//DB])</f>
        <v>DB</v>
      </c>
      <c r="L89" s="4" t="str">
        <f ca="1">INDEX(INDIRECT($4:$4),Table1[//DB])</f>
        <v>96 LSN</v>
      </c>
      <c r="M89" s="4" t="str">
        <f ca="1">INDEX(INDIRECT($4:$4),Table1[//DB])</f>
        <v>isi</v>
      </c>
      <c r="N89" s="4" t="str">
        <f ca="1">INDEX(INDIRECT($4:$4),Table1[//DB])</f>
        <v>96</v>
      </c>
      <c r="O89" s="4" t="str">
        <f ca="1">INDEX(INDIRECT($4:$4),Table1[//DB])</f>
        <v>LSN</v>
      </c>
      <c r="P89" s="4">
        <f ca="1">INDEX(INDIRECT($4:$4),Table1[//DB])</f>
        <v>12</v>
      </c>
      <c r="Q89" s="4" t="str">
        <f ca="1">INDEX(INDIRECT($4:$4),Table1[//DB])</f>
        <v>PCS</v>
      </c>
      <c r="R89" s="4" t="str">
        <f ca="1">INDEX(INDIRECT($4:$4),Table1[//DB])</f>
        <v/>
      </c>
      <c r="S89" s="4" t="str">
        <f ca="1">INDEX(INDIRECT($4:$4),Table1[//DB])</f>
        <v/>
      </c>
      <c r="T89" s="4">
        <f ca="1">INDEX(INDIRECT($4:$4),Table1[//DB])</f>
        <v>1152</v>
      </c>
      <c r="U89" s="4" t="str">
        <f ca="1">INDEX(INDIRECT($4:$4),Table1[//DB])</f>
        <v>PCS</v>
      </c>
      <c r="V89" s="4"/>
      <c r="W89" s="2">
        <f>INDEX([1]!NOTA[C],Table1[[#This Row],[//NOTA]])</f>
        <v>4</v>
      </c>
      <c r="X8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9" s="2">
        <f>IF(Table1[[#This Row],[CTN]]&lt;1,"",INDEX([1]!NOTA[QTY],Table1[[#This Row],[//NOTA]]))</f>
        <v>384</v>
      </c>
      <c r="Z89" s="2" t="str">
        <f>IF(Table1[[#This Row],[CTN]]&lt;1,"",INDEX([1]!NOTA[STN],Table1[[#This Row],[//NOTA]]))</f>
        <v>LSN</v>
      </c>
      <c r="AA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B89" s="4" t="str">
        <f>IF(Table1[[#This Row],[CTN]]&lt;1,INDEX([1]!NOTA[QTY],Table1[[#This Row],[//NOTA]]),"")</f>
        <v/>
      </c>
      <c r="AC89" s="4" t="str">
        <f>IF(Table1[[#This Row],[SISA]]="","",INDEX([1]!NOTA[STN],Table1[[#This Row],[//NOTA]]))</f>
        <v/>
      </c>
      <c r="AD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9" s="2" t="str">
        <f>IF(Table1[[#This Row],[SISA X]]="","",Table1[[#This Row],[STN X]])</f>
        <v/>
      </c>
      <c r="AF89" s="2">
        <f ca="1">IF(AND(AR$5:AR$345&gt;=$3:$3,AR$5:AR$345&lt;=$4:$4),Table1[[#This Row],[CTN]],"")</f>
        <v>4</v>
      </c>
      <c r="AG89" s="2" t="str">
        <f ca="1">IF(Table1[[#This Row],[CTN_MG_1]]="","",Table1[[#This Row],[SISA X]])</f>
        <v/>
      </c>
      <c r="AH89" s="2" t="str">
        <f ca="1">IF(Table1[[#This Row],[QTY_ECER_MG_1]]="","",Table1[[#This Row],[STN SISA X]])</f>
        <v/>
      </c>
      <c r="AI89" s="2">
        <f ca="1">IF(Table1[[#This Row],[CTN_MG_1]]="","",COUNT(AF$6:AF89))</f>
        <v>75</v>
      </c>
      <c r="AJ89" s="2" t="str">
        <f ca="1">IF(AND(Table1[TGL_H]&gt;=$3:$3,Table1[TGL_H]&lt;=$4:$4),Table1[CTN],"")</f>
        <v/>
      </c>
      <c r="AK89" s="2" t="str">
        <f ca="1">IF(Table1[[#This Row],[CTN_MG_2]]="","",Table1[[#This Row],[SISA X]])</f>
        <v/>
      </c>
      <c r="AL89" s="2" t="str">
        <f ca="1">IF(Table1[[#This Row],[QTY_ECER_MG_2]]="","",Table1[[#This Row],[STN SISA X]])</f>
        <v/>
      </c>
      <c r="AM89" s="2" t="str">
        <f ca="1">IF(Table1[[#This Row],[CTN_MG_2]]="","",COUNT(AJ$6:AJ89))</f>
        <v/>
      </c>
      <c r="AN89" s="2" t="str">
        <f ca="1">IF(AND(AR$5:AR$345&gt;=$3:$3,AR$5:AR$345&lt;=$4:$4),Table1[[#This Row],[CTN]],"")</f>
        <v/>
      </c>
      <c r="AO89" s="2" t="str">
        <f ca="1">IF(Table1[[#This Row],[CTN_MG_3]]="","",Table1[[#This Row],[SISA X]])</f>
        <v/>
      </c>
      <c r="AP89" s="2" t="str">
        <f ca="1">IF(Table1[[#This Row],[QTY_ECER_MG_3]]="","",Table1[[#This Row],[STN SISA X]])</f>
        <v/>
      </c>
      <c r="AQ89" s="4" t="str">
        <f ca="1">IF(Table1[[#This Row],[CTN_MG_3]]="","",COUNT(AN$6:AN89))</f>
        <v/>
      </c>
      <c r="AR89" s="3">
        <f ca="1">INDEX([1]!NOTA[TGL_H],Table1[[#This Row],[//NOTA]])</f>
        <v>45113</v>
      </c>
    </row>
    <row r="90" spans="1:44" x14ac:dyDescent="0.25">
      <c r="A90" s="1">
        <v>117</v>
      </c>
      <c r="D90" t="str">
        <f ca="1">INDEX([1]!NOTA[NB NOTA_C_QTY],Table1[[#This Row],[//NOTA]])</f>
        <v>docritinfinity8lsnuntana</v>
      </c>
      <c r="E9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docrestinfinity8lsn</v>
      </c>
      <c r="F90">
        <f ca="1">MATCH(E$5:E$345,[2]!GLOBAL[POINTER],0)</f>
        <v>2690</v>
      </c>
      <c r="G90">
        <f t="shared" si="1"/>
        <v>117</v>
      </c>
      <c r="H90">
        <f ca="1">MATCH(Table1[[#This Row],[NB NOTA_C_QTY]],[3]!db[NB NOTA_C_QTY],0)</f>
        <v>675</v>
      </c>
      <c r="I90" s="4" t="str">
        <f ca="1">INDEX(INDIRECT($4:$4),Table1[//DB])</f>
        <v>Doc Rest Infinity</v>
      </c>
      <c r="J90" s="4" t="str">
        <f ca="1">INDEX(INDIRECT($4:$4),Table1[//DB])</f>
        <v>UNTANA</v>
      </c>
      <c r="K90" s="5" t="str">
        <f ca="1">INDEX(INDIRECT($4:$4),Table1[//DB])</f>
        <v>COMBI</v>
      </c>
      <c r="L90" s="4" t="str">
        <f ca="1">INDEX(INDIRECT($4:$4),Table1[//DB])</f>
        <v>8 LSN</v>
      </c>
      <c r="M90" s="4" t="str">
        <f ca="1">INDEX(INDIRECT($4:$4),Table1[//DB])</f>
        <v>doc</v>
      </c>
      <c r="N90" s="4" t="str">
        <f ca="1">INDEX(INDIRECT($4:$4),Table1[//DB])</f>
        <v>8</v>
      </c>
      <c r="O90" s="4" t="str">
        <f ca="1">INDEX(INDIRECT($4:$4),Table1[//DB])</f>
        <v>LSN</v>
      </c>
      <c r="P90" s="4">
        <f ca="1">INDEX(INDIRECT($4:$4),Table1[//DB])</f>
        <v>12</v>
      </c>
      <c r="Q90" s="4" t="str">
        <f ca="1">INDEX(INDIRECT($4:$4),Table1[//DB])</f>
        <v>PCS</v>
      </c>
      <c r="R90" s="4" t="str">
        <f ca="1">INDEX(INDIRECT($4:$4),Table1[//DB])</f>
        <v/>
      </c>
      <c r="S90" s="4" t="str">
        <f ca="1">INDEX(INDIRECT($4:$4),Table1[//DB])</f>
        <v/>
      </c>
      <c r="T90" s="4">
        <f ca="1">INDEX(INDIRECT($4:$4),Table1[//DB])</f>
        <v>96</v>
      </c>
      <c r="U90" s="4" t="str">
        <f ca="1">INDEX(INDIRECT($4:$4),Table1[//DB])</f>
        <v>PCS</v>
      </c>
      <c r="V90" s="4"/>
      <c r="W90" s="2">
        <f>INDEX([1]!NOTA[C],Table1[[#This Row],[//NOTA]])</f>
        <v>1</v>
      </c>
      <c r="X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0" s="2">
        <f>IF(Table1[[#This Row],[CTN]]&lt;1,"",INDEX([1]!NOTA[QTY],Table1[[#This Row],[//NOTA]]))</f>
        <v>8</v>
      </c>
      <c r="Z90" s="2" t="str">
        <f>IF(Table1[[#This Row],[CTN]]&lt;1,"",INDEX([1]!NOTA[STN],Table1[[#This Row],[//NOTA]]))</f>
        <v>LSN</v>
      </c>
      <c r="AA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0" s="4" t="str">
        <f>IF(Table1[[#This Row],[CTN]]&lt;1,INDEX([1]!NOTA[QTY],Table1[[#This Row],[//NOTA]]),"")</f>
        <v/>
      </c>
      <c r="AC90" s="4" t="str">
        <f>IF(Table1[[#This Row],[SISA]]="","",INDEX([1]!NOTA[STN],Table1[[#This Row],[//NOTA]]))</f>
        <v/>
      </c>
      <c r="AD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0" s="2" t="str">
        <f>IF(Table1[[#This Row],[SISA X]]="","",Table1[[#This Row],[STN X]])</f>
        <v/>
      </c>
      <c r="AF90" s="2">
        <f ca="1">IF(AND(AR$5:AR$345&gt;=$3:$3,AR$5:AR$345&lt;=$4:$4),Table1[[#This Row],[CTN]],"")</f>
        <v>1</v>
      </c>
      <c r="AG90" s="2" t="str">
        <f ca="1">IF(Table1[[#This Row],[CTN_MG_1]]="","",Table1[[#This Row],[SISA X]])</f>
        <v/>
      </c>
      <c r="AH90" s="2" t="str">
        <f ca="1">IF(Table1[[#This Row],[QTY_ECER_MG_1]]="","",Table1[[#This Row],[STN SISA X]])</f>
        <v/>
      </c>
      <c r="AI90" s="2">
        <f ca="1">IF(Table1[[#This Row],[CTN_MG_1]]="","",COUNT(AF$6:AF90))</f>
        <v>76</v>
      </c>
      <c r="AJ90" s="2" t="str">
        <f ca="1">IF(AND(Table1[TGL_H]&gt;=$3:$3,Table1[TGL_H]&lt;=$4:$4),Table1[CTN],"")</f>
        <v/>
      </c>
      <c r="AK90" s="2" t="str">
        <f ca="1">IF(Table1[[#This Row],[CTN_MG_2]]="","",Table1[[#This Row],[SISA X]])</f>
        <v/>
      </c>
      <c r="AL90" s="2" t="str">
        <f ca="1">IF(Table1[[#This Row],[QTY_ECER_MG_2]]="","",Table1[[#This Row],[STN SISA X]])</f>
        <v/>
      </c>
      <c r="AM90" s="2" t="str">
        <f ca="1">IF(Table1[[#This Row],[CTN_MG_2]]="","",COUNT(AJ$6:AJ90))</f>
        <v/>
      </c>
      <c r="AN90" s="2" t="str">
        <f ca="1">IF(AND(AR$5:AR$345&gt;=$3:$3,AR$5:AR$345&lt;=$4:$4),Table1[[#This Row],[CTN]],"")</f>
        <v/>
      </c>
      <c r="AO90" s="2" t="str">
        <f ca="1">IF(Table1[[#This Row],[CTN_MG_3]]="","",Table1[[#This Row],[SISA X]])</f>
        <v/>
      </c>
      <c r="AP90" s="2" t="str">
        <f ca="1">IF(Table1[[#This Row],[QTY_ECER_MG_3]]="","",Table1[[#This Row],[STN SISA X]])</f>
        <v/>
      </c>
      <c r="AQ90" s="4" t="str">
        <f ca="1">IF(Table1[[#This Row],[CTN_MG_3]]="","",COUNT(AN$6:AN90))</f>
        <v/>
      </c>
      <c r="AR90" s="3">
        <f ca="1">INDEX([1]!NOTA[TGL_H],Table1[[#This Row],[//NOTA]])</f>
        <v>45114</v>
      </c>
    </row>
    <row r="91" spans="1:44" x14ac:dyDescent="0.25">
      <c r="A91" s="1">
        <v>118</v>
      </c>
      <c r="D91" t="str">
        <f ca="1">INDEX([1]!NOTA[NB NOTA_C_QTY],Table1[[#This Row],[//NOTA]])</f>
        <v>docritprestige8lsnuntana</v>
      </c>
      <c r="E9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docrestprestige8lsn</v>
      </c>
      <c r="F91">
        <f ca="1">MATCH(E$5:E$345,[2]!GLOBAL[POINTER],0)</f>
        <v>3374</v>
      </c>
      <c r="G91">
        <f t="shared" si="1"/>
        <v>118</v>
      </c>
      <c r="H91">
        <f ca="1">MATCH(Table1[[#This Row],[NB NOTA_C_QTY]],[3]!db[NB NOTA_C_QTY],0)</f>
        <v>682</v>
      </c>
      <c r="I91" s="4" t="str">
        <f ca="1">INDEX(INDIRECT($4:$4),Table1[//DB])</f>
        <v>Doc Rest Prestige</v>
      </c>
      <c r="J91" s="4" t="str">
        <f ca="1">INDEX(INDIRECT($4:$4),Table1[//DB])</f>
        <v>UNTANA</v>
      </c>
      <c r="K91" s="5" t="str">
        <f ca="1">INDEX(INDIRECT($4:$4),Table1[//DB])</f>
        <v>COMBI</v>
      </c>
      <c r="L91" s="4" t="str">
        <f ca="1">INDEX(INDIRECT($4:$4),Table1[//DB])</f>
        <v>8 LSN</v>
      </c>
      <c r="M91" s="4" t="str">
        <f ca="1">INDEX(INDIRECT($4:$4),Table1[//DB])</f>
        <v>doc</v>
      </c>
      <c r="N91" s="4" t="str">
        <f ca="1">INDEX(INDIRECT($4:$4),Table1[//DB])</f>
        <v>8</v>
      </c>
      <c r="O91" s="4" t="str">
        <f ca="1">INDEX(INDIRECT($4:$4),Table1[//DB])</f>
        <v>LSN</v>
      </c>
      <c r="P91" s="4">
        <f ca="1">INDEX(INDIRECT($4:$4),Table1[//DB])</f>
        <v>12</v>
      </c>
      <c r="Q91" s="4" t="str">
        <f ca="1">INDEX(INDIRECT($4:$4),Table1[//DB])</f>
        <v>PCS</v>
      </c>
      <c r="R91" s="4" t="str">
        <f ca="1">INDEX(INDIRECT($4:$4),Table1[//DB])</f>
        <v/>
      </c>
      <c r="S91" s="4" t="str">
        <f ca="1">INDEX(INDIRECT($4:$4),Table1[//DB])</f>
        <v/>
      </c>
      <c r="T91" s="4">
        <f ca="1">INDEX(INDIRECT($4:$4),Table1[//DB])</f>
        <v>96</v>
      </c>
      <c r="U91" s="4" t="str">
        <f ca="1">INDEX(INDIRECT($4:$4),Table1[//DB])</f>
        <v>PCS</v>
      </c>
      <c r="V91" s="4"/>
      <c r="W91" s="2">
        <f>INDEX([1]!NOTA[C],Table1[[#This Row],[//NOTA]])</f>
        <v>1</v>
      </c>
      <c r="X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1" s="2">
        <f>IF(Table1[[#This Row],[CTN]]&lt;1,"",INDEX([1]!NOTA[QTY],Table1[[#This Row],[//NOTA]]))</f>
        <v>8</v>
      </c>
      <c r="Z91" s="2" t="str">
        <f>IF(Table1[[#This Row],[CTN]]&lt;1,"",INDEX([1]!NOTA[STN],Table1[[#This Row],[//NOTA]]))</f>
        <v>LSN</v>
      </c>
      <c r="AA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1" s="4" t="str">
        <f>IF(Table1[[#This Row],[CTN]]&lt;1,INDEX([1]!NOTA[QTY],Table1[[#This Row],[//NOTA]]),"")</f>
        <v/>
      </c>
      <c r="AC91" s="4" t="str">
        <f>IF(Table1[[#This Row],[SISA]]="","",INDEX([1]!NOTA[STN],Table1[[#This Row],[//NOTA]]))</f>
        <v/>
      </c>
      <c r="AD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1" s="2" t="str">
        <f>IF(Table1[[#This Row],[SISA X]]="","",Table1[[#This Row],[STN X]])</f>
        <v/>
      </c>
      <c r="AF91" s="2">
        <f ca="1">IF(AND(AR$5:AR$345&gt;=$3:$3,AR$5:AR$345&lt;=$4:$4),Table1[[#This Row],[CTN]],"")</f>
        <v>1</v>
      </c>
      <c r="AG91" s="2" t="str">
        <f ca="1">IF(Table1[[#This Row],[CTN_MG_1]]="","",Table1[[#This Row],[SISA X]])</f>
        <v/>
      </c>
      <c r="AH91" s="2" t="str">
        <f ca="1">IF(Table1[[#This Row],[QTY_ECER_MG_1]]="","",Table1[[#This Row],[STN SISA X]])</f>
        <v/>
      </c>
      <c r="AI91" s="2">
        <f ca="1">IF(Table1[[#This Row],[CTN_MG_1]]="","",COUNT(AF$6:AF91))</f>
        <v>77</v>
      </c>
      <c r="AJ91" s="2" t="str">
        <f ca="1">IF(AND(Table1[TGL_H]&gt;=$3:$3,Table1[TGL_H]&lt;=$4:$4),Table1[CTN],"")</f>
        <v/>
      </c>
      <c r="AK91" s="2" t="str">
        <f ca="1">IF(Table1[[#This Row],[CTN_MG_2]]="","",Table1[[#This Row],[SISA X]])</f>
        <v/>
      </c>
      <c r="AL91" s="2" t="str">
        <f ca="1">IF(Table1[[#This Row],[QTY_ECER_MG_2]]="","",Table1[[#This Row],[STN SISA X]])</f>
        <v/>
      </c>
      <c r="AM91" s="2" t="str">
        <f ca="1">IF(Table1[[#This Row],[CTN_MG_2]]="","",COUNT(AJ$6:AJ91))</f>
        <v/>
      </c>
      <c r="AN91" s="2" t="str">
        <f ca="1">IF(AND(AR$5:AR$345&gt;=$3:$3,AR$5:AR$345&lt;=$4:$4),Table1[[#This Row],[CTN]],"")</f>
        <v/>
      </c>
      <c r="AO91" s="2" t="str">
        <f ca="1">IF(Table1[[#This Row],[CTN_MG_3]]="","",Table1[[#This Row],[SISA X]])</f>
        <v/>
      </c>
      <c r="AP91" s="2" t="str">
        <f ca="1">IF(Table1[[#This Row],[QTY_ECER_MG_3]]="","",Table1[[#This Row],[STN SISA X]])</f>
        <v/>
      </c>
      <c r="AQ91" s="4" t="str">
        <f ca="1">IF(Table1[[#This Row],[CTN_MG_3]]="","",COUNT(AN$6:AN91))</f>
        <v/>
      </c>
      <c r="AR91" s="3">
        <f ca="1">INDEX([1]!NOTA[TGL_H],Table1[[#This Row],[//NOTA]])</f>
        <v>45114</v>
      </c>
    </row>
    <row r="92" spans="1:44" x14ac:dyDescent="0.25">
      <c r="A92" s="1">
        <v>119</v>
      </c>
      <c r="D92" t="str">
        <f ca="1">INDEX([1]!NOTA[NB NOTA_C_QTY],Table1[[#This Row],[//NOTA]])</f>
        <v>docritconception8lsnuntana</v>
      </c>
      <c r="E9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docrestconception8lsn</v>
      </c>
      <c r="F92">
        <f ca="1">MATCH(E$5:E$345,[2]!GLOBAL[POINTER],0)</f>
        <v>3372</v>
      </c>
      <c r="G92">
        <f t="shared" si="1"/>
        <v>119</v>
      </c>
      <c r="H92">
        <f ca="1">MATCH(Table1[[#This Row],[NB NOTA_C_QTY]],[3]!db[NB NOTA_C_QTY],0)</f>
        <v>684</v>
      </c>
      <c r="I92" s="4" t="str">
        <f ca="1">INDEX(INDIRECT($4:$4),Table1[//DB])</f>
        <v>Doc Rest Conception</v>
      </c>
      <c r="J92" s="4" t="str">
        <f ca="1">INDEX(INDIRECT($4:$4),Table1[//DB])</f>
        <v>UNTANA</v>
      </c>
      <c r="K92" s="5" t="str">
        <f ca="1">INDEX(INDIRECT($4:$4),Table1[//DB])</f>
        <v>COMBI</v>
      </c>
      <c r="L92" s="4" t="str">
        <f ca="1">INDEX(INDIRECT($4:$4),Table1[//DB])</f>
        <v>8 LSN</v>
      </c>
      <c r="M92" s="4" t="str">
        <f ca="1">INDEX(INDIRECT($4:$4),Table1[//DB])</f>
        <v>doc</v>
      </c>
      <c r="N92" s="4" t="str">
        <f ca="1">INDEX(INDIRECT($4:$4),Table1[//DB])</f>
        <v>8</v>
      </c>
      <c r="O92" s="4" t="str">
        <f ca="1">INDEX(INDIRECT($4:$4),Table1[//DB])</f>
        <v>LSN</v>
      </c>
      <c r="P92" s="4">
        <f ca="1">INDEX(INDIRECT($4:$4),Table1[//DB])</f>
        <v>12</v>
      </c>
      <c r="Q92" s="4" t="str">
        <f ca="1">INDEX(INDIRECT($4:$4),Table1[//DB])</f>
        <v>PCS</v>
      </c>
      <c r="R92" s="4" t="str">
        <f ca="1">INDEX(INDIRECT($4:$4),Table1[//DB])</f>
        <v/>
      </c>
      <c r="S92" s="4" t="str">
        <f ca="1">INDEX(INDIRECT($4:$4),Table1[//DB])</f>
        <v/>
      </c>
      <c r="T92" s="4">
        <f ca="1">INDEX(INDIRECT($4:$4),Table1[//DB])</f>
        <v>96</v>
      </c>
      <c r="U92" s="4" t="str">
        <f ca="1">INDEX(INDIRECT($4:$4),Table1[//DB])</f>
        <v>PCS</v>
      </c>
      <c r="V92" s="4"/>
      <c r="W92" s="2">
        <f>INDEX([1]!NOTA[C],Table1[[#This Row],[//NOTA]])</f>
        <v>1</v>
      </c>
      <c r="X9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2" s="2">
        <f>IF(Table1[[#This Row],[CTN]]&lt;1,"",INDEX([1]!NOTA[QTY],Table1[[#This Row],[//NOTA]]))</f>
        <v>8</v>
      </c>
      <c r="Z92" s="2" t="str">
        <f>IF(Table1[[#This Row],[CTN]]&lt;1,"",INDEX([1]!NOTA[STN],Table1[[#This Row],[//NOTA]]))</f>
        <v>LSN</v>
      </c>
      <c r="AA9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2" s="4" t="str">
        <f>IF(Table1[[#This Row],[CTN]]&lt;1,INDEX([1]!NOTA[QTY],Table1[[#This Row],[//NOTA]]),"")</f>
        <v/>
      </c>
      <c r="AC92" s="4" t="str">
        <f>IF(Table1[[#This Row],[SISA]]="","",INDEX([1]!NOTA[STN],Table1[[#This Row],[//NOTA]]))</f>
        <v/>
      </c>
      <c r="AD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2" s="2" t="str">
        <f>IF(Table1[[#This Row],[SISA X]]="","",Table1[[#This Row],[STN X]])</f>
        <v/>
      </c>
      <c r="AF92" s="2">
        <f ca="1">IF(AND(AR$5:AR$345&gt;=$3:$3,AR$5:AR$345&lt;=$4:$4),Table1[[#This Row],[CTN]],"")</f>
        <v>1</v>
      </c>
      <c r="AG92" s="2" t="str">
        <f ca="1">IF(Table1[[#This Row],[CTN_MG_1]]="","",Table1[[#This Row],[SISA X]])</f>
        <v/>
      </c>
      <c r="AH92" s="2" t="str">
        <f ca="1">IF(Table1[[#This Row],[QTY_ECER_MG_1]]="","",Table1[[#This Row],[STN SISA X]])</f>
        <v/>
      </c>
      <c r="AI92" s="2">
        <f ca="1">IF(Table1[[#This Row],[CTN_MG_1]]="","",COUNT(AF$6:AF92))</f>
        <v>78</v>
      </c>
      <c r="AJ92" s="2" t="str">
        <f ca="1">IF(AND(Table1[TGL_H]&gt;=$3:$3,Table1[TGL_H]&lt;=$4:$4),Table1[CTN],"")</f>
        <v/>
      </c>
      <c r="AK92" s="2" t="str">
        <f ca="1">IF(Table1[[#This Row],[CTN_MG_2]]="","",Table1[[#This Row],[SISA X]])</f>
        <v/>
      </c>
      <c r="AL92" s="2" t="str">
        <f ca="1">IF(Table1[[#This Row],[QTY_ECER_MG_2]]="","",Table1[[#This Row],[STN SISA X]])</f>
        <v/>
      </c>
      <c r="AM92" s="2" t="str">
        <f ca="1">IF(Table1[[#This Row],[CTN_MG_2]]="","",COUNT(AJ$6:AJ92))</f>
        <v/>
      </c>
      <c r="AN92" s="2" t="str">
        <f ca="1">IF(AND(AR$5:AR$345&gt;=$3:$3,AR$5:AR$345&lt;=$4:$4),Table1[[#This Row],[CTN]],"")</f>
        <v/>
      </c>
      <c r="AO92" s="2" t="str">
        <f ca="1">IF(Table1[[#This Row],[CTN_MG_3]]="","",Table1[[#This Row],[SISA X]])</f>
        <v/>
      </c>
      <c r="AP92" s="2" t="str">
        <f ca="1">IF(Table1[[#This Row],[QTY_ECER_MG_3]]="","",Table1[[#This Row],[STN SISA X]])</f>
        <v/>
      </c>
      <c r="AQ92" s="4" t="str">
        <f ca="1">IF(Table1[[#This Row],[CTN_MG_3]]="","",COUNT(AN$6:AN92))</f>
        <v/>
      </c>
      <c r="AR92" s="3">
        <f ca="1">INDEX([1]!NOTA[TGL_H],Table1[[#This Row],[//NOTA]])</f>
        <v>45114</v>
      </c>
    </row>
    <row r="93" spans="1:44" x14ac:dyDescent="0.25">
      <c r="A93" s="1">
        <v>120</v>
      </c>
      <c r="D93" t="str">
        <f ca="1">INDEX([1]!NOTA[NB NOTA_C_QTY],Table1[[#This Row],[//NOTA]])</f>
        <v>docritstatement7lsnuntana</v>
      </c>
      <c r="E9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docreststatement7lsn</v>
      </c>
      <c r="F93">
        <f ca="1">MATCH(E$5:E$345,[2]!GLOBAL[POINTER],0)</f>
        <v>3375</v>
      </c>
      <c r="G93">
        <f t="shared" si="1"/>
        <v>120</v>
      </c>
      <c r="H93">
        <f ca="1">MATCH(Table1[[#This Row],[NB NOTA_C_QTY]],[3]!db[NB NOTA_C_QTY],0)</f>
        <v>683</v>
      </c>
      <c r="I93" s="4" t="str">
        <f ca="1">INDEX(INDIRECT($4:$4),Table1[//DB])</f>
        <v>Doc Rest Statement</v>
      </c>
      <c r="J93" s="4" t="str">
        <f ca="1">INDEX(INDIRECT($4:$4),Table1[//DB])</f>
        <v>UNTANA</v>
      </c>
      <c r="K93" s="5" t="str">
        <f ca="1">INDEX(INDIRECT($4:$4),Table1[//DB])</f>
        <v>COMBI</v>
      </c>
      <c r="L93" s="4" t="str">
        <f ca="1">INDEX(INDIRECT($4:$4),Table1[//DB])</f>
        <v>7 LSN</v>
      </c>
      <c r="M93" s="4" t="str">
        <f ca="1">INDEX(INDIRECT($4:$4),Table1[//DB])</f>
        <v>doc</v>
      </c>
      <c r="N93" s="4" t="str">
        <f ca="1">INDEX(INDIRECT($4:$4),Table1[//DB])</f>
        <v>7</v>
      </c>
      <c r="O93" s="4" t="str">
        <f ca="1">INDEX(INDIRECT($4:$4),Table1[//DB])</f>
        <v>LSN</v>
      </c>
      <c r="P93" s="4">
        <f ca="1">INDEX(INDIRECT($4:$4),Table1[//DB])</f>
        <v>12</v>
      </c>
      <c r="Q93" s="4" t="str">
        <f ca="1">INDEX(INDIRECT($4:$4),Table1[//DB])</f>
        <v>PCS</v>
      </c>
      <c r="R93" s="4" t="str">
        <f ca="1">INDEX(INDIRECT($4:$4),Table1[//DB])</f>
        <v/>
      </c>
      <c r="S93" s="4" t="str">
        <f ca="1">INDEX(INDIRECT($4:$4),Table1[//DB])</f>
        <v/>
      </c>
      <c r="T93" s="4">
        <f ca="1">INDEX(INDIRECT($4:$4),Table1[//DB])</f>
        <v>84</v>
      </c>
      <c r="U93" s="4" t="str">
        <f ca="1">INDEX(INDIRECT($4:$4),Table1[//DB])</f>
        <v>PCS</v>
      </c>
      <c r="V93" s="4"/>
      <c r="W93" s="2">
        <f>INDEX([1]!NOTA[C],Table1[[#This Row],[//NOTA]])</f>
        <v>1</v>
      </c>
      <c r="X9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3" s="2">
        <f>IF(Table1[[#This Row],[CTN]]&lt;1,"",INDEX([1]!NOTA[QTY],Table1[[#This Row],[//NOTA]]))</f>
        <v>7</v>
      </c>
      <c r="Z93" s="2" t="str">
        <f>IF(Table1[[#This Row],[CTN]]&lt;1,"",INDEX([1]!NOTA[STN],Table1[[#This Row],[//NOTA]]))</f>
        <v>LSN</v>
      </c>
      <c r="AA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93" s="4" t="str">
        <f>IF(Table1[[#This Row],[CTN]]&lt;1,INDEX([1]!NOTA[QTY],Table1[[#This Row],[//NOTA]]),"")</f>
        <v/>
      </c>
      <c r="AC93" s="4" t="str">
        <f>IF(Table1[[#This Row],[SISA]]="","",INDEX([1]!NOTA[STN],Table1[[#This Row],[//NOTA]]))</f>
        <v/>
      </c>
      <c r="AD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3" s="2" t="str">
        <f>IF(Table1[[#This Row],[SISA X]]="","",Table1[[#This Row],[STN X]])</f>
        <v/>
      </c>
      <c r="AF93" s="2">
        <f ca="1">IF(AND(AR$5:AR$345&gt;=$3:$3,AR$5:AR$345&lt;=$4:$4),Table1[[#This Row],[CTN]],"")</f>
        <v>1</v>
      </c>
      <c r="AG93" s="2" t="str">
        <f ca="1">IF(Table1[[#This Row],[CTN_MG_1]]="","",Table1[[#This Row],[SISA X]])</f>
        <v/>
      </c>
      <c r="AH93" s="2" t="str">
        <f ca="1">IF(Table1[[#This Row],[QTY_ECER_MG_1]]="","",Table1[[#This Row],[STN SISA X]])</f>
        <v/>
      </c>
      <c r="AI93" s="2">
        <f ca="1">IF(Table1[[#This Row],[CTN_MG_1]]="","",COUNT(AF$6:AF93))</f>
        <v>79</v>
      </c>
      <c r="AJ93" s="2" t="str">
        <f ca="1">IF(AND(Table1[TGL_H]&gt;=$3:$3,Table1[TGL_H]&lt;=$4:$4),Table1[CTN],"")</f>
        <v/>
      </c>
      <c r="AK93" s="2" t="str">
        <f ca="1">IF(Table1[[#This Row],[CTN_MG_2]]="","",Table1[[#This Row],[SISA X]])</f>
        <v/>
      </c>
      <c r="AL93" s="2" t="str">
        <f ca="1">IF(Table1[[#This Row],[QTY_ECER_MG_2]]="","",Table1[[#This Row],[STN SISA X]])</f>
        <v/>
      </c>
      <c r="AM93" s="2" t="str">
        <f ca="1">IF(Table1[[#This Row],[CTN_MG_2]]="","",COUNT(AJ$6:AJ93))</f>
        <v/>
      </c>
      <c r="AN93" s="2" t="str">
        <f ca="1">IF(AND(AR$5:AR$345&gt;=$3:$3,AR$5:AR$345&lt;=$4:$4),Table1[[#This Row],[CTN]],"")</f>
        <v/>
      </c>
      <c r="AO93" s="2" t="str">
        <f ca="1">IF(Table1[[#This Row],[CTN_MG_3]]="","",Table1[[#This Row],[SISA X]])</f>
        <v/>
      </c>
      <c r="AP93" s="2" t="str">
        <f ca="1">IF(Table1[[#This Row],[QTY_ECER_MG_3]]="","",Table1[[#This Row],[STN SISA X]])</f>
        <v/>
      </c>
      <c r="AQ93" s="4" t="str">
        <f ca="1">IF(Table1[[#This Row],[CTN_MG_3]]="","",COUNT(AN$6:AN93))</f>
        <v/>
      </c>
      <c r="AR93" s="3">
        <f ca="1">INDEX([1]!NOTA[TGL_H],Table1[[#This Row],[//NOTA]])</f>
        <v>45114</v>
      </c>
    </row>
    <row r="94" spans="1:44" x14ac:dyDescent="0.25">
      <c r="A94" s="1">
        <v>121</v>
      </c>
      <c r="D94" t="str">
        <f ca="1">INDEX([1]!NOTA[NB NOTA_C_QTY],Table1[[#This Row],[//NOTA]])</f>
        <v>docritelegance7lsnuntana</v>
      </c>
      <c r="E9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docrestelegance7lsn</v>
      </c>
      <c r="F94">
        <f ca="1">MATCH(E$5:E$345,[2]!GLOBAL[POINTER],0)</f>
        <v>3373</v>
      </c>
      <c r="G94">
        <f t="shared" si="1"/>
        <v>121</v>
      </c>
      <c r="H94">
        <f ca="1">MATCH(Table1[[#This Row],[NB NOTA_C_QTY]],[3]!db[NB NOTA_C_QTY],0)</f>
        <v>673</v>
      </c>
      <c r="I94" s="4" t="str">
        <f ca="1">INDEX(INDIRECT($4:$4),Table1[//DB])</f>
        <v>Doc Rest Elegance</v>
      </c>
      <c r="J94" s="4" t="str">
        <f ca="1">INDEX(INDIRECT($4:$4),Table1[//DB])</f>
        <v>UNTANA</v>
      </c>
      <c r="K94" s="5" t="str">
        <f ca="1">INDEX(INDIRECT($4:$4),Table1[//DB])</f>
        <v>COMBI</v>
      </c>
      <c r="L94" s="4" t="str">
        <f ca="1">INDEX(INDIRECT($4:$4),Table1[//DB])</f>
        <v>7 LSN</v>
      </c>
      <c r="M94" s="4" t="str">
        <f ca="1">INDEX(INDIRECT($4:$4),Table1[//DB])</f>
        <v>doc</v>
      </c>
      <c r="N94" s="4" t="str">
        <f ca="1">INDEX(INDIRECT($4:$4),Table1[//DB])</f>
        <v>7</v>
      </c>
      <c r="O94" s="4" t="str">
        <f ca="1">INDEX(INDIRECT($4:$4),Table1[//DB])</f>
        <v>LSN</v>
      </c>
      <c r="P94" s="4">
        <f ca="1">INDEX(INDIRECT($4:$4),Table1[//DB])</f>
        <v>12</v>
      </c>
      <c r="Q94" s="4" t="str">
        <f ca="1">INDEX(INDIRECT($4:$4),Table1[//DB])</f>
        <v>PCS</v>
      </c>
      <c r="R94" s="4" t="str">
        <f ca="1">INDEX(INDIRECT($4:$4),Table1[//DB])</f>
        <v/>
      </c>
      <c r="S94" s="4" t="str">
        <f ca="1">INDEX(INDIRECT($4:$4),Table1[//DB])</f>
        <v/>
      </c>
      <c r="T94" s="4">
        <f ca="1">INDEX(INDIRECT($4:$4),Table1[//DB])</f>
        <v>84</v>
      </c>
      <c r="U94" s="4" t="str">
        <f ca="1">INDEX(INDIRECT($4:$4),Table1[//DB])</f>
        <v>PCS</v>
      </c>
      <c r="V94" s="4"/>
      <c r="W94" s="2">
        <f>INDEX([1]!NOTA[C],Table1[[#This Row],[//NOTA]])</f>
        <v>1</v>
      </c>
      <c r="X9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4" s="2">
        <f>IF(Table1[[#This Row],[CTN]]&lt;1,"",INDEX([1]!NOTA[QTY],Table1[[#This Row],[//NOTA]]))</f>
        <v>7</v>
      </c>
      <c r="Z94" s="2" t="str">
        <f>IF(Table1[[#This Row],[CTN]]&lt;1,"",INDEX([1]!NOTA[STN],Table1[[#This Row],[//NOTA]]))</f>
        <v>LSN</v>
      </c>
      <c r="AA9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94" s="4" t="str">
        <f>IF(Table1[[#This Row],[CTN]]&lt;1,INDEX([1]!NOTA[QTY],Table1[[#This Row],[//NOTA]]),"")</f>
        <v/>
      </c>
      <c r="AC94" s="4" t="str">
        <f>IF(Table1[[#This Row],[SISA]]="","",INDEX([1]!NOTA[STN],Table1[[#This Row],[//NOTA]]))</f>
        <v/>
      </c>
      <c r="AD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4" s="2" t="str">
        <f>IF(Table1[[#This Row],[SISA X]]="","",Table1[[#This Row],[STN X]])</f>
        <v/>
      </c>
      <c r="AF94" s="2">
        <f ca="1">IF(AND(AR$5:AR$345&gt;=$3:$3,AR$5:AR$345&lt;=$4:$4),Table1[[#This Row],[CTN]],"")</f>
        <v>1</v>
      </c>
      <c r="AG94" s="2" t="str">
        <f ca="1">IF(Table1[[#This Row],[CTN_MG_1]]="","",Table1[[#This Row],[SISA X]])</f>
        <v/>
      </c>
      <c r="AH94" s="2" t="str">
        <f ca="1">IF(Table1[[#This Row],[QTY_ECER_MG_1]]="","",Table1[[#This Row],[STN SISA X]])</f>
        <v/>
      </c>
      <c r="AI94" s="2">
        <f ca="1">IF(Table1[[#This Row],[CTN_MG_1]]="","",COUNT(AF$6:AF94))</f>
        <v>80</v>
      </c>
      <c r="AJ94" s="2" t="str">
        <f ca="1">IF(AND(Table1[TGL_H]&gt;=$3:$3,Table1[TGL_H]&lt;=$4:$4),Table1[CTN],"")</f>
        <v/>
      </c>
      <c r="AK94" s="2" t="str">
        <f ca="1">IF(Table1[[#This Row],[CTN_MG_2]]="","",Table1[[#This Row],[SISA X]])</f>
        <v/>
      </c>
      <c r="AL94" s="2" t="str">
        <f ca="1">IF(Table1[[#This Row],[QTY_ECER_MG_2]]="","",Table1[[#This Row],[STN SISA X]])</f>
        <v/>
      </c>
      <c r="AM94" s="2" t="str">
        <f ca="1">IF(Table1[[#This Row],[CTN_MG_2]]="","",COUNT(AJ$6:AJ94))</f>
        <v/>
      </c>
      <c r="AN94" s="2" t="str">
        <f ca="1">IF(AND(AR$5:AR$345&gt;=$3:$3,AR$5:AR$345&lt;=$4:$4),Table1[[#This Row],[CTN]],"")</f>
        <v/>
      </c>
      <c r="AO94" s="2" t="str">
        <f ca="1">IF(Table1[[#This Row],[CTN_MG_3]]="","",Table1[[#This Row],[SISA X]])</f>
        <v/>
      </c>
      <c r="AP94" s="2" t="str">
        <f ca="1">IF(Table1[[#This Row],[QTY_ECER_MG_3]]="","",Table1[[#This Row],[STN SISA X]])</f>
        <v/>
      </c>
      <c r="AQ94" s="4" t="str">
        <f ca="1">IF(Table1[[#This Row],[CTN_MG_3]]="","",COUNT(AN$6:AN94))</f>
        <v/>
      </c>
      <c r="AR94" s="3">
        <f ca="1">INDEX([1]!NOTA[TGL_H],Table1[[#This Row],[//NOTA]])</f>
        <v>45114</v>
      </c>
    </row>
    <row r="95" spans="1:44" x14ac:dyDescent="0.25">
      <c r="A95" s="1">
        <v>122</v>
      </c>
      <c r="D95" t="str">
        <f ca="1">INDEX([1]!NOTA[NB NOTA_C_QTY],Table1[[#This Row],[//NOTA]])</f>
        <v>docritbrilliant8lsnuntana</v>
      </c>
      <c r="E9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docrestbrilliant8lsn</v>
      </c>
      <c r="F95">
        <f ca="1">MATCH(E$5:E$345,[2]!GLOBAL[POINTER],0)</f>
        <v>3371</v>
      </c>
      <c r="G95">
        <f t="shared" si="1"/>
        <v>122</v>
      </c>
      <c r="H95">
        <f ca="1">MATCH(Table1[[#This Row],[NB NOTA_C_QTY]],[3]!db[NB NOTA_C_QTY],0)</f>
        <v>671</v>
      </c>
      <c r="I95" s="4" t="str">
        <f ca="1">INDEX(INDIRECT($4:$4),Table1[//DB])</f>
        <v>Doc Rest Brilliant</v>
      </c>
      <c r="J95" s="4" t="str">
        <f ca="1">INDEX(INDIRECT($4:$4),Table1[//DB])</f>
        <v>UNTANA</v>
      </c>
      <c r="K95" s="5" t="str">
        <f ca="1">INDEX(INDIRECT($4:$4),Table1[//DB])</f>
        <v>COMBI</v>
      </c>
      <c r="L95" s="4" t="str">
        <f ca="1">INDEX(INDIRECT($4:$4),Table1[//DB])</f>
        <v>8 LSN</v>
      </c>
      <c r="M95" s="4" t="str">
        <f ca="1">INDEX(INDIRECT($4:$4),Table1[//DB])</f>
        <v>doc</v>
      </c>
      <c r="N95" s="4" t="str">
        <f ca="1">INDEX(INDIRECT($4:$4),Table1[//DB])</f>
        <v>8</v>
      </c>
      <c r="O95" s="4" t="str">
        <f ca="1">INDEX(INDIRECT($4:$4),Table1[//DB])</f>
        <v>LSN</v>
      </c>
      <c r="P95" s="4">
        <f ca="1">INDEX(INDIRECT($4:$4),Table1[//DB])</f>
        <v>12</v>
      </c>
      <c r="Q95" s="4" t="str">
        <f ca="1">INDEX(INDIRECT($4:$4),Table1[//DB])</f>
        <v>PCS</v>
      </c>
      <c r="R95" s="4" t="str">
        <f ca="1">INDEX(INDIRECT($4:$4),Table1[//DB])</f>
        <v/>
      </c>
      <c r="S95" s="4" t="str">
        <f ca="1">INDEX(INDIRECT($4:$4),Table1[//DB])</f>
        <v/>
      </c>
      <c r="T95" s="4">
        <f ca="1">INDEX(INDIRECT($4:$4),Table1[//DB])</f>
        <v>96</v>
      </c>
      <c r="U95" s="4" t="str">
        <f ca="1">INDEX(INDIRECT($4:$4),Table1[//DB])</f>
        <v>PCS</v>
      </c>
      <c r="V95" s="4"/>
      <c r="W95" s="2">
        <f>INDEX([1]!NOTA[C],Table1[[#This Row],[//NOTA]])</f>
        <v>1</v>
      </c>
      <c r="X9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5" s="2">
        <f>IF(Table1[[#This Row],[CTN]]&lt;1,"",INDEX([1]!NOTA[QTY],Table1[[#This Row],[//NOTA]]))</f>
        <v>8</v>
      </c>
      <c r="Z95" s="2" t="str">
        <f>IF(Table1[[#This Row],[CTN]]&lt;1,"",INDEX([1]!NOTA[STN],Table1[[#This Row],[//NOTA]]))</f>
        <v>LSN</v>
      </c>
      <c r="AA9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5" s="4" t="str">
        <f>IF(Table1[[#This Row],[CTN]]&lt;1,INDEX([1]!NOTA[QTY],Table1[[#This Row],[//NOTA]]),"")</f>
        <v/>
      </c>
      <c r="AC95" s="4" t="str">
        <f>IF(Table1[[#This Row],[SISA]]="","",INDEX([1]!NOTA[STN],Table1[[#This Row],[//NOTA]]))</f>
        <v/>
      </c>
      <c r="AD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5" s="2" t="str">
        <f>IF(Table1[[#This Row],[SISA X]]="","",Table1[[#This Row],[STN X]])</f>
        <v/>
      </c>
      <c r="AF95" s="2">
        <f ca="1">IF(AND(AR$5:AR$345&gt;=$3:$3,AR$5:AR$345&lt;=$4:$4),Table1[[#This Row],[CTN]],"")</f>
        <v>1</v>
      </c>
      <c r="AG95" s="2" t="str">
        <f ca="1">IF(Table1[[#This Row],[CTN_MG_1]]="","",Table1[[#This Row],[SISA X]])</f>
        <v/>
      </c>
      <c r="AH95" s="2" t="str">
        <f ca="1">IF(Table1[[#This Row],[QTY_ECER_MG_1]]="","",Table1[[#This Row],[STN SISA X]])</f>
        <v/>
      </c>
      <c r="AI95" s="2">
        <f ca="1">IF(Table1[[#This Row],[CTN_MG_1]]="","",COUNT(AF$6:AF95))</f>
        <v>81</v>
      </c>
      <c r="AJ95" s="2" t="str">
        <f ca="1">IF(AND(Table1[TGL_H]&gt;=$3:$3,Table1[TGL_H]&lt;=$4:$4),Table1[CTN],"")</f>
        <v/>
      </c>
      <c r="AK95" s="2" t="str">
        <f ca="1">IF(Table1[[#This Row],[CTN_MG_2]]="","",Table1[[#This Row],[SISA X]])</f>
        <v/>
      </c>
      <c r="AL95" s="2" t="str">
        <f ca="1">IF(Table1[[#This Row],[QTY_ECER_MG_2]]="","",Table1[[#This Row],[STN SISA X]])</f>
        <v/>
      </c>
      <c r="AM95" s="2" t="str">
        <f ca="1">IF(Table1[[#This Row],[CTN_MG_2]]="","",COUNT(AJ$6:AJ95))</f>
        <v/>
      </c>
      <c r="AN95" s="2" t="str">
        <f ca="1">IF(AND(AR$5:AR$345&gt;=$3:$3,AR$5:AR$345&lt;=$4:$4),Table1[[#This Row],[CTN]],"")</f>
        <v/>
      </c>
      <c r="AO95" s="2" t="str">
        <f ca="1">IF(Table1[[#This Row],[CTN_MG_3]]="","",Table1[[#This Row],[SISA X]])</f>
        <v/>
      </c>
      <c r="AP95" s="2" t="str">
        <f ca="1">IF(Table1[[#This Row],[QTY_ECER_MG_3]]="","",Table1[[#This Row],[STN SISA X]])</f>
        <v/>
      </c>
      <c r="AQ95" s="4" t="str">
        <f ca="1">IF(Table1[[#This Row],[CTN_MG_3]]="","",COUNT(AN$6:AN95))</f>
        <v/>
      </c>
      <c r="AR95" s="3">
        <f ca="1">INDEX([1]!NOTA[TGL_H],Table1[[#This Row],[//NOTA]])</f>
        <v>45114</v>
      </c>
    </row>
    <row r="96" spans="1:44" x14ac:dyDescent="0.25">
      <c r="A96" s="1">
        <v>124</v>
      </c>
      <c r="D96" t="str">
        <f ca="1">INDEX([1]!NOTA[NB NOTA_C_QTY],Table1[[#This Row],[//NOTA]])</f>
        <v>sampulsamsonkwartobatik240pcsuntana</v>
      </c>
      <c r="E9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sampulsamsonkwartobatik240pcs</v>
      </c>
      <c r="F96">
        <f ca="1">MATCH(E$5:E$345,[2]!GLOBAL[POINTER],0)</f>
        <v>3214</v>
      </c>
      <c r="G96">
        <f t="shared" si="1"/>
        <v>124</v>
      </c>
      <c r="H96">
        <f ca="1">MATCH(Table1[[#This Row],[NB NOTA_C_QTY]],[3]!db[NB NOTA_C_QTY],0)</f>
        <v>2209</v>
      </c>
      <c r="I96" s="4" t="str">
        <f ca="1">INDEX(INDIRECT($4:$4),Table1[//DB])</f>
        <v>Sampul Samson Kwarto Batik</v>
      </c>
      <c r="J96" s="4" t="str">
        <f ca="1">INDEX(INDIRECT($4:$4),Table1[//DB])</f>
        <v>UNTANA</v>
      </c>
      <c r="K96" s="5" t="str">
        <f ca="1">INDEX(INDIRECT($4:$4),Table1[//DB])</f>
        <v>PARAMA</v>
      </c>
      <c r="L96" s="4" t="str">
        <f ca="1">INDEX(INDIRECT($4:$4),Table1[//DB])</f>
        <v>240 PCS</v>
      </c>
      <c r="M96" s="4" t="str">
        <f ca="1">INDEX(INDIRECT($4:$4),Table1[//DB])</f>
        <v>kertas</v>
      </c>
      <c r="N96" s="4" t="str">
        <f ca="1">INDEX(INDIRECT($4:$4),Table1[//DB])</f>
        <v>240</v>
      </c>
      <c r="O96" s="4" t="str">
        <f ca="1">INDEX(INDIRECT($4:$4),Table1[//DB])</f>
        <v>PCS</v>
      </c>
      <c r="P96" s="4" t="str">
        <f ca="1">INDEX(INDIRECT($4:$4),Table1[//DB])</f>
        <v/>
      </c>
      <c r="Q96" s="4" t="str">
        <f ca="1">INDEX(INDIRECT($4:$4),Table1[//DB])</f>
        <v/>
      </c>
      <c r="R96" s="4" t="str">
        <f ca="1">INDEX(INDIRECT($4:$4),Table1[//DB])</f>
        <v/>
      </c>
      <c r="S96" s="4" t="str">
        <f ca="1">INDEX(INDIRECT($4:$4),Table1[//DB])</f>
        <v/>
      </c>
      <c r="T96" s="4">
        <f ca="1">INDEX(INDIRECT($4:$4),Table1[//DB])</f>
        <v>240</v>
      </c>
      <c r="U96" s="4" t="str">
        <f ca="1">INDEX(INDIRECT($4:$4),Table1[//DB])</f>
        <v>PCS</v>
      </c>
      <c r="V96" s="4"/>
      <c r="W96" s="2">
        <f>INDEX([1]!NOTA[C],Table1[[#This Row],[//NOTA]])</f>
        <v>10</v>
      </c>
      <c r="X9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6" s="2">
        <f>IF(Table1[[#This Row],[CTN]]&lt;1,"",INDEX([1]!NOTA[QTY],Table1[[#This Row],[//NOTA]]))</f>
        <v>2400</v>
      </c>
      <c r="Z96" s="2" t="str">
        <f>IF(Table1[[#This Row],[CTN]]&lt;1,"",INDEX([1]!NOTA[STN],Table1[[#This Row],[//NOTA]]))</f>
        <v>PCS</v>
      </c>
      <c r="AA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B96" s="4" t="str">
        <f>IF(Table1[[#This Row],[CTN]]&lt;1,INDEX([1]!NOTA[QTY],Table1[[#This Row],[//NOTA]]),"")</f>
        <v/>
      </c>
      <c r="AC96" s="4" t="str">
        <f>IF(Table1[[#This Row],[SISA]]="","",INDEX([1]!NOTA[STN],Table1[[#This Row],[//NOTA]]))</f>
        <v/>
      </c>
      <c r="AD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6" s="2" t="str">
        <f>IF(Table1[[#This Row],[SISA X]]="","",Table1[[#This Row],[STN X]])</f>
        <v/>
      </c>
      <c r="AF96" s="2">
        <f ca="1">IF(AND(AR$5:AR$345&gt;=$3:$3,AR$5:AR$345&lt;=$4:$4),Table1[[#This Row],[CTN]],"")</f>
        <v>10</v>
      </c>
      <c r="AG96" s="2" t="str">
        <f ca="1">IF(Table1[[#This Row],[CTN_MG_1]]="","",Table1[[#This Row],[SISA X]])</f>
        <v/>
      </c>
      <c r="AH96" s="2" t="str">
        <f ca="1">IF(Table1[[#This Row],[QTY_ECER_MG_1]]="","",Table1[[#This Row],[STN SISA X]])</f>
        <v/>
      </c>
      <c r="AI96" s="2">
        <f ca="1">IF(Table1[[#This Row],[CTN_MG_1]]="","",COUNT(AF$6:AF96))</f>
        <v>82</v>
      </c>
      <c r="AJ96" s="2" t="str">
        <f ca="1">IF(AND(Table1[TGL_H]&gt;=$3:$3,Table1[TGL_H]&lt;=$4:$4),Table1[CTN],"")</f>
        <v/>
      </c>
      <c r="AK96" s="2" t="str">
        <f ca="1">IF(Table1[[#This Row],[CTN_MG_2]]="","",Table1[[#This Row],[SISA X]])</f>
        <v/>
      </c>
      <c r="AL96" s="2" t="str">
        <f ca="1">IF(Table1[[#This Row],[QTY_ECER_MG_2]]="","",Table1[[#This Row],[STN SISA X]])</f>
        <v/>
      </c>
      <c r="AM96" s="2" t="str">
        <f ca="1">IF(Table1[[#This Row],[CTN_MG_2]]="","",COUNT(AJ$6:AJ96))</f>
        <v/>
      </c>
      <c r="AN96" s="2" t="str">
        <f ca="1">IF(AND(AR$5:AR$345&gt;=$3:$3,AR$5:AR$345&lt;=$4:$4),Table1[[#This Row],[CTN]],"")</f>
        <v/>
      </c>
      <c r="AO96" s="2" t="str">
        <f ca="1">IF(Table1[[#This Row],[CTN_MG_3]]="","",Table1[[#This Row],[SISA X]])</f>
        <v/>
      </c>
      <c r="AP96" s="2" t="str">
        <f ca="1">IF(Table1[[#This Row],[QTY_ECER_MG_3]]="","",Table1[[#This Row],[STN SISA X]])</f>
        <v/>
      </c>
      <c r="AQ96" s="4" t="str">
        <f ca="1">IF(Table1[[#This Row],[CTN_MG_3]]="","",COUNT(AN$6:AN96))</f>
        <v/>
      </c>
      <c r="AR96" s="3">
        <f ca="1">INDEX([1]!NOTA[TGL_H],Table1[[#This Row],[//NOTA]])</f>
        <v>45115</v>
      </c>
    </row>
    <row r="97" spans="1:44" x14ac:dyDescent="0.25">
      <c r="A97" s="1">
        <v>125</v>
      </c>
      <c r="D97" t="str">
        <f ca="1">INDEX([1]!NOTA[NB NOTA_C_QTY],Table1[[#This Row],[//NOTA]])</f>
        <v>sampulsamsonboxybatik180pcsuntana</v>
      </c>
      <c r="E9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97">
        <f ca="1">MATCH(E$5:E$345,[2]!GLOBAL[POINTER],0)</f>
        <v>3222</v>
      </c>
      <c r="G97">
        <f t="shared" si="1"/>
        <v>125</v>
      </c>
      <c r="H97">
        <f ca="1">MATCH(Table1[[#This Row],[NB NOTA_C_QTY]],[3]!db[NB NOTA_C_QTY],0)</f>
        <v>2207</v>
      </c>
      <c r="I97" s="4" t="str">
        <f ca="1">INDEX(INDIRECT($4:$4),Table1[//DB])</f>
        <v>Sampul Samson Boxy Batik</v>
      </c>
      <c r="J97" s="4" t="str">
        <f ca="1">INDEX(INDIRECT($4:$4),Table1[//DB])</f>
        <v>UNTANA</v>
      </c>
      <c r="K97" s="5" t="str">
        <f ca="1">INDEX(INDIRECT($4:$4),Table1[//DB])</f>
        <v>PARAMA</v>
      </c>
      <c r="L97" s="4" t="str">
        <f ca="1">INDEX(INDIRECT($4:$4),Table1[//DB])</f>
        <v>180 PCS</v>
      </c>
      <c r="M97" s="4" t="str">
        <f ca="1">INDEX(INDIRECT($4:$4),Table1[//DB])</f>
        <v>kertas</v>
      </c>
      <c r="N97" s="4" t="str">
        <f ca="1">INDEX(INDIRECT($4:$4),Table1[//DB])</f>
        <v>180</v>
      </c>
      <c r="O97" s="4" t="str">
        <f ca="1">INDEX(INDIRECT($4:$4),Table1[//DB])</f>
        <v>PCS</v>
      </c>
      <c r="P97" s="4" t="str">
        <f ca="1">INDEX(INDIRECT($4:$4),Table1[//DB])</f>
        <v/>
      </c>
      <c r="Q97" s="4" t="str">
        <f ca="1">INDEX(INDIRECT($4:$4),Table1[//DB])</f>
        <v/>
      </c>
      <c r="R97" s="4" t="str">
        <f ca="1">INDEX(INDIRECT($4:$4),Table1[//DB])</f>
        <v/>
      </c>
      <c r="S97" s="4" t="str">
        <f ca="1">INDEX(INDIRECT($4:$4),Table1[//DB])</f>
        <v/>
      </c>
      <c r="T97" s="4">
        <f ca="1">INDEX(INDIRECT($4:$4),Table1[//DB])</f>
        <v>180</v>
      </c>
      <c r="U97" s="4" t="str">
        <f ca="1">INDEX(INDIRECT($4:$4),Table1[//DB])</f>
        <v>PCS</v>
      </c>
      <c r="V97" s="4"/>
      <c r="W97" s="2">
        <f>INDEX([1]!NOTA[C],Table1[[#This Row],[//NOTA]])</f>
        <v>10</v>
      </c>
      <c r="X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7" s="2">
        <f>IF(Table1[[#This Row],[CTN]]&lt;1,"",INDEX([1]!NOTA[QTY],Table1[[#This Row],[//NOTA]]))</f>
        <v>1800</v>
      </c>
      <c r="Z97" s="2" t="str">
        <f>IF(Table1[[#This Row],[CTN]]&lt;1,"",INDEX([1]!NOTA[STN],Table1[[#This Row],[//NOTA]]))</f>
        <v>PCS</v>
      </c>
      <c r="AA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1800</v>
      </c>
      <c r="AB97" s="4" t="str">
        <f>IF(Table1[[#This Row],[CTN]]&lt;1,INDEX([1]!NOTA[QTY],Table1[[#This Row],[//NOTA]]),"")</f>
        <v/>
      </c>
      <c r="AC97" s="4" t="str">
        <f>IF(Table1[[#This Row],[SISA]]="","",INDEX([1]!NOTA[STN],Table1[[#This Row],[//NOTA]]))</f>
        <v/>
      </c>
      <c r="AD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7" s="2" t="str">
        <f>IF(Table1[[#This Row],[SISA X]]="","",Table1[[#This Row],[STN X]])</f>
        <v/>
      </c>
      <c r="AF97" s="2">
        <f ca="1">IF(AND(AR$5:AR$345&gt;=$3:$3,AR$5:AR$345&lt;=$4:$4),Table1[[#This Row],[CTN]],"")</f>
        <v>10</v>
      </c>
      <c r="AG97" s="2" t="str">
        <f ca="1">IF(Table1[[#This Row],[CTN_MG_1]]="","",Table1[[#This Row],[SISA X]])</f>
        <v/>
      </c>
      <c r="AH97" s="2" t="str">
        <f ca="1">IF(Table1[[#This Row],[QTY_ECER_MG_1]]="","",Table1[[#This Row],[STN SISA X]])</f>
        <v/>
      </c>
      <c r="AI97" s="2">
        <f ca="1">IF(Table1[[#This Row],[CTN_MG_1]]="","",COUNT(AF$6:AF97))</f>
        <v>83</v>
      </c>
      <c r="AJ97" s="2" t="str">
        <f ca="1">IF(AND(Table1[TGL_H]&gt;=$3:$3,Table1[TGL_H]&lt;=$4:$4),Table1[CTN],"")</f>
        <v/>
      </c>
      <c r="AK97" s="2" t="str">
        <f ca="1">IF(Table1[[#This Row],[CTN_MG_2]]="","",Table1[[#This Row],[SISA X]])</f>
        <v/>
      </c>
      <c r="AL97" s="2" t="str">
        <f ca="1">IF(Table1[[#This Row],[QTY_ECER_MG_2]]="","",Table1[[#This Row],[STN SISA X]])</f>
        <v/>
      </c>
      <c r="AM97" s="2" t="str">
        <f ca="1">IF(Table1[[#This Row],[CTN_MG_2]]="","",COUNT(AJ$6:AJ97))</f>
        <v/>
      </c>
      <c r="AN97" s="2" t="str">
        <f ca="1">IF(AND(AR$5:AR$345&gt;=$3:$3,AR$5:AR$345&lt;=$4:$4),Table1[[#This Row],[CTN]],"")</f>
        <v/>
      </c>
      <c r="AO97" s="2" t="str">
        <f ca="1">IF(Table1[[#This Row],[CTN_MG_3]]="","",Table1[[#This Row],[SISA X]])</f>
        <v/>
      </c>
      <c r="AP97" s="2" t="str">
        <f ca="1">IF(Table1[[#This Row],[QTY_ECER_MG_3]]="","",Table1[[#This Row],[STN SISA X]])</f>
        <v/>
      </c>
      <c r="AQ97" s="4" t="str">
        <f ca="1">IF(Table1[[#This Row],[CTN_MG_3]]="","",COUNT(AN$6:AN97))</f>
        <v/>
      </c>
      <c r="AR97" s="3">
        <f ca="1">INDEX([1]!NOTA[TGL_H],Table1[[#This Row],[//NOTA]])</f>
        <v>45115</v>
      </c>
    </row>
    <row r="98" spans="1:44" x14ac:dyDescent="0.25">
      <c r="A98" s="1">
        <v>127</v>
      </c>
      <c r="D98" t="str">
        <f ca="1">INDEX([1]!NOTA[NB NOTA_C_QTY],Table1[[#This Row],[//NOTA]])</f>
        <v>oilpastelop12sppcaseseaworldjk12lsnartomoro</v>
      </c>
      <c r="E9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98" t="e">
        <f ca="1">MATCH(E$5:E$345,[2]!GLOBAL[POINTER],0)</f>
        <v>#N/A</v>
      </c>
      <c r="G98">
        <f t="shared" si="1"/>
        <v>127</v>
      </c>
      <c r="H98">
        <f ca="1">MATCH(Table1[[#This Row],[NB NOTA_C_QTY]],[3]!db[NB NOTA_C_QTY],0)</f>
        <v>1765</v>
      </c>
      <c r="I98" s="4" t="str">
        <f ca="1">INDEX(INDIRECT($4:$4),Table1[//DB])</f>
        <v>O pastel JK 12W OP-12 S</v>
      </c>
      <c r="J98" s="4" t="str">
        <f ca="1">INDEX(INDIRECT($4:$4),Table1[//DB])</f>
        <v>ARTO MORO</v>
      </c>
      <c r="K98" s="5" t="str">
        <f ca="1">INDEX(INDIRECT($4:$4),Table1[//DB])</f>
        <v>ATALI</v>
      </c>
      <c r="L98" s="4" t="str">
        <f ca="1">INDEX(INDIRECT($4:$4),Table1[//DB])</f>
        <v>12 LSN</v>
      </c>
      <c r="M98" s="4" t="str">
        <f ca="1">INDEX(INDIRECT($4:$4),Table1[//DB])</f>
        <v>cr/op</v>
      </c>
      <c r="N98" s="4" t="str">
        <f ca="1">INDEX(INDIRECT($4:$4),Table1[//DB])</f>
        <v>12</v>
      </c>
      <c r="O98" s="4" t="str">
        <f ca="1">INDEX(INDIRECT($4:$4),Table1[//DB])</f>
        <v>LSN</v>
      </c>
      <c r="P98" s="4">
        <f ca="1">INDEX(INDIRECT($4:$4),Table1[//DB])</f>
        <v>12</v>
      </c>
      <c r="Q98" s="4" t="str">
        <f ca="1">INDEX(INDIRECT($4:$4),Table1[//DB])</f>
        <v>PCS</v>
      </c>
      <c r="R98" s="4" t="str">
        <f ca="1">INDEX(INDIRECT($4:$4),Table1[//DB])</f>
        <v/>
      </c>
      <c r="S98" s="4" t="str">
        <f ca="1">INDEX(INDIRECT($4:$4),Table1[//DB])</f>
        <v/>
      </c>
      <c r="T98" s="4">
        <f ca="1">INDEX(INDIRECT($4:$4),Table1[//DB])</f>
        <v>144</v>
      </c>
      <c r="U98" s="4" t="str">
        <f ca="1">INDEX(INDIRECT($4:$4),Table1[//DB])</f>
        <v>PCS</v>
      </c>
      <c r="V98" s="4"/>
      <c r="W98" s="2">
        <f>INDEX([1]!NOTA[C],Table1[[#This Row],[//NOTA]])</f>
        <v>5</v>
      </c>
      <c r="X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8" s="2">
        <f>IF(Table1[[#This Row],[CTN]]&lt;1,"",INDEX([1]!NOTA[QTY],Table1[[#This Row],[//NOTA]]))</f>
        <v>720</v>
      </c>
      <c r="Z98" s="2" t="str">
        <f>IF(Table1[[#This Row],[CTN]]&lt;1,"",INDEX([1]!NOTA[STN],Table1[[#This Row],[//NOTA]]))</f>
        <v>SET</v>
      </c>
      <c r="AA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98" s="4" t="str">
        <f>IF(Table1[[#This Row],[CTN]]&lt;1,INDEX([1]!NOTA[QTY],Table1[[#This Row],[//NOTA]]),"")</f>
        <v/>
      </c>
      <c r="AC98" s="4" t="str">
        <f>IF(Table1[[#This Row],[SISA]]="","",INDEX([1]!NOTA[STN],Table1[[#This Row],[//NOTA]]))</f>
        <v/>
      </c>
      <c r="AD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8" s="2" t="str">
        <f>IF(Table1[[#This Row],[SISA X]]="","",Table1[[#This Row],[STN X]])</f>
        <v/>
      </c>
      <c r="AF98" s="2">
        <f ca="1">IF(AND(AR$5:AR$345&gt;=$3:$3,AR$5:AR$345&lt;=$4:$4),Table1[[#This Row],[CTN]],"")</f>
        <v>5</v>
      </c>
      <c r="AG98" s="2" t="str">
        <f ca="1">IF(Table1[[#This Row],[CTN_MG_1]]="","",Table1[[#This Row],[SISA X]])</f>
        <v/>
      </c>
      <c r="AH98" s="2" t="str">
        <f ca="1">IF(Table1[[#This Row],[QTY_ECER_MG_1]]="","",Table1[[#This Row],[STN SISA X]])</f>
        <v/>
      </c>
      <c r="AI98" s="2">
        <f ca="1">IF(Table1[[#This Row],[CTN_MG_1]]="","",COUNT(AF$6:AF98))</f>
        <v>84</v>
      </c>
      <c r="AJ98" s="2" t="str">
        <f ca="1">IF(AND(Table1[TGL_H]&gt;=$3:$3,Table1[TGL_H]&lt;=$4:$4),Table1[CTN],"")</f>
        <v/>
      </c>
      <c r="AK98" s="2" t="str">
        <f ca="1">IF(Table1[[#This Row],[CTN_MG_2]]="","",Table1[[#This Row],[SISA X]])</f>
        <v/>
      </c>
      <c r="AL98" s="2" t="str">
        <f ca="1">IF(Table1[[#This Row],[QTY_ECER_MG_2]]="","",Table1[[#This Row],[STN SISA X]])</f>
        <v/>
      </c>
      <c r="AM98" s="2" t="str">
        <f ca="1">IF(Table1[[#This Row],[CTN_MG_2]]="","",COUNT(AJ$6:AJ98))</f>
        <v/>
      </c>
      <c r="AN98" s="2" t="str">
        <f ca="1">IF(AND(AR$5:AR$345&gt;=$3:$3,AR$5:AR$345&lt;=$4:$4),Table1[[#This Row],[CTN]],"")</f>
        <v/>
      </c>
      <c r="AO98" s="2" t="str">
        <f ca="1">IF(Table1[[#This Row],[CTN_MG_3]]="","",Table1[[#This Row],[SISA X]])</f>
        <v/>
      </c>
      <c r="AP98" s="2" t="str">
        <f ca="1">IF(Table1[[#This Row],[QTY_ECER_MG_3]]="","",Table1[[#This Row],[STN SISA X]])</f>
        <v/>
      </c>
      <c r="AQ98" s="4" t="str">
        <f ca="1">IF(Table1[[#This Row],[CTN_MG_3]]="","",COUNT(AN$6:AN98))</f>
        <v/>
      </c>
      <c r="AR98" s="3">
        <f ca="1">INDEX([1]!NOTA[TGL_H],Table1[[#This Row],[//NOTA]])</f>
        <v>45114</v>
      </c>
    </row>
    <row r="99" spans="1:44" x14ac:dyDescent="0.25">
      <c r="A99" s="1">
        <v>128</v>
      </c>
      <c r="D99" t="str">
        <f ca="1">INDEX([1]!NOTA[NB NOTA_C_QTY],Table1[[#This Row],[//NOTA]])</f>
        <v>oilpastelop18sppcaseseaworldjk6lsnartomoro</v>
      </c>
      <c r="E9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99" t="e">
        <f ca="1">MATCH(E$5:E$345,[2]!GLOBAL[POINTER],0)</f>
        <v>#N/A</v>
      </c>
      <c r="G99">
        <f t="shared" si="1"/>
        <v>128</v>
      </c>
      <c r="H99">
        <f ca="1">MATCH(Table1[[#This Row],[NB NOTA_C_QTY]],[3]!db[NB NOTA_C_QTY],0)</f>
        <v>1766</v>
      </c>
      <c r="I99" s="4" t="str">
        <f ca="1">INDEX(INDIRECT($4:$4),Table1[//DB])</f>
        <v>O pastel JK 18W OP-18 S</v>
      </c>
      <c r="J99" s="4" t="str">
        <f ca="1">INDEX(INDIRECT($4:$4),Table1[//DB])</f>
        <v>ARTO MORO</v>
      </c>
      <c r="K99" s="5" t="str">
        <f ca="1">INDEX(INDIRECT($4:$4),Table1[//DB])</f>
        <v>ATALI</v>
      </c>
      <c r="L99" s="4" t="str">
        <f ca="1">INDEX(INDIRECT($4:$4),Table1[//DB])</f>
        <v>6 LSN</v>
      </c>
      <c r="M99" s="4" t="str">
        <f ca="1">INDEX(INDIRECT($4:$4),Table1[//DB])</f>
        <v>cr/op</v>
      </c>
      <c r="N99" s="4" t="str">
        <f ca="1">INDEX(INDIRECT($4:$4),Table1[//DB])</f>
        <v>6</v>
      </c>
      <c r="O99" s="4" t="str">
        <f ca="1">INDEX(INDIRECT($4:$4),Table1[//DB])</f>
        <v>LSN</v>
      </c>
      <c r="P99" s="4">
        <f ca="1">INDEX(INDIRECT($4:$4),Table1[//DB])</f>
        <v>12</v>
      </c>
      <c r="Q99" s="4" t="str">
        <f ca="1">INDEX(INDIRECT($4:$4),Table1[//DB])</f>
        <v>PCS</v>
      </c>
      <c r="R99" s="4" t="str">
        <f ca="1">INDEX(INDIRECT($4:$4),Table1[//DB])</f>
        <v/>
      </c>
      <c r="S99" s="4" t="str">
        <f ca="1">INDEX(INDIRECT($4:$4),Table1[//DB])</f>
        <v/>
      </c>
      <c r="T99" s="4">
        <f ca="1">INDEX(INDIRECT($4:$4),Table1[//DB])</f>
        <v>72</v>
      </c>
      <c r="U99" s="4" t="str">
        <f ca="1">INDEX(INDIRECT($4:$4),Table1[//DB])</f>
        <v>PCS</v>
      </c>
      <c r="V99" s="4"/>
      <c r="W99" s="2">
        <f>INDEX([1]!NOTA[C],Table1[[#This Row],[//NOTA]])</f>
        <v>5</v>
      </c>
      <c r="X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9" s="2">
        <f>IF(Table1[[#This Row],[CTN]]&lt;1,"",INDEX([1]!NOTA[QTY],Table1[[#This Row],[//NOTA]]))</f>
        <v>360</v>
      </c>
      <c r="Z99" s="2" t="str">
        <f>IF(Table1[[#This Row],[CTN]]&lt;1,"",INDEX([1]!NOTA[STN],Table1[[#This Row],[//NOTA]]))</f>
        <v>SET</v>
      </c>
      <c r="AA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99" s="4" t="str">
        <f>IF(Table1[[#This Row],[CTN]]&lt;1,INDEX([1]!NOTA[QTY],Table1[[#This Row],[//NOTA]]),"")</f>
        <v/>
      </c>
      <c r="AC99" s="4" t="str">
        <f>IF(Table1[[#This Row],[SISA]]="","",INDEX([1]!NOTA[STN],Table1[[#This Row],[//NOTA]]))</f>
        <v/>
      </c>
      <c r="AD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9" s="2" t="str">
        <f>IF(Table1[[#This Row],[SISA X]]="","",Table1[[#This Row],[STN X]])</f>
        <v/>
      </c>
      <c r="AF99" s="2">
        <f ca="1">IF(AND(AR$5:AR$345&gt;=$3:$3,AR$5:AR$345&lt;=$4:$4),Table1[[#This Row],[CTN]],"")</f>
        <v>5</v>
      </c>
      <c r="AG99" s="2" t="str">
        <f ca="1">IF(Table1[[#This Row],[CTN_MG_1]]="","",Table1[[#This Row],[SISA X]])</f>
        <v/>
      </c>
      <c r="AH99" s="2" t="str">
        <f ca="1">IF(Table1[[#This Row],[QTY_ECER_MG_1]]="","",Table1[[#This Row],[STN SISA X]])</f>
        <v/>
      </c>
      <c r="AI99" s="2">
        <f ca="1">IF(Table1[[#This Row],[CTN_MG_1]]="","",COUNT(AF$6:AF99))</f>
        <v>85</v>
      </c>
      <c r="AJ99" s="2" t="str">
        <f ca="1">IF(AND(Table1[TGL_H]&gt;=$3:$3,Table1[TGL_H]&lt;=$4:$4),Table1[CTN],"")</f>
        <v/>
      </c>
      <c r="AK99" s="2" t="str">
        <f ca="1">IF(Table1[[#This Row],[CTN_MG_2]]="","",Table1[[#This Row],[SISA X]])</f>
        <v/>
      </c>
      <c r="AL99" s="2" t="str">
        <f ca="1">IF(Table1[[#This Row],[QTY_ECER_MG_2]]="","",Table1[[#This Row],[STN SISA X]])</f>
        <v/>
      </c>
      <c r="AM99" s="2" t="str">
        <f ca="1">IF(Table1[[#This Row],[CTN_MG_2]]="","",COUNT(AJ$6:AJ99))</f>
        <v/>
      </c>
      <c r="AN99" s="2" t="str">
        <f ca="1">IF(AND(AR$5:AR$345&gt;=$3:$3,AR$5:AR$345&lt;=$4:$4),Table1[[#This Row],[CTN]],"")</f>
        <v/>
      </c>
      <c r="AO99" s="2" t="str">
        <f ca="1">IF(Table1[[#This Row],[CTN_MG_3]]="","",Table1[[#This Row],[SISA X]])</f>
        <v/>
      </c>
      <c r="AP99" s="2" t="str">
        <f ca="1">IF(Table1[[#This Row],[QTY_ECER_MG_3]]="","",Table1[[#This Row],[STN SISA X]])</f>
        <v/>
      </c>
      <c r="AQ99" s="4" t="str">
        <f ca="1">IF(Table1[[#This Row],[CTN_MG_3]]="","",COUNT(AN$6:AN99))</f>
        <v/>
      </c>
      <c r="AR99" s="3">
        <f ca="1">INDEX([1]!NOTA[TGL_H],Table1[[#This Row],[//NOTA]])</f>
        <v>45114</v>
      </c>
    </row>
    <row r="100" spans="1:44" x14ac:dyDescent="0.25">
      <c r="A100" s="1">
        <v>129</v>
      </c>
      <c r="D100" t="str">
        <f ca="1">INDEX([1]!NOTA[NB NOTA_C_QTY],Table1[[#This Row],[//NOTA]])</f>
        <v>oilpastelop24sppcaseseaworldjk8box6setartomoro</v>
      </c>
      <c r="E10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100" t="e">
        <f ca="1">MATCH(E$5:E$345,[2]!GLOBAL[POINTER],0)</f>
        <v>#N/A</v>
      </c>
      <c r="G100">
        <f t="shared" si="1"/>
        <v>129</v>
      </c>
      <c r="H100">
        <f ca="1">MATCH(Table1[[#This Row],[NB NOTA_C_QTY]],[3]!db[NB NOTA_C_QTY],0)</f>
        <v>1767</v>
      </c>
      <c r="I100" s="4" t="str">
        <f ca="1">INDEX(INDIRECT($4:$4),Table1[//DB])</f>
        <v>O pastel JK 24W OP-24 S</v>
      </c>
      <c r="J100" s="4" t="str">
        <f ca="1">INDEX(INDIRECT($4:$4),Table1[//DB])</f>
        <v>ARTO MORO</v>
      </c>
      <c r="K100" s="5" t="str">
        <f ca="1">INDEX(INDIRECT($4:$4),Table1[//DB])</f>
        <v>ATALI</v>
      </c>
      <c r="L100" s="4" t="str">
        <f ca="1">INDEX(INDIRECT($4:$4),Table1[//DB])</f>
        <v>8 BOX (6 SET)</v>
      </c>
      <c r="M100" s="4" t="str">
        <f ca="1">INDEX(INDIRECT($4:$4),Table1[//DB])</f>
        <v>cr/op</v>
      </c>
      <c r="N100" s="4" t="str">
        <f ca="1">INDEX(INDIRECT($4:$4),Table1[//DB])</f>
        <v>8</v>
      </c>
      <c r="O100" s="4" t="str">
        <f ca="1">INDEX(INDIRECT($4:$4),Table1[//DB])</f>
        <v>BOX</v>
      </c>
      <c r="P100" s="4" t="str">
        <f ca="1">INDEX(INDIRECT($4:$4),Table1[//DB])</f>
        <v>6</v>
      </c>
      <c r="Q100" s="4" t="str">
        <f ca="1">INDEX(INDIRECT($4:$4),Table1[//DB])</f>
        <v>SET</v>
      </c>
      <c r="R100" s="4" t="str">
        <f ca="1">INDEX(INDIRECT($4:$4),Table1[//DB])</f>
        <v/>
      </c>
      <c r="S100" s="4" t="str">
        <f ca="1">INDEX(INDIRECT($4:$4),Table1[//DB])</f>
        <v/>
      </c>
      <c r="T100" s="4">
        <f ca="1">INDEX(INDIRECT($4:$4),Table1[//DB])</f>
        <v>48</v>
      </c>
      <c r="U100" s="4" t="str">
        <f ca="1">INDEX(INDIRECT($4:$4),Table1[//DB])</f>
        <v>SET</v>
      </c>
      <c r="V100" s="4"/>
      <c r="W100" s="2">
        <f>INDEX([1]!NOTA[C],Table1[[#This Row],[//NOTA]])</f>
        <v>5</v>
      </c>
      <c r="X1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00" s="2">
        <f>IF(Table1[[#This Row],[CTN]]&lt;1,"",INDEX([1]!NOTA[QTY],Table1[[#This Row],[//NOTA]]))</f>
        <v>240</v>
      </c>
      <c r="Z100" s="2" t="str">
        <f>IF(Table1[[#This Row],[CTN]]&lt;1,"",INDEX([1]!NOTA[STN],Table1[[#This Row],[//NOTA]]))</f>
        <v>SET</v>
      </c>
      <c r="AA1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00" s="4" t="str">
        <f>IF(Table1[[#This Row],[CTN]]&lt;1,INDEX([1]!NOTA[QTY],Table1[[#This Row],[//NOTA]]),"")</f>
        <v/>
      </c>
      <c r="AC100" s="4" t="str">
        <f>IF(Table1[[#This Row],[SISA]]="","",INDEX([1]!NOTA[STN],Table1[[#This Row],[//NOTA]]))</f>
        <v/>
      </c>
      <c r="AD1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0" s="2" t="str">
        <f>IF(Table1[[#This Row],[SISA X]]="","",Table1[[#This Row],[STN X]])</f>
        <v/>
      </c>
      <c r="AF100" s="2">
        <f ca="1">IF(AND(AR$5:AR$345&gt;=$3:$3,AR$5:AR$345&lt;=$4:$4),Table1[[#This Row],[CTN]],"")</f>
        <v>5</v>
      </c>
      <c r="AG100" s="2" t="str">
        <f ca="1">IF(Table1[[#This Row],[CTN_MG_1]]="","",Table1[[#This Row],[SISA X]])</f>
        <v/>
      </c>
      <c r="AH100" s="2" t="str">
        <f ca="1">IF(Table1[[#This Row],[QTY_ECER_MG_1]]="","",Table1[[#This Row],[STN SISA X]])</f>
        <v/>
      </c>
      <c r="AI100" s="2">
        <f ca="1">IF(Table1[[#This Row],[CTN_MG_1]]="","",COUNT(AF$6:AF100))</f>
        <v>86</v>
      </c>
      <c r="AJ100" s="2" t="str">
        <f ca="1">IF(AND(Table1[TGL_H]&gt;=$3:$3,Table1[TGL_H]&lt;=$4:$4),Table1[CTN],"")</f>
        <v/>
      </c>
      <c r="AK100" s="2" t="str">
        <f ca="1">IF(Table1[[#This Row],[CTN_MG_2]]="","",Table1[[#This Row],[SISA X]])</f>
        <v/>
      </c>
      <c r="AL100" s="2" t="str">
        <f ca="1">IF(Table1[[#This Row],[QTY_ECER_MG_2]]="","",Table1[[#This Row],[STN SISA X]])</f>
        <v/>
      </c>
      <c r="AM100" s="2" t="str">
        <f ca="1">IF(Table1[[#This Row],[CTN_MG_2]]="","",COUNT(AJ$6:AJ100))</f>
        <v/>
      </c>
      <c r="AN100" s="2" t="str">
        <f ca="1">IF(AND(AR$5:AR$345&gt;=$3:$3,AR$5:AR$345&lt;=$4:$4),Table1[[#This Row],[CTN]],"")</f>
        <v/>
      </c>
      <c r="AO100" s="2" t="str">
        <f ca="1">IF(Table1[[#This Row],[CTN_MG_3]]="","",Table1[[#This Row],[SISA X]])</f>
        <v/>
      </c>
      <c r="AP100" s="2" t="str">
        <f ca="1">IF(Table1[[#This Row],[QTY_ECER_MG_3]]="","",Table1[[#This Row],[STN SISA X]])</f>
        <v/>
      </c>
      <c r="AQ100" s="4" t="str">
        <f ca="1">IF(Table1[[#This Row],[CTN_MG_3]]="","",COUNT(AN$6:AN100))</f>
        <v/>
      </c>
      <c r="AR100" s="3">
        <f ca="1">INDEX([1]!NOTA[TGL_H],Table1[[#This Row],[//NOTA]])</f>
        <v>45114</v>
      </c>
    </row>
    <row r="101" spans="1:44" x14ac:dyDescent="0.25">
      <c r="A101" s="1">
        <v>130</v>
      </c>
      <c r="D101" t="str">
        <f ca="1">INDEX([1]!NOTA[NB NOTA_C_QTY],Table1[[#This Row],[//NOTA]])</f>
        <v>oilpastelop36sppcaseseaworldjk6box6setartomoro</v>
      </c>
      <c r="E10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101" t="e">
        <f ca="1">MATCH(E$5:E$345,[2]!GLOBAL[POINTER],0)</f>
        <v>#N/A</v>
      </c>
      <c r="G101">
        <f t="shared" si="1"/>
        <v>130</v>
      </c>
      <c r="H101">
        <f ca="1">MATCH(Table1[[#This Row],[NB NOTA_C_QTY]],[3]!db[NB NOTA_C_QTY],0)</f>
        <v>1768</v>
      </c>
      <c r="I101" s="4" t="str">
        <f ca="1">INDEX(INDIRECT($4:$4),Table1[//DB])</f>
        <v>O pastel JK 36W OP-36 S</v>
      </c>
      <c r="J101" s="4" t="str">
        <f ca="1">INDEX(INDIRECT($4:$4),Table1[//DB])</f>
        <v>ARTO MORO</v>
      </c>
      <c r="K101" s="5" t="str">
        <f ca="1">INDEX(INDIRECT($4:$4),Table1[//DB])</f>
        <v>ATALI</v>
      </c>
      <c r="L101" s="4" t="str">
        <f ca="1">INDEX(INDIRECT($4:$4),Table1[//DB])</f>
        <v>6 BOX (6 SET)</v>
      </c>
      <c r="M101" s="4" t="str">
        <f ca="1">INDEX(INDIRECT($4:$4),Table1[//DB])</f>
        <v>cr/op</v>
      </c>
      <c r="N101" s="4" t="str">
        <f ca="1">INDEX(INDIRECT($4:$4),Table1[//DB])</f>
        <v>6</v>
      </c>
      <c r="O101" s="4" t="str">
        <f ca="1">INDEX(INDIRECT($4:$4),Table1[//DB])</f>
        <v>BOX</v>
      </c>
      <c r="P101" s="4" t="str">
        <f ca="1">INDEX(INDIRECT($4:$4),Table1[//DB])</f>
        <v>6</v>
      </c>
      <c r="Q101" s="4" t="str">
        <f ca="1">INDEX(INDIRECT($4:$4),Table1[//DB])</f>
        <v>SET</v>
      </c>
      <c r="R101" s="4" t="str">
        <f ca="1">INDEX(INDIRECT($4:$4),Table1[//DB])</f>
        <v/>
      </c>
      <c r="S101" s="4" t="str">
        <f ca="1">INDEX(INDIRECT($4:$4),Table1[//DB])</f>
        <v/>
      </c>
      <c r="T101" s="4">
        <f ca="1">INDEX(INDIRECT($4:$4),Table1[//DB])</f>
        <v>36</v>
      </c>
      <c r="U101" s="4" t="str">
        <f ca="1">INDEX(INDIRECT($4:$4),Table1[//DB])</f>
        <v>SET</v>
      </c>
      <c r="V101" s="4"/>
      <c r="W101" s="2">
        <f>INDEX([1]!NOTA[C],Table1[[#This Row],[//NOTA]])</f>
        <v>3</v>
      </c>
      <c r="X1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1" s="2">
        <f>IF(Table1[[#This Row],[CTN]]&lt;1,"",INDEX([1]!NOTA[QTY],Table1[[#This Row],[//NOTA]]))</f>
        <v>108</v>
      </c>
      <c r="Z101" s="2" t="str">
        <f>IF(Table1[[#This Row],[CTN]]&lt;1,"",INDEX([1]!NOTA[STN],Table1[[#This Row],[//NOTA]]))</f>
        <v>SET</v>
      </c>
      <c r="AA1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</v>
      </c>
      <c r="AB101" s="4" t="str">
        <f>IF(Table1[[#This Row],[CTN]]&lt;1,INDEX([1]!NOTA[QTY],Table1[[#This Row],[//NOTA]]),"")</f>
        <v/>
      </c>
      <c r="AC101" s="4" t="str">
        <f>IF(Table1[[#This Row],[SISA]]="","",INDEX([1]!NOTA[STN],Table1[[#This Row],[//NOTA]]))</f>
        <v/>
      </c>
      <c r="AD1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1" s="2" t="str">
        <f>IF(Table1[[#This Row],[SISA X]]="","",Table1[[#This Row],[STN X]])</f>
        <v/>
      </c>
      <c r="AF101" s="2">
        <f ca="1">IF(AND(AR$5:AR$345&gt;=$3:$3,AR$5:AR$345&lt;=$4:$4),Table1[[#This Row],[CTN]],"")</f>
        <v>3</v>
      </c>
      <c r="AG101" s="2" t="str">
        <f ca="1">IF(Table1[[#This Row],[CTN_MG_1]]="","",Table1[[#This Row],[SISA X]])</f>
        <v/>
      </c>
      <c r="AH101" s="2" t="str">
        <f ca="1">IF(Table1[[#This Row],[QTY_ECER_MG_1]]="","",Table1[[#This Row],[STN SISA X]])</f>
        <v/>
      </c>
      <c r="AI101" s="2">
        <f ca="1">IF(Table1[[#This Row],[CTN_MG_1]]="","",COUNT(AF$6:AF101))</f>
        <v>87</v>
      </c>
      <c r="AJ101" s="2" t="str">
        <f ca="1">IF(AND(Table1[TGL_H]&gt;=$3:$3,Table1[TGL_H]&lt;=$4:$4),Table1[CTN],"")</f>
        <v/>
      </c>
      <c r="AK101" s="2" t="str">
        <f ca="1">IF(Table1[[#This Row],[CTN_MG_2]]="","",Table1[[#This Row],[SISA X]])</f>
        <v/>
      </c>
      <c r="AL101" s="2" t="str">
        <f ca="1">IF(Table1[[#This Row],[QTY_ECER_MG_2]]="","",Table1[[#This Row],[STN SISA X]])</f>
        <v/>
      </c>
      <c r="AM101" s="2" t="str">
        <f ca="1">IF(Table1[[#This Row],[CTN_MG_2]]="","",COUNT(AJ$6:AJ101))</f>
        <v/>
      </c>
      <c r="AN101" s="2" t="str">
        <f ca="1">IF(AND(AR$5:AR$345&gt;=$3:$3,AR$5:AR$345&lt;=$4:$4),Table1[[#This Row],[CTN]],"")</f>
        <v/>
      </c>
      <c r="AO101" s="2" t="str">
        <f ca="1">IF(Table1[[#This Row],[CTN_MG_3]]="","",Table1[[#This Row],[SISA X]])</f>
        <v/>
      </c>
      <c r="AP101" s="2" t="str">
        <f ca="1">IF(Table1[[#This Row],[QTY_ECER_MG_3]]="","",Table1[[#This Row],[STN SISA X]])</f>
        <v/>
      </c>
      <c r="AQ101" s="4" t="str">
        <f ca="1">IF(Table1[[#This Row],[CTN_MG_3]]="","",COUNT(AN$6:AN101))</f>
        <v/>
      </c>
      <c r="AR101" s="3">
        <f ca="1">INDEX([1]!NOTA[TGL_H],Table1[[#This Row],[//NOTA]])</f>
        <v>45114</v>
      </c>
    </row>
    <row r="102" spans="1:44" x14ac:dyDescent="0.25">
      <c r="A102" s="1">
        <v>131</v>
      </c>
      <c r="D102" t="str">
        <f ca="1">INDEX([1]!NOTA[NB NOTA_C_QTY],Table1[[#This Row],[//NOTA]])</f>
        <v>oilpastelop48sppcaseseaworldjk4box6setartomoro</v>
      </c>
      <c r="E10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opasteljk48wop48s4box6set</v>
      </c>
      <c r="F102" t="e">
        <f ca="1">MATCH(E$5:E$345,[2]!GLOBAL[POINTER],0)</f>
        <v>#N/A</v>
      </c>
      <c r="G102">
        <f t="shared" si="1"/>
        <v>131</v>
      </c>
      <c r="H102">
        <f ca="1">MATCH(Table1[[#This Row],[NB NOTA_C_QTY]],[3]!db[NB NOTA_C_QTY],0)</f>
        <v>1769</v>
      </c>
      <c r="I102" s="4" t="str">
        <f ca="1">INDEX(INDIRECT($4:$4),Table1[//DB])</f>
        <v>O pastel JK 48W OP-48 S</v>
      </c>
      <c r="J102" s="4" t="str">
        <f ca="1">INDEX(INDIRECT($4:$4),Table1[//DB])</f>
        <v>ARTO MORO</v>
      </c>
      <c r="K102" s="5" t="str">
        <f ca="1">INDEX(INDIRECT($4:$4),Table1[//DB])</f>
        <v>ATALI</v>
      </c>
      <c r="L102" s="4" t="str">
        <f ca="1">INDEX(INDIRECT($4:$4),Table1[//DB])</f>
        <v>4 BOX (6 SET)</v>
      </c>
      <c r="M102" s="4" t="str">
        <f ca="1">INDEX(INDIRECT($4:$4),Table1[//DB])</f>
        <v>cr/op</v>
      </c>
      <c r="N102" s="4" t="str">
        <f ca="1">INDEX(INDIRECT($4:$4),Table1[//DB])</f>
        <v>4</v>
      </c>
      <c r="O102" s="4" t="str">
        <f ca="1">INDEX(INDIRECT($4:$4),Table1[//DB])</f>
        <v>BOX</v>
      </c>
      <c r="P102" s="4" t="str">
        <f ca="1">INDEX(INDIRECT($4:$4),Table1[//DB])</f>
        <v>6</v>
      </c>
      <c r="Q102" s="4" t="str">
        <f ca="1">INDEX(INDIRECT($4:$4),Table1[//DB])</f>
        <v>SET</v>
      </c>
      <c r="R102" s="4" t="str">
        <f ca="1">INDEX(INDIRECT($4:$4),Table1[//DB])</f>
        <v/>
      </c>
      <c r="S102" s="4" t="str">
        <f ca="1">INDEX(INDIRECT($4:$4),Table1[//DB])</f>
        <v/>
      </c>
      <c r="T102" s="4">
        <f ca="1">INDEX(INDIRECT($4:$4),Table1[//DB])</f>
        <v>24</v>
      </c>
      <c r="U102" s="4" t="str">
        <f ca="1">INDEX(INDIRECT($4:$4),Table1[//DB])</f>
        <v>SET</v>
      </c>
      <c r="V102" s="4"/>
      <c r="W102" s="2">
        <f>INDEX([1]!NOTA[C],Table1[[#This Row],[//NOTA]])</f>
        <v>2</v>
      </c>
      <c r="X1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2" s="2">
        <f>IF(Table1[[#This Row],[CTN]]&lt;1,"",INDEX([1]!NOTA[QTY],Table1[[#This Row],[//NOTA]]))</f>
        <v>48</v>
      </c>
      <c r="Z102" s="2" t="str">
        <f>IF(Table1[[#This Row],[CTN]]&lt;1,"",INDEX([1]!NOTA[STN],Table1[[#This Row],[//NOTA]]))</f>
        <v>SET</v>
      </c>
      <c r="AA1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102" s="4" t="str">
        <f>IF(Table1[[#This Row],[CTN]]&lt;1,INDEX([1]!NOTA[QTY],Table1[[#This Row],[//NOTA]]),"")</f>
        <v/>
      </c>
      <c r="AC102" s="4" t="str">
        <f>IF(Table1[[#This Row],[SISA]]="","",INDEX([1]!NOTA[STN],Table1[[#This Row],[//NOTA]]))</f>
        <v/>
      </c>
      <c r="AD1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2" s="2" t="str">
        <f>IF(Table1[[#This Row],[SISA X]]="","",Table1[[#This Row],[STN X]])</f>
        <v/>
      </c>
      <c r="AF102" s="2">
        <f ca="1">IF(AND(AR$5:AR$345&gt;=$3:$3,AR$5:AR$345&lt;=$4:$4),Table1[[#This Row],[CTN]],"")</f>
        <v>2</v>
      </c>
      <c r="AG102" s="2" t="str">
        <f ca="1">IF(Table1[[#This Row],[CTN_MG_1]]="","",Table1[[#This Row],[SISA X]])</f>
        <v/>
      </c>
      <c r="AH102" s="2" t="str">
        <f ca="1">IF(Table1[[#This Row],[QTY_ECER_MG_1]]="","",Table1[[#This Row],[STN SISA X]])</f>
        <v/>
      </c>
      <c r="AI102" s="2">
        <f ca="1">IF(Table1[[#This Row],[CTN_MG_1]]="","",COUNT(AF$6:AF102))</f>
        <v>88</v>
      </c>
      <c r="AJ102" s="2" t="str">
        <f ca="1">IF(AND(Table1[TGL_H]&gt;=$3:$3,Table1[TGL_H]&lt;=$4:$4),Table1[CTN],"")</f>
        <v/>
      </c>
      <c r="AK102" s="2" t="str">
        <f ca="1">IF(Table1[[#This Row],[CTN_MG_2]]="","",Table1[[#This Row],[SISA X]])</f>
        <v/>
      </c>
      <c r="AL102" s="2" t="str">
        <f ca="1">IF(Table1[[#This Row],[QTY_ECER_MG_2]]="","",Table1[[#This Row],[STN SISA X]])</f>
        <v/>
      </c>
      <c r="AM102" s="2" t="str">
        <f ca="1">IF(Table1[[#This Row],[CTN_MG_2]]="","",COUNT(AJ$6:AJ102))</f>
        <v/>
      </c>
      <c r="AN102" s="2" t="str">
        <f ca="1">IF(AND(AR$5:AR$345&gt;=$3:$3,AR$5:AR$345&lt;=$4:$4),Table1[[#This Row],[CTN]],"")</f>
        <v/>
      </c>
      <c r="AO102" s="2" t="str">
        <f ca="1">IF(Table1[[#This Row],[CTN_MG_3]]="","",Table1[[#This Row],[SISA X]])</f>
        <v/>
      </c>
      <c r="AP102" s="2" t="str">
        <f ca="1">IF(Table1[[#This Row],[QTY_ECER_MG_3]]="","",Table1[[#This Row],[STN SISA X]])</f>
        <v/>
      </c>
      <c r="AQ102" s="4" t="str">
        <f ca="1">IF(Table1[[#This Row],[CTN_MG_3]]="","",COUNT(AN$6:AN102))</f>
        <v/>
      </c>
      <c r="AR102" s="3">
        <f ca="1">INDEX([1]!NOTA[TGL_H],Table1[[#This Row],[//NOTA]])</f>
        <v>45114</v>
      </c>
    </row>
    <row r="103" spans="1:44" x14ac:dyDescent="0.25">
      <c r="A103" s="1">
        <v>132</v>
      </c>
      <c r="D103" t="str">
        <f ca="1">INDEX([1]!NOTA[NB NOTA_C_QTY],Table1[[#This Row],[//NOTA]])</f>
        <v>oilpastelop55sppcaseseaworldjk4box6setartomoro</v>
      </c>
      <c r="E10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opasteljk55wop55s4box6set</v>
      </c>
      <c r="F103" t="e">
        <f ca="1">MATCH(E$5:E$345,[2]!GLOBAL[POINTER],0)</f>
        <v>#N/A</v>
      </c>
      <c r="G103">
        <f t="shared" si="1"/>
        <v>132</v>
      </c>
      <c r="H103">
        <f ca="1">MATCH(Table1[[#This Row],[NB NOTA_C_QTY]],[3]!db[NB NOTA_C_QTY],0)</f>
        <v>1770</v>
      </c>
      <c r="I103" s="4" t="str">
        <f ca="1">INDEX(INDIRECT($4:$4),Table1[//DB])</f>
        <v>O pastel JK 55W OP-55 S</v>
      </c>
      <c r="J103" s="4" t="str">
        <f ca="1">INDEX(INDIRECT($4:$4),Table1[//DB])</f>
        <v>ARTO MORO</v>
      </c>
      <c r="K103" s="5" t="str">
        <f ca="1">INDEX(INDIRECT($4:$4),Table1[//DB])</f>
        <v>ATALI</v>
      </c>
      <c r="L103" s="4" t="str">
        <f ca="1">INDEX(INDIRECT($4:$4),Table1[//DB])</f>
        <v>4 BOX (6 SET)</v>
      </c>
      <c r="M103" s="4" t="str">
        <f ca="1">INDEX(INDIRECT($4:$4),Table1[//DB])</f>
        <v>cr/op</v>
      </c>
      <c r="N103" s="4" t="str">
        <f ca="1">INDEX(INDIRECT($4:$4),Table1[//DB])</f>
        <v>4</v>
      </c>
      <c r="O103" s="4" t="str">
        <f ca="1">INDEX(INDIRECT($4:$4),Table1[//DB])</f>
        <v>BOX</v>
      </c>
      <c r="P103" s="4" t="str">
        <f ca="1">INDEX(INDIRECT($4:$4),Table1[//DB])</f>
        <v>6</v>
      </c>
      <c r="Q103" s="4" t="str">
        <f ca="1">INDEX(INDIRECT($4:$4),Table1[//DB])</f>
        <v>SET</v>
      </c>
      <c r="R103" s="4" t="str">
        <f ca="1">INDEX(INDIRECT($4:$4),Table1[//DB])</f>
        <v/>
      </c>
      <c r="S103" s="4" t="str">
        <f ca="1">INDEX(INDIRECT($4:$4),Table1[//DB])</f>
        <v/>
      </c>
      <c r="T103" s="4">
        <f ca="1">INDEX(INDIRECT($4:$4),Table1[//DB])</f>
        <v>24</v>
      </c>
      <c r="U103" s="4" t="str">
        <f ca="1">INDEX(INDIRECT($4:$4),Table1[//DB])</f>
        <v>SET</v>
      </c>
      <c r="V103" s="4"/>
      <c r="W103" s="2">
        <f>INDEX([1]!NOTA[C],Table1[[#This Row],[//NOTA]])</f>
        <v>3</v>
      </c>
      <c r="X10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3" s="2">
        <f>IF(Table1[[#This Row],[CTN]]&lt;1,"",INDEX([1]!NOTA[QTY],Table1[[#This Row],[//NOTA]]))</f>
        <v>72</v>
      </c>
      <c r="Z103" s="2" t="str">
        <f>IF(Table1[[#This Row],[CTN]]&lt;1,"",INDEX([1]!NOTA[STN],Table1[[#This Row],[//NOTA]]))</f>
        <v>SET</v>
      </c>
      <c r="AA1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103" s="4" t="str">
        <f>IF(Table1[[#This Row],[CTN]]&lt;1,INDEX([1]!NOTA[QTY],Table1[[#This Row],[//NOTA]]),"")</f>
        <v/>
      </c>
      <c r="AC103" s="4" t="str">
        <f>IF(Table1[[#This Row],[SISA]]="","",INDEX([1]!NOTA[STN],Table1[[#This Row],[//NOTA]]))</f>
        <v/>
      </c>
      <c r="AD1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3" s="2" t="str">
        <f>IF(Table1[[#This Row],[SISA X]]="","",Table1[[#This Row],[STN X]])</f>
        <v/>
      </c>
      <c r="AF103" s="2">
        <f ca="1">IF(AND(AR$5:AR$345&gt;=$3:$3,AR$5:AR$345&lt;=$4:$4),Table1[[#This Row],[CTN]],"")</f>
        <v>3</v>
      </c>
      <c r="AG103" s="2" t="str">
        <f ca="1">IF(Table1[[#This Row],[CTN_MG_1]]="","",Table1[[#This Row],[SISA X]])</f>
        <v/>
      </c>
      <c r="AH103" s="2" t="str">
        <f ca="1">IF(Table1[[#This Row],[QTY_ECER_MG_1]]="","",Table1[[#This Row],[STN SISA X]])</f>
        <v/>
      </c>
      <c r="AI103" s="2">
        <f ca="1">IF(Table1[[#This Row],[CTN_MG_1]]="","",COUNT(AF$6:AF103))</f>
        <v>89</v>
      </c>
      <c r="AJ103" s="2" t="str">
        <f ca="1">IF(AND(Table1[TGL_H]&gt;=$3:$3,Table1[TGL_H]&lt;=$4:$4),Table1[CTN],"")</f>
        <v/>
      </c>
      <c r="AK103" s="2" t="str">
        <f ca="1">IF(Table1[[#This Row],[CTN_MG_2]]="","",Table1[[#This Row],[SISA X]])</f>
        <v/>
      </c>
      <c r="AL103" s="2" t="str">
        <f ca="1">IF(Table1[[#This Row],[QTY_ECER_MG_2]]="","",Table1[[#This Row],[STN SISA X]])</f>
        <v/>
      </c>
      <c r="AM103" s="2" t="str">
        <f ca="1">IF(Table1[[#This Row],[CTN_MG_2]]="","",COUNT(AJ$6:AJ103))</f>
        <v/>
      </c>
      <c r="AN103" s="2" t="str">
        <f ca="1">IF(AND(AR$5:AR$345&gt;=$3:$3,AR$5:AR$345&lt;=$4:$4),Table1[[#This Row],[CTN]],"")</f>
        <v/>
      </c>
      <c r="AO103" s="2" t="str">
        <f ca="1">IF(Table1[[#This Row],[CTN_MG_3]]="","",Table1[[#This Row],[SISA X]])</f>
        <v/>
      </c>
      <c r="AP103" s="2" t="str">
        <f ca="1">IF(Table1[[#This Row],[QTY_ECER_MG_3]]="","",Table1[[#This Row],[STN SISA X]])</f>
        <v/>
      </c>
      <c r="AQ103" s="4" t="str">
        <f ca="1">IF(Table1[[#This Row],[CTN_MG_3]]="","",COUNT(AN$6:AN103))</f>
        <v/>
      </c>
      <c r="AR103" s="3">
        <f ca="1">INDEX([1]!NOTA[TGL_H],Table1[[#This Row],[//NOTA]])</f>
        <v>45114</v>
      </c>
    </row>
    <row r="104" spans="1:44" x14ac:dyDescent="0.25">
      <c r="A104" s="1">
        <v>134</v>
      </c>
      <c r="D104" t="str">
        <f ca="1">INDEX([1]!NOTA[NB NOTA_C_QTY],Table1[[#This Row],[//NOTA]])</f>
        <v>oilpastelop12sppcaseseaworldjk12lsnartomoro</v>
      </c>
      <c r="E10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04" t="e">
        <f ca="1">MATCH(E$5:E$345,[2]!GLOBAL[POINTER],0)</f>
        <v>#N/A</v>
      </c>
      <c r="G104">
        <f t="shared" si="1"/>
        <v>134</v>
      </c>
      <c r="H104">
        <f ca="1">MATCH(Table1[[#This Row],[NB NOTA_C_QTY]],[3]!db[NB NOTA_C_QTY],0)</f>
        <v>1765</v>
      </c>
      <c r="I104" s="4" t="str">
        <f ca="1">INDEX(INDIRECT($4:$4),Table1[//DB])</f>
        <v>O pastel JK 12W OP-12 S</v>
      </c>
      <c r="J104" s="4" t="str">
        <f ca="1">INDEX(INDIRECT($4:$4),Table1[//DB])</f>
        <v>ARTO MORO</v>
      </c>
      <c r="K104" s="5" t="str">
        <f ca="1">INDEX(INDIRECT($4:$4),Table1[//DB])</f>
        <v>ATALI</v>
      </c>
      <c r="L104" s="4" t="str">
        <f ca="1">INDEX(INDIRECT($4:$4),Table1[//DB])</f>
        <v>12 LSN</v>
      </c>
      <c r="M104" s="4" t="str">
        <f ca="1">INDEX(INDIRECT($4:$4),Table1[//DB])</f>
        <v>cr/op</v>
      </c>
      <c r="N104" s="4" t="str">
        <f ca="1">INDEX(INDIRECT($4:$4),Table1[//DB])</f>
        <v>12</v>
      </c>
      <c r="O104" s="4" t="str">
        <f ca="1">INDEX(INDIRECT($4:$4),Table1[//DB])</f>
        <v>LSN</v>
      </c>
      <c r="P104" s="4">
        <f ca="1">INDEX(INDIRECT($4:$4),Table1[//DB])</f>
        <v>12</v>
      </c>
      <c r="Q104" s="4" t="str">
        <f ca="1">INDEX(INDIRECT($4:$4),Table1[//DB])</f>
        <v>PCS</v>
      </c>
      <c r="R104" s="4" t="str">
        <f ca="1">INDEX(INDIRECT($4:$4),Table1[//DB])</f>
        <v/>
      </c>
      <c r="S104" s="4" t="str">
        <f ca="1">INDEX(INDIRECT($4:$4),Table1[//DB])</f>
        <v/>
      </c>
      <c r="T104" s="4">
        <f ca="1">INDEX(INDIRECT($4:$4),Table1[//DB])</f>
        <v>144</v>
      </c>
      <c r="U104" s="4" t="str">
        <f ca="1">INDEX(INDIRECT($4:$4),Table1[//DB])</f>
        <v>PCS</v>
      </c>
      <c r="V104" s="4"/>
      <c r="W104" s="2">
        <f>INDEX([1]!NOTA[C],Table1[[#This Row],[//NOTA]])</f>
        <v>2</v>
      </c>
      <c r="X10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4" s="2">
        <f>IF(Table1[[#This Row],[CTN]]&lt;1,"",INDEX([1]!NOTA[QTY],Table1[[#This Row],[//NOTA]]))</f>
        <v>288</v>
      </c>
      <c r="Z104" s="2" t="str">
        <f>IF(Table1[[#This Row],[CTN]]&lt;1,"",INDEX([1]!NOTA[STN],Table1[[#This Row],[//NOTA]]))</f>
        <v>SET</v>
      </c>
      <c r="AA1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4" s="4" t="str">
        <f>IF(Table1[[#This Row],[CTN]]&lt;1,INDEX([1]!NOTA[QTY],Table1[[#This Row],[//NOTA]]),"")</f>
        <v/>
      </c>
      <c r="AC104" s="4" t="str">
        <f>IF(Table1[[#This Row],[SISA]]="","",INDEX([1]!NOTA[STN],Table1[[#This Row],[//NOTA]]))</f>
        <v/>
      </c>
      <c r="AD1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4" s="2" t="str">
        <f>IF(Table1[[#This Row],[SISA X]]="","",Table1[[#This Row],[STN X]])</f>
        <v/>
      </c>
      <c r="AF104" s="2">
        <f ca="1">IF(AND(AR$5:AR$345&gt;=$3:$3,AR$5:AR$345&lt;=$4:$4),Table1[[#This Row],[CTN]],"")</f>
        <v>2</v>
      </c>
      <c r="AG104" s="2" t="str">
        <f ca="1">IF(Table1[[#This Row],[CTN_MG_1]]="","",Table1[[#This Row],[SISA X]])</f>
        <v/>
      </c>
      <c r="AH104" s="2" t="str">
        <f ca="1">IF(Table1[[#This Row],[QTY_ECER_MG_1]]="","",Table1[[#This Row],[STN SISA X]])</f>
        <v/>
      </c>
      <c r="AI104" s="2">
        <f ca="1">IF(Table1[[#This Row],[CTN_MG_1]]="","",COUNT(AF$6:AF104))</f>
        <v>90</v>
      </c>
      <c r="AJ104" s="2" t="str">
        <f ca="1">IF(AND(Table1[TGL_H]&gt;=$3:$3,Table1[TGL_H]&lt;=$4:$4),Table1[CTN],"")</f>
        <v/>
      </c>
      <c r="AK104" s="2" t="str">
        <f ca="1">IF(Table1[[#This Row],[CTN_MG_2]]="","",Table1[[#This Row],[SISA X]])</f>
        <v/>
      </c>
      <c r="AL104" s="2" t="str">
        <f ca="1">IF(Table1[[#This Row],[QTY_ECER_MG_2]]="","",Table1[[#This Row],[STN SISA X]])</f>
        <v/>
      </c>
      <c r="AM104" s="2" t="str">
        <f ca="1">IF(Table1[[#This Row],[CTN_MG_2]]="","",COUNT(AJ$6:AJ104))</f>
        <v/>
      </c>
      <c r="AN104" s="2" t="str">
        <f ca="1">IF(AND(AR$5:AR$345&gt;=$3:$3,AR$5:AR$345&lt;=$4:$4),Table1[[#This Row],[CTN]],"")</f>
        <v/>
      </c>
      <c r="AO104" s="2" t="str">
        <f ca="1">IF(Table1[[#This Row],[CTN_MG_3]]="","",Table1[[#This Row],[SISA X]])</f>
        <v/>
      </c>
      <c r="AP104" s="2" t="str">
        <f ca="1">IF(Table1[[#This Row],[QTY_ECER_MG_3]]="","",Table1[[#This Row],[STN SISA X]])</f>
        <v/>
      </c>
      <c r="AQ104" s="4" t="str">
        <f ca="1">IF(Table1[[#This Row],[CTN_MG_3]]="","",COUNT(AN$6:AN104))</f>
        <v/>
      </c>
      <c r="AR104" s="3">
        <f ca="1">INDEX([1]!NOTA[TGL_H],Table1[[#This Row],[//NOTA]])</f>
        <v>45114</v>
      </c>
    </row>
    <row r="105" spans="1:44" x14ac:dyDescent="0.25">
      <c r="A105" s="1">
        <v>135</v>
      </c>
      <c r="D105" t="str">
        <f ca="1">INDEX([1]!NOTA[NB NOTA_C_QTY],Table1[[#This Row],[//NOTA]])</f>
        <v>oilpastelop24sppcaseseaworldjk8box6setartomoro</v>
      </c>
      <c r="E10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105" t="e">
        <f ca="1">MATCH(E$5:E$345,[2]!GLOBAL[POINTER],0)</f>
        <v>#N/A</v>
      </c>
      <c r="G105">
        <f t="shared" si="1"/>
        <v>135</v>
      </c>
      <c r="H105">
        <f ca="1">MATCH(Table1[[#This Row],[NB NOTA_C_QTY]],[3]!db[NB NOTA_C_QTY],0)</f>
        <v>1767</v>
      </c>
      <c r="I105" s="4" t="str">
        <f ca="1">INDEX(INDIRECT($4:$4),Table1[//DB])</f>
        <v>O pastel JK 24W OP-24 S</v>
      </c>
      <c r="J105" s="4" t="str">
        <f ca="1">INDEX(INDIRECT($4:$4),Table1[//DB])</f>
        <v>ARTO MORO</v>
      </c>
      <c r="K105" s="5" t="str">
        <f ca="1">INDEX(INDIRECT($4:$4),Table1[//DB])</f>
        <v>ATALI</v>
      </c>
      <c r="L105" s="4" t="str">
        <f ca="1">INDEX(INDIRECT($4:$4),Table1[//DB])</f>
        <v>8 BOX (6 SET)</v>
      </c>
      <c r="M105" s="4" t="str">
        <f ca="1">INDEX(INDIRECT($4:$4),Table1[//DB])</f>
        <v>cr/op</v>
      </c>
      <c r="N105" s="4" t="str">
        <f ca="1">INDEX(INDIRECT($4:$4),Table1[//DB])</f>
        <v>8</v>
      </c>
      <c r="O105" s="4" t="str">
        <f ca="1">INDEX(INDIRECT($4:$4),Table1[//DB])</f>
        <v>BOX</v>
      </c>
      <c r="P105" s="4" t="str">
        <f ca="1">INDEX(INDIRECT($4:$4),Table1[//DB])</f>
        <v>6</v>
      </c>
      <c r="Q105" s="4" t="str">
        <f ca="1">INDEX(INDIRECT($4:$4),Table1[//DB])</f>
        <v>SET</v>
      </c>
      <c r="R105" s="4" t="str">
        <f ca="1">INDEX(INDIRECT($4:$4),Table1[//DB])</f>
        <v/>
      </c>
      <c r="S105" s="4" t="str">
        <f ca="1">INDEX(INDIRECT($4:$4),Table1[//DB])</f>
        <v/>
      </c>
      <c r="T105" s="4">
        <f ca="1">INDEX(INDIRECT($4:$4),Table1[//DB])</f>
        <v>48</v>
      </c>
      <c r="U105" s="4" t="str">
        <f ca="1">INDEX(INDIRECT($4:$4),Table1[//DB])</f>
        <v>SET</v>
      </c>
      <c r="V105" s="4"/>
      <c r="W105" s="2">
        <f>INDEX([1]!NOTA[C],Table1[[#This Row],[//NOTA]])</f>
        <v>7</v>
      </c>
      <c r="X105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05" s="2">
        <f>IF(Table1[[#This Row],[CTN]]&lt;1,"",INDEX([1]!NOTA[QTY],Table1[[#This Row],[//NOTA]]))</f>
        <v>336</v>
      </c>
      <c r="Z105" s="2" t="str">
        <f>IF(Table1[[#This Row],[CTN]]&lt;1,"",INDEX([1]!NOTA[STN],Table1[[#This Row],[//NOTA]]))</f>
        <v>SET</v>
      </c>
      <c r="AA1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336</v>
      </c>
      <c r="AB105" s="4" t="str">
        <f>IF(Table1[[#This Row],[CTN]]&lt;1,INDEX([1]!NOTA[QTY],Table1[[#This Row],[//NOTA]]),"")</f>
        <v/>
      </c>
      <c r="AC105" s="4" t="str">
        <f>IF(Table1[[#This Row],[SISA]]="","",INDEX([1]!NOTA[STN],Table1[[#This Row],[//NOTA]]))</f>
        <v/>
      </c>
      <c r="AD1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5" s="2" t="str">
        <f>IF(Table1[[#This Row],[SISA X]]="","",Table1[[#This Row],[STN X]])</f>
        <v/>
      </c>
      <c r="AF105" s="2">
        <f ca="1">IF(AND(AR$5:AR$345&gt;=$3:$3,AR$5:AR$345&lt;=$4:$4),Table1[[#This Row],[CTN]],"")</f>
        <v>7</v>
      </c>
      <c r="AG105" s="2" t="str">
        <f ca="1">IF(Table1[[#This Row],[CTN_MG_1]]="","",Table1[[#This Row],[SISA X]])</f>
        <v/>
      </c>
      <c r="AH105" s="2" t="str">
        <f ca="1">IF(Table1[[#This Row],[QTY_ECER_MG_1]]="","",Table1[[#This Row],[STN SISA X]])</f>
        <v/>
      </c>
      <c r="AI105" s="2">
        <f ca="1">IF(Table1[[#This Row],[CTN_MG_1]]="","",COUNT(AF$6:AF105))</f>
        <v>91</v>
      </c>
      <c r="AJ105" s="2" t="str">
        <f ca="1">IF(AND(Table1[TGL_H]&gt;=$3:$3,Table1[TGL_H]&lt;=$4:$4),Table1[CTN],"")</f>
        <v/>
      </c>
      <c r="AK105" s="2" t="str">
        <f ca="1">IF(Table1[[#This Row],[CTN_MG_2]]="","",Table1[[#This Row],[SISA X]])</f>
        <v/>
      </c>
      <c r="AL105" s="2" t="str">
        <f ca="1">IF(Table1[[#This Row],[QTY_ECER_MG_2]]="","",Table1[[#This Row],[STN SISA X]])</f>
        <v/>
      </c>
      <c r="AM105" s="2" t="str">
        <f ca="1">IF(Table1[[#This Row],[CTN_MG_2]]="","",COUNT(AJ$6:AJ105))</f>
        <v/>
      </c>
      <c r="AN105" s="2" t="str">
        <f ca="1">IF(AND(AR$5:AR$345&gt;=$3:$3,AR$5:AR$345&lt;=$4:$4),Table1[[#This Row],[CTN]],"")</f>
        <v/>
      </c>
      <c r="AO105" s="2" t="str">
        <f ca="1">IF(Table1[[#This Row],[CTN_MG_3]]="","",Table1[[#This Row],[SISA X]])</f>
        <v/>
      </c>
      <c r="AP105" s="2" t="str">
        <f ca="1">IF(Table1[[#This Row],[QTY_ECER_MG_3]]="","",Table1[[#This Row],[STN SISA X]])</f>
        <v/>
      </c>
      <c r="AQ105" s="4" t="str">
        <f ca="1">IF(Table1[[#This Row],[CTN_MG_3]]="","",COUNT(AN$6:AN105))</f>
        <v/>
      </c>
      <c r="AR105" s="3">
        <f ca="1">INDEX([1]!NOTA[TGL_H],Table1[[#This Row],[//NOTA]])</f>
        <v>45114</v>
      </c>
    </row>
    <row r="106" spans="1:44" x14ac:dyDescent="0.25">
      <c r="A106" s="1">
        <v>136</v>
      </c>
      <c r="D106" t="str">
        <f ca="1">INDEX([1]!NOTA[NB NOTA_C_QTY],Table1[[#This Row],[//NOTA]])</f>
        <v>oilpastelop72sppcaseseaworldjk4box6setartomoro</v>
      </c>
      <c r="E10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opasteljk72wop72s4box6set</v>
      </c>
      <c r="F106" t="e">
        <f ca="1">MATCH(E$5:E$345,[2]!GLOBAL[POINTER],0)</f>
        <v>#N/A</v>
      </c>
      <c r="G106">
        <f t="shared" si="1"/>
        <v>136</v>
      </c>
      <c r="H106">
        <f ca="1">MATCH(Table1[[#This Row],[NB NOTA_C_QTY]],[3]!db[NB NOTA_C_QTY],0)</f>
        <v>1771</v>
      </c>
      <c r="I106" s="4" t="str">
        <f ca="1">INDEX(INDIRECT($4:$4),Table1[//DB])</f>
        <v>O pastel JK 72W OP-72 S</v>
      </c>
      <c r="J106" s="4" t="str">
        <f ca="1">INDEX(INDIRECT($4:$4),Table1[//DB])</f>
        <v>ARTO MORO</v>
      </c>
      <c r="K106" s="5" t="str">
        <f ca="1">INDEX(INDIRECT($4:$4),Table1[//DB])</f>
        <v>ATALI</v>
      </c>
      <c r="L106" s="4" t="str">
        <f ca="1">INDEX(INDIRECT($4:$4),Table1[//DB])</f>
        <v>4 BOX (6 SET)</v>
      </c>
      <c r="M106" s="4" t="str">
        <f ca="1">INDEX(INDIRECT($4:$4),Table1[//DB])</f>
        <v>cr/op</v>
      </c>
      <c r="N106" s="4" t="str">
        <f ca="1">INDEX(INDIRECT($4:$4),Table1[//DB])</f>
        <v>4</v>
      </c>
      <c r="O106" s="4" t="str">
        <f ca="1">INDEX(INDIRECT($4:$4),Table1[//DB])</f>
        <v>BOX</v>
      </c>
      <c r="P106" s="4" t="str">
        <f ca="1">INDEX(INDIRECT($4:$4),Table1[//DB])</f>
        <v>6</v>
      </c>
      <c r="Q106" s="4" t="str">
        <f ca="1">INDEX(INDIRECT($4:$4),Table1[//DB])</f>
        <v>SET</v>
      </c>
      <c r="R106" s="4" t="str">
        <f ca="1">INDEX(INDIRECT($4:$4),Table1[//DB])</f>
        <v/>
      </c>
      <c r="S106" s="4" t="str">
        <f ca="1">INDEX(INDIRECT($4:$4),Table1[//DB])</f>
        <v/>
      </c>
      <c r="T106" s="4">
        <f ca="1">INDEX(INDIRECT($4:$4),Table1[//DB])</f>
        <v>24</v>
      </c>
      <c r="U106" s="4" t="str">
        <f ca="1">INDEX(INDIRECT($4:$4),Table1[//DB])</f>
        <v>SET</v>
      </c>
      <c r="V106" s="4"/>
      <c r="W106" s="2">
        <f>INDEX([1]!NOTA[C],Table1[[#This Row],[//NOTA]])</f>
        <v>1</v>
      </c>
      <c r="X1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6" s="2">
        <f>IF(Table1[[#This Row],[CTN]]&lt;1,"",INDEX([1]!NOTA[QTY],Table1[[#This Row],[//NOTA]]))</f>
        <v>24</v>
      </c>
      <c r="Z106" s="2" t="str">
        <f>IF(Table1[[#This Row],[CTN]]&lt;1,"",INDEX([1]!NOTA[STN],Table1[[#This Row],[//NOTA]]))</f>
        <v>SET</v>
      </c>
      <c r="AA1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06" s="4" t="str">
        <f>IF(Table1[[#This Row],[CTN]]&lt;1,INDEX([1]!NOTA[QTY],Table1[[#This Row],[//NOTA]]),"")</f>
        <v/>
      </c>
      <c r="AC106" s="4" t="str">
        <f>IF(Table1[[#This Row],[SISA]]="","",INDEX([1]!NOTA[STN],Table1[[#This Row],[//NOTA]]))</f>
        <v/>
      </c>
      <c r="AD1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6" s="2" t="str">
        <f>IF(Table1[[#This Row],[SISA X]]="","",Table1[[#This Row],[STN X]])</f>
        <v/>
      </c>
      <c r="AF106" s="2">
        <f ca="1">IF(AND(AR$5:AR$345&gt;=$3:$3,AR$5:AR$345&lt;=$4:$4),Table1[[#This Row],[CTN]],"")</f>
        <v>1</v>
      </c>
      <c r="AG106" s="2" t="str">
        <f ca="1">IF(Table1[[#This Row],[CTN_MG_1]]="","",Table1[[#This Row],[SISA X]])</f>
        <v/>
      </c>
      <c r="AH106" s="2" t="str">
        <f ca="1">IF(Table1[[#This Row],[QTY_ECER_MG_1]]="","",Table1[[#This Row],[STN SISA X]])</f>
        <v/>
      </c>
      <c r="AI106" s="2">
        <f ca="1">IF(Table1[[#This Row],[CTN_MG_1]]="","",COUNT(AF$6:AF106))</f>
        <v>92</v>
      </c>
      <c r="AJ106" s="2" t="str">
        <f ca="1">IF(AND(Table1[TGL_H]&gt;=$3:$3,Table1[TGL_H]&lt;=$4:$4),Table1[CTN],"")</f>
        <v/>
      </c>
      <c r="AK106" s="2" t="str">
        <f ca="1">IF(Table1[[#This Row],[CTN_MG_2]]="","",Table1[[#This Row],[SISA X]])</f>
        <v/>
      </c>
      <c r="AL106" s="2" t="str">
        <f ca="1">IF(Table1[[#This Row],[QTY_ECER_MG_2]]="","",Table1[[#This Row],[STN SISA X]])</f>
        <v/>
      </c>
      <c r="AM106" s="2" t="str">
        <f ca="1">IF(Table1[[#This Row],[CTN_MG_2]]="","",COUNT(AJ$6:AJ106))</f>
        <v/>
      </c>
      <c r="AN106" s="2" t="str">
        <f ca="1">IF(AND(AR$5:AR$345&gt;=$3:$3,AR$5:AR$345&lt;=$4:$4),Table1[[#This Row],[CTN]],"")</f>
        <v/>
      </c>
      <c r="AO106" s="2" t="str">
        <f ca="1">IF(Table1[[#This Row],[CTN_MG_3]]="","",Table1[[#This Row],[SISA X]])</f>
        <v/>
      </c>
      <c r="AP106" s="2" t="str">
        <f ca="1">IF(Table1[[#This Row],[QTY_ECER_MG_3]]="","",Table1[[#This Row],[STN SISA X]])</f>
        <v/>
      </c>
      <c r="AQ106" s="4" t="str">
        <f ca="1">IF(Table1[[#This Row],[CTN_MG_3]]="","",COUNT(AN$6:AN106))</f>
        <v/>
      </c>
      <c r="AR106" s="3">
        <f ca="1">INDEX([1]!NOTA[TGL_H],Table1[[#This Row],[//NOTA]])</f>
        <v>45114</v>
      </c>
    </row>
    <row r="107" spans="1:44" x14ac:dyDescent="0.25">
      <c r="A107" s="1">
        <v>137</v>
      </c>
      <c r="D107" t="str">
        <f ca="1">INDEX([1]!NOTA[NB NOTA_C_QTY],Table1[[#This Row],[//NOTA]])</f>
        <v>oilpastelop12chccompactjk12lsnartomoro</v>
      </c>
      <c r="E10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opasteljk12wop12chccompact12lsn</v>
      </c>
      <c r="F107" t="e">
        <f ca="1">MATCH(E$5:E$345,[2]!GLOBAL[POINTER],0)</f>
        <v>#N/A</v>
      </c>
      <c r="G107">
        <f t="shared" si="1"/>
        <v>137</v>
      </c>
      <c r="H107">
        <f ca="1">MATCH(Table1[[#This Row],[NB NOTA_C_QTY]],[3]!db[NB NOTA_C_QTY],0)</f>
        <v>1763</v>
      </c>
      <c r="I107" s="4" t="str">
        <f ca="1">INDEX(INDIRECT($4:$4),Table1[//DB])</f>
        <v>O pastel JK 12W OP-12 CHC Compact</v>
      </c>
      <c r="J107" s="4" t="str">
        <f ca="1">INDEX(INDIRECT($4:$4),Table1[//DB])</f>
        <v>ARTO MORO</v>
      </c>
      <c r="K107" s="5" t="str">
        <f ca="1">INDEX(INDIRECT($4:$4),Table1[//DB])</f>
        <v>ATALI</v>
      </c>
      <c r="L107" s="4" t="str">
        <f ca="1">INDEX(INDIRECT($4:$4),Table1[//DB])</f>
        <v>12 LSN</v>
      </c>
      <c r="M107" s="4" t="str">
        <f ca="1">INDEX(INDIRECT($4:$4),Table1[//DB])</f>
        <v>cr/op</v>
      </c>
      <c r="N107" s="4" t="str">
        <f ca="1">INDEX(INDIRECT($4:$4),Table1[//DB])</f>
        <v>12</v>
      </c>
      <c r="O107" s="4" t="str">
        <f ca="1">INDEX(INDIRECT($4:$4),Table1[//DB])</f>
        <v>LSN</v>
      </c>
      <c r="P107" s="4">
        <f ca="1">INDEX(INDIRECT($4:$4),Table1[//DB])</f>
        <v>12</v>
      </c>
      <c r="Q107" s="4" t="str">
        <f ca="1">INDEX(INDIRECT($4:$4),Table1[//DB])</f>
        <v>PCS</v>
      </c>
      <c r="R107" s="4" t="str">
        <f ca="1">INDEX(INDIRECT($4:$4),Table1[//DB])</f>
        <v/>
      </c>
      <c r="S107" s="4" t="str">
        <f ca="1">INDEX(INDIRECT($4:$4),Table1[//DB])</f>
        <v/>
      </c>
      <c r="T107" s="4">
        <f ca="1">INDEX(INDIRECT($4:$4),Table1[//DB])</f>
        <v>144</v>
      </c>
      <c r="U107" s="4" t="str">
        <f ca="1">INDEX(INDIRECT($4:$4),Table1[//DB])</f>
        <v>PCS</v>
      </c>
      <c r="V107" s="4"/>
      <c r="W107" s="2">
        <f>INDEX([1]!NOTA[C],Table1[[#This Row],[//NOTA]])</f>
        <v>2</v>
      </c>
      <c r="X10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7" s="2">
        <f>IF(Table1[[#This Row],[CTN]]&lt;1,"",INDEX([1]!NOTA[QTY],Table1[[#This Row],[//NOTA]]))</f>
        <v>288</v>
      </c>
      <c r="Z107" s="2" t="str">
        <f>IF(Table1[[#This Row],[CTN]]&lt;1,"",INDEX([1]!NOTA[STN],Table1[[#This Row],[//NOTA]]))</f>
        <v>SET</v>
      </c>
      <c r="AA1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7" s="4" t="str">
        <f>IF(Table1[[#This Row],[CTN]]&lt;1,INDEX([1]!NOTA[QTY],Table1[[#This Row],[//NOTA]]),"")</f>
        <v/>
      </c>
      <c r="AC107" s="4" t="str">
        <f>IF(Table1[[#This Row],[SISA]]="","",INDEX([1]!NOTA[STN],Table1[[#This Row],[//NOTA]]))</f>
        <v/>
      </c>
      <c r="AD1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7" s="2" t="str">
        <f>IF(Table1[[#This Row],[SISA X]]="","",Table1[[#This Row],[STN X]])</f>
        <v/>
      </c>
      <c r="AF107" s="2">
        <f ca="1">IF(AND(AR$5:AR$345&gt;=$3:$3,AR$5:AR$345&lt;=$4:$4),Table1[[#This Row],[CTN]],"")</f>
        <v>2</v>
      </c>
      <c r="AG107" s="2" t="str">
        <f ca="1">IF(Table1[[#This Row],[CTN_MG_1]]="","",Table1[[#This Row],[SISA X]])</f>
        <v/>
      </c>
      <c r="AH107" s="2" t="str">
        <f ca="1">IF(Table1[[#This Row],[QTY_ECER_MG_1]]="","",Table1[[#This Row],[STN SISA X]])</f>
        <v/>
      </c>
      <c r="AI107" s="2">
        <f ca="1">IF(Table1[[#This Row],[CTN_MG_1]]="","",COUNT(AF$6:AF107))</f>
        <v>93</v>
      </c>
      <c r="AJ107" s="2" t="str">
        <f ca="1">IF(AND(Table1[TGL_H]&gt;=$3:$3,Table1[TGL_H]&lt;=$4:$4),Table1[CTN],"")</f>
        <v/>
      </c>
      <c r="AK107" s="2" t="str">
        <f ca="1">IF(Table1[[#This Row],[CTN_MG_2]]="","",Table1[[#This Row],[SISA X]])</f>
        <v/>
      </c>
      <c r="AL107" s="2" t="str">
        <f ca="1">IF(Table1[[#This Row],[QTY_ECER_MG_2]]="","",Table1[[#This Row],[STN SISA X]])</f>
        <v/>
      </c>
      <c r="AM107" s="2" t="str">
        <f ca="1">IF(Table1[[#This Row],[CTN_MG_2]]="","",COUNT(AJ$6:AJ107))</f>
        <v/>
      </c>
      <c r="AN107" s="2" t="str">
        <f ca="1">IF(AND(AR$5:AR$345&gt;=$3:$3,AR$5:AR$345&lt;=$4:$4),Table1[[#This Row],[CTN]],"")</f>
        <v/>
      </c>
      <c r="AO107" s="2" t="str">
        <f ca="1">IF(Table1[[#This Row],[CTN_MG_3]]="","",Table1[[#This Row],[SISA X]])</f>
        <v/>
      </c>
      <c r="AP107" s="2" t="str">
        <f ca="1">IF(Table1[[#This Row],[QTY_ECER_MG_3]]="","",Table1[[#This Row],[STN SISA X]])</f>
        <v/>
      </c>
      <c r="AQ107" s="4" t="str">
        <f ca="1">IF(Table1[[#This Row],[CTN_MG_3]]="","",COUNT(AN$6:AN107))</f>
        <v/>
      </c>
      <c r="AR107" s="3">
        <f ca="1">INDEX([1]!NOTA[TGL_H],Table1[[#This Row],[//NOTA]])</f>
        <v>45114</v>
      </c>
    </row>
    <row r="108" spans="1:44" x14ac:dyDescent="0.25">
      <c r="A108" s="1">
        <v>138</v>
      </c>
      <c r="D108" t="str">
        <f ca="1">INDEX([1]!NOTA[NB NOTA_C_QTY],Table1[[#This Row],[//NOTA]])</f>
        <v>mathsetms55jk24lsnartomoro</v>
      </c>
      <c r="E10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jangkasetjkms5524lsn</v>
      </c>
      <c r="F108" t="e">
        <f ca="1">MATCH(E$5:E$345,[2]!GLOBAL[POINTER],0)</f>
        <v>#N/A</v>
      </c>
      <c r="G108">
        <f t="shared" si="1"/>
        <v>138</v>
      </c>
      <c r="H108">
        <f ca="1">MATCH(Table1[[#This Row],[NB NOTA_C_QTY]],[3]!db[NB NOTA_C_QTY],0)</f>
        <v>1679</v>
      </c>
      <c r="I108" s="4" t="str">
        <f ca="1">INDEX(INDIRECT($4:$4),Table1[//DB])</f>
        <v>Jangka set JK MS-55</v>
      </c>
      <c r="J108" s="4" t="str">
        <f ca="1">INDEX(INDIRECT($4:$4),Table1[//DB])</f>
        <v>ARTO MORO</v>
      </c>
      <c r="K108" s="5" t="str">
        <f ca="1">INDEX(INDIRECT($4:$4),Table1[//DB])</f>
        <v>ATALI</v>
      </c>
      <c r="L108" s="4" t="str">
        <f ca="1">INDEX(INDIRECT($4:$4),Table1[//DB])</f>
        <v>24 LSN</v>
      </c>
      <c r="M108" s="4" t="str">
        <f ca="1">INDEX(INDIRECT($4:$4),Table1[//DB])</f>
        <v>jangka</v>
      </c>
      <c r="N108" s="4" t="str">
        <f ca="1">INDEX(INDIRECT($4:$4),Table1[//DB])</f>
        <v>24</v>
      </c>
      <c r="O108" s="4" t="str">
        <f ca="1">INDEX(INDIRECT($4:$4),Table1[//DB])</f>
        <v>LSN</v>
      </c>
      <c r="P108" s="4">
        <f ca="1">INDEX(INDIRECT($4:$4),Table1[//DB])</f>
        <v>12</v>
      </c>
      <c r="Q108" s="4" t="str">
        <f ca="1">INDEX(INDIRECT($4:$4),Table1[//DB])</f>
        <v>PCS</v>
      </c>
      <c r="R108" s="4" t="str">
        <f ca="1">INDEX(INDIRECT($4:$4),Table1[//DB])</f>
        <v/>
      </c>
      <c r="S108" s="4" t="str">
        <f ca="1">INDEX(INDIRECT($4:$4),Table1[//DB])</f>
        <v/>
      </c>
      <c r="T108" s="4">
        <f ca="1">INDEX(INDIRECT($4:$4),Table1[//DB])</f>
        <v>288</v>
      </c>
      <c r="U108" s="4" t="str">
        <f ca="1">INDEX(INDIRECT($4:$4),Table1[//DB])</f>
        <v>PCS</v>
      </c>
      <c r="V108" s="4"/>
      <c r="W108" s="2">
        <f>INDEX([1]!NOTA[C],Table1[[#This Row],[//NOTA]])</f>
        <v>1</v>
      </c>
      <c r="X10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8" s="2">
        <f>IF(Table1[[#This Row],[CTN]]&lt;1,"",INDEX([1]!NOTA[QTY],Table1[[#This Row],[//NOTA]]))</f>
        <v>24</v>
      </c>
      <c r="Z108" s="2" t="str">
        <f>IF(Table1[[#This Row],[CTN]]&lt;1,"",INDEX([1]!NOTA[STN],Table1[[#This Row],[//NOTA]]))</f>
        <v>LSN</v>
      </c>
      <c r="AA1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8" s="4" t="str">
        <f>IF(Table1[[#This Row],[CTN]]&lt;1,INDEX([1]!NOTA[QTY],Table1[[#This Row],[//NOTA]]),"")</f>
        <v/>
      </c>
      <c r="AC108" s="4" t="str">
        <f>IF(Table1[[#This Row],[SISA]]="","",INDEX([1]!NOTA[STN],Table1[[#This Row],[//NOTA]]))</f>
        <v/>
      </c>
      <c r="AD1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8" s="2" t="str">
        <f>IF(Table1[[#This Row],[SISA X]]="","",Table1[[#This Row],[STN X]])</f>
        <v/>
      </c>
      <c r="AF108" s="2">
        <f ca="1">IF(AND(AR$5:AR$345&gt;=$3:$3,AR$5:AR$345&lt;=$4:$4),Table1[[#This Row],[CTN]],"")</f>
        <v>1</v>
      </c>
      <c r="AG108" s="2" t="str">
        <f ca="1">IF(Table1[[#This Row],[CTN_MG_1]]="","",Table1[[#This Row],[SISA X]])</f>
        <v/>
      </c>
      <c r="AH108" s="2" t="str">
        <f ca="1">IF(Table1[[#This Row],[QTY_ECER_MG_1]]="","",Table1[[#This Row],[STN SISA X]])</f>
        <v/>
      </c>
      <c r="AI108" s="2">
        <f ca="1">IF(Table1[[#This Row],[CTN_MG_1]]="","",COUNT(AF$6:AF108))</f>
        <v>94</v>
      </c>
      <c r="AJ108" s="2" t="str">
        <f ca="1">IF(AND(Table1[TGL_H]&gt;=$3:$3,Table1[TGL_H]&lt;=$4:$4),Table1[CTN],"")</f>
        <v/>
      </c>
      <c r="AK108" s="2" t="str">
        <f ca="1">IF(Table1[[#This Row],[CTN_MG_2]]="","",Table1[[#This Row],[SISA X]])</f>
        <v/>
      </c>
      <c r="AL108" s="2" t="str">
        <f ca="1">IF(Table1[[#This Row],[QTY_ECER_MG_2]]="","",Table1[[#This Row],[STN SISA X]])</f>
        <v/>
      </c>
      <c r="AM108" s="2" t="str">
        <f ca="1">IF(Table1[[#This Row],[CTN_MG_2]]="","",COUNT(AJ$6:AJ108))</f>
        <v/>
      </c>
      <c r="AN108" s="2" t="str">
        <f ca="1">IF(AND(AR$5:AR$345&gt;=$3:$3,AR$5:AR$345&lt;=$4:$4),Table1[[#This Row],[CTN]],"")</f>
        <v/>
      </c>
      <c r="AO108" s="2" t="str">
        <f ca="1">IF(Table1[[#This Row],[CTN_MG_3]]="","",Table1[[#This Row],[SISA X]])</f>
        <v/>
      </c>
      <c r="AP108" s="2" t="str">
        <f ca="1">IF(Table1[[#This Row],[QTY_ECER_MG_3]]="","",Table1[[#This Row],[STN SISA X]])</f>
        <v/>
      </c>
      <c r="AQ108" s="4" t="str">
        <f ca="1">IF(Table1[[#This Row],[CTN_MG_3]]="","",COUNT(AN$6:AN108))</f>
        <v/>
      </c>
      <c r="AR108" s="3">
        <f ca="1">INDEX([1]!NOTA[TGL_H],Table1[[#This Row],[//NOTA]])</f>
        <v>45114</v>
      </c>
    </row>
    <row r="109" spans="1:44" x14ac:dyDescent="0.25">
      <c r="A109" s="1">
        <v>139</v>
      </c>
      <c r="D109" t="str">
        <f ca="1">INDEX([1]!NOTA[NB NOTA_C_QTY],Table1[[#This Row],[//NOTA]])</f>
        <v>mathsetms75jk24lsnartomoro</v>
      </c>
      <c r="E10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jangkasetjkms7524lsn</v>
      </c>
      <c r="F109" t="e">
        <f ca="1">MATCH(E$5:E$345,[2]!GLOBAL[POINTER],0)</f>
        <v>#N/A</v>
      </c>
      <c r="G109">
        <f t="shared" si="1"/>
        <v>139</v>
      </c>
      <c r="H109">
        <f ca="1">MATCH(Table1[[#This Row],[NB NOTA_C_QTY]],[3]!db[NB NOTA_C_QTY],0)</f>
        <v>1680</v>
      </c>
      <c r="I109" s="4" t="str">
        <f ca="1">INDEX(INDIRECT($4:$4),Table1[//DB])</f>
        <v>Jangka set JK MS-75</v>
      </c>
      <c r="J109" s="4" t="str">
        <f ca="1">INDEX(INDIRECT($4:$4),Table1[//DB])</f>
        <v>ARTO MORO</v>
      </c>
      <c r="K109" s="5" t="str">
        <f ca="1">INDEX(INDIRECT($4:$4),Table1[//DB])</f>
        <v>ATALI</v>
      </c>
      <c r="L109" s="4" t="str">
        <f ca="1">INDEX(INDIRECT($4:$4),Table1[//DB])</f>
        <v>24 LSN</v>
      </c>
      <c r="M109" s="4" t="str">
        <f ca="1">INDEX(INDIRECT($4:$4),Table1[//DB])</f>
        <v>jangka</v>
      </c>
      <c r="N109" s="4" t="str">
        <f ca="1">INDEX(INDIRECT($4:$4),Table1[//DB])</f>
        <v>24</v>
      </c>
      <c r="O109" s="4" t="str">
        <f ca="1">INDEX(INDIRECT($4:$4),Table1[//DB])</f>
        <v>LSN</v>
      </c>
      <c r="P109" s="4">
        <f ca="1">INDEX(INDIRECT($4:$4),Table1[//DB])</f>
        <v>12</v>
      </c>
      <c r="Q109" s="4" t="str">
        <f ca="1">INDEX(INDIRECT($4:$4),Table1[//DB])</f>
        <v>PCS</v>
      </c>
      <c r="R109" s="4" t="str">
        <f ca="1">INDEX(INDIRECT($4:$4),Table1[//DB])</f>
        <v/>
      </c>
      <c r="S109" s="4" t="str">
        <f ca="1">INDEX(INDIRECT($4:$4),Table1[//DB])</f>
        <v/>
      </c>
      <c r="T109" s="4">
        <f ca="1">INDEX(INDIRECT($4:$4),Table1[//DB])</f>
        <v>288</v>
      </c>
      <c r="U109" s="4" t="str">
        <f ca="1">INDEX(INDIRECT($4:$4),Table1[//DB])</f>
        <v>PCS</v>
      </c>
      <c r="V109" s="4"/>
      <c r="W109" s="2">
        <f>INDEX([1]!NOTA[C],Table1[[#This Row],[//NOTA]])</f>
        <v>1</v>
      </c>
      <c r="X10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9" s="2">
        <f>IF(Table1[[#This Row],[CTN]]&lt;1,"",INDEX([1]!NOTA[QTY],Table1[[#This Row],[//NOTA]]))</f>
        <v>24</v>
      </c>
      <c r="Z109" s="2" t="str">
        <f>IF(Table1[[#This Row],[CTN]]&lt;1,"",INDEX([1]!NOTA[STN],Table1[[#This Row],[//NOTA]]))</f>
        <v>LSN</v>
      </c>
      <c r="AA1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9" s="4" t="str">
        <f>IF(Table1[[#This Row],[CTN]]&lt;1,INDEX([1]!NOTA[QTY],Table1[[#This Row],[//NOTA]]),"")</f>
        <v/>
      </c>
      <c r="AC109" s="4" t="str">
        <f>IF(Table1[[#This Row],[SISA]]="","",INDEX([1]!NOTA[STN],Table1[[#This Row],[//NOTA]]))</f>
        <v/>
      </c>
      <c r="AD1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9" s="2" t="str">
        <f>IF(Table1[[#This Row],[SISA X]]="","",Table1[[#This Row],[STN X]])</f>
        <v/>
      </c>
      <c r="AF109" s="2">
        <f ca="1">IF(AND(AR$5:AR$345&gt;=$3:$3,AR$5:AR$345&lt;=$4:$4),Table1[[#This Row],[CTN]],"")</f>
        <v>1</v>
      </c>
      <c r="AG109" s="2" t="str">
        <f ca="1">IF(Table1[[#This Row],[CTN_MG_1]]="","",Table1[[#This Row],[SISA X]])</f>
        <v/>
      </c>
      <c r="AH109" s="2" t="str">
        <f ca="1">IF(Table1[[#This Row],[QTY_ECER_MG_1]]="","",Table1[[#This Row],[STN SISA X]])</f>
        <v/>
      </c>
      <c r="AI109" s="2">
        <f ca="1">IF(Table1[[#This Row],[CTN_MG_1]]="","",COUNT(AF$6:AF109))</f>
        <v>95</v>
      </c>
      <c r="AJ109" s="2" t="str">
        <f ca="1">IF(AND(Table1[TGL_H]&gt;=$3:$3,Table1[TGL_H]&lt;=$4:$4),Table1[CTN],"")</f>
        <v/>
      </c>
      <c r="AK109" s="2" t="str">
        <f ca="1">IF(Table1[[#This Row],[CTN_MG_2]]="","",Table1[[#This Row],[SISA X]])</f>
        <v/>
      </c>
      <c r="AL109" s="2" t="str">
        <f ca="1">IF(Table1[[#This Row],[QTY_ECER_MG_2]]="","",Table1[[#This Row],[STN SISA X]])</f>
        <v/>
      </c>
      <c r="AM109" s="2" t="str">
        <f ca="1">IF(Table1[[#This Row],[CTN_MG_2]]="","",COUNT(AJ$6:AJ109))</f>
        <v/>
      </c>
      <c r="AN109" s="2" t="str">
        <f ca="1">IF(AND(AR$5:AR$345&gt;=$3:$3,AR$5:AR$345&lt;=$4:$4),Table1[[#This Row],[CTN]],"")</f>
        <v/>
      </c>
      <c r="AO109" s="2" t="str">
        <f ca="1">IF(Table1[[#This Row],[CTN_MG_3]]="","",Table1[[#This Row],[SISA X]])</f>
        <v/>
      </c>
      <c r="AP109" s="2" t="str">
        <f ca="1">IF(Table1[[#This Row],[QTY_ECER_MG_3]]="","",Table1[[#This Row],[STN SISA X]])</f>
        <v/>
      </c>
      <c r="AQ109" s="4" t="str">
        <f ca="1">IF(Table1[[#This Row],[CTN_MG_3]]="","",COUNT(AN$6:AN109))</f>
        <v/>
      </c>
      <c r="AR109" s="3">
        <f ca="1">INDEX([1]!NOTA[TGL_H],Table1[[#This Row],[//NOTA]])</f>
        <v>45114</v>
      </c>
    </row>
    <row r="110" spans="1:44" x14ac:dyDescent="0.25">
      <c r="A110" s="1">
        <v>140</v>
      </c>
      <c r="D110" t="str">
        <f ca="1">INDEX([1]!NOTA[NB NOTA_C_QTY],Table1[[#This Row],[//NOTA]])</f>
        <v>scissorssc838jk12lsnartomoro</v>
      </c>
      <c r="E11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guntingjksc83812lsn</v>
      </c>
      <c r="F110" t="e">
        <f ca="1">MATCH(E$5:E$345,[2]!GLOBAL[POINTER],0)</f>
        <v>#N/A</v>
      </c>
      <c r="G110">
        <f t="shared" si="1"/>
        <v>140</v>
      </c>
      <c r="H110">
        <f ca="1">MATCH(Table1[[#This Row],[NB NOTA_C_QTY]],[3]!db[NB NOTA_C_QTY],0)</f>
        <v>2224</v>
      </c>
      <c r="I110" s="4" t="str">
        <f ca="1">INDEX(INDIRECT($4:$4),Table1[//DB])</f>
        <v>Gunting JK SC-838</v>
      </c>
      <c r="J110" s="4" t="str">
        <f ca="1">INDEX(INDIRECT($4:$4),Table1[//DB])</f>
        <v>ARTO MORO</v>
      </c>
      <c r="K110" s="5" t="str">
        <f ca="1">INDEX(INDIRECT($4:$4),Table1[//DB])</f>
        <v>ATALI</v>
      </c>
      <c r="L110" s="4" t="str">
        <f ca="1">INDEX(INDIRECT($4:$4),Table1[//DB])</f>
        <v>12 LSN</v>
      </c>
      <c r="M110" s="4" t="str">
        <f ca="1">INDEX(INDIRECT($4:$4),Table1[//DB])</f>
        <v>gunting</v>
      </c>
      <c r="N110" s="4" t="str">
        <f ca="1">INDEX(INDIRECT($4:$4),Table1[//DB])</f>
        <v>12</v>
      </c>
      <c r="O110" s="4" t="str">
        <f ca="1">INDEX(INDIRECT($4:$4),Table1[//DB])</f>
        <v>LSN</v>
      </c>
      <c r="P110" s="4">
        <f ca="1">INDEX(INDIRECT($4:$4),Table1[//DB])</f>
        <v>12</v>
      </c>
      <c r="Q110" s="4" t="str">
        <f ca="1">INDEX(INDIRECT($4:$4),Table1[//DB])</f>
        <v>PCS</v>
      </c>
      <c r="R110" s="4" t="str">
        <f ca="1">INDEX(INDIRECT($4:$4),Table1[//DB])</f>
        <v/>
      </c>
      <c r="S110" s="4" t="str">
        <f ca="1">INDEX(INDIRECT($4:$4),Table1[//DB])</f>
        <v/>
      </c>
      <c r="T110" s="4">
        <f ca="1">INDEX(INDIRECT($4:$4),Table1[//DB])</f>
        <v>144</v>
      </c>
      <c r="U110" s="4" t="str">
        <f ca="1">INDEX(INDIRECT($4:$4),Table1[//DB])</f>
        <v>PCS</v>
      </c>
      <c r="V110" s="4"/>
      <c r="W110" s="2">
        <f>INDEX([1]!NOTA[C],Table1[[#This Row],[//NOTA]])</f>
        <v>1</v>
      </c>
      <c r="X1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0" s="2">
        <f>IF(Table1[[#This Row],[CTN]]&lt;1,"",INDEX([1]!NOTA[QTY],Table1[[#This Row],[//NOTA]]))</f>
        <v>144</v>
      </c>
      <c r="Z110" s="2" t="str">
        <f>IF(Table1[[#This Row],[CTN]]&lt;1,"",INDEX([1]!NOTA[STN],Table1[[#This Row],[//NOTA]]))</f>
        <v>PCS</v>
      </c>
      <c r="AA1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10" s="4" t="str">
        <f>IF(Table1[[#This Row],[CTN]]&lt;1,INDEX([1]!NOTA[QTY],Table1[[#This Row],[//NOTA]]),"")</f>
        <v/>
      </c>
      <c r="AC110" s="4" t="str">
        <f>IF(Table1[[#This Row],[SISA]]="","",INDEX([1]!NOTA[STN],Table1[[#This Row],[//NOTA]]))</f>
        <v/>
      </c>
      <c r="AD1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0" s="2" t="str">
        <f>IF(Table1[[#This Row],[SISA X]]="","",Table1[[#This Row],[STN X]])</f>
        <v/>
      </c>
      <c r="AF110" s="2">
        <f ca="1">IF(AND(AR$5:AR$345&gt;=$3:$3,AR$5:AR$345&lt;=$4:$4),Table1[[#This Row],[CTN]],"")</f>
        <v>1</v>
      </c>
      <c r="AG110" s="2" t="str">
        <f ca="1">IF(Table1[[#This Row],[CTN_MG_1]]="","",Table1[[#This Row],[SISA X]])</f>
        <v/>
      </c>
      <c r="AH110" s="2" t="str">
        <f ca="1">IF(Table1[[#This Row],[QTY_ECER_MG_1]]="","",Table1[[#This Row],[STN SISA X]])</f>
        <v/>
      </c>
      <c r="AI110" s="2">
        <f ca="1">IF(Table1[[#This Row],[CTN_MG_1]]="","",COUNT(AF$6:AF110))</f>
        <v>96</v>
      </c>
      <c r="AJ110" s="2" t="str">
        <f ca="1">IF(AND(Table1[TGL_H]&gt;=$3:$3,Table1[TGL_H]&lt;=$4:$4),Table1[CTN],"")</f>
        <v/>
      </c>
      <c r="AK110" s="2" t="str">
        <f ca="1">IF(Table1[[#This Row],[CTN_MG_2]]="","",Table1[[#This Row],[SISA X]])</f>
        <v/>
      </c>
      <c r="AL110" s="2" t="str">
        <f ca="1">IF(Table1[[#This Row],[QTY_ECER_MG_2]]="","",Table1[[#This Row],[STN SISA X]])</f>
        <v/>
      </c>
      <c r="AM110" s="2" t="str">
        <f ca="1">IF(Table1[[#This Row],[CTN_MG_2]]="","",COUNT(AJ$6:AJ110))</f>
        <v/>
      </c>
      <c r="AN110" s="2" t="str">
        <f ca="1">IF(AND(AR$5:AR$345&gt;=$3:$3,AR$5:AR$345&lt;=$4:$4),Table1[[#This Row],[CTN]],"")</f>
        <v/>
      </c>
      <c r="AO110" s="2" t="str">
        <f ca="1">IF(Table1[[#This Row],[CTN_MG_3]]="","",Table1[[#This Row],[SISA X]])</f>
        <v/>
      </c>
      <c r="AP110" s="2" t="str">
        <f ca="1">IF(Table1[[#This Row],[QTY_ECER_MG_3]]="","",Table1[[#This Row],[STN SISA X]])</f>
        <v/>
      </c>
      <c r="AQ110" s="4" t="str">
        <f ca="1">IF(Table1[[#This Row],[CTN_MG_3]]="","",COUNT(AN$6:AN110))</f>
        <v/>
      </c>
      <c r="AR110" s="3">
        <f ca="1">INDEX([1]!NOTA[TGL_H],Table1[[#This Row],[//NOTA]])</f>
        <v>45114</v>
      </c>
    </row>
    <row r="111" spans="1:44" x14ac:dyDescent="0.25">
      <c r="A111" s="1">
        <v>141</v>
      </c>
      <c r="D111" t="str">
        <f ca="1">INDEX([1]!NOTA[NB NOTA_C_QTY],Table1[[#This Row],[//NOTA]])</f>
        <v>correctionfluidjk101ajk48lsnartomoro</v>
      </c>
      <c r="E11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111" t="e">
        <f ca="1">MATCH(E$5:E$345,[2]!GLOBAL[POINTER],0)</f>
        <v>#N/A</v>
      </c>
      <c r="G111">
        <f t="shared" si="1"/>
        <v>141</v>
      </c>
      <c r="H111">
        <f ca="1">MATCH(Table1[[#This Row],[NB NOTA_C_QTY]],[3]!db[NB NOTA_C_QTY],0)</f>
        <v>574</v>
      </c>
      <c r="I111" s="4" t="str">
        <f ca="1">INDEX(INDIRECT($4:$4),Table1[//DB])</f>
        <v>Tipe-ex JK-101 A</v>
      </c>
      <c r="J111" s="4" t="str">
        <f ca="1">INDEX(INDIRECT($4:$4),Table1[//DB])</f>
        <v>ARTO MORO</v>
      </c>
      <c r="K111" s="5" t="str">
        <f ca="1">INDEX(INDIRECT($4:$4),Table1[//DB])</f>
        <v>ATALI</v>
      </c>
      <c r="L111" s="4" t="str">
        <f ca="1">INDEX(INDIRECT($4:$4),Table1[//DB])</f>
        <v>48 LSN</v>
      </c>
      <c r="M111" s="4" t="str">
        <f ca="1">INDEX(INDIRECT($4:$4),Table1[//DB])</f>
        <v>tipex</v>
      </c>
      <c r="N111" s="4" t="str">
        <f ca="1">INDEX(INDIRECT($4:$4),Table1[//DB])</f>
        <v>48</v>
      </c>
      <c r="O111" s="4" t="str">
        <f ca="1">INDEX(INDIRECT($4:$4),Table1[//DB])</f>
        <v>LSN</v>
      </c>
      <c r="P111" s="4">
        <f ca="1">INDEX(INDIRECT($4:$4),Table1[//DB])</f>
        <v>12</v>
      </c>
      <c r="Q111" s="4" t="str">
        <f ca="1">INDEX(INDIRECT($4:$4),Table1[//DB])</f>
        <v>PCS</v>
      </c>
      <c r="R111" s="4" t="str">
        <f ca="1">INDEX(INDIRECT($4:$4),Table1[//DB])</f>
        <v/>
      </c>
      <c r="S111" s="4" t="str">
        <f ca="1">INDEX(INDIRECT($4:$4),Table1[//DB])</f>
        <v/>
      </c>
      <c r="T111" s="4">
        <f ca="1">INDEX(INDIRECT($4:$4),Table1[//DB])</f>
        <v>576</v>
      </c>
      <c r="U111" s="4" t="str">
        <f ca="1">INDEX(INDIRECT($4:$4),Table1[//DB])</f>
        <v>PCS</v>
      </c>
      <c r="V111" s="4"/>
      <c r="W111" s="2">
        <f>INDEX([1]!NOTA[C],Table1[[#This Row],[//NOTA]])</f>
        <v>2</v>
      </c>
      <c r="X1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1" s="2">
        <f>IF(Table1[[#This Row],[CTN]]&lt;1,"",INDEX([1]!NOTA[QTY],Table1[[#This Row],[//NOTA]]))</f>
        <v>96</v>
      </c>
      <c r="Z111" s="2" t="str">
        <f>IF(Table1[[#This Row],[CTN]]&lt;1,"",INDEX([1]!NOTA[STN],Table1[[#This Row],[//NOTA]]))</f>
        <v>LSN</v>
      </c>
      <c r="AA11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111" s="4" t="str">
        <f>IF(Table1[[#This Row],[CTN]]&lt;1,INDEX([1]!NOTA[QTY],Table1[[#This Row],[//NOTA]]),"")</f>
        <v/>
      </c>
      <c r="AC111" s="4" t="str">
        <f>IF(Table1[[#This Row],[SISA]]="","",INDEX([1]!NOTA[STN],Table1[[#This Row],[//NOTA]]))</f>
        <v/>
      </c>
      <c r="AD1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1" s="2" t="str">
        <f>IF(Table1[[#This Row],[SISA X]]="","",Table1[[#This Row],[STN X]])</f>
        <v/>
      </c>
      <c r="AF111" s="2">
        <f ca="1">IF(AND(AR$5:AR$345&gt;=$3:$3,AR$5:AR$345&lt;=$4:$4),Table1[[#This Row],[CTN]],"")</f>
        <v>2</v>
      </c>
      <c r="AG111" s="2" t="str">
        <f ca="1">IF(Table1[[#This Row],[CTN_MG_1]]="","",Table1[[#This Row],[SISA X]])</f>
        <v/>
      </c>
      <c r="AH111" s="2" t="str">
        <f ca="1">IF(Table1[[#This Row],[QTY_ECER_MG_1]]="","",Table1[[#This Row],[STN SISA X]])</f>
        <v/>
      </c>
      <c r="AI111" s="2">
        <f ca="1">IF(Table1[[#This Row],[CTN_MG_1]]="","",COUNT(AF$6:AF111))</f>
        <v>97</v>
      </c>
      <c r="AJ111" s="2" t="str">
        <f ca="1">IF(AND(Table1[TGL_H]&gt;=$3:$3,Table1[TGL_H]&lt;=$4:$4),Table1[CTN],"")</f>
        <v/>
      </c>
      <c r="AK111" s="2" t="str">
        <f ca="1">IF(Table1[[#This Row],[CTN_MG_2]]="","",Table1[[#This Row],[SISA X]])</f>
        <v/>
      </c>
      <c r="AL111" s="2" t="str">
        <f ca="1">IF(Table1[[#This Row],[QTY_ECER_MG_2]]="","",Table1[[#This Row],[STN SISA X]])</f>
        <v/>
      </c>
      <c r="AM111" s="2" t="str">
        <f ca="1">IF(Table1[[#This Row],[CTN_MG_2]]="","",COUNT(AJ$6:AJ111))</f>
        <v/>
      </c>
      <c r="AN111" s="2" t="str">
        <f ca="1">IF(AND(AR$5:AR$345&gt;=$3:$3,AR$5:AR$345&lt;=$4:$4),Table1[[#This Row],[CTN]],"")</f>
        <v/>
      </c>
      <c r="AO111" s="2" t="str">
        <f ca="1">IF(Table1[[#This Row],[CTN_MG_3]]="","",Table1[[#This Row],[SISA X]])</f>
        <v/>
      </c>
      <c r="AP111" s="2" t="str">
        <f ca="1">IF(Table1[[#This Row],[QTY_ECER_MG_3]]="","",Table1[[#This Row],[STN SISA X]])</f>
        <v/>
      </c>
      <c r="AQ111" s="4" t="str">
        <f ca="1">IF(Table1[[#This Row],[CTN_MG_3]]="","",COUNT(AN$6:AN111))</f>
        <v/>
      </c>
      <c r="AR111" s="3">
        <f ca="1">INDEX([1]!NOTA[TGL_H],Table1[[#This Row],[//NOTA]])</f>
        <v>45114</v>
      </c>
    </row>
    <row r="112" spans="1:44" x14ac:dyDescent="0.25">
      <c r="A112" s="1">
        <v>142</v>
      </c>
      <c r="D112" t="str">
        <f ca="1">INDEX([1]!NOTA[NB NOTA_C_QTY],Table1[[#This Row],[//NOTA]])</f>
        <v>ballpenbp34912vokustransblackjkbonus12grsartomoro</v>
      </c>
      <c r="E11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112" t="e">
        <f ca="1">MATCH(E$5:E$345,[2]!GLOBAL[POINTER],0)</f>
        <v>#N/A</v>
      </c>
      <c r="G112">
        <f t="shared" si="1"/>
        <v>142</v>
      </c>
      <c r="H112">
        <f ca="1">MATCH(Table1[[#This Row],[NB NOTA_C_QTY]],[3]!db[NB NOTA_C_QTY],0)</f>
        <v>94</v>
      </c>
      <c r="I112" s="4" t="str">
        <f ca="1">INDEX(INDIRECT($4:$4),Table1[//DB])</f>
        <v>Bp JK BP-349-12 Vokus Trans Hitam</v>
      </c>
      <c r="J112" s="4" t="str">
        <f ca="1">INDEX(INDIRECT($4:$4),Table1[//DB])</f>
        <v>ARTO MORO</v>
      </c>
      <c r="K112" s="5" t="str">
        <f ca="1">INDEX(INDIRECT($4:$4),Table1[//DB])</f>
        <v>ATALI</v>
      </c>
      <c r="L112" s="4" t="str">
        <f ca="1">INDEX(INDIRECT($4:$4),Table1[//DB])</f>
        <v>12 GRS</v>
      </c>
      <c r="M112" s="4" t="str">
        <f ca="1">INDEX(INDIRECT($4:$4),Table1[//DB])</f>
        <v>pen</v>
      </c>
      <c r="N112" s="4" t="str">
        <f ca="1">INDEX(INDIRECT($4:$4),Table1[//DB])</f>
        <v>12</v>
      </c>
      <c r="O112" s="4" t="str">
        <f ca="1">INDEX(INDIRECT($4:$4),Table1[//DB])</f>
        <v>GRS</v>
      </c>
      <c r="P112" s="4">
        <f ca="1">INDEX(INDIRECT($4:$4),Table1[//DB])</f>
        <v>12</v>
      </c>
      <c r="Q112" s="4" t="str">
        <f ca="1">INDEX(INDIRECT($4:$4),Table1[//DB])</f>
        <v>LSN</v>
      </c>
      <c r="R112" s="4">
        <f ca="1">INDEX(INDIRECT($4:$4),Table1[//DB])</f>
        <v>12</v>
      </c>
      <c r="S112" s="4" t="str">
        <f ca="1">INDEX(INDIRECT($4:$4),Table1[//DB])</f>
        <v>PCS</v>
      </c>
      <c r="T112" s="4">
        <f ca="1">INDEX(INDIRECT($4:$4),Table1[//DB])</f>
        <v>1728</v>
      </c>
      <c r="U112" s="4" t="str">
        <f ca="1">INDEX(INDIRECT($4:$4),Table1[//DB])</f>
        <v>PCS</v>
      </c>
      <c r="V112" s="4"/>
      <c r="W112" s="2">
        <f>INDEX([1]!NOTA[C],Table1[[#This Row],[//NOTA]])</f>
        <v>0</v>
      </c>
      <c r="X11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12" s="2" t="str">
        <f>IF(Table1[[#This Row],[CTN]]&lt;1,"",INDEX([1]!NOTA[QTY],Table1[[#This Row],[//NOTA]]))</f>
        <v/>
      </c>
      <c r="Z112" s="2" t="str">
        <f>IF(Table1[[#This Row],[CTN]]&lt;1,"",INDEX([1]!NOTA[STN],Table1[[#This Row],[//NOTA]]))</f>
        <v/>
      </c>
      <c r="AA1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112" s="4">
        <f>IF(Table1[[#This Row],[CTN]]&lt;1,INDEX([1]!NOTA[QTY],Table1[[#This Row],[//NOTA]]),"")</f>
        <v>12</v>
      </c>
      <c r="AC112" s="4" t="str">
        <f>IF(Table1[[#This Row],[SISA]]="","",INDEX([1]!NOTA[STN],Table1[[#This Row],[//NOTA]]))</f>
        <v>LSN</v>
      </c>
      <c r="AD11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E112" s="2" t="str">
        <f ca="1">IF(Table1[[#This Row],[SISA X]]="","",Table1[[#This Row],[STN X]])</f>
        <v>PCS</v>
      </c>
      <c r="AF112" s="2">
        <f ca="1">IF(AND(AR$5:AR$345&gt;=$3:$3,AR$5:AR$345&lt;=$4:$4),Table1[[#This Row],[CTN]],"")</f>
        <v>0</v>
      </c>
      <c r="AG112" s="2">
        <f ca="1">IF(Table1[[#This Row],[CTN_MG_1]]="","",Table1[[#This Row],[SISA X]])</f>
        <v>144</v>
      </c>
      <c r="AH112" s="2" t="str">
        <f ca="1">IF(Table1[[#This Row],[QTY_ECER_MG_1]]="","",Table1[[#This Row],[STN SISA X]])</f>
        <v>PCS</v>
      </c>
      <c r="AI112" s="2">
        <f ca="1">IF(Table1[[#This Row],[CTN_MG_1]]="","",COUNT(AF$6:AF112))</f>
        <v>98</v>
      </c>
      <c r="AJ112" s="2" t="str">
        <f ca="1">IF(AND(Table1[TGL_H]&gt;=$3:$3,Table1[TGL_H]&lt;=$4:$4),Table1[CTN],"")</f>
        <v/>
      </c>
      <c r="AK112" s="2" t="str">
        <f ca="1">IF(Table1[[#This Row],[CTN_MG_2]]="","",Table1[[#This Row],[SISA X]])</f>
        <v/>
      </c>
      <c r="AL112" s="2" t="str">
        <f ca="1">IF(Table1[[#This Row],[QTY_ECER_MG_2]]="","",Table1[[#This Row],[STN SISA X]])</f>
        <v/>
      </c>
      <c r="AM112" s="2" t="str">
        <f ca="1">IF(Table1[[#This Row],[CTN_MG_2]]="","",COUNT(AJ$6:AJ112))</f>
        <v/>
      </c>
      <c r="AN112" s="2" t="str">
        <f ca="1">IF(AND(AR$5:AR$345&gt;=$3:$3,AR$5:AR$345&lt;=$4:$4),Table1[[#This Row],[CTN]],"")</f>
        <v/>
      </c>
      <c r="AO112" s="2" t="str">
        <f ca="1">IF(Table1[[#This Row],[CTN_MG_3]]="","",Table1[[#This Row],[SISA X]])</f>
        <v/>
      </c>
      <c r="AP112" s="2" t="str">
        <f ca="1">IF(Table1[[#This Row],[QTY_ECER_MG_3]]="","",Table1[[#This Row],[STN SISA X]])</f>
        <v/>
      </c>
      <c r="AQ112" s="4" t="str">
        <f ca="1">IF(Table1[[#This Row],[CTN_MG_3]]="","",COUNT(AN$6:AN112))</f>
        <v/>
      </c>
      <c r="AR112" s="3">
        <f ca="1">INDEX([1]!NOTA[TGL_H],Table1[[#This Row],[//NOTA]])</f>
        <v>45114</v>
      </c>
    </row>
    <row r="113" spans="1:44" x14ac:dyDescent="0.25">
      <c r="A113" s="1">
        <v>144</v>
      </c>
      <c r="D113" t="str">
        <f ca="1">INDEX([1]!NOTA[NB NOTA_C_QTY],Table1[[#This Row],[//NOTA]])</f>
        <v>kenkopencilcasepc0719ur24lsnartomoro</v>
      </c>
      <c r="E11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113" t="e">
        <f ca="1">MATCH(E$5:E$345,[2]!GLOBAL[POINTER],0)</f>
        <v>#N/A</v>
      </c>
      <c r="G113">
        <f t="shared" si="1"/>
        <v>144</v>
      </c>
      <c r="H113">
        <f ca="1">MATCH(Table1[[#This Row],[NB NOTA_C_QTY]],[3]!db[NB NOTA_C_QTY],0)</f>
        <v>1400</v>
      </c>
      <c r="I113" s="4" t="str">
        <f ca="1">INDEX(INDIRECT($4:$4),Table1[//DB])</f>
        <v>Pc Kenko PC-0719-UR</v>
      </c>
      <c r="J113" s="4" t="str">
        <f ca="1">INDEX(INDIRECT($4:$4),Table1[//DB])</f>
        <v>ARTO MORO</v>
      </c>
      <c r="K113" s="5" t="str">
        <f ca="1">INDEX(INDIRECT($4:$4),Table1[//DB])</f>
        <v>KENKO</v>
      </c>
      <c r="L113" s="4" t="str">
        <f ca="1">INDEX(INDIRECT($4:$4),Table1[//DB])</f>
        <v>24 LSN</v>
      </c>
      <c r="M113" s="4" t="str">
        <f ca="1">INDEX(INDIRECT($4:$4),Table1[//DB])</f>
        <v>pcase</v>
      </c>
      <c r="N113" s="4" t="str">
        <f ca="1">INDEX(INDIRECT($4:$4),Table1[//DB])</f>
        <v>24</v>
      </c>
      <c r="O113" s="4" t="str">
        <f ca="1">INDEX(INDIRECT($4:$4),Table1[//DB])</f>
        <v>LSN</v>
      </c>
      <c r="P113" s="4">
        <f ca="1">INDEX(INDIRECT($4:$4),Table1[//DB])</f>
        <v>12</v>
      </c>
      <c r="Q113" s="4" t="str">
        <f ca="1">INDEX(INDIRECT($4:$4),Table1[//DB])</f>
        <v>PCS</v>
      </c>
      <c r="R113" s="4" t="str">
        <f ca="1">INDEX(INDIRECT($4:$4),Table1[//DB])</f>
        <v/>
      </c>
      <c r="S113" s="4" t="str">
        <f ca="1">INDEX(INDIRECT($4:$4),Table1[//DB])</f>
        <v/>
      </c>
      <c r="T113" s="4">
        <f ca="1">INDEX(INDIRECT($4:$4),Table1[//DB])</f>
        <v>288</v>
      </c>
      <c r="U113" s="4" t="str">
        <f ca="1">INDEX(INDIRECT($4:$4),Table1[//DB])</f>
        <v>PCS</v>
      </c>
      <c r="V113" s="4"/>
      <c r="W113" s="2">
        <f>INDEX([1]!NOTA[C],Table1[[#This Row],[//NOTA]])</f>
        <v>10</v>
      </c>
      <c r="X11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13" s="2">
        <f>IF(Table1[[#This Row],[CTN]]&lt;1,"",INDEX([1]!NOTA[QTY],Table1[[#This Row],[//NOTA]]))</f>
        <v>0</v>
      </c>
      <c r="Z113" s="2">
        <f>IF(Table1[[#This Row],[CTN]]&lt;1,"",INDEX([1]!NOTA[STN],Table1[[#This Row],[//NOTA]]))</f>
        <v>0</v>
      </c>
      <c r="AA1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13" s="4" t="str">
        <f>IF(Table1[[#This Row],[CTN]]&lt;1,INDEX([1]!NOTA[QTY],Table1[[#This Row],[//NOTA]]),"")</f>
        <v/>
      </c>
      <c r="AC113" s="4" t="str">
        <f>IF(Table1[[#This Row],[SISA]]="","",INDEX([1]!NOTA[STN],Table1[[#This Row],[//NOTA]]))</f>
        <v/>
      </c>
      <c r="AD1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3" s="2" t="str">
        <f>IF(Table1[[#This Row],[SISA X]]="","",Table1[[#This Row],[STN X]])</f>
        <v/>
      </c>
      <c r="AF113" s="2">
        <f ca="1">IF(AND(AR$5:AR$345&gt;=$3:$3,AR$5:AR$345&lt;=$4:$4),Table1[[#This Row],[CTN]],"")</f>
        <v>10</v>
      </c>
      <c r="AG113" s="2" t="str">
        <f ca="1">IF(Table1[[#This Row],[CTN_MG_1]]="","",Table1[[#This Row],[SISA X]])</f>
        <v/>
      </c>
      <c r="AH113" s="2" t="str">
        <f ca="1">IF(Table1[[#This Row],[QTY_ECER_MG_1]]="","",Table1[[#This Row],[STN SISA X]])</f>
        <v/>
      </c>
      <c r="AI113" s="2">
        <f ca="1">IF(Table1[[#This Row],[CTN_MG_1]]="","",COUNT(AF$6:AF113))</f>
        <v>99</v>
      </c>
      <c r="AJ113" s="2" t="str">
        <f ca="1">IF(AND(Table1[TGL_H]&gt;=$3:$3,Table1[TGL_H]&lt;=$4:$4),Table1[CTN],"")</f>
        <v/>
      </c>
      <c r="AK113" s="2" t="str">
        <f ca="1">IF(Table1[[#This Row],[CTN_MG_2]]="","",Table1[[#This Row],[SISA X]])</f>
        <v/>
      </c>
      <c r="AL113" s="2" t="str">
        <f ca="1">IF(Table1[[#This Row],[QTY_ECER_MG_2]]="","",Table1[[#This Row],[STN SISA X]])</f>
        <v/>
      </c>
      <c r="AM113" s="2" t="str">
        <f ca="1">IF(Table1[[#This Row],[CTN_MG_2]]="","",COUNT(AJ$6:AJ113))</f>
        <v/>
      </c>
      <c r="AN113" s="2" t="str">
        <f ca="1">IF(AND(AR$5:AR$345&gt;=$3:$3,AR$5:AR$345&lt;=$4:$4),Table1[[#This Row],[CTN]],"")</f>
        <v/>
      </c>
      <c r="AO113" s="2" t="str">
        <f ca="1">IF(Table1[[#This Row],[CTN_MG_3]]="","",Table1[[#This Row],[SISA X]])</f>
        <v/>
      </c>
      <c r="AP113" s="2" t="str">
        <f ca="1">IF(Table1[[#This Row],[QTY_ECER_MG_3]]="","",Table1[[#This Row],[STN SISA X]])</f>
        <v/>
      </c>
      <c r="AQ113" s="4" t="str">
        <f ca="1">IF(Table1[[#This Row],[CTN_MG_3]]="","",COUNT(AN$6:AN113))</f>
        <v/>
      </c>
      <c r="AR113" s="3">
        <f ca="1">INDEX([1]!NOTA[TGL_H],Table1[[#This Row],[//NOTA]])</f>
        <v>45114</v>
      </c>
    </row>
    <row r="114" spans="1:44" x14ac:dyDescent="0.25">
      <c r="A114" s="1">
        <v>145</v>
      </c>
      <c r="D114" t="str">
        <f ca="1">INDEX([1]!NOTA[NB NOTA_C_QTY],Table1[[#This Row],[//NOTA]])</f>
        <v>kenkocolorpencilcp12fnwenonwooderasable16lsnartomoro</v>
      </c>
      <c r="E11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pwkenko12wcp12fnwenonwood16lsn</v>
      </c>
      <c r="F114" t="e">
        <f ca="1">MATCH(E$5:E$345,[2]!GLOBAL[POINTER],0)</f>
        <v>#N/A</v>
      </c>
      <c r="G114">
        <f t="shared" si="1"/>
        <v>145</v>
      </c>
      <c r="H114">
        <f ca="1">MATCH(Table1[[#This Row],[NB NOTA_C_QTY]],[3]!db[NB NOTA_C_QTY],0)</f>
        <v>1226</v>
      </c>
      <c r="I114" s="4" t="str">
        <f ca="1">INDEX(INDIRECT($4:$4),Table1[//DB])</f>
        <v>PW Kenko 12W CP-12 F NWE nonwood</v>
      </c>
      <c r="J114" s="4" t="str">
        <f ca="1">INDEX(INDIRECT($4:$4),Table1[//DB])</f>
        <v>ARTO MORO</v>
      </c>
      <c r="K114" s="5" t="str">
        <f ca="1">INDEX(INDIRECT($4:$4),Table1[//DB])</f>
        <v>KENKO</v>
      </c>
      <c r="L114" s="4" t="str">
        <f ca="1">INDEX(INDIRECT($4:$4),Table1[//DB])</f>
        <v>16 LSN</v>
      </c>
      <c r="M114" s="4" t="str">
        <f ca="1">INDEX(INDIRECT($4:$4),Table1[//DB])</f>
        <v>pw</v>
      </c>
      <c r="N114" s="4" t="str">
        <f ca="1">INDEX(INDIRECT($4:$4),Table1[//DB])</f>
        <v>16</v>
      </c>
      <c r="O114" s="4" t="str">
        <f ca="1">INDEX(INDIRECT($4:$4),Table1[//DB])</f>
        <v>LSN</v>
      </c>
      <c r="P114" s="4">
        <f ca="1">INDEX(INDIRECT($4:$4),Table1[//DB])</f>
        <v>12</v>
      </c>
      <c r="Q114" s="4" t="str">
        <f ca="1">INDEX(INDIRECT($4:$4),Table1[//DB])</f>
        <v>PCS</v>
      </c>
      <c r="R114" s="4" t="str">
        <f ca="1">INDEX(INDIRECT($4:$4),Table1[//DB])</f>
        <v/>
      </c>
      <c r="S114" s="4" t="str">
        <f ca="1">INDEX(INDIRECT($4:$4),Table1[//DB])</f>
        <v/>
      </c>
      <c r="T114" s="4">
        <f ca="1">INDEX(INDIRECT($4:$4),Table1[//DB])</f>
        <v>192</v>
      </c>
      <c r="U114" s="4" t="str">
        <f ca="1">INDEX(INDIRECT($4:$4),Table1[//DB])</f>
        <v>PCS</v>
      </c>
      <c r="V114" s="4"/>
      <c r="W114" s="2">
        <f>INDEX([1]!NOTA[C],Table1[[#This Row],[//NOTA]])</f>
        <v>12</v>
      </c>
      <c r="X114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114" s="2">
        <f>IF(Table1[[#This Row],[CTN]]&lt;1,"",INDEX([1]!NOTA[QTY],Table1[[#This Row],[//NOTA]]))</f>
        <v>0</v>
      </c>
      <c r="Z114" s="2">
        <f>IF(Table1[[#This Row],[CTN]]&lt;1,"",INDEX([1]!NOTA[STN],Table1[[#This Row],[//NOTA]]))</f>
        <v>0</v>
      </c>
      <c r="AA1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114" s="4" t="str">
        <f>IF(Table1[[#This Row],[CTN]]&lt;1,INDEX([1]!NOTA[QTY],Table1[[#This Row],[//NOTA]]),"")</f>
        <v/>
      </c>
      <c r="AC114" s="4" t="str">
        <f>IF(Table1[[#This Row],[SISA]]="","",INDEX([1]!NOTA[STN],Table1[[#This Row],[//NOTA]]))</f>
        <v/>
      </c>
      <c r="AD1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4" s="2" t="str">
        <f>IF(Table1[[#This Row],[SISA X]]="","",Table1[[#This Row],[STN X]])</f>
        <v/>
      </c>
      <c r="AF114" s="2">
        <f ca="1">IF(AND(AR$5:AR$345&gt;=$3:$3,AR$5:AR$345&lt;=$4:$4),Table1[[#This Row],[CTN]],"")</f>
        <v>12</v>
      </c>
      <c r="AG114" s="2" t="str">
        <f ca="1">IF(Table1[[#This Row],[CTN_MG_1]]="","",Table1[[#This Row],[SISA X]])</f>
        <v/>
      </c>
      <c r="AH114" s="2" t="str">
        <f ca="1">IF(Table1[[#This Row],[QTY_ECER_MG_1]]="","",Table1[[#This Row],[STN SISA X]])</f>
        <v/>
      </c>
      <c r="AI114" s="2">
        <f ca="1">IF(Table1[[#This Row],[CTN_MG_1]]="","",COUNT(AF$6:AF114))</f>
        <v>100</v>
      </c>
      <c r="AJ114" s="2" t="str">
        <f ca="1">IF(AND(Table1[TGL_H]&gt;=$3:$3,Table1[TGL_H]&lt;=$4:$4),Table1[CTN],"")</f>
        <v/>
      </c>
      <c r="AK114" s="2" t="str">
        <f ca="1">IF(Table1[[#This Row],[CTN_MG_2]]="","",Table1[[#This Row],[SISA X]])</f>
        <v/>
      </c>
      <c r="AL114" s="2" t="str">
        <f ca="1">IF(Table1[[#This Row],[QTY_ECER_MG_2]]="","",Table1[[#This Row],[STN SISA X]])</f>
        <v/>
      </c>
      <c r="AM114" s="2" t="str">
        <f ca="1">IF(Table1[[#This Row],[CTN_MG_2]]="","",COUNT(AJ$6:AJ114))</f>
        <v/>
      </c>
      <c r="AN114" s="2" t="str">
        <f ca="1">IF(AND(AR$5:AR$345&gt;=$3:$3,AR$5:AR$345&lt;=$4:$4),Table1[[#This Row],[CTN]],"")</f>
        <v/>
      </c>
      <c r="AO114" s="2" t="str">
        <f ca="1">IF(Table1[[#This Row],[CTN_MG_3]]="","",Table1[[#This Row],[SISA X]])</f>
        <v/>
      </c>
      <c r="AP114" s="2" t="str">
        <f ca="1">IF(Table1[[#This Row],[QTY_ECER_MG_3]]="","",Table1[[#This Row],[STN SISA X]])</f>
        <v/>
      </c>
      <c r="AQ114" s="4" t="str">
        <f ca="1">IF(Table1[[#This Row],[CTN_MG_3]]="","",COUNT(AN$6:AN114))</f>
        <v/>
      </c>
      <c r="AR114" s="3">
        <f ca="1">INDEX([1]!NOTA[TGL_H],Table1[[#This Row],[//NOTA]])</f>
        <v>45114</v>
      </c>
    </row>
    <row r="115" spans="1:44" x14ac:dyDescent="0.25">
      <c r="A115" s="1">
        <v>146</v>
      </c>
      <c r="D115" t="str">
        <f ca="1">INDEX([1]!NOTA[NB NOTA_C_QTY],Table1[[#This Row],[//NOTA]])</f>
        <v>kenko12bicolorpencilcp12fbcclassic24lsnartomoro</v>
      </c>
      <c r="E11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pwbicolorkenko12wcp12fbcclassic24lsn</v>
      </c>
      <c r="F115" t="e">
        <f ca="1">MATCH(E$5:E$345,[2]!GLOBAL[POINTER],0)</f>
        <v>#N/A</v>
      </c>
      <c r="G115">
        <f t="shared" si="1"/>
        <v>146</v>
      </c>
      <c r="H115">
        <f ca="1">MATCH(Table1[[#This Row],[NB NOTA_C_QTY]],[3]!db[NB NOTA_C_QTY],0)</f>
        <v>1163</v>
      </c>
      <c r="I115" s="4" t="str">
        <f ca="1">INDEX(INDIRECT($4:$4),Table1[//DB])</f>
        <v>PW bicolor Kenko 12W CP-12 FBC classic</v>
      </c>
      <c r="J115" s="4" t="str">
        <f ca="1">INDEX(INDIRECT($4:$4),Table1[//DB])</f>
        <v>ARTO MORO</v>
      </c>
      <c r="K115" s="5" t="str">
        <f ca="1">INDEX(INDIRECT($4:$4),Table1[//DB])</f>
        <v>KENKO</v>
      </c>
      <c r="L115" s="4" t="str">
        <f ca="1">INDEX(INDIRECT($4:$4),Table1[//DB])</f>
        <v>24 LSN</v>
      </c>
      <c r="M115" s="4" t="str">
        <f ca="1">INDEX(INDIRECT($4:$4),Table1[//DB])</f>
        <v>pw</v>
      </c>
      <c r="N115" s="4" t="str">
        <f ca="1">INDEX(INDIRECT($4:$4),Table1[//DB])</f>
        <v>24</v>
      </c>
      <c r="O115" s="4" t="str">
        <f ca="1">INDEX(INDIRECT($4:$4),Table1[//DB])</f>
        <v>LSN</v>
      </c>
      <c r="P115" s="4">
        <f ca="1">INDEX(INDIRECT($4:$4),Table1[//DB])</f>
        <v>12</v>
      </c>
      <c r="Q115" s="4" t="str">
        <f ca="1">INDEX(INDIRECT($4:$4),Table1[//DB])</f>
        <v>PCS</v>
      </c>
      <c r="R115" s="4" t="str">
        <f ca="1">INDEX(INDIRECT($4:$4),Table1[//DB])</f>
        <v/>
      </c>
      <c r="S115" s="4" t="str">
        <f ca="1">INDEX(INDIRECT($4:$4),Table1[//DB])</f>
        <v/>
      </c>
      <c r="T115" s="4">
        <f ca="1">INDEX(INDIRECT($4:$4),Table1[//DB])</f>
        <v>288</v>
      </c>
      <c r="U115" s="4" t="str">
        <f ca="1">INDEX(INDIRECT($4:$4),Table1[//DB])</f>
        <v>PCS</v>
      </c>
      <c r="V115" s="4"/>
      <c r="W115" s="2">
        <f>INDEX([1]!NOTA[C],Table1[[#This Row],[//NOTA]])</f>
        <v>3</v>
      </c>
      <c r="X115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15" s="2">
        <f>IF(Table1[[#This Row],[CTN]]&lt;1,"",INDEX([1]!NOTA[QTY],Table1[[#This Row],[//NOTA]]))</f>
        <v>0</v>
      </c>
      <c r="Z115" s="2">
        <f>IF(Table1[[#This Row],[CTN]]&lt;1,"",INDEX([1]!NOTA[STN],Table1[[#This Row],[//NOTA]]))</f>
        <v>0</v>
      </c>
      <c r="AA1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115" s="4" t="str">
        <f>IF(Table1[[#This Row],[CTN]]&lt;1,INDEX([1]!NOTA[QTY],Table1[[#This Row],[//NOTA]]),"")</f>
        <v/>
      </c>
      <c r="AC115" s="4" t="str">
        <f>IF(Table1[[#This Row],[SISA]]="","",INDEX([1]!NOTA[STN],Table1[[#This Row],[//NOTA]]))</f>
        <v/>
      </c>
      <c r="AD1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5" s="2" t="str">
        <f>IF(Table1[[#This Row],[SISA X]]="","",Table1[[#This Row],[STN X]])</f>
        <v/>
      </c>
      <c r="AF115" s="2">
        <f ca="1">IF(AND(AR$5:AR$345&gt;=$3:$3,AR$5:AR$345&lt;=$4:$4),Table1[[#This Row],[CTN]],"")</f>
        <v>3</v>
      </c>
      <c r="AG115" s="2" t="str">
        <f ca="1">IF(Table1[[#This Row],[CTN_MG_1]]="","",Table1[[#This Row],[SISA X]])</f>
        <v/>
      </c>
      <c r="AH115" s="2" t="str">
        <f ca="1">IF(Table1[[#This Row],[QTY_ECER_MG_1]]="","",Table1[[#This Row],[STN SISA X]])</f>
        <v/>
      </c>
      <c r="AI115" s="2">
        <f ca="1">IF(Table1[[#This Row],[CTN_MG_1]]="","",COUNT(AF$6:AF115))</f>
        <v>101</v>
      </c>
      <c r="AJ115" s="2" t="str">
        <f ca="1">IF(AND(Table1[TGL_H]&gt;=$3:$3,Table1[TGL_H]&lt;=$4:$4),Table1[CTN],"")</f>
        <v/>
      </c>
      <c r="AK115" s="2" t="str">
        <f ca="1">IF(Table1[[#This Row],[CTN_MG_2]]="","",Table1[[#This Row],[SISA X]])</f>
        <v/>
      </c>
      <c r="AL115" s="2" t="str">
        <f ca="1">IF(Table1[[#This Row],[QTY_ECER_MG_2]]="","",Table1[[#This Row],[STN SISA X]])</f>
        <v/>
      </c>
      <c r="AM115" s="2" t="str">
        <f ca="1">IF(Table1[[#This Row],[CTN_MG_2]]="","",COUNT(AJ$6:AJ115))</f>
        <v/>
      </c>
      <c r="AN115" s="2" t="str">
        <f ca="1">IF(AND(AR$5:AR$345&gt;=$3:$3,AR$5:AR$345&lt;=$4:$4),Table1[[#This Row],[CTN]],"")</f>
        <v/>
      </c>
      <c r="AO115" s="2" t="str">
        <f ca="1">IF(Table1[[#This Row],[CTN_MG_3]]="","",Table1[[#This Row],[SISA X]])</f>
        <v/>
      </c>
      <c r="AP115" s="2" t="str">
        <f ca="1">IF(Table1[[#This Row],[QTY_ECER_MG_3]]="","",Table1[[#This Row],[STN SISA X]])</f>
        <v/>
      </c>
      <c r="AQ115" s="4" t="str">
        <f ca="1">IF(Table1[[#This Row],[CTN_MG_3]]="","",COUNT(AN$6:AN115))</f>
        <v/>
      </c>
      <c r="AR115" s="3">
        <f ca="1">INDEX([1]!NOTA[TGL_H],Table1[[#This Row],[//NOTA]])</f>
        <v>45114</v>
      </c>
    </row>
    <row r="116" spans="1:44" x14ac:dyDescent="0.25">
      <c r="A116" s="1">
        <v>147</v>
      </c>
      <c r="D116" t="str">
        <f ca="1">INDEX([1]!NOTA[NB NOTA_C_QTY],Table1[[#This Row],[//NOTA]])</f>
        <v>kenko24colorpencilcp24ftincaseclassic10box6setartomoro</v>
      </c>
      <c r="E11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pwkenko24wcp24fkaleng10box6set</v>
      </c>
      <c r="F116" t="e">
        <f ca="1">MATCH(E$5:E$345,[2]!GLOBAL[POINTER],0)</f>
        <v>#N/A</v>
      </c>
      <c r="G116">
        <f t="shared" si="1"/>
        <v>147</v>
      </c>
      <c r="H116">
        <f ca="1">MATCH(Table1[[#This Row],[NB NOTA_C_QTY]],[3]!db[NB NOTA_C_QTY],0)</f>
        <v>1176</v>
      </c>
      <c r="I116" s="4" t="str">
        <f ca="1">INDEX(INDIRECT($4:$4),Table1[//DB])</f>
        <v>PW Kenko 24W CP-24 F kaleng</v>
      </c>
      <c r="J116" s="4" t="str">
        <f ca="1">INDEX(INDIRECT($4:$4),Table1[//DB])</f>
        <v>ARTO MORO</v>
      </c>
      <c r="K116" s="5" t="str">
        <f ca="1">INDEX(INDIRECT($4:$4),Table1[//DB])</f>
        <v>KENKO</v>
      </c>
      <c r="L116" s="4" t="str">
        <f ca="1">INDEX(INDIRECT($4:$4),Table1[//DB])</f>
        <v>10 BOX (6 SET)</v>
      </c>
      <c r="M116" s="4" t="str">
        <f ca="1">INDEX(INDIRECT($4:$4),Table1[//DB])</f>
        <v>pw</v>
      </c>
      <c r="N116" s="4" t="str">
        <f ca="1">INDEX(INDIRECT($4:$4),Table1[//DB])</f>
        <v>10</v>
      </c>
      <c r="O116" s="4" t="str">
        <f ca="1">INDEX(INDIRECT($4:$4),Table1[//DB])</f>
        <v>BOX</v>
      </c>
      <c r="P116" s="4" t="str">
        <f ca="1">INDEX(INDIRECT($4:$4),Table1[//DB])</f>
        <v>6</v>
      </c>
      <c r="Q116" s="4" t="str">
        <f ca="1">INDEX(INDIRECT($4:$4),Table1[//DB])</f>
        <v>SET</v>
      </c>
      <c r="R116" s="4" t="str">
        <f ca="1">INDEX(INDIRECT($4:$4),Table1[//DB])</f>
        <v/>
      </c>
      <c r="S116" s="4" t="str">
        <f ca="1">INDEX(INDIRECT($4:$4),Table1[//DB])</f>
        <v/>
      </c>
      <c r="T116" s="4">
        <f ca="1">INDEX(INDIRECT($4:$4),Table1[//DB])</f>
        <v>60</v>
      </c>
      <c r="U116" s="4" t="str">
        <f ca="1">INDEX(INDIRECT($4:$4),Table1[//DB])</f>
        <v>SET</v>
      </c>
      <c r="V116" s="4"/>
      <c r="W116" s="2">
        <f>INDEX([1]!NOTA[C],Table1[[#This Row],[//NOTA]])</f>
        <v>2</v>
      </c>
      <c r="X1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6" s="2">
        <f>IF(Table1[[#This Row],[CTN]]&lt;1,"",INDEX([1]!NOTA[QTY],Table1[[#This Row],[//NOTA]]))</f>
        <v>0</v>
      </c>
      <c r="Z116" s="2">
        <f>IF(Table1[[#This Row],[CTN]]&lt;1,"",INDEX([1]!NOTA[STN],Table1[[#This Row],[//NOTA]]))</f>
        <v>0</v>
      </c>
      <c r="AA1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116" s="4" t="str">
        <f>IF(Table1[[#This Row],[CTN]]&lt;1,INDEX([1]!NOTA[QTY],Table1[[#This Row],[//NOTA]]),"")</f>
        <v/>
      </c>
      <c r="AC116" s="4" t="str">
        <f>IF(Table1[[#This Row],[SISA]]="","",INDEX([1]!NOTA[STN],Table1[[#This Row],[//NOTA]]))</f>
        <v/>
      </c>
      <c r="AD1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6" s="2" t="str">
        <f>IF(Table1[[#This Row],[SISA X]]="","",Table1[[#This Row],[STN X]])</f>
        <v/>
      </c>
      <c r="AF116" s="2">
        <f ca="1">IF(AND(AR$5:AR$345&gt;=$3:$3,AR$5:AR$345&lt;=$4:$4),Table1[[#This Row],[CTN]],"")</f>
        <v>2</v>
      </c>
      <c r="AG116" s="2" t="str">
        <f ca="1">IF(Table1[[#This Row],[CTN_MG_1]]="","",Table1[[#This Row],[SISA X]])</f>
        <v/>
      </c>
      <c r="AH116" s="2" t="str">
        <f ca="1">IF(Table1[[#This Row],[QTY_ECER_MG_1]]="","",Table1[[#This Row],[STN SISA X]])</f>
        <v/>
      </c>
      <c r="AI116" s="2">
        <f ca="1">IF(Table1[[#This Row],[CTN_MG_1]]="","",COUNT(AF$6:AF116))</f>
        <v>102</v>
      </c>
      <c r="AJ116" s="2" t="str">
        <f ca="1">IF(AND(Table1[TGL_H]&gt;=$3:$3,Table1[TGL_H]&lt;=$4:$4),Table1[CTN],"")</f>
        <v/>
      </c>
      <c r="AK116" s="2" t="str">
        <f ca="1">IF(Table1[[#This Row],[CTN_MG_2]]="","",Table1[[#This Row],[SISA X]])</f>
        <v/>
      </c>
      <c r="AL116" s="2" t="str">
        <f ca="1">IF(Table1[[#This Row],[QTY_ECER_MG_2]]="","",Table1[[#This Row],[STN SISA X]])</f>
        <v/>
      </c>
      <c r="AM116" s="2" t="str">
        <f ca="1">IF(Table1[[#This Row],[CTN_MG_2]]="","",COUNT(AJ$6:AJ116))</f>
        <v/>
      </c>
      <c r="AN116" s="2" t="str">
        <f ca="1">IF(AND(AR$5:AR$345&gt;=$3:$3,AR$5:AR$345&lt;=$4:$4),Table1[[#This Row],[CTN]],"")</f>
        <v/>
      </c>
      <c r="AO116" s="2" t="str">
        <f ca="1">IF(Table1[[#This Row],[CTN_MG_3]]="","",Table1[[#This Row],[SISA X]])</f>
        <v/>
      </c>
      <c r="AP116" s="2" t="str">
        <f ca="1">IF(Table1[[#This Row],[QTY_ECER_MG_3]]="","",Table1[[#This Row],[STN SISA X]])</f>
        <v/>
      </c>
      <c r="AQ116" s="4" t="str">
        <f ca="1">IF(Table1[[#This Row],[CTN_MG_3]]="","",COUNT(AN$6:AN116))</f>
        <v/>
      </c>
      <c r="AR116" s="3">
        <f ca="1">INDEX([1]!NOTA[TGL_H],Table1[[#This Row],[//NOTA]])</f>
        <v>45114</v>
      </c>
    </row>
    <row r="117" spans="1:44" x14ac:dyDescent="0.25">
      <c r="A117" s="1">
        <v>149</v>
      </c>
      <c r="D117" t="str">
        <f ca="1">INDEX([1]!NOTA[NB NOTA_C_QTY],Table1[[#This Row],[//NOTA]])</f>
        <v>kenkopocketnotepn40312lsnartomoro</v>
      </c>
      <c r="E11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pocketnotekenkopn40312lsn</v>
      </c>
      <c r="F117" t="e">
        <f ca="1">MATCH(E$5:E$345,[2]!GLOBAL[POINTER],0)</f>
        <v>#N/A</v>
      </c>
      <c r="G117">
        <f t="shared" si="1"/>
        <v>149</v>
      </c>
      <c r="H117">
        <f ca="1">MATCH(Table1[[#This Row],[NB NOTA_C_QTY]],[3]!db[NB NOTA_C_QTY],0)</f>
        <v>1405</v>
      </c>
      <c r="I117" s="4" t="str">
        <f ca="1">INDEX(INDIRECT($4:$4),Table1[//DB])</f>
        <v>Pocket note Kenko PN-403</v>
      </c>
      <c r="J117" s="4" t="str">
        <f ca="1">INDEX(INDIRECT($4:$4),Table1[//DB])</f>
        <v>ARTO MORO</v>
      </c>
      <c r="K117" s="5" t="str">
        <f ca="1">INDEX(INDIRECT($4:$4),Table1[//DB])</f>
        <v>KENKO</v>
      </c>
      <c r="L117" s="4" t="str">
        <f ca="1">INDEX(INDIRECT($4:$4),Table1[//DB])</f>
        <v>12 LSN</v>
      </c>
      <c r="M117" s="4" t="str">
        <f ca="1">INDEX(INDIRECT($4:$4),Table1[//DB])</f>
        <v>note</v>
      </c>
      <c r="N117" s="4" t="str">
        <f ca="1">INDEX(INDIRECT($4:$4),Table1[//DB])</f>
        <v>12</v>
      </c>
      <c r="O117" s="4" t="str">
        <f ca="1">INDEX(INDIRECT($4:$4),Table1[//DB])</f>
        <v>LSN</v>
      </c>
      <c r="P117" s="4">
        <f ca="1">INDEX(INDIRECT($4:$4),Table1[//DB])</f>
        <v>12</v>
      </c>
      <c r="Q117" s="4" t="str">
        <f ca="1">INDEX(INDIRECT($4:$4),Table1[//DB])</f>
        <v>PCS</v>
      </c>
      <c r="R117" s="4" t="str">
        <f ca="1">INDEX(INDIRECT($4:$4),Table1[//DB])</f>
        <v/>
      </c>
      <c r="S117" s="4" t="str">
        <f ca="1">INDEX(INDIRECT($4:$4),Table1[//DB])</f>
        <v/>
      </c>
      <c r="T117" s="4">
        <f ca="1">INDEX(INDIRECT($4:$4),Table1[//DB])</f>
        <v>144</v>
      </c>
      <c r="U117" s="4" t="str">
        <f ca="1">INDEX(INDIRECT($4:$4),Table1[//DB])</f>
        <v>PCS</v>
      </c>
      <c r="V117" s="4"/>
      <c r="W117" s="2">
        <f>INDEX([1]!NOTA[C],Table1[[#This Row],[//NOTA]])</f>
        <v>1</v>
      </c>
      <c r="X1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7" s="2">
        <f>IF(Table1[[#This Row],[CTN]]&lt;1,"",INDEX([1]!NOTA[QTY],Table1[[#This Row],[//NOTA]]))</f>
        <v>0</v>
      </c>
      <c r="Z117" s="2">
        <f>IF(Table1[[#This Row],[CTN]]&lt;1,"",INDEX([1]!NOTA[STN],Table1[[#This Row],[//NOTA]]))</f>
        <v>0</v>
      </c>
      <c r="AA1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17" s="4" t="str">
        <f>IF(Table1[[#This Row],[CTN]]&lt;1,INDEX([1]!NOTA[QTY],Table1[[#This Row],[//NOTA]]),"")</f>
        <v/>
      </c>
      <c r="AC117" s="4" t="str">
        <f>IF(Table1[[#This Row],[SISA]]="","",INDEX([1]!NOTA[STN],Table1[[#This Row],[//NOTA]]))</f>
        <v/>
      </c>
      <c r="AD1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7" s="2" t="str">
        <f>IF(Table1[[#This Row],[SISA X]]="","",Table1[[#This Row],[STN X]])</f>
        <v/>
      </c>
      <c r="AF117" s="2">
        <f ca="1">IF(AND(AR$5:AR$345&gt;=$3:$3,AR$5:AR$345&lt;=$4:$4),Table1[[#This Row],[CTN]],"")</f>
        <v>1</v>
      </c>
      <c r="AG117" s="2" t="str">
        <f ca="1">IF(Table1[[#This Row],[CTN_MG_1]]="","",Table1[[#This Row],[SISA X]])</f>
        <v/>
      </c>
      <c r="AH117" s="2" t="str">
        <f ca="1">IF(Table1[[#This Row],[QTY_ECER_MG_1]]="","",Table1[[#This Row],[STN SISA X]])</f>
        <v/>
      </c>
      <c r="AI117" s="2">
        <f ca="1">IF(Table1[[#This Row],[CTN_MG_1]]="","",COUNT(AF$6:AF117))</f>
        <v>103</v>
      </c>
      <c r="AJ117" s="2" t="str">
        <f ca="1">IF(AND(Table1[TGL_H]&gt;=$3:$3,Table1[TGL_H]&lt;=$4:$4),Table1[CTN],"")</f>
        <v/>
      </c>
      <c r="AK117" s="2" t="str">
        <f ca="1">IF(Table1[[#This Row],[CTN_MG_2]]="","",Table1[[#This Row],[SISA X]])</f>
        <v/>
      </c>
      <c r="AL117" s="2" t="str">
        <f ca="1">IF(Table1[[#This Row],[QTY_ECER_MG_2]]="","",Table1[[#This Row],[STN SISA X]])</f>
        <v/>
      </c>
      <c r="AM117" s="2" t="str">
        <f ca="1">IF(Table1[[#This Row],[CTN_MG_2]]="","",COUNT(AJ$6:AJ117))</f>
        <v/>
      </c>
      <c r="AN117" s="2" t="str">
        <f ca="1">IF(AND(AR$5:AR$345&gt;=$3:$3,AR$5:AR$345&lt;=$4:$4),Table1[[#This Row],[CTN]],"")</f>
        <v/>
      </c>
      <c r="AO117" s="2" t="str">
        <f ca="1">IF(Table1[[#This Row],[CTN_MG_3]]="","",Table1[[#This Row],[SISA X]])</f>
        <v/>
      </c>
      <c r="AP117" s="2" t="str">
        <f ca="1">IF(Table1[[#This Row],[QTY_ECER_MG_3]]="","",Table1[[#This Row],[STN SISA X]])</f>
        <v/>
      </c>
      <c r="AQ117" s="4" t="str">
        <f ca="1">IF(Table1[[#This Row],[CTN_MG_3]]="","",COUNT(AN$6:AN117))</f>
        <v/>
      </c>
      <c r="AR117" s="3">
        <f ca="1">INDEX([1]!NOTA[TGL_H],Table1[[#This Row],[//NOTA]])</f>
        <v>45114</v>
      </c>
    </row>
    <row r="118" spans="1:44" x14ac:dyDescent="0.25">
      <c r="A118" s="1">
        <v>150</v>
      </c>
      <c r="D118" t="str">
        <f ca="1">INDEX([1]!NOTA[NB NOTA_C_QTY],Table1[[#This Row],[//NOTA]])</f>
        <v>kenkoliquidgluelg3535ml20lsnartomoro</v>
      </c>
      <c r="E11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118" t="e">
        <f ca="1">MATCH(E$5:E$345,[2]!GLOBAL[POINTER],0)</f>
        <v>#N/A</v>
      </c>
      <c r="G118">
        <f t="shared" si="1"/>
        <v>150</v>
      </c>
      <c r="H118">
        <f ca="1">MATCH(Table1[[#This Row],[NB NOTA_C_QTY]],[3]!db[NB NOTA_C_QTY],0)</f>
        <v>1363</v>
      </c>
      <c r="I118" s="4" t="str">
        <f ca="1">INDEX(INDIRECT($4:$4),Table1[//DB])</f>
        <v>Lem cair Kenko LG-35</v>
      </c>
      <c r="J118" s="4" t="str">
        <f ca="1">INDEX(INDIRECT($4:$4),Table1[//DB])</f>
        <v>ARTO MORO</v>
      </c>
      <c r="K118" s="5" t="str">
        <f ca="1">INDEX(INDIRECT($4:$4),Table1[//DB])</f>
        <v>KENKO</v>
      </c>
      <c r="L118" s="4" t="str">
        <f ca="1">INDEX(INDIRECT($4:$4),Table1[//DB])</f>
        <v>20 LSN</v>
      </c>
      <c r="M118" s="4" t="str">
        <f ca="1">INDEX(INDIRECT($4:$4),Table1[//DB])</f>
        <v>lem</v>
      </c>
      <c r="N118" s="4" t="str">
        <f ca="1">INDEX(INDIRECT($4:$4),Table1[//DB])</f>
        <v>20</v>
      </c>
      <c r="O118" s="4" t="str">
        <f ca="1">INDEX(INDIRECT($4:$4),Table1[//DB])</f>
        <v>LSN</v>
      </c>
      <c r="P118" s="4">
        <f ca="1">INDEX(INDIRECT($4:$4),Table1[//DB])</f>
        <v>12</v>
      </c>
      <c r="Q118" s="4" t="str">
        <f ca="1">INDEX(INDIRECT($4:$4),Table1[//DB])</f>
        <v>PCS</v>
      </c>
      <c r="R118" s="4" t="str">
        <f ca="1">INDEX(INDIRECT($4:$4),Table1[//DB])</f>
        <v/>
      </c>
      <c r="S118" s="4" t="str">
        <f ca="1">INDEX(INDIRECT($4:$4),Table1[//DB])</f>
        <v/>
      </c>
      <c r="T118" s="4">
        <f ca="1">INDEX(INDIRECT($4:$4),Table1[//DB])</f>
        <v>240</v>
      </c>
      <c r="U118" s="4" t="str">
        <f ca="1">INDEX(INDIRECT($4:$4),Table1[//DB])</f>
        <v>PCS</v>
      </c>
      <c r="V118" s="4"/>
      <c r="W118" s="2">
        <f>INDEX([1]!NOTA[C],Table1[[#This Row],[//NOTA]])</f>
        <v>1</v>
      </c>
      <c r="X1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8" s="2">
        <f>IF(Table1[[#This Row],[CTN]]&lt;1,"",INDEX([1]!NOTA[QTY],Table1[[#This Row],[//NOTA]]))</f>
        <v>0</v>
      </c>
      <c r="Z118" s="2">
        <f>IF(Table1[[#This Row],[CTN]]&lt;1,"",INDEX([1]!NOTA[STN],Table1[[#This Row],[//NOTA]]))</f>
        <v>0</v>
      </c>
      <c r="AA1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18" s="4" t="str">
        <f>IF(Table1[[#This Row],[CTN]]&lt;1,INDEX([1]!NOTA[QTY],Table1[[#This Row],[//NOTA]]),"")</f>
        <v/>
      </c>
      <c r="AC118" s="4" t="str">
        <f>IF(Table1[[#This Row],[SISA]]="","",INDEX([1]!NOTA[STN],Table1[[#This Row],[//NOTA]]))</f>
        <v/>
      </c>
      <c r="AD1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8" s="2" t="str">
        <f>IF(Table1[[#This Row],[SISA X]]="","",Table1[[#This Row],[STN X]])</f>
        <v/>
      </c>
      <c r="AF118" s="2">
        <f ca="1">IF(AND(AR$5:AR$345&gt;=$3:$3,AR$5:AR$345&lt;=$4:$4),Table1[[#This Row],[CTN]],"")</f>
        <v>1</v>
      </c>
      <c r="AG118" s="2" t="str">
        <f ca="1">IF(Table1[[#This Row],[CTN_MG_1]]="","",Table1[[#This Row],[SISA X]])</f>
        <v/>
      </c>
      <c r="AH118" s="2" t="str">
        <f ca="1">IF(Table1[[#This Row],[QTY_ECER_MG_1]]="","",Table1[[#This Row],[STN SISA X]])</f>
        <v/>
      </c>
      <c r="AI118" s="2">
        <f ca="1">IF(Table1[[#This Row],[CTN_MG_1]]="","",COUNT(AF$6:AF118))</f>
        <v>104</v>
      </c>
      <c r="AJ118" s="2" t="str">
        <f ca="1">IF(AND(Table1[TGL_H]&gt;=$3:$3,Table1[TGL_H]&lt;=$4:$4),Table1[CTN],"")</f>
        <v/>
      </c>
      <c r="AK118" s="2" t="str">
        <f ca="1">IF(Table1[[#This Row],[CTN_MG_2]]="","",Table1[[#This Row],[SISA X]])</f>
        <v/>
      </c>
      <c r="AL118" s="2" t="str">
        <f ca="1">IF(Table1[[#This Row],[QTY_ECER_MG_2]]="","",Table1[[#This Row],[STN SISA X]])</f>
        <v/>
      </c>
      <c r="AM118" s="2" t="str">
        <f ca="1">IF(Table1[[#This Row],[CTN_MG_2]]="","",COUNT(AJ$6:AJ118))</f>
        <v/>
      </c>
      <c r="AN118" s="2" t="str">
        <f ca="1">IF(AND(AR$5:AR$345&gt;=$3:$3,AR$5:AR$345&lt;=$4:$4),Table1[[#This Row],[CTN]],"")</f>
        <v/>
      </c>
      <c r="AO118" s="2" t="str">
        <f ca="1">IF(Table1[[#This Row],[CTN_MG_3]]="","",Table1[[#This Row],[SISA X]])</f>
        <v/>
      </c>
      <c r="AP118" s="2" t="str">
        <f ca="1">IF(Table1[[#This Row],[QTY_ECER_MG_3]]="","",Table1[[#This Row],[STN SISA X]])</f>
        <v/>
      </c>
      <c r="AQ118" s="4" t="str">
        <f ca="1">IF(Table1[[#This Row],[CTN_MG_3]]="","",COUNT(AN$6:AN118))</f>
        <v/>
      </c>
      <c r="AR118" s="3">
        <f ca="1">INDEX([1]!NOTA[TGL_H],Table1[[#This Row],[//NOTA]])</f>
        <v>45114</v>
      </c>
    </row>
    <row r="119" spans="1:44" x14ac:dyDescent="0.25">
      <c r="A119" s="1">
        <v>151</v>
      </c>
      <c r="D119" t="str">
        <f ca="1">INDEX([1]!NOTA[NB NOTA_C_QTY],Table1[[#This Row],[//NOTA]])</f>
        <v>kenkotapedispensertd2011core24pcsartomoro</v>
      </c>
      <c r="E11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tapedispenserkenkotd20124pcs</v>
      </c>
      <c r="F119" t="e">
        <f ca="1">MATCH(E$5:E$345,[2]!GLOBAL[POINTER],0)</f>
        <v>#N/A</v>
      </c>
      <c r="G119">
        <f t="shared" si="1"/>
        <v>151</v>
      </c>
      <c r="H119">
        <f ca="1">MATCH(Table1[[#This Row],[NB NOTA_C_QTY]],[3]!db[NB NOTA_C_QTY],0)</f>
        <v>1462</v>
      </c>
      <c r="I119" s="4" t="str">
        <f ca="1">INDEX(INDIRECT($4:$4),Table1[//DB])</f>
        <v>Tape Dispenser Kenko TD-201</v>
      </c>
      <c r="J119" s="4" t="str">
        <f ca="1">INDEX(INDIRECT($4:$4),Table1[//DB])</f>
        <v>ARTO MORO</v>
      </c>
      <c r="K119" s="5" t="str">
        <f ca="1">INDEX(INDIRECT($4:$4),Table1[//DB])</f>
        <v>KENKO</v>
      </c>
      <c r="L119" s="4" t="str">
        <f ca="1">INDEX(INDIRECT($4:$4),Table1[//DB])</f>
        <v>24 PCS</v>
      </c>
      <c r="M119" s="4" t="str">
        <f ca="1">INDEX(INDIRECT($4:$4),Table1[//DB])</f>
        <v>isolasi</v>
      </c>
      <c r="N119" s="4" t="str">
        <f ca="1">INDEX(INDIRECT($4:$4),Table1[//DB])</f>
        <v>24</v>
      </c>
      <c r="O119" s="4" t="str">
        <f ca="1">INDEX(INDIRECT($4:$4),Table1[//DB])</f>
        <v>PCS</v>
      </c>
      <c r="P119" s="4" t="str">
        <f ca="1">INDEX(INDIRECT($4:$4),Table1[//DB])</f>
        <v/>
      </c>
      <c r="Q119" s="4" t="str">
        <f ca="1">INDEX(INDIRECT($4:$4),Table1[//DB])</f>
        <v/>
      </c>
      <c r="R119" s="4" t="str">
        <f ca="1">INDEX(INDIRECT($4:$4),Table1[//DB])</f>
        <v/>
      </c>
      <c r="S119" s="4" t="str">
        <f ca="1">INDEX(INDIRECT($4:$4),Table1[//DB])</f>
        <v/>
      </c>
      <c r="T119" s="4">
        <f ca="1">INDEX(INDIRECT($4:$4),Table1[//DB])</f>
        <v>24</v>
      </c>
      <c r="U119" s="4" t="str">
        <f ca="1">INDEX(INDIRECT($4:$4),Table1[//DB])</f>
        <v>PCS</v>
      </c>
      <c r="V119" s="4"/>
      <c r="W119" s="2">
        <f>INDEX([1]!NOTA[C],Table1[[#This Row],[//NOTA]])</f>
        <v>1</v>
      </c>
      <c r="X1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9" s="2">
        <f>IF(Table1[[#This Row],[CTN]]&lt;1,"",INDEX([1]!NOTA[QTY],Table1[[#This Row],[//NOTA]]))</f>
        <v>0</v>
      </c>
      <c r="Z119" s="2">
        <f>IF(Table1[[#This Row],[CTN]]&lt;1,"",INDEX([1]!NOTA[STN],Table1[[#This Row],[//NOTA]]))</f>
        <v>0</v>
      </c>
      <c r="AA1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19" s="4" t="str">
        <f>IF(Table1[[#This Row],[CTN]]&lt;1,INDEX([1]!NOTA[QTY],Table1[[#This Row],[//NOTA]]),"")</f>
        <v/>
      </c>
      <c r="AC119" s="4" t="str">
        <f>IF(Table1[[#This Row],[SISA]]="","",INDEX([1]!NOTA[STN],Table1[[#This Row],[//NOTA]]))</f>
        <v/>
      </c>
      <c r="AD1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9" s="2" t="str">
        <f>IF(Table1[[#This Row],[SISA X]]="","",Table1[[#This Row],[STN X]])</f>
        <v/>
      </c>
      <c r="AF119" s="2">
        <f ca="1">IF(AND(AR$5:AR$345&gt;=$3:$3,AR$5:AR$345&lt;=$4:$4),Table1[[#This Row],[CTN]],"")</f>
        <v>1</v>
      </c>
      <c r="AG119" s="2" t="str">
        <f ca="1">IF(Table1[[#This Row],[CTN_MG_1]]="","",Table1[[#This Row],[SISA X]])</f>
        <v/>
      </c>
      <c r="AH119" s="2" t="str">
        <f ca="1">IF(Table1[[#This Row],[QTY_ECER_MG_1]]="","",Table1[[#This Row],[STN SISA X]])</f>
        <v/>
      </c>
      <c r="AI119" s="2">
        <f ca="1">IF(Table1[[#This Row],[CTN_MG_1]]="","",COUNT(AF$6:AF119))</f>
        <v>105</v>
      </c>
      <c r="AJ119" s="2" t="str">
        <f ca="1">IF(AND(Table1[TGL_H]&gt;=$3:$3,Table1[TGL_H]&lt;=$4:$4),Table1[CTN],"")</f>
        <v/>
      </c>
      <c r="AK119" s="2" t="str">
        <f ca="1">IF(Table1[[#This Row],[CTN_MG_2]]="","",Table1[[#This Row],[SISA X]])</f>
        <v/>
      </c>
      <c r="AL119" s="2" t="str">
        <f ca="1">IF(Table1[[#This Row],[QTY_ECER_MG_2]]="","",Table1[[#This Row],[STN SISA X]])</f>
        <v/>
      </c>
      <c r="AM119" s="2" t="str">
        <f ca="1">IF(Table1[[#This Row],[CTN_MG_2]]="","",COUNT(AJ$6:AJ119))</f>
        <v/>
      </c>
      <c r="AN119" s="2" t="str">
        <f ca="1">IF(AND(AR$5:AR$345&gt;=$3:$3,AR$5:AR$345&lt;=$4:$4),Table1[[#This Row],[CTN]],"")</f>
        <v/>
      </c>
      <c r="AO119" s="2" t="str">
        <f ca="1">IF(Table1[[#This Row],[CTN_MG_3]]="","",Table1[[#This Row],[SISA X]])</f>
        <v/>
      </c>
      <c r="AP119" s="2" t="str">
        <f ca="1">IF(Table1[[#This Row],[QTY_ECER_MG_3]]="","",Table1[[#This Row],[STN SISA X]])</f>
        <v/>
      </c>
      <c r="AQ119" s="4" t="str">
        <f ca="1">IF(Table1[[#This Row],[CTN_MG_3]]="","",COUNT(AN$6:AN119))</f>
        <v/>
      </c>
      <c r="AR119" s="3">
        <f ca="1">INDEX([1]!NOTA[TGL_H],Table1[[#This Row],[//NOTA]])</f>
        <v>45114</v>
      </c>
    </row>
    <row r="120" spans="1:44" x14ac:dyDescent="0.25">
      <c r="A120" s="1">
        <v>152</v>
      </c>
      <c r="D120" t="str">
        <f ca="1">INDEX([1]!NOTA[NB NOTA_C_QTY],Table1[[#This Row],[//NOTA]])</f>
        <v>kenkotapedispensertd3211&amp;3core24pcsartomoro</v>
      </c>
      <c r="E12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tapedispenserkenkotd32124pcs</v>
      </c>
      <c r="F120" t="e">
        <f ca="1">MATCH(E$5:E$345,[2]!GLOBAL[POINTER],0)</f>
        <v>#N/A</v>
      </c>
      <c r="G120">
        <f t="shared" si="1"/>
        <v>152</v>
      </c>
      <c r="H120">
        <f ca="1">MATCH(Table1[[#This Row],[NB NOTA_C_QTY]],[3]!db[NB NOTA_C_QTY],0)</f>
        <v>1461</v>
      </c>
      <c r="I120" s="4" t="str">
        <f ca="1">INDEX(INDIRECT($4:$4),Table1[//DB])</f>
        <v>Tape Dispenser Kenko TD-321</v>
      </c>
      <c r="J120" s="4" t="str">
        <f ca="1">INDEX(INDIRECT($4:$4),Table1[//DB])</f>
        <v>ARTO MORO</v>
      </c>
      <c r="K120" s="5" t="str">
        <f ca="1">INDEX(INDIRECT($4:$4),Table1[//DB])</f>
        <v>KENKO</v>
      </c>
      <c r="L120" s="4" t="str">
        <f ca="1">INDEX(INDIRECT($4:$4),Table1[//DB])</f>
        <v>24 PCS</v>
      </c>
      <c r="M120" s="4" t="str">
        <f ca="1">INDEX(INDIRECT($4:$4),Table1[//DB])</f>
        <v>isolasi</v>
      </c>
      <c r="N120" s="4" t="str">
        <f ca="1">INDEX(INDIRECT($4:$4),Table1[//DB])</f>
        <v>24</v>
      </c>
      <c r="O120" s="4" t="str">
        <f ca="1">INDEX(INDIRECT($4:$4),Table1[//DB])</f>
        <v>PCS</v>
      </c>
      <c r="P120" s="4" t="str">
        <f ca="1">INDEX(INDIRECT($4:$4),Table1[//DB])</f>
        <v/>
      </c>
      <c r="Q120" s="4" t="str">
        <f ca="1">INDEX(INDIRECT($4:$4),Table1[//DB])</f>
        <v/>
      </c>
      <c r="R120" s="4" t="str">
        <f ca="1">INDEX(INDIRECT($4:$4),Table1[//DB])</f>
        <v/>
      </c>
      <c r="S120" s="4" t="str">
        <f ca="1">INDEX(INDIRECT($4:$4),Table1[//DB])</f>
        <v/>
      </c>
      <c r="T120" s="4">
        <f ca="1">INDEX(INDIRECT($4:$4),Table1[//DB])</f>
        <v>24</v>
      </c>
      <c r="U120" s="4" t="str">
        <f ca="1">INDEX(INDIRECT($4:$4),Table1[//DB])</f>
        <v>PCS</v>
      </c>
      <c r="V120" s="4"/>
      <c r="W120" s="2">
        <f>INDEX([1]!NOTA[C],Table1[[#This Row],[//NOTA]])</f>
        <v>1</v>
      </c>
      <c r="X12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0" s="2">
        <f>IF(Table1[[#This Row],[CTN]]&lt;1,"",INDEX([1]!NOTA[QTY],Table1[[#This Row],[//NOTA]]))</f>
        <v>0</v>
      </c>
      <c r="Z120" s="2">
        <f>IF(Table1[[#This Row],[CTN]]&lt;1,"",INDEX([1]!NOTA[STN],Table1[[#This Row],[//NOTA]]))</f>
        <v>0</v>
      </c>
      <c r="AA1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20" s="4" t="str">
        <f>IF(Table1[[#This Row],[CTN]]&lt;1,INDEX([1]!NOTA[QTY],Table1[[#This Row],[//NOTA]]),"")</f>
        <v/>
      </c>
      <c r="AC120" s="4" t="str">
        <f>IF(Table1[[#This Row],[SISA]]="","",INDEX([1]!NOTA[STN],Table1[[#This Row],[//NOTA]]))</f>
        <v/>
      </c>
      <c r="AD1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0" s="2" t="str">
        <f>IF(Table1[[#This Row],[SISA X]]="","",Table1[[#This Row],[STN X]])</f>
        <v/>
      </c>
      <c r="AF120" s="2">
        <f ca="1">IF(AND(AR$5:AR$345&gt;=$3:$3,AR$5:AR$345&lt;=$4:$4),Table1[[#This Row],[CTN]],"")</f>
        <v>1</v>
      </c>
      <c r="AG120" s="2" t="str">
        <f ca="1">IF(Table1[[#This Row],[CTN_MG_1]]="","",Table1[[#This Row],[SISA X]])</f>
        <v/>
      </c>
      <c r="AH120" s="2" t="str">
        <f ca="1">IF(Table1[[#This Row],[QTY_ECER_MG_1]]="","",Table1[[#This Row],[STN SISA X]])</f>
        <v/>
      </c>
      <c r="AI120" s="2">
        <f ca="1">IF(Table1[[#This Row],[CTN_MG_1]]="","",COUNT(AF$6:AF120))</f>
        <v>106</v>
      </c>
      <c r="AJ120" s="2" t="str">
        <f ca="1">IF(AND(Table1[TGL_H]&gt;=$3:$3,Table1[TGL_H]&lt;=$4:$4),Table1[CTN],"")</f>
        <v/>
      </c>
      <c r="AK120" s="2" t="str">
        <f ca="1">IF(Table1[[#This Row],[CTN_MG_2]]="","",Table1[[#This Row],[SISA X]])</f>
        <v/>
      </c>
      <c r="AL120" s="2" t="str">
        <f ca="1">IF(Table1[[#This Row],[QTY_ECER_MG_2]]="","",Table1[[#This Row],[STN SISA X]])</f>
        <v/>
      </c>
      <c r="AM120" s="2" t="str">
        <f ca="1">IF(Table1[[#This Row],[CTN_MG_2]]="","",COUNT(AJ$6:AJ120))</f>
        <v/>
      </c>
      <c r="AN120" s="2" t="str">
        <f ca="1">IF(AND(AR$5:AR$345&gt;=$3:$3,AR$5:AR$345&lt;=$4:$4),Table1[[#This Row],[CTN]],"")</f>
        <v/>
      </c>
      <c r="AO120" s="2" t="str">
        <f ca="1">IF(Table1[[#This Row],[CTN_MG_3]]="","",Table1[[#This Row],[SISA X]])</f>
        <v/>
      </c>
      <c r="AP120" s="2" t="str">
        <f ca="1">IF(Table1[[#This Row],[QTY_ECER_MG_3]]="","",Table1[[#This Row],[STN SISA X]])</f>
        <v/>
      </c>
      <c r="AQ120" s="4" t="str">
        <f ca="1">IF(Table1[[#This Row],[CTN_MG_3]]="","",COUNT(AN$6:AN120))</f>
        <v/>
      </c>
      <c r="AR120" s="3">
        <f ca="1">INDEX([1]!NOTA[TGL_H],Table1[[#This Row],[//NOTA]])</f>
        <v>45114</v>
      </c>
    </row>
    <row r="121" spans="1:44" x14ac:dyDescent="0.25">
      <c r="A121" s="1">
        <v>153</v>
      </c>
      <c r="D121" t="str">
        <f ca="1">INDEX([1]!NOTA[NB NOTA_C_QTY],Table1[[#This Row],[//NOTA]])</f>
        <v>kenkolooseleafb5ll100267080pcsartomoro</v>
      </c>
      <c r="E12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lleafkenkob5ll100267080pcs</v>
      </c>
      <c r="F121" t="e">
        <f ca="1">MATCH(E$5:E$345,[2]!GLOBAL[POINTER],0)</f>
        <v>#N/A</v>
      </c>
      <c r="G121">
        <f t="shared" si="1"/>
        <v>153</v>
      </c>
      <c r="H121">
        <f ca="1">MATCH(Table1[[#This Row],[NB NOTA_C_QTY]],[3]!db[NB NOTA_C_QTY],0)</f>
        <v>1367</v>
      </c>
      <c r="I121" s="4" t="str">
        <f ca="1">INDEX(INDIRECT($4:$4),Table1[//DB])</f>
        <v>L Leaf Kenko B5-LL 100-2670</v>
      </c>
      <c r="J121" s="4" t="str">
        <f ca="1">INDEX(INDIRECT($4:$4),Table1[//DB])</f>
        <v>ARTO MORO</v>
      </c>
      <c r="K121" s="5" t="str">
        <f ca="1">INDEX(INDIRECT($4:$4),Table1[//DB])</f>
        <v>KENKO</v>
      </c>
      <c r="L121" s="4" t="str">
        <f ca="1">INDEX(INDIRECT($4:$4),Table1[//DB])</f>
        <v>80 PCS</v>
      </c>
      <c r="M121" s="4" t="str">
        <f ca="1">INDEX(INDIRECT($4:$4),Table1[//DB])</f>
        <v>ll</v>
      </c>
      <c r="N121" s="4" t="str">
        <f ca="1">INDEX(INDIRECT($4:$4),Table1[//DB])</f>
        <v>80</v>
      </c>
      <c r="O121" s="4" t="str">
        <f ca="1">INDEX(INDIRECT($4:$4),Table1[//DB])</f>
        <v>PCS</v>
      </c>
      <c r="P121" s="4" t="str">
        <f ca="1">INDEX(INDIRECT($4:$4),Table1[//DB])</f>
        <v/>
      </c>
      <c r="Q121" s="4" t="str">
        <f ca="1">INDEX(INDIRECT($4:$4),Table1[//DB])</f>
        <v/>
      </c>
      <c r="R121" s="4" t="str">
        <f ca="1">INDEX(INDIRECT($4:$4),Table1[//DB])</f>
        <v/>
      </c>
      <c r="S121" s="4" t="str">
        <f ca="1">INDEX(INDIRECT($4:$4),Table1[//DB])</f>
        <v/>
      </c>
      <c r="T121" s="4">
        <f ca="1">INDEX(INDIRECT($4:$4),Table1[//DB])</f>
        <v>80</v>
      </c>
      <c r="U121" s="4" t="str">
        <f ca="1">INDEX(INDIRECT($4:$4),Table1[//DB])</f>
        <v>PCS</v>
      </c>
      <c r="V121" s="4"/>
      <c r="W121" s="2">
        <f>INDEX([1]!NOTA[C],Table1[[#This Row],[//NOTA]])</f>
        <v>1</v>
      </c>
      <c r="X12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1" s="2">
        <f>IF(Table1[[#This Row],[CTN]]&lt;1,"",INDEX([1]!NOTA[QTY],Table1[[#This Row],[//NOTA]]))</f>
        <v>0</v>
      </c>
      <c r="Z121" s="2">
        <f>IF(Table1[[#This Row],[CTN]]&lt;1,"",INDEX([1]!NOTA[STN],Table1[[#This Row],[//NOTA]]))</f>
        <v>0</v>
      </c>
      <c r="AA1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B121" s="4" t="str">
        <f>IF(Table1[[#This Row],[CTN]]&lt;1,INDEX([1]!NOTA[QTY],Table1[[#This Row],[//NOTA]]),"")</f>
        <v/>
      </c>
      <c r="AC121" s="4" t="str">
        <f>IF(Table1[[#This Row],[SISA]]="","",INDEX([1]!NOTA[STN],Table1[[#This Row],[//NOTA]]))</f>
        <v/>
      </c>
      <c r="AD1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1" s="2" t="str">
        <f>IF(Table1[[#This Row],[SISA X]]="","",Table1[[#This Row],[STN X]])</f>
        <v/>
      </c>
      <c r="AF121" s="2">
        <f ca="1">IF(AND(AR$5:AR$345&gt;=$3:$3,AR$5:AR$345&lt;=$4:$4),Table1[[#This Row],[CTN]],"")</f>
        <v>1</v>
      </c>
      <c r="AG121" s="2" t="str">
        <f ca="1">IF(Table1[[#This Row],[CTN_MG_1]]="","",Table1[[#This Row],[SISA X]])</f>
        <v/>
      </c>
      <c r="AH121" s="2" t="str">
        <f ca="1">IF(Table1[[#This Row],[QTY_ECER_MG_1]]="","",Table1[[#This Row],[STN SISA X]])</f>
        <v/>
      </c>
      <c r="AI121" s="2">
        <f ca="1">IF(Table1[[#This Row],[CTN_MG_1]]="","",COUNT(AF$6:AF121))</f>
        <v>107</v>
      </c>
      <c r="AJ121" s="2" t="str">
        <f ca="1">IF(AND(Table1[TGL_H]&gt;=$3:$3,Table1[TGL_H]&lt;=$4:$4),Table1[CTN],"")</f>
        <v/>
      </c>
      <c r="AK121" s="2" t="str">
        <f ca="1">IF(Table1[[#This Row],[CTN_MG_2]]="","",Table1[[#This Row],[SISA X]])</f>
        <v/>
      </c>
      <c r="AL121" s="2" t="str">
        <f ca="1">IF(Table1[[#This Row],[QTY_ECER_MG_2]]="","",Table1[[#This Row],[STN SISA X]])</f>
        <v/>
      </c>
      <c r="AM121" s="2" t="str">
        <f ca="1">IF(Table1[[#This Row],[CTN_MG_2]]="","",COUNT(AJ$6:AJ121))</f>
        <v/>
      </c>
      <c r="AN121" s="2" t="str">
        <f ca="1">IF(AND(AR$5:AR$345&gt;=$3:$3,AR$5:AR$345&lt;=$4:$4),Table1[[#This Row],[CTN]],"")</f>
        <v/>
      </c>
      <c r="AO121" s="2" t="str">
        <f ca="1">IF(Table1[[#This Row],[CTN_MG_3]]="","",Table1[[#This Row],[SISA X]])</f>
        <v/>
      </c>
      <c r="AP121" s="2" t="str">
        <f ca="1">IF(Table1[[#This Row],[QTY_ECER_MG_3]]="","",Table1[[#This Row],[STN SISA X]])</f>
        <v/>
      </c>
      <c r="AQ121" s="4" t="str">
        <f ca="1">IF(Table1[[#This Row],[CTN_MG_3]]="","",COUNT(AN$6:AN121))</f>
        <v/>
      </c>
      <c r="AR121" s="3">
        <f ca="1">INDEX([1]!NOTA[TGL_H],Table1[[#This Row],[//NOTA]])</f>
        <v>45114</v>
      </c>
    </row>
    <row r="122" spans="1:44" x14ac:dyDescent="0.25">
      <c r="A122" s="1">
        <v>154</v>
      </c>
      <c r="D122" t="str">
        <f ca="1">INDEX([1]!NOTA[NB NOTA_C_QTY],Table1[[#This Row],[//NOTA]])</f>
        <v>kenkostainlesssteelruler15cm50lsnartomoro</v>
      </c>
      <c r="E12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garisanbesikenko15cm50lsn</v>
      </c>
      <c r="F122" t="e">
        <f ca="1">MATCH(E$5:E$345,[2]!GLOBAL[POINTER],0)</f>
        <v>#N/A</v>
      </c>
      <c r="G122">
        <f t="shared" si="1"/>
        <v>154</v>
      </c>
      <c r="H122">
        <f ca="1">MATCH(Table1[[#This Row],[NB NOTA_C_QTY]],[3]!db[NB NOTA_C_QTY],0)</f>
        <v>1434</v>
      </c>
      <c r="I122" s="4" t="str">
        <f ca="1">INDEX(INDIRECT($4:$4),Table1[//DB])</f>
        <v>Garisan Besi Kenko 15cm</v>
      </c>
      <c r="J122" s="4" t="str">
        <f ca="1">INDEX(INDIRECT($4:$4),Table1[//DB])</f>
        <v>ARTO MORO</v>
      </c>
      <c r="K122" s="5" t="str">
        <f ca="1">INDEX(INDIRECT($4:$4),Table1[//DB])</f>
        <v>KENKO</v>
      </c>
      <c r="L122" s="4" t="str">
        <f ca="1">INDEX(INDIRECT($4:$4),Table1[//DB])</f>
        <v>50 LSN</v>
      </c>
      <c r="M122" s="4" t="str">
        <f ca="1">INDEX(INDIRECT($4:$4),Table1[//DB])</f>
        <v>garisan</v>
      </c>
      <c r="N122" s="4" t="str">
        <f ca="1">INDEX(INDIRECT($4:$4),Table1[//DB])</f>
        <v>50</v>
      </c>
      <c r="O122" s="4" t="str">
        <f ca="1">INDEX(INDIRECT($4:$4),Table1[//DB])</f>
        <v>LSN</v>
      </c>
      <c r="P122" s="4">
        <f ca="1">INDEX(INDIRECT($4:$4),Table1[//DB])</f>
        <v>12</v>
      </c>
      <c r="Q122" s="4" t="str">
        <f ca="1">INDEX(INDIRECT($4:$4),Table1[//DB])</f>
        <v>PCS</v>
      </c>
      <c r="R122" s="4" t="str">
        <f ca="1">INDEX(INDIRECT($4:$4),Table1[//DB])</f>
        <v/>
      </c>
      <c r="S122" s="4" t="str">
        <f ca="1">INDEX(INDIRECT($4:$4),Table1[//DB])</f>
        <v/>
      </c>
      <c r="T122" s="4">
        <f ca="1">INDEX(INDIRECT($4:$4),Table1[//DB])</f>
        <v>600</v>
      </c>
      <c r="U122" s="4" t="str">
        <f ca="1">INDEX(INDIRECT($4:$4),Table1[//DB])</f>
        <v>PCS</v>
      </c>
      <c r="V122" s="4"/>
      <c r="W122" s="2">
        <f>INDEX([1]!NOTA[C],Table1[[#This Row],[//NOTA]])</f>
        <v>1</v>
      </c>
      <c r="X12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2" s="2">
        <f>IF(Table1[[#This Row],[CTN]]&lt;1,"",INDEX([1]!NOTA[QTY],Table1[[#This Row],[//NOTA]]))</f>
        <v>0</v>
      </c>
      <c r="Z122" s="2">
        <f>IF(Table1[[#This Row],[CTN]]&lt;1,"",INDEX([1]!NOTA[STN],Table1[[#This Row],[//NOTA]]))</f>
        <v>0</v>
      </c>
      <c r="AA1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122" s="4" t="str">
        <f>IF(Table1[[#This Row],[CTN]]&lt;1,INDEX([1]!NOTA[QTY],Table1[[#This Row],[//NOTA]]),"")</f>
        <v/>
      </c>
      <c r="AC122" s="4" t="str">
        <f>IF(Table1[[#This Row],[SISA]]="","",INDEX([1]!NOTA[STN],Table1[[#This Row],[//NOTA]]))</f>
        <v/>
      </c>
      <c r="AD1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2" s="2" t="str">
        <f>IF(Table1[[#This Row],[SISA X]]="","",Table1[[#This Row],[STN X]])</f>
        <v/>
      </c>
      <c r="AF122" s="2">
        <f ca="1">IF(AND(AR$5:AR$345&gt;=$3:$3,AR$5:AR$345&lt;=$4:$4),Table1[[#This Row],[CTN]],"")</f>
        <v>1</v>
      </c>
      <c r="AG122" s="2" t="str">
        <f ca="1">IF(Table1[[#This Row],[CTN_MG_1]]="","",Table1[[#This Row],[SISA X]])</f>
        <v/>
      </c>
      <c r="AH122" s="2" t="str">
        <f ca="1">IF(Table1[[#This Row],[QTY_ECER_MG_1]]="","",Table1[[#This Row],[STN SISA X]])</f>
        <v/>
      </c>
      <c r="AI122" s="2">
        <f ca="1">IF(Table1[[#This Row],[CTN_MG_1]]="","",COUNT(AF$6:AF122))</f>
        <v>108</v>
      </c>
      <c r="AJ122" s="2" t="str">
        <f ca="1">IF(AND(Table1[TGL_H]&gt;=$3:$3,Table1[TGL_H]&lt;=$4:$4),Table1[CTN],"")</f>
        <v/>
      </c>
      <c r="AK122" s="2" t="str">
        <f ca="1">IF(Table1[[#This Row],[CTN_MG_2]]="","",Table1[[#This Row],[SISA X]])</f>
        <v/>
      </c>
      <c r="AL122" s="2" t="str">
        <f ca="1">IF(Table1[[#This Row],[QTY_ECER_MG_2]]="","",Table1[[#This Row],[STN SISA X]])</f>
        <v/>
      </c>
      <c r="AM122" s="2" t="str">
        <f ca="1">IF(Table1[[#This Row],[CTN_MG_2]]="","",COUNT(AJ$6:AJ122))</f>
        <v/>
      </c>
      <c r="AN122" s="2" t="str">
        <f ca="1">IF(AND(AR$5:AR$345&gt;=$3:$3,AR$5:AR$345&lt;=$4:$4),Table1[[#This Row],[CTN]],"")</f>
        <v/>
      </c>
      <c r="AO122" s="2" t="str">
        <f ca="1">IF(Table1[[#This Row],[CTN_MG_3]]="","",Table1[[#This Row],[SISA X]])</f>
        <v/>
      </c>
      <c r="AP122" s="2" t="str">
        <f ca="1">IF(Table1[[#This Row],[QTY_ECER_MG_3]]="","",Table1[[#This Row],[STN SISA X]])</f>
        <v/>
      </c>
      <c r="AQ122" s="4" t="str">
        <f ca="1">IF(Table1[[#This Row],[CTN_MG_3]]="","",COUNT(AN$6:AN122))</f>
        <v/>
      </c>
      <c r="AR122" s="3">
        <f ca="1">INDEX([1]!NOTA[TGL_H],Table1[[#This Row],[//NOTA]])</f>
        <v>45114</v>
      </c>
    </row>
    <row r="123" spans="1:44" x14ac:dyDescent="0.25">
      <c r="A123" s="1">
        <v>155</v>
      </c>
      <c r="D123" t="str">
        <f ca="1">INDEX([1]!NOTA[NB NOTA_C_QTY],Table1[[#This Row],[//NOTA]])</f>
        <v>kenkostainlesssteelruler20cm25lsnartomoro</v>
      </c>
      <c r="E12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garisanbesikenko20cm25lsn</v>
      </c>
      <c r="F123" t="e">
        <f ca="1">MATCH(E$5:E$345,[2]!GLOBAL[POINTER],0)</f>
        <v>#N/A</v>
      </c>
      <c r="G123">
        <f t="shared" si="1"/>
        <v>155</v>
      </c>
      <c r="H123">
        <f ca="1">MATCH(Table1[[#This Row],[NB NOTA_C_QTY]],[3]!db[NB NOTA_C_QTY],0)</f>
        <v>1435</v>
      </c>
      <c r="I123" s="4" t="str">
        <f ca="1">INDEX(INDIRECT($4:$4),Table1[//DB])</f>
        <v>Garisan Besi Kenko 20cm</v>
      </c>
      <c r="J123" s="4" t="str">
        <f ca="1">INDEX(INDIRECT($4:$4),Table1[//DB])</f>
        <v>ARTO MORO</v>
      </c>
      <c r="K123" s="5" t="str">
        <f ca="1">INDEX(INDIRECT($4:$4),Table1[//DB])</f>
        <v>KENKO</v>
      </c>
      <c r="L123" s="4" t="str">
        <f ca="1">INDEX(INDIRECT($4:$4),Table1[//DB])</f>
        <v>25 LSN</v>
      </c>
      <c r="M123" s="4" t="str">
        <f ca="1">INDEX(INDIRECT($4:$4),Table1[//DB])</f>
        <v>garisan</v>
      </c>
      <c r="N123" s="4" t="str">
        <f ca="1">INDEX(INDIRECT($4:$4),Table1[//DB])</f>
        <v>25</v>
      </c>
      <c r="O123" s="4" t="str">
        <f ca="1">INDEX(INDIRECT($4:$4),Table1[//DB])</f>
        <v>LSN</v>
      </c>
      <c r="P123" s="4">
        <f ca="1">INDEX(INDIRECT($4:$4),Table1[//DB])</f>
        <v>12</v>
      </c>
      <c r="Q123" s="4" t="str">
        <f ca="1">INDEX(INDIRECT($4:$4),Table1[//DB])</f>
        <v>PCS</v>
      </c>
      <c r="R123" s="4" t="str">
        <f ca="1">INDEX(INDIRECT($4:$4),Table1[//DB])</f>
        <v/>
      </c>
      <c r="S123" s="4" t="str">
        <f ca="1">INDEX(INDIRECT($4:$4),Table1[//DB])</f>
        <v/>
      </c>
      <c r="T123" s="4">
        <f ca="1">INDEX(INDIRECT($4:$4),Table1[//DB])</f>
        <v>300</v>
      </c>
      <c r="U123" s="4" t="str">
        <f ca="1">INDEX(INDIRECT($4:$4),Table1[//DB])</f>
        <v>PCS</v>
      </c>
      <c r="V123" s="4"/>
      <c r="W123" s="2">
        <f>INDEX([1]!NOTA[C],Table1[[#This Row],[//NOTA]])</f>
        <v>1</v>
      </c>
      <c r="X12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3" s="2">
        <f>IF(Table1[[#This Row],[CTN]]&lt;1,"",INDEX([1]!NOTA[QTY],Table1[[#This Row],[//NOTA]]))</f>
        <v>0</v>
      </c>
      <c r="Z123" s="2">
        <f>IF(Table1[[#This Row],[CTN]]&lt;1,"",INDEX([1]!NOTA[STN],Table1[[#This Row],[//NOTA]]))</f>
        <v>0</v>
      </c>
      <c r="AA1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23" s="4" t="str">
        <f>IF(Table1[[#This Row],[CTN]]&lt;1,INDEX([1]!NOTA[QTY],Table1[[#This Row],[//NOTA]]),"")</f>
        <v/>
      </c>
      <c r="AC123" s="4" t="str">
        <f>IF(Table1[[#This Row],[SISA]]="","",INDEX([1]!NOTA[STN],Table1[[#This Row],[//NOTA]]))</f>
        <v/>
      </c>
      <c r="AD1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3" s="2" t="str">
        <f>IF(Table1[[#This Row],[SISA X]]="","",Table1[[#This Row],[STN X]])</f>
        <v/>
      </c>
      <c r="AF123" s="2">
        <f ca="1">IF(AND(AR$5:AR$345&gt;=$3:$3,AR$5:AR$345&lt;=$4:$4),Table1[[#This Row],[CTN]],"")</f>
        <v>1</v>
      </c>
      <c r="AG123" s="2" t="str">
        <f ca="1">IF(Table1[[#This Row],[CTN_MG_1]]="","",Table1[[#This Row],[SISA X]])</f>
        <v/>
      </c>
      <c r="AH123" s="2" t="str">
        <f ca="1">IF(Table1[[#This Row],[QTY_ECER_MG_1]]="","",Table1[[#This Row],[STN SISA X]])</f>
        <v/>
      </c>
      <c r="AI123" s="2">
        <f ca="1">IF(Table1[[#This Row],[CTN_MG_1]]="","",COUNT(AF$6:AF123))</f>
        <v>109</v>
      </c>
      <c r="AJ123" s="2" t="str">
        <f ca="1">IF(AND(Table1[TGL_H]&gt;=$3:$3,Table1[TGL_H]&lt;=$4:$4),Table1[CTN],"")</f>
        <v/>
      </c>
      <c r="AK123" s="2" t="str">
        <f ca="1">IF(Table1[[#This Row],[CTN_MG_2]]="","",Table1[[#This Row],[SISA X]])</f>
        <v/>
      </c>
      <c r="AL123" s="2" t="str">
        <f ca="1">IF(Table1[[#This Row],[QTY_ECER_MG_2]]="","",Table1[[#This Row],[STN SISA X]])</f>
        <v/>
      </c>
      <c r="AM123" s="2" t="str">
        <f ca="1">IF(Table1[[#This Row],[CTN_MG_2]]="","",COUNT(AJ$6:AJ123))</f>
        <v/>
      </c>
      <c r="AN123" s="2" t="str">
        <f ca="1">IF(AND(AR$5:AR$345&gt;=$3:$3,AR$5:AR$345&lt;=$4:$4),Table1[[#This Row],[CTN]],"")</f>
        <v/>
      </c>
      <c r="AO123" s="2" t="str">
        <f ca="1">IF(Table1[[#This Row],[CTN_MG_3]]="","",Table1[[#This Row],[SISA X]])</f>
        <v/>
      </c>
      <c r="AP123" s="2" t="str">
        <f ca="1">IF(Table1[[#This Row],[QTY_ECER_MG_3]]="","",Table1[[#This Row],[STN SISA X]])</f>
        <v/>
      </c>
      <c r="AQ123" s="4" t="str">
        <f ca="1">IF(Table1[[#This Row],[CTN_MG_3]]="","",COUNT(AN$6:AN123))</f>
        <v/>
      </c>
      <c r="AR123" s="3">
        <f ca="1">INDEX([1]!NOTA[TGL_H],Table1[[#This Row],[//NOTA]])</f>
        <v>45114</v>
      </c>
    </row>
    <row r="124" spans="1:44" x14ac:dyDescent="0.25">
      <c r="A124" s="1">
        <v>156</v>
      </c>
      <c r="D124" t="str">
        <f ca="1">INDEX([1]!NOTA[NB NOTA_C_QTY],Table1[[#This Row],[//NOTA]])</f>
        <v>kenkostainlesssteelruler30cm25lsnartomoro</v>
      </c>
      <c r="E12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garisanbesi30cmkenko25lsn</v>
      </c>
      <c r="F124" t="e">
        <f ca="1">MATCH(E$5:E$345,[2]!GLOBAL[POINTER],0)</f>
        <v>#N/A</v>
      </c>
      <c r="G124">
        <f t="shared" si="1"/>
        <v>156</v>
      </c>
      <c r="H124">
        <f ca="1">MATCH(Table1[[#This Row],[NB NOTA_C_QTY]],[3]!db[NB NOTA_C_QTY],0)</f>
        <v>1436</v>
      </c>
      <c r="I124" s="4" t="str">
        <f ca="1">INDEX(INDIRECT($4:$4),Table1[//DB])</f>
        <v>Garisan besi 30cm Kenko</v>
      </c>
      <c r="J124" s="4" t="str">
        <f ca="1">INDEX(INDIRECT($4:$4),Table1[//DB])</f>
        <v>ARTO MORO</v>
      </c>
      <c r="K124" s="5" t="str">
        <f ca="1">INDEX(INDIRECT($4:$4),Table1[//DB])</f>
        <v>KENKO</v>
      </c>
      <c r="L124" s="4" t="str">
        <f ca="1">INDEX(INDIRECT($4:$4),Table1[//DB])</f>
        <v>25 LSN</v>
      </c>
      <c r="M124" s="4" t="str">
        <f ca="1">INDEX(INDIRECT($4:$4),Table1[//DB])</f>
        <v>garisan</v>
      </c>
      <c r="N124" s="4" t="str">
        <f ca="1">INDEX(INDIRECT($4:$4),Table1[//DB])</f>
        <v>25</v>
      </c>
      <c r="O124" s="4" t="str">
        <f ca="1">INDEX(INDIRECT($4:$4),Table1[//DB])</f>
        <v>LSN</v>
      </c>
      <c r="P124" s="4">
        <f ca="1">INDEX(INDIRECT($4:$4),Table1[//DB])</f>
        <v>12</v>
      </c>
      <c r="Q124" s="4" t="str">
        <f ca="1">INDEX(INDIRECT($4:$4),Table1[//DB])</f>
        <v>PCS</v>
      </c>
      <c r="R124" s="4" t="str">
        <f ca="1">INDEX(INDIRECT($4:$4),Table1[//DB])</f>
        <v/>
      </c>
      <c r="S124" s="4" t="str">
        <f ca="1">INDEX(INDIRECT($4:$4),Table1[//DB])</f>
        <v/>
      </c>
      <c r="T124" s="4">
        <f ca="1">INDEX(INDIRECT($4:$4),Table1[//DB])</f>
        <v>300</v>
      </c>
      <c r="U124" s="4" t="str">
        <f ca="1">INDEX(INDIRECT($4:$4),Table1[//DB])</f>
        <v>PCS</v>
      </c>
      <c r="V124" s="4"/>
      <c r="W124" s="2">
        <f>INDEX([1]!NOTA[C],Table1[[#This Row],[//NOTA]])</f>
        <v>1</v>
      </c>
      <c r="X12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4" s="2">
        <f>IF(Table1[[#This Row],[CTN]]&lt;1,"",INDEX([1]!NOTA[QTY],Table1[[#This Row],[//NOTA]]))</f>
        <v>0</v>
      </c>
      <c r="Z124" s="2">
        <f>IF(Table1[[#This Row],[CTN]]&lt;1,"",INDEX([1]!NOTA[STN],Table1[[#This Row],[//NOTA]]))</f>
        <v>0</v>
      </c>
      <c r="AA1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24" s="4" t="str">
        <f>IF(Table1[[#This Row],[CTN]]&lt;1,INDEX([1]!NOTA[QTY],Table1[[#This Row],[//NOTA]]),"")</f>
        <v/>
      </c>
      <c r="AC124" s="4" t="str">
        <f>IF(Table1[[#This Row],[SISA]]="","",INDEX([1]!NOTA[STN],Table1[[#This Row],[//NOTA]]))</f>
        <v/>
      </c>
      <c r="AD1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4" s="2" t="str">
        <f>IF(Table1[[#This Row],[SISA X]]="","",Table1[[#This Row],[STN X]])</f>
        <v/>
      </c>
      <c r="AF124" s="2">
        <f ca="1">IF(AND(AR$5:AR$345&gt;=$3:$3,AR$5:AR$345&lt;=$4:$4),Table1[[#This Row],[CTN]],"")</f>
        <v>1</v>
      </c>
      <c r="AG124" s="2" t="str">
        <f ca="1">IF(Table1[[#This Row],[CTN_MG_1]]="","",Table1[[#This Row],[SISA X]])</f>
        <v/>
      </c>
      <c r="AH124" s="2" t="str">
        <f ca="1">IF(Table1[[#This Row],[QTY_ECER_MG_1]]="","",Table1[[#This Row],[STN SISA X]])</f>
        <v/>
      </c>
      <c r="AI124" s="2">
        <f ca="1">IF(Table1[[#This Row],[CTN_MG_1]]="","",COUNT(AF$6:AF124))</f>
        <v>110</v>
      </c>
      <c r="AJ124" s="2" t="str">
        <f ca="1">IF(AND(Table1[TGL_H]&gt;=$3:$3,Table1[TGL_H]&lt;=$4:$4),Table1[CTN],"")</f>
        <v/>
      </c>
      <c r="AK124" s="2" t="str">
        <f ca="1">IF(Table1[[#This Row],[CTN_MG_2]]="","",Table1[[#This Row],[SISA X]])</f>
        <v/>
      </c>
      <c r="AL124" s="2" t="str">
        <f ca="1">IF(Table1[[#This Row],[QTY_ECER_MG_2]]="","",Table1[[#This Row],[STN SISA X]])</f>
        <v/>
      </c>
      <c r="AM124" s="2" t="str">
        <f ca="1">IF(Table1[[#This Row],[CTN_MG_2]]="","",COUNT(AJ$6:AJ124))</f>
        <v/>
      </c>
      <c r="AN124" s="2" t="str">
        <f ca="1">IF(AND(AR$5:AR$345&gt;=$3:$3,AR$5:AR$345&lt;=$4:$4),Table1[[#This Row],[CTN]],"")</f>
        <v/>
      </c>
      <c r="AO124" s="2" t="str">
        <f ca="1">IF(Table1[[#This Row],[CTN_MG_3]]="","",Table1[[#This Row],[SISA X]])</f>
        <v/>
      </c>
      <c r="AP124" s="2" t="str">
        <f ca="1">IF(Table1[[#This Row],[QTY_ECER_MG_3]]="","",Table1[[#This Row],[STN SISA X]])</f>
        <v/>
      </c>
      <c r="AQ124" s="4" t="str">
        <f ca="1">IF(Table1[[#This Row],[CTN_MG_3]]="","",COUNT(AN$6:AN124))</f>
        <v/>
      </c>
      <c r="AR124" s="3">
        <f ca="1">INDEX([1]!NOTA[TGL_H],Table1[[#This Row],[//NOTA]])</f>
        <v>45114</v>
      </c>
    </row>
    <row r="125" spans="1:44" x14ac:dyDescent="0.25">
      <c r="A125" s="1">
        <v>157</v>
      </c>
      <c r="D125" t="str">
        <f ca="1">INDEX([1]!NOTA[NB NOTA_C_QTY],Table1[[#This Row],[//NOTA]])</f>
        <v>kenkobinderclipno15520grsartomoro</v>
      </c>
      <c r="E12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binderclipkenkono15520grs</v>
      </c>
      <c r="F125" t="e">
        <f ca="1">MATCH(E$5:E$345,[2]!GLOBAL[POINTER],0)</f>
        <v>#N/A</v>
      </c>
      <c r="G125">
        <f t="shared" si="1"/>
        <v>157</v>
      </c>
      <c r="H125">
        <f ca="1">MATCH(Table1[[#This Row],[NB NOTA_C_QTY]],[3]!db[NB NOTA_C_QTY],0)</f>
        <v>1183</v>
      </c>
      <c r="I125" s="4" t="str">
        <f ca="1">INDEX(INDIRECT($4:$4),Table1[//DB])</f>
        <v>Binder clip Kenko no.155</v>
      </c>
      <c r="J125" s="4" t="str">
        <f ca="1">INDEX(INDIRECT($4:$4),Table1[//DB])</f>
        <v>ARTO MORO</v>
      </c>
      <c r="K125" s="5" t="str">
        <f ca="1">INDEX(INDIRECT($4:$4),Table1[//DB])</f>
        <v>KENKO</v>
      </c>
      <c r="L125" s="4" t="str">
        <f ca="1">INDEX(INDIRECT($4:$4),Table1[//DB])</f>
        <v>20 GRS</v>
      </c>
      <c r="M125" s="4" t="str">
        <f ca="1">INDEX(INDIRECT($4:$4),Table1[//DB])</f>
        <v>clip</v>
      </c>
      <c r="N125" s="4" t="str">
        <f ca="1">INDEX(INDIRECT($4:$4),Table1[//DB])</f>
        <v>20</v>
      </c>
      <c r="O125" s="4" t="str">
        <f ca="1">INDEX(INDIRECT($4:$4),Table1[//DB])</f>
        <v>GRS</v>
      </c>
      <c r="P125" s="4">
        <f ca="1">INDEX(INDIRECT($4:$4),Table1[//DB])</f>
        <v>12</v>
      </c>
      <c r="Q125" s="4" t="str">
        <f ca="1">INDEX(INDIRECT($4:$4),Table1[//DB])</f>
        <v>LSN</v>
      </c>
      <c r="R125" s="4">
        <f ca="1">INDEX(INDIRECT($4:$4),Table1[//DB])</f>
        <v>12</v>
      </c>
      <c r="S125" s="4" t="str">
        <f ca="1">INDEX(INDIRECT($4:$4),Table1[//DB])</f>
        <v>PCS</v>
      </c>
      <c r="T125" s="4">
        <f ca="1">INDEX(INDIRECT($4:$4),Table1[//DB])</f>
        <v>2880</v>
      </c>
      <c r="U125" s="4" t="str">
        <f ca="1">INDEX(INDIRECT($4:$4),Table1[//DB])</f>
        <v>PCS</v>
      </c>
      <c r="V125" s="4"/>
      <c r="W125" s="2">
        <f>INDEX([1]!NOTA[C],Table1[[#This Row],[//NOTA]])</f>
        <v>1</v>
      </c>
      <c r="X1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5" s="2">
        <f>IF(Table1[[#This Row],[CTN]]&lt;1,"",INDEX([1]!NOTA[QTY],Table1[[#This Row],[//NOTA]]))</f>
        <v>0</v>
      </c>
      <c r="Z125" s="2">
        <f>IF(Table1[[#This Row],[CTN]]&lt;1,"",INDEX([1]!NOTA[STN],Table1[[#This Row],[//NOTA]]))</f>
        <v>0</v>
      </c>
      <c r="AA1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25" s="4" t="str">
        <f>IF(Table1[[#This Row],[CTN]]&lt;1,INDEX([1]!NOTA[QTY],Table1[[#This Row],[//NOTA]]),"")</f>
        <v/>
      </c>
      <c r="AC125" s="4" t="str">
        <f>IF(Table1[[#This Row],[SISA]]="","",INDEX([1]!NOTA[STN],Table1[[#This Row],[//NOTA]]))</f>
        <v/>
      </c>
      <c r="AD1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5" s="2" t="str">
        <f>IF(Table1[[#This Row],[SISA X]]="","",Table1[[#This Row],[STN X]])</f>
        <v/>
      </c>
      <c r="AF125" s="2">
        <f ca="1">IF(AND(AR$5:AR$345&gt;=$3:$3,AR$5:AR$345&lt;=$4:$4),Table1[[#This Row],[CTN]],"")</f>
        <v>1</v>
      </c>
      <c r="AG125" s="2" t="str">
        <f ca="1">IF(Table1[[#This Row],[CTN_MG_1]]="","",Table1[[#This Row],[SISA X]])</f>
        <v/>
      </c>
      <c r="AH125" s="2" t="str">
        <f ca="1">IF(Table1[[#This Row],[QTY_ECER_MG_1]]="","",Table1[[#This Row],[STN SISA X]])</f>
        <v/>
      </c>
      <c r="AI125" s="2">
        <f ca="1">IF(Table1[[#This Row],[CTN_MG_1]]="","",COUNT(AF$6:AF125))</f>
        <v>111</v>
      </c>
      <c r="AJ125" s="2" t="str">
        <f ca="1">IF(AND(Table1[TGL_H]&gt;=$3:$3,Table1[TGL_H]&lt;=$4:$4),Table1[CTN],"")</f>
        <v/>
      </c>
      <c r="AK125" s="2" t="str">
        <f ca="1">IF(Table1[[#This Row],[CTN_MG_2]]="","",Table1[[#This Row],[SISA X]])</f>
        <v/>
      </c>
      <c r="AL125" s="2" t="str">
        <f ca="1">IF(Table1[[#This Row],[QTY_ECER_MG_2]]="","",Table1[[#This Row],[STN SISA X]])</f>
        <v/>
      </c>
      <c r="AM125" s="2" t="str">
        <f ca="1">IF(Table1[[#This Row],[CTN_MG_2]]="","",COUNT(AJ$6:AJ125))</f>
        <v/>
      </c>
      <c r="AN125" s="2" t="str">
        <f ca="1">IF(AND(AR$5:AR$345&gt;=$3:$3,AR$5:AR$345&lt;=$4:$4),Table1[[#This Row],[CTN]],"")</f>
        <v/>
      </c>
      <c r="AO125" s="2" t="str">
        <f ca="1">IF(Table1[[#This Row],[CTN_MG_3]]="","",Table1[[#This Row],[SISA X]])</f>
        <v/>
      </c>
      <c r="AP125" s="2" t="str">
        <f ca="1">IF(Table1[[#This Row],[QTY_ECER_MG_3]]="","",Table1[[#This Row],[STN SISA X]])</f>
        <v/>
      </c>
      <c r="AQ125" s="4" t="str">
        <f ca="1">IF(Table1[[#This Row],[CTN_MG_3]]="","",COUNT(AN$6:AN125))</f>
        <v/>
      </c>
      <c r="AR125" s="3">
        <f ca="1">INDEX([1]!NOTA[TGL_H],Table1[[#This Row],[//NOTA]])</f>
        <v>45114</v>
      </c>
    </row>
    <row r="126" spans="1:44" x14ac:dyDescent="0.25">
      <c r="A126" s="1">
        <v>158</v>
      </c>
      <c r="D126" t="str">
        <f ca="1">INDEX([1]!NOTA[NB NOTA_C_QTY],Table1[[#This Row],[//NOTA]])</f>
        <v>kenkobinderclipno20010grsartomoro</v>
      </c>
      <c r="E12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26" t="e">
        <f ca="1">MATCH(E$5:E$345,[2]!GLOBAL[POINTER],0)</f>
        <v>#N/A</v>
      </c>
      <c r="G126">
        <f t="shared" si="1"/>
        <v>158</v>
      </c>
      <c r="H126">
        <f ca="1">MATCH(Table1[[#This Row],[NB NOTA_C_QTY]],[3]!db[NB NOTA_C_QTY],0)</f>
        <v>1184</v>
      </c>
      <c r="I126" s="4" t="str">
        <f ca="1">INDEX(INDIRECT($4:$4),Table1[//DB])</f>
        <v>Binder clip Kenko no.200</v>
      </c>
      <c r="J126" s="4" t="str">
        <f ca="1">INDEX(INDIRECT($4:$4),Table1[//DB])</f>
        <v>ARTO MORO</v>
      </c>
      <c r="K126" s="5" t="str">
        <f ca="1">INDEX(INDIRECT($4:$4),Table1[//DB])</f>
        <v>KENKO</v>
      </c>
      <c r="L126" s="4" t="str">
        <f ca="1">INDEX(INDIRECT($4:$4),Table1[//DB])</f>
        <v>10 GRS</v>
      </c>
      <c r="M126" s="4" t="str">
        <f ca="1">INDEX(INDIRECT($4:$4),Table1[//DB])</f>
        <v>clip</v>
      </c>
      <c r="N126" s="4" t="str">
        <f ca="1">INDEX(INDIRECT($4:$4),Table1[//DB])</f>
        <v>10</v>
      </c>
      <c r="O126" s="4" t="str">
        <f ca="1">INDEX(INDIRECT($4:$4),Table1[//DB])</f>
        <v>GRS</v>
      </c>
      <c r="P126" s="4">
        <f ca="1">INDEX(INDIRECT($4:$4),Table1[//DB])</f>
        <v>12</v>
      </c>
      <c r="Q126" s="4" t="str">
        <f ca="1">INDEX(INDIRECT($4:$4),Table1[//DB])</f>
        <v>LSN</v>
      </c>
      <c r="R126" s="4">
        <f ca="1">INDEX(INDIRECT($4:$4),Table1[//DB])</f>
        <v>12</v>
      </c>
      <c r="S126" s="4" t="str">
        <f ca="1">INDEX(INDIRECT($4:$4),Table1[//DB])</f>
        <v>PCS</v>
      </c>
      <c r="T126" s="4">
        <f ca="1">INDEX(INDIRECT($4:$4),Table1[//DB])</f>
        <v>1440</v>
      </c>
      <c r="U126" s="4" t="str">
        <f ca="1">INDEX(INDIRECT($4:$4),Table1[//DB])</f>
        <v>PCS</v>
      </c>
      <c r="V126" s="4"/>
      <c r="W126" s="2">
        <f>INDEX([1]!NOTA[C],Table1[[#This Row],[//NOTA]])</f>
        <v>1</v>
      </c>
      <c r="X1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6" s="2">
        <f>IF(Table1[[#This Row],[CTN]]&lt;1,"",INDEX([1]!NOTA[QTY],Table1[[#This Row],[//NOTA]]))</f>
        <v>0</v>
      </c>
      <c r="Z126" s="2">
        <f>IF(Table1[[#This Row],[CTN]]&lt;1,"",INDEX([1]!NOTA[STN],Table1[[#This Row],[//NOTA]]))</f>
        <v>0</v>
      </c>
      <c r="AA1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26" s="4" t="str">
        <f>IF(Table1[[#This Row],[CTN]]&lt;1,INDEX([1]!NOTA[QTY],Table1[[#This Row],[//NOTA]]),"")</f>
        <v/>
      </c>
      <c r="AC126" s="4" t="str">
        <f>IF(Table1[[#This Row],[SISA]]="","",INDEX([1]!NOTA[STN],Table1[[#This Row],[//NOTA]]))</f>
        <v/>
      </c>
      <c r="AD1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6" s="2" t="str">
        <f>IF(Table1[[#This Row],[SISA X]]="","",Table1[[#This Row],[STN X]])</f>
        <v/>
      </c>
      <c r="AF126" s="2">
        <f ca="1">IF(AND(AR$5:AR$345&gt;=$3:$3,AR$5:AR$345&lt;=$4:$4),Table1[[#This Row],[CTN]],"")</f>
        <v>1</v>
      </c>
      <c r="AG126" s="2" t="str">
        <f ca="1">IF(Table1[[#This Row],[CTN_MG_1]]="","",Table1[[#This Row],[SISA X]])</f>
        <v/>
      </c>
      <c r="AH126" s="2" t="str">
        <f ca="1">IF(Table1[[#This Row],[QTY_ECER_MG_1]]="","",Table1[[#This Row],[STN SISA X]])</f>
        <v/>
      </c>
      <c r="AI126" s="2">
        <f ca="1">IF(Table1[[#This Row],[CTN_MG_1]]="","",COUNT(AF$6:AF126))</f>
        <v>112</v>
      </c>
      <c r="AJ126" s="2" t="str">
        <f ca="1">IF(AND(Table1[TGL_H]&gt;=$3:$3,Table1[TGL_H]&lt;=$4:$4),Table1[CTN],"")</f>
        <v/>
      </c>
      <c r="AK126" s="2" t="str">
        <f ca="1">IF(Table1[[#This Row],[CTN_MG_2]]="","",Table1[[#This Row],[SISA X]])</f>
        <v/>
      </c>
      <c r="AL126" s="2" t="str">
        <f ca="1">IF(Table1[[#This Row],[QTY_ECER_MG_2]]="","",Table1[[#This Row],[STN SISA X]])</f>
        <v/>
      </c>
      <c r="AM126" s="2" t="str">
        <f ca="1">IF(Table1[[#This Row],[CTN_MG_2]]="","",COUNT(AJ$6:AJ126))</f>
        <v/>
      </c>
      <c r="AN126" s="2" t="str">
        <f ca="1">IF(AND(AR$5:AR$345&gt;=$3:$3,AR$5:AR$345&lt;=$4:$4),Table1[[#This Row],[CTN]],"")</f>
        <v/>
      </c>
      <c r="AO126" s="2" t="str">
        <f ca="1">IF(Table1[[#This Row],[CTN_MG_3]]="","",Table1[[#This Row],[SISA X]])</f>
        <v/>
      </c>
      <c r="AP126" s="2" t="str">
        <f ca="1">IF(Table1[[#This Row],[QTY_ECER_MG_3]]="","",Table1[[#This Row],[STN SISA X]])</f>
        <v/>
      </c>
      <c r="AQ126" s="4" t="str">
        <f ca="1">IF(Table1[[#This Row],[CTN_MG_3]]="","",COUNT(AN$6:AN126))</f>
        <v/>
      </c>
      <c r="AR126" s="3">
        <f ca="1">INDEX([1]!NOTA[TGL_H],Table1[[#This Row],[//NOTA]])</f>
        <v>45114</v>
      </c>
    </row>
    <row r="127" spans="1:44" x14ac:dyDescent="0.25">
      <c r="A127" s="1">
        <v>160</v>
      </c>
      <c r="D127" t="str">
        <f ca="1">INDEX([1]!NOTA[NB NOTA_C_QTY],Table1[[#This Row],[//NOTA]])</f>
        <v>kenkocuttera3009mmblade30lsnartomoro</v>
      </c>
      <c r="E12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127" t="e">
        <f ca="1">MATCH(E$5:E$345,[2]!GLOBAL[POINTER],0)</f>
        <v>#N/A</v>
      </c>
      <c r="G127">
        <f t="shared" si="1"/>
        <v>160</v>
      </c>
      <c r="H127">
        <f ca="1">MATCH(Table1[[#This Row],[NB NOTA_C_QTY]],[3]!db[NB NOTA_C_QTY],0)</f>
        <v>1274</v>
      </c>
      <c r="I127" s="4" t="str">
        <f ca="1">INDEX(INDIRECT($4:$4),Table1[//DB])</f>
        <v>Cutter Kenko A-300</v>
      </c>
      <c r="J127" s="4" t="str">
        <f ca="1">INDEX(INDIRECT($4:$4),Table1[//DB])</f>
        <v>ARTO MORO</v>
      </c>
      <c r="K127" s="5" t="str">
        <f ca="1">INDEX(INDIRECT($4:$4),Table1[//DB])</f>
        <v>KENKO</v>
      </c>
      <c r="L127" s="4" t="str">
        <f ca="1">INDEX(INDIRECT($4:$4),Table1[//DB])</f>
        <v>30 LSN</v>
      </c>
      <c r="M127" s="4" t="str">
        <f ca="1">INDEX(INDIRECT($4:$4),Table1[//DB])</f>
        <v>cutter</v>
      </c>
      <c r="N127" s="4" t="str">
        <f ca="1">INDEX(INDIRECT($4:$4),Table1[//DB])</f>
        <v>30</v>
      </c>
      <c r="O127" s="4" t="str">
        <f ca="1">INDEX(INDIRECT($4:$4),Table1[//DB])</f>
        <v>LSN</v>
      </c>
      <c r="P127" s="4">
        <f ca="1">INDEX(INDIRECT($4:$4),Table1[//DB])</f>
        <v>12</v>
      </c>
      <c r="Q127" s="4" t="str">
        <f ca="1">INDEX(INDIRECT($4:$4),Table1[//DB])</f>
        <v>PCS</v>
      </c>
      <c r="R127" s="4" t="str">
        <f ca="1">INDEX(INDIRECT($4:$4),Table1[//DB])</f>
        <v/>
      </c>
      <c r="S127" s="4" t="str">
        <f ca="1">INDEX(INDIRECT($4:$4),Table1[//DB])</f>
        <v/>
      </c>
      <c r="T127" s="4">
        <f ca="1">INDEX(INDIRECT($4:$4),Table1[//DB])</f>
        <v>360</v>
      </c>
      <c r="U127" s="4" t="str">
        <f ca="1">INDEX(INDIRECT($4:$4),Table1[//DB])</f>
        <v>PCS</v>
      </c>
      <c r="V127" s="4"/>
      <c r="W127" s="2">
        <f>INDEX([1]!NOTA[C],Table1[[#This Row],[//NOTA]])</f>
        <v>1</v>
      </c>
      <c r="X1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7" s="2">
        <f>IF(Table1[[#This Row],[CTN]]&lt;1,"",INDEX([1]!NOTA[QTY],Table1[[#This Row],[//NOTA]]))</f>
        <v>0</v>
      </c>
      <c r="Z127" s="2">
        <f>IF(Table1[[#This Row],[CTN]]&lt;1,"",INDEX([1]!NOTA[STN],Table1[[#This Row],[//NOTA]]))</f>
        <v>0</v>
      </c>
      <c r="AA1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127" s="4" t="str">
        <f>IF(Table1[[#This Row],[CTN]]&lt;1,INDEX([1]!NOTA[QTY],Table1[[#This Row],[//NOTA]]),"")</f>
        <v/>
      </c>
      <c r="AC127" s="4" t="str">
        <f>IF(Table1[[#This Row],[SISA]]="","",INDEX([1]!NOTA[STN],Table1[[#This Row],[//NOTA]]))</f>
        <v/>
      </c>
      <c r="AD1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7" s="2" t="str">
        <f>IF(Table1[[#This Row],[SISA X]]="","",Table1[[#This Row],[STN X]])</f>
        <v/>
      </c>
      <c r="AF127" s="2">
        <f ca="1">IF(AND(AR$5:AR$345&gt;=$3:$3,AR$5:AR$345&lt;=$4:$4),Table1[[#This Row],[CTN]],"")</f>
        <v>1</v>
      </c>
      <c r="AG127" s="2" t="str">
        <f ca="1">IF(Table1[[#This Row],[CTN_MG_1]]="","",Table1[[#This Row],[SISA X]])</f>
        <v/>
      </c>
      <c r="AH127" s="2" t="str">
        <f ca="1">IF(Table1[[#This Row],[QTY_ECER_MG_1]]="","",Table1[[#This Row],[STN SISA X]])</f>
        <v/>
      </c>
      <c r="AI127" s="2">
        <f ca="1">IF(Table1[[#This Row],[CTN_MG_1]]="","",COUNT(AF$6:AF127))</f>
        <v>113</v>
      </c>
      <c r="AJ127" s="2" t="str">
        <f ca="1">IF(AND(Table1[TGL_H]&gt;=$3:$3,Table1[TGL_H]&lt;=$4:$4),Table1[CTN],"")</f>
        <v/>
      </c>
      <c r="AK127" s="2" t="str">
        <f ca="1">IF(Table1[[#This Row],[CTN_MG_2]]="","",Table1[[#This Row],[SISA X]])</f>
        <v/>
      </c>
      <c r="AL127" s="2" t="str">
        <f ca="1">IF(Table1[[#This Row],[QTY_ECER_MG_2]]="","",Table1[[#This Row],[STN SISA X]])</f>
        <v/>
      </c>
      <c r="AM127" s="2" t="str">
        <f ca="1">IF(Table1[[#This Row],[CTN_MG_2]]="","",COUNT(AJ$6:AJ127))</f>
        <v/>
      </c>
      <c r="AN127" s="2" t="str">
        <f ca="1">IF(AND(AR$5:AR$345&gt;=$3:$3,AR$5:AR$345&lt;=$4:$4),Table1[[#This Row],[CTN]],"")</f>
        <v/>
      </c>
      <c r="AO127" s="2" t="str">
        <f ca="1">IF(Table1[[#This Row],[CTN_MG_3]]="","",Table1[[#This Row],[SISA X]])</f>
        <v/>
      </c>
      <c r="AP127" s="2" t="str">
        <f ca="1">IF(Table1[[#This Row],[QTY_ECER_MG_3]]="","",Table1[[#This Row],[STN SISA X]])</f>
        <v/>
      </c>
      <c r="AQ127" s="4" t="str">
        <f ca="1">IF(Table1[[#This Row],[CTN_MG_3]]="","",COUNT(AN$6:AN127))</f>
        <v/>
      </c>
      <c r="AR127" s="3">
        <f ca="1">INDEX([1]!NOTA[TGL_H],Table1[[#This Row],[//NOTA]])</f>
        <v>45114</v>
      </c>
    </row>
    <row r="128" spans="1:44" x14ac:dyDescent="0.25">
      <c r="A128" s="1">
        <v>161</v>
      </c>
      <c r="D128" t="str">
        <f ca="1">INDEX([1]!NOTA[NB NOTA_C_QTY],Table1[[#This Row],[//NOTA]])</f>
        <v>kenkocutterl50018mmblade20lsnartomoro</v>
      </c>
      <c r="E12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128" t="e">
        <f ca="1">MATCH(E$5:E$345,[2]!GLOBAL[POINTER],0)</f>
        <v>#N/A</v>
      </c>
      <c r="G128">
        <f t="shared" si="1"/>
        <v>161</v>
      </c>
      <c r="H128">
        <f ca="1">MATCH(Table1[[#This Row],[NB NOTA_C_QTY]],[3]!db[NB NOTA_C_QTY],0)</f>
        <v>1279</v>
      </c>
      <c r="I128" s="4" t="str">
        <f ca="1">INDEX(INDIRECT($4:$4),Table1[//DB])</f>
        <v>Cutter Kenko L-500</v>
      </c>
      <c r="J128" s="4" t="str">
        <f ca="1">INDEX(INDIRECT($4:$4),Table1[//DB])</f>
        <v>ARTO MORO</v>
      </c>
      <c r="K128" s="5" t="str">
        <f ca="1">INDEX(INDIRECT($4:$4),Table1[//DB])</f>
        <v>KENKO</v>
      </c>
      <c r="L128" s="4" t="str">
        <f ca="1">INDEX(INDIRECT($4:$4),Table1[//DB])</f>
        <v>20 LSN</v>
      </c>
      <c r="M128" s="4" t="str">
        <f ca="1">INDEX(INDIRECT($4:$4),Table1[//DB])</f>
        <v>cutter</v>
      </c>
      <c r="N128" s="4" t="str">
        <f ca="1">INDEX(INDIRECT($4:$4),Table1[//DB])</f>
        <v>20</v>
      </c>
      <c r="O128" s="4" t="str">
        <f ca="1">INDEX(INDIRECT($4:$4),Table1[//DB])</f>
        <v>LSN</v>
      </c>
      <c r="P128" s="4">
        <f ca="1">INDEX(INDIRECT($4:$4),Table1[//DB])</f>
        <v>12</v>
      </c>
      <c r="Q128" s="4" t="str">
        <f ca="1">INDEX(INDIRECT($4:$4),Table1[//DB])</f>
        <v>PCS</v>
      </c>
      <c r="R128" s="4" t="str">
        <f ca="1">INDEX(INDIRECT($4:$4),Table1[//DB])</f>
        <v/>
      </c>
      <c r="S128" s="4" t="str">
        <f ca="1">INDEX(INDIRECT($4:$4),Table1[//DB])</f>
        <v/>
      </c>
      <c r="T128" s="4">
        <f ca="1">INDEX(INDIRECT($4:$4),Table1[//DB])</f>
        <v>240</v>
      </c>
      <c r="U128" s="4" t="str">
        <f ca="1">INDEX(INDIRECT($4:$4),Table1[//DB])</f>
        <v>PCS</v>
      </c>
      <c r="V128" s="4"/>
      <c r="W128" s="2">
        <f>INDEX([1]!NOTA[C],Table1[[#This Row],[//NOTA]])</f>
        <v>1</v>
      </c>
      <c r="X12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8" s="2">
        <f>IF(Table1[[#This Row],[CTN]]&lt;1,"",INDEX([1]!NOTA[QTY],Table1[[#This Row],[//NOTA]]))</f>
        <v>0</v>
      </c>
      <c r="Z128" s="2">
        <f>IF(Table1[[#This Row],[CTN]]&lt;1,"",INDEX([1]!NOTA[STN],Table1[[#This Row],[//NOTA]]))</f>
        <v>0</v>
      </c>
      <c r="AA1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28" s="4" t="str">
        <f>IF(Table1[[#This Row],[CTN]]&lt;1,INDEX([1]!NOTA[QTY],Table1[[#This Row],[//NOTA]]),"")</f>
        <v/>
      </c>
      <c r="AC128" s="4" t="str">
        <f>IF(Table1[[#This Row],[SISA]]="","",INDEX([1]!NOTA[STN],Table1[[#This Row],[//NOTA]]))</f>
        <v/>
      </c>
      <c r="AD1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8" s="2" t="str">
        <f>IF(Table1[[#This Row],[SISA X]]="","",Table1[[#This Row],[STN X]])</f>
        <v/>
      </c>
      <c r="AF128" s="2">
        <f ca="1">IF(AND(AR$5:AR$345&gt;=$3:$3,AR$5:AR$345&lt;=$4:$4),Table1[[#This Row],[CTN]],"")</f>
        <v>1</v>
      </c>
      <c r="AG128" s="2" t="str">
        <f ca="1">IF(Table1[[#This Row],[CTN_MG_1]]="","",Table1[[#This Row],[SISA X]])</f>
        <v/>
      </c>
      <c r="AH128" s="2" t="str">
        <f ca="1">IF(Table1[[#This Row],[QTY_ECER_MG_1]]="","",Table1[[#This Row],[STN SISA X]])</f>
        <v/>
      </c>
      <c r="AI128" s="2">
        <f ca="1">IF(Table1[[#This Row],[CTN_MG_1]]="","",COUNT(AF$6:AF128))</f>
        <v>114</v>
      </c>
      <c r="AJ128" s="2" t="str">
        <f ca="1">IF(AND(Table1[TGL_H]&gt;=$3:$3,Table1[TGL_H]&lt;=$4:$4),Table1[CTN],"")</f>
        <v/>
      </c>
      <c r="AK128" s="2" t="str">
        <f ca="1">IF(Table1[[#This Row],[CTN_MG_2]]="","",Table1[[#This Row],[SISA X]])</f>
        <v/>
      </c>
      <c r="AL128" s="2" t="str">
        <f ca="1">IF(Table1[[#This Row],[QTY_ECER_MG_2]]="","",Table1[[#This Row],[STN SISA X]])</f>
        <v/>
      </c>
      <c r="AM128" s="2" t="str">
        <f ca="1">IF(Table1[[#This Row],[CTN_MG_2]]="","",COUNT(AJ$6:AJ128))</f>
        <v/>
      </c>
      <c r="AN128" s="2" t="str">
        <f ca="1">IF(AND(AR$5:AR$345&gt;=$3:$3,AR$5:AR$345&lt;=$4:$4),Table1[[#This Row],[CTN]],"")</f>
        <v/>
      </c>
      <c r="AO128" s="2" t="str">
        <f ca="1">IF(Table1[[#This Row],[CTN_MG_3]]="","",Table1[[#This Row],[SISA X]])</f>
        <v/>
      </c>
      <c r="AP128" s="2" t="str">
        <f ca="1">IF(Table1[[#This Row],[QTY_ECER_MG_3]]="","",Table1[[#This Row],[STN SISA X]])</f>
        <v/>
      </c>
      <c r="AQ128" s="4" t="str">
        <f ca="1">IF(Table1[[#This Row],[CTN_MG_3]]="","",COUNT(AN$6:AN128))</f>
        <v/>
      </c>
      <c r="AR128" s="3">
        <f ca="1">INDEX([1]!NOTA[TGL_H],Table1[[#This Row],[//NOTA]])</f>
        <v>45114</v>
      </c>
    </row>
    <row r="129" spans="1:44" x14ac:dyDescent="0.25">
      <c r="A129" s="1">
        <v>162</v>
      </c>
      <c r="D129" t="str">
        <f ca="1">INDEX([1]!NOTA[NB NOTA_C_QTY],Table1[[#This Row],[//NOTA]])</f>
        <v>kenkocorrectionfluidke0136lsnartomoro</v>
      </c>
      <c r="E12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129" t="e">
        <f ca="1">MATCH(E$5:E$345,[2]!GLOBAL[POINTER],0)</f>
        <v>#N/A</v>
      </c>
      <c r="G129">
        <f t="shared" si="1"/>
        <v>162</v>
      </c>
      <c r="H129">
        <f ca="1">MATCH(Table1[[#This Row],[NB NOTA_C_QTY]],[3]!db[NB NOTA_C_QTY],0)</f>
        <v>1237</v>
      </c>
      <c r="I129" s="4" t="str">
        <f ca="1">INDEX(INDIRECT($4:$4),Table1[//DB])</f>
        <v>Tipe-ex Kenko KE-01</v>
      </c>
      <c r="J129" s="4" t="str">
        <f ca="1">INDEX(INDIRECT($4:$4),Table1[//DB])</f>
        <v>ARTO MORO</v>
      </c>
      <c r="K129" s="5" t="str">
        <f ca="1">INDEX(INDIRECT($4:$4),Table1[//DB])</f>
        <v>KENKO</v>
      </c>
      <c r="L129" s="4" t="str">
        <f ca="1">INDEX(INDIRECT($4:$4),Table1[//DB])</f>
        <v>36 LSN</v>
      </c>
      <c r="M129" s="4" t="str">
        <f ca="1">INDEX(INDIRECT($4:$4),Table1[//DB])</f>
        <v>tipex</v>
      </c>
      <c r="N129" s="4" t="str">
        <f ca="1">INDEX(INDIRECT($4:$4),Table1[//DB])</f>
        <v>36</v>
      </c>
      <c r="O129" s="4" t="str">
        <f ca="1">INDEX(INDIRECT($4:$4),Table1[//DB])</f>
        <v>LSN</v>
      </c>
      <c r="P129" s="4">
        <f ca="1">INDEX(INDIRECT($4:$4),Table1[//DB])</f>
        <v>12</v>
      </c>
      <c r="Q129" s="4" t="str">
        <f ca="1">INDEX(INDIRECT($4:$4),Table1[//DB])</f>
        <v>PCS</v>
      </c>
      <c r="R129" s="4" t="str">
        <f ca="1">INDEX(INDIRECT($4:$4),Table1[//DB])</f>
        <v/>
      </c>
      <c r="S129" s="4" t="str">
        <f ca="1">INDEX(INDIRECT($4:$4),Table1[//DB])</f>
        <v/>
      </c>
      <c r="T129" s="4">
        <f ca="1">INDEX(INDIRECT($4:$4),Table1[//DB])</f>
        <v>432</v>
      </c>
      <c r="U129" s="4" t="str">
        <f ca="1">INDEX(INDIRECT($4:$4),Table1[//DB])</f>
        <v>PCS</v>
      </c>
      <c r="V129" s="4"/>
      <c r="W129" s="2">
        <f>INDEX([1]!NOTA[C],Table1[[#This Row],[//NOTA]])</f>
        <v>7</v>
      </c>
      <c r="X129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29" s="2">
        <f>IF(Table1[[#This Row],[CTN]]&lt;1,"",INDEX([1]!NOTA[QTY],Table1[[#This Row],[//NOTA]]))</f>
        <v>0</v>
      </c>
      <c r="Z129" s="2">
        <f>IF(Table1[[#This Row],[CTN]]&lt;1,"",INDEX([1]!NOTA[STN],Table1[[#This Row],[//NOTA]]))</f>
        <v>0</v>
      </c>
      <c r="AA1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B129" s="4" t="str">
        <f>IF(Table1[[#This Row],[CTN]]&lt;1,INDEX([1]!NOTA[QTY],Table1[[#This Row],[//NOTA]]),"")</f>
        <v/>
      </c>
      <c r="AC129" s="4" t="str">
        <f>IF(Table1[[#This Row],[SISA]]="","",INDEX([1]!NOTA[STN],Table1[[#This Row],[//NOTA]]))</f>
        <v/>
      </c>
      <c r="AD1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9" s="2" t="str">
        <f>IF(Table1[[#This Row],[SISA X]]="","",Table1[[#This Row],[STN X]])</f>
        <v/>
      </c>
      <c r="AF129" s="2">
        <f ca="1">IF(AND(AR$5:AR$345&gt;=$3:$3,AR$5:AR$345&lt;=$4:$4),Table1[[#This Row],[CTN]],"")</f>
        <v>7</v>
      </c>
      <c r="AG129" s="2" t="str">
        <f ca="1">IF(Table1[[#This Row],[CTN_MG_1]]="","",Table1[[#This Row],[SISA X]])</f>
        <v/>
      </c>
      <c r="AH129" s="2" t="str">
        <f ca="1">IF(Table1[[#This Row],[QTY_ECER_MG_1]]="","",Table1[[#This Row],[STN SISA X]])</f>
        <v/>
      </c>
      <c r="AI129" s="2">
        <f ca="1">IF(Table1[[#This Row],[CTN_MG_1]]="","",COUNT(AF$6:AF129))</f>
        <v>115</v>
      </c>
      <c r="AJ129" s="2" t="str">
        <f ca="1">IF(AND(Table1[TGL_H]&gt;=$3:$3,Table1[TGL_H]&lt;=$4:$4),Table1[CTN],"")</f>
        <v/>
      </c>
      <c r="AK129" s="2" t="str">
        <f ca="1">IF(Table1[[#This Row],[CTN_MG_2]]="","",Table1[[#This Row],[SISA X]])</f>
        <v/>
      </c>
      <c r="AL129" s="2" t="str">
        <f ca="1">IF(Table1[[#This Row],[QTY_ECER_MG_2]]="","",Table1[[#This Row],[STN SISA X]])</f>
        <v/>
      </c>
      <c r="AM129" s="2" t="str">
        <f ca="1">IF(Table1[[#This Row],[CTN_MG_2]]="","",COUNT(AJ$6:AJ129))</f>
        <v/>
      </c>
      <c r="AN129" s="2" t="str">
        <f ca="1">IF(AND(AR$5:AR$345&gt;=$3:$3,AR$5:AR$345&lt;=$4:$4),Table1[[#This Row],[CTN]],"")</f>
        <v/>
      </c>
      <c r="AO129" s="2" t="str">
        <f ca="1">IF(Table1[[#This Row],[CTN_MG_3]]="","",Table1[[#This Row],[SISA X]])</f>
        <v/>
      </c>
      <c r="AP129" s="2" t="str">
        <f ca="1">IF(Table1[[#This Row],[QTY_ECER_MG_3]]="","",Table1[[#This Row],[STN SISA X]])</f>
        <v/>
      </c>
      <c r="AQ129" s="4" t="str">
        <f ca="1">IF(Table1[[#This Row],[CTN_MG_3]]="","",COUNT(AN$6:AN129))</f>
        <v/>
      </c>
      <c r="AR129" s="3">
        <f ca="1">INDEX([1]!NOTA[TGL_H],Table1[[#This Row],[//NOTA]])</f>
        <v>45114</v>
      </c>
    </row>
    <row r="130" spans="1:44" x14ac:dyDescent="0.25">
      <c r="A130" s="1">
        <v>163</v>
      </c>
      <c r="D130" t="str">
        <f ca="1">INDEX([1]!NOTA[NB NOTA_C_QTY],Table1[[#This Row],[//NOTA]])</f>
        <v>titi24colortwistcrayonticp24t6lsnartomoro</v>
      </c>
      <c r="E13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crayonputartiti24wticp24t6lsn</v>
      </c>
      <c r="F130" t="e">
        <f ca="1">MATCH(E$5:E$345,[2]!GLOBAL[POINTER],0)</f>
        <v>#N/A</v>
      </c>
      <c r="G130">
        <f t="shared" si="1"/>
        <v>163</v>
      </c>
      <c r="H130">
        <f ca="1">MATCH(Table1[[#This Row],[NB NOTA_C_QTY]],[3]!db[NB NOTA_C_QTY],0)</f>
        <v>2391</v>
      </c>
      <c r="I130" s="4" t="str">
        <f ca="1">INDEX(INDIRECT($4:$4),Table1[//DB])</f>
        <v>Crayon putar Titi 24W TI-CP-24T</v>
      </c>
      <c r="J130" s="4" t="str">
        <f ca="1">INDEX(INDIRECT($4:$4),Table1[//DB])</f>
        <v>ARTO MORO</v>
      </c>
      <c r="K130" s="5" t="str">
        <f ca="1">INDEX(INDIRECT($4:$4),Table1[//DB])</f>
        <v>KENKO</v>
      </c>
      <c r="L130" s="4" t="str">
        <f ca="1">INDEX(INDIRECT($4:$4),Table1[//DB])</f>
        <v>6 LSN</v>
      </c>
      <c r="M130" s="4" t="str">
        <f ca="1">INDEX(INDIRECT($4:$4),Table1[//DB])</f>
        <v>crayon</v>
      </c>
      <c r="N130" s="4" t="str">
        <f ca="1">INDEX(INDIRECT($4:$4),Table1[//DB])</f>
        <v>6</v>
      </c>
      <c r="O130" s="4" t="str">
        <f ca="1">INDEX(INDIRECT($4:$4),Table1[//DB])</f>
        <v>LSN</v>
      </c>
      <c r="P130" s="4">
        <f ca="1">INDEX(INDIRECT($4:$4),Table1[//DB])</f>
        <v>12</v>
      </c>
      <c r="Q130" s="4" t="str">
        <f ca="1">INDEX(INDIRECT($4:$4),Table1[//DB])</f>
        <v>PCS</v>
      </c>
      <c r="R130" s="4" t="str">
        <f ca="1">INDEX(INDIRECT($4:$4),Table1[//DB])</f>
        <v/>
      </c>
      <c r="S130" s="4" t="str">
        <f ca="1">INDEX(INDIRECT($4:$4),Table1[//DB])</f>
        <v/>
      </c>
      <c r="T130" s="4">
        <f ca="1">INDEX(INDIRECT($4:$4),Table1[//DB])</f>
        <v>72</v>
      </c>
      <c r="U130" s="4" t="str">
        <f ca="1">INDEX(INDIRECT($4:$4),Table1[//DB])</f>
        <v>PCS</v>
      </c>
      <c r="V130" s="4"/>
      <c r="W130" s="2">
        <f>INDEX([1]!NOTA[C],Table1[[#This Row],[//NOTA]])</f>
        <v>2</v>
      </c>
      <c r="X1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0" s="2">
        <f>IF(Table1[[#This Row],[CTN]]&lt;1,"",INDEX([1]!NOTA[QTY],Table1[[#This Row],[//NOTA]]))</f>
        <v>0</v>
      </c>
      <c r="Z130" s="2">
        <f>IF(Table1[[#This Row],[CTN]]&lt;1,"",INDEX([1]!NOTA[STN],Table1[[#This Row],[//NOTA]]))</f>
        <v>0</v>
      </c>
      <c r="AA1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30" s="4" t="str">
        <f>IF(Table1[[#This Row],[CTN]]&lt;1,INDEX([1]!NOTA[QTY],Table1[[#This Row],[//NOTA]]),"")</f>
        <v/>
      </c>
      <c r="AC130" s="4" t="str">
        <f>IF(Table1[[#This Row],[SISA]]="","",INDEX([1]!NOTA[STN],Table1[[#This Row],[//NOTA]]))</f>
        <v/>
      </c>
      <c r="AD1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0" s="2" t="str">
        <f>IF(Table1[[#This Row],[SISA X]]="","",Table1[[#This Row],[STN X]])</f>
        <v/>
      </c>
      <c r="AF130" s="2">
        <f ca="1">IF(AND(AR$5:AR$345&gt;=$3:$3,AR$5:AR$345&lt;=$4:$4),Table1[[#This Row],[CTN]],"")</f>
        <v>2</v>
      </c>
      <c r="AG130" s="2" t="str">
        <f ca="1">IF(Table1[[#This Row],[CTN_MG_1]]="","",Table1[[#This Row],[SISA X]])</f>
        <v/>
      </c>
      <c r="AH130" s="2" t="str">
        <f ca="1">IF(Table1[[#This Row],[QTY_ECER_MG_1]]="","",Table1[[#This Row],[STN SISA X]])</f>
        <v/>
      </c>
      <c r="AI130" s="2">
        <f ca="1">IF(Table1[[#This Row],[CTN_MG_1]]="","",COUNT(AF$6:AF130))</f>
        <v>116</v>
      </c>
      <c r="AJ130" s="2" t="str">
        <f ca="1">IF(AND(Table1[TGL_H]&gt;=$3:$3,Table1[TGL_H]&lt;=$4:$4),Table1[CTN],"")</f>
        <v/>
      </c>
      <c r="AK130" s="2" t="str">
        <f ca="1">IF(Table1[[#This Row],[CTN_MG_2]]="","",Table1[[#This Row],[SISA X]])</f>
        <v/>
      </c>
      <c r="AL130" s="2" t="str">
        <f ca="1">IF(Table1[[#This Row],[QTY_ECER_MG_2]]="","",Table1[[#This Row],[STN SISA X]])</f>
        <v/>
      </c>
      <c r="AM130" s="2" t="str">
        <f ca="1">IF(Table1[[#This Row],[CTN_MG_2]]="","",COUNT(AJ$6:AJ130))</f>
        <v/>
      </c>
      <c r="AN130" s="2" t="str">
        <f ca="1">IF(AND(AR$5:AR$345&gt;=$3:$3,AR$5:AR$345&lt;=$4:$4),Table1[[#This Row],[CTN]],"")</f>
        <v/>
      </c>
      <c r="AO130" s="2" t="str">
        <f ca="1">IF(Table1[[#This Row],[CTN_MG_3]]="","",Table1[[#This Row],[SISA X]])</f>
        <v/>
      </c>
      <c r="AP130" s="2" t="str">
        <f ca="1">IF(Table1[[#This Row],[QTY_ECER_MG_3]]="","",Table1[[#This Row],[STN SISA X]])</f>
        <v/>
      </c>
      <c r="AQ130" s="4" t="str">
        <f ca="1">IF(Table1[[#This Row],[CTN_MG_3]]="","",COUNT(AN$6:AN130))</f>
        <v/>
      </c>
      <c r="AR130" s="3">
        <f ca="1">INDEX([1]!NOTA[TGL_H],Table1[[#This Row],[//NOTA]])</f>
        <v>45114</v>
      </c>
    </row>
    <row r="131" spans="1:44" x14ac:dyDescent="0.25">
      <c r="A131" s="1">
        <v>164</v>
      </c>
      <c r="D131" t="str">
        <f ca="1">INDEX([1]!NOTA[NB NOTA_C_QTY],Table1[[#This Row],[//NOTA]])</f>
        <v>kenkobinderclipno20010grsartomoro</v>
      </c>
      <c r="E13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31" t="e">
        <f ca="1">MATCH(E$5:E$345,[2]!GLOBAL[POINTER],0)</f>
        <v>#N/A</v>
      </c>
      <c r="G131">
        <f t="shared" si="1"/>
        <v>164</v>
      </c>
      <c r="H131">
        <f ca="1">MATCH(Table1[[#This Row],[NB NOTA_C_QTY]],[3]!db[NB NOTA_C_QTY],0)</f>
        <v>1184</v>
      </c>
      <c r="I131" s="4" t="str">
        <f ca="1">INDEX(INDIRECT($4:$4),Table1[//DB])</f>
        <v>Binder clip Kenko no.200</v>
      </c>
      <c r="J131" s="4" t="str">
        <f ca="1">INDEX(INDIRECT($4:$4),Table1[//DB])</f>
        <v>ARTO MORO</v>
      </c>
      <c r="K131" s="5" t="str">
        <f ca="1">INDEX(INDIRECT($4:$4),Table1[//DB])</f>
        <v>KENKO</v>
      </c>
      <c r="L131" s="4" t="str">
        <f ca="1">INDEX(INDIRECT($4:$4),Table1[//DB])</f>
        <v>10 GRS</v>
      </c>
      <c r="M131" s="4" t="str">
        <f ca="1">INDEX(INDIRECT($4:$4),Table1[//DB])</f>
        <v>clip</v>
      </c>
      <c r="N131" s="4" t="str">
        <f ca="1">INDEX(INDIRECT($4:$4),Table1[//DB])</f>
        <v>10</v>
      </c>
      <c r="O131" s="4" t="str">
        <f ca="1">INDEX(INDIRECT($4:$4),Table1[//DB])</f>
        <v>GRS</v>
      </c>
      <c r="P131" s="4">
        <f ca="1">INDEX(INDIRECT($4:$4),Table1[//DB])</f>
        <v>12</v>
      </c>
      <c r="Q131" s="4" t="str">
        <f ca="1">INDEX(INDIRECT($4:$4),Table1[//DB])</f>
        <v>LSN</v>
      </c>
      <c r="R131" s="4">
        <f ca="1">INDEX(INDIRECT($4:$4),Table1[//DB])</f>
        <v>12</v>
      </c>
      <c r="S131" s="4" t="str">
        <f ca="1">INDEX(INDIRECT($4:$4),Table1[//DB])</f>
        <v>PCS</v>
      </c>
      <c r="T131" s="4">
        <f ca="1">INDEX(INDIRECT($4:$4),Table1[//DB])</f>
        <v>1440</v>
      </c>
      <c r="U131" s="4" t="str">
        <f ca="1">INDEX(INDIRECT($4:$4),Table1[//DB])</f>
        <v>PCS</v>
      </c>
      <c r="V131" s="4"/>
      <c r="W131" s="2">
        <f>INDEX([1]!NOTA[C],Table1[[#This Row],[//NOTA]])</f>
        <v>1</v>
      </c>
      <c r="X1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1" s="2">
        <f>IF(Table1[[#This Row],[CTN]]&lt;1,"",INDEX([1]!NOTA[QTY],Table1[[#This Row],[//NOTA]]))</f>
        <v>0</v>
      </c>
      <c r="Z131" s="2">
        <f>IF(Table1[[#This Row],[CTN]]&lt;1,"",INDEX([1]!NOTA[STN],Table1[[#This Row],[//NOTA]]))</f>
        <v>0</v>
      </c>
      <c r="AA1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31" s="4" t="str">
        <f>IF(Table1[[#This Row],[CTN]]&lt;1,INDEX([1]!NOTA[QTY],Table1[[#This Row],[//NOTA]]),"")</f>
        <v/>
      </c>
      <c r="AC131" s="4" t="str">
        <f>IF(Table1[[#This Row],[SISA]]="","",INDEX([1]!NOTA[STN],Table1[[#This Row],[//NOTA]]))</f>
        <v/>
      </c>
      <c r="AD1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1" s="2" t="str">
        <f>IF(Table1[[#This Row],[SISA X]]="","",Table1[[#This Row],[STN X]])</f>
        <v/>
      </c>
      <c r="AF131" s="2">
        <f ca="1">IF(AND(AR$5:AR$345&gt;=$3:$3,AR$5:AR$345&lt;=$4:$4),Table1[[#This Row],[CTN]],"")</f>
        <v>1</v>
      </c>
      <c r="AG131" s="2" t="str">
        <f ca="1">IF(Table1[[#This Row],[CTN_MG_1]]="","",Table1[[#This Row],[SISA X]])</f>
        <v/>
      </c>
      <c r="AH131" s="2" t="str">
        <f ca="1">IF(Table1[[#This Row],[QTY_ECER_MG_1]]="","",Table1[[#This Row],[STN SISA X]])</f>
        <v/>
      </c>
      <c r="AI131" s="2">
        <f ca="1">IF(Table1[[#This Row],[CTN_MG_1]]="","",COUNT(AF$6:AF131))</f>
        <v>117</v>
      </c>
      <c r="AJ131" s="2" t="str">
        <f ca="1">IF(AND(Table1[TGL_H]&gt;=$3:$3,Table1[TGL_H]&lt;=$4:$4),Table1[CTN],"")</f>
        <v/>
      </c>
      <c r="AK131" s="2" t="str">
        <f ca="1">IF(Table1[[#This Row],[CTN_MG_2]]="","",Table1[[#This Row],[SISA X]])</f>
        <v/>
      </c>
      <c r="AL131" s="2" t="str">
        <f ca="1">IF(Table1[[#This Row],[QTY_ECER_MG_2]]="","",Table1[[#This Row],[STN SISA X]])</f>
        <v/>
      </c>
      <c r="AM131" s="2" t="str">
        <f ca="1">IF(Table1[[#This Row],[CTN_MG_2]]="","",COUNT(AJ$6:AJ131))</f>
        <v/>
      </c>
      <c r="AN131" s="2" t="str">
        <f ca="1">IF(AND(AR$5:AR$345&gt;=$3:$3,AR$5:AR$345&lt;=$4:$4),Table1[[#This Row],[CTN]],"")</f>
        <v/>
      </c>
      <c r="AO131" s="2" t="str">
        <f ca="1">IF(Table1[[#This Row],[CTN_MG_3]]="","",Table1[[#This Row],[SISA X]])</f>
        <v/>
      </c>
      <c r="AP131" s="2" t="str">
        <f ca="1">IF(Table1[[#This Row],[QTY_ECER_MG_3]]="","",Table1[[#This Row],[STN SISA X]])</f>
        <v/>
      </c>
      <c r="AQ131" s="4" t="str">
        <f ca="1">IF(Table1[[#This Row],[CTN_MG_3]]="","",COUNT(AN$6:AN131))</f>
        <v/>
      </c>
      <c r="AR131" s="3">
        <f ca="1">INDEX([1]!NOTA[TGL_H],Table1[[#This Row],[//NOTA]])</f>
        <v>45114</v>
      </c>
    </row>
    <row r="132" spans="1:44" x14ac:dyDescent="0.25">
      <c r="A132" s="1">
        <v>165</v>
      </c>
      <c r="D132" t="str">
        <f ca="1">INDEX([1]!NOTA[NB NOTA_C_QTY],Table1[[#This Row],[//NOTA]])</f>
        <v>kenkobinderclipno2605grsartomoro</v>
      </c>
      <c r="E13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binderclipkenkono2605grs</v>
      </c>
      <c r="F132" t="e">
        <f ca="1">MATCH(E$5:E$345,[2]!GLOBAL[POINTER],0)</f>
        <v>#N/A</v>
      </c>
      <c r="G132">
        <f t="shared" si="1"/>
        <v>165</v>
      </c>
      <c r="H132">
        <f ca="1">MATCH(Table1[[#This Row],[NB NOTA_C_QTY]],[3]!db[NB NOTA_C_QTY],0)</f>
        <v>1185</v>
      </c>
      <c r="I132" s="4" t="str">
        <f ca="1">INDEX(INDIRECT($4:$4),Table1[//DB])</f>
        <v>Binder clip Kenko No.260</v>
      </c>
      <c r="J132" s="4" t="str">
        <f ca="1">INDEX(INDIRECT($4:$4),Table1[//DB])</f>
        <v>ARTO MORO</v>
      </c>
      <c r="K132" s="5" t="str">
        <f ca="1">INDEX(INDIRECT($4:$4),Table1[//DB])</f>
        <v>KENKO</v>
      </c>
      <c r="L132" s="4" t="str">
        <f ca="1">INDEX(INDIRECT($4:$4),Table1[//DB])</f>
        <v>5 GRS</v>
      </c>
      <c r="M132" s="4" t="str">
        <f ca="1">INDEX(INDIRECT($4:$4),Table1[//DB])</f>
        <v>clip</v>
      </c>
      <c r="N132" s="4" t="str">
        <f ca="1">INDEX(INDIRECT($4:$4),Table1[//DB])</f>
        <v>5</v>
      </c>
      <c r="O132" s="4" t="str">
        <f ca="1">INDEX(INDIRECT($4:$4),Table1[//DB])</f>
        <v>GRS</v>
      </c>
      <c r="P132" s="4">
        <f ca="1">INDEX(INDIRECT($4:$4),Table1[//DB])</f>
        <v>12</v>
      </c>
      <c r="Q132" s="4" t="str">
        <f ca="1">INDEX(INDIRECT($4:$4),Table1[//DB])</f>
        <v>LSN</v>
      </c>
      <c r="R132" s="4">
        <f ca="1">INDEX(INDIRECT($4:$4),Table1[//DB])</f>
        <v>12</v>
      </c>
      <c r="S132" s="4" t="str">
        <f ca="1">INDEX(INDIRECT($4:$4),Table1[//DB])</f>
        <v>PCS</v>
      </c>
      <c r="T132" s="4">
        <f ca="1">INDEX(INDIRECT($4:$4),Table1[//DB])</f>
        <v>720</v>
      </c>
      <c r="U132" s="4" t="str">
        <f ca="1">INDEX(INDIRECT($4:$4),Table1[//DB])</f>
        <v>PCS</v>
      </c>
      <c r="V132" s="4"/>
      <c r="W132" s="2">
        <f>INDEX([1]!NOTA[C],Table1[[#This Row],[//NOTA]])</f>
        <v>1</v>
      </c>
      <c r="X1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2" s="2">
        <f>IF(Table1[[#This Row],[CTN]]&lt;1,"",INDEX([1]!NOTA[QTY],Table1[[#This Row],[//NOTA]]))</f>
        <v>0</v>
      </c>
      <c r="Z132" s="2">
        <f>IF(Table1[[#This Row],[CTN]]&lt;1,"",INDEX([1]!NOTA[STN],Table1[[#This Row],[//NOTA]]))</f>
        <v>0</v>
      </c>
      <c r="AA1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32" s="4" t="str">
        <f>IF(Table1[[#This Row],[CTN]]&lt;1,INDEX([1]!NOTA[QTY],Table1[[#This Row],[//NOTA]]),"")</f>
        <v/>
      </c>
      <c r="AC132" s="4" t="str">
        <f>IF(Table1[[#This Row],[SISA]]="","",INDEX([1]!NOTA[STN],Table1[[#This Row],[//NOTA]]))</f>
        <v/>
      </c>
      <c r="AD1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2" s="2" t="str">
        <f>IF(Table1[[#This Row],[SISA X]]="","",Table1[[#This Row],[STN X]])</f>
        <v/>
      </c>
      <c r="AF132" s="2">
        <f ca="1">IF(AND(AR$5:AR$345&gt;=$3:$3,AR$5:AR$345&lt;=$4:$4),Table1[[#This Row],[CTN]],"")</f>
        <v>1</v>
      </c>
      <c r="AG132" s="2" t="str">
        <f ca="1">IF(Table1[[#This Row],[CTN_MG_1]]="","",Table1[[#This Row],[SISA X]])</f>
        <v/>
      </c>
      <c r="AH132" s="2" t="str">
        <f ca="1">IF(Table1[[#This Row],[QTY_ECER_MG_1]]="","",Table1[[#This Row],[STN SISA X]])</f>
        <v/>
      </c>
      <c r="AI132" s="2">
        <f ca="1">IF(Table1[[#This Row],[CTN_MG_1]]="","",COUNT(AF$6:AF132))</f>
        <v>118</v>
      </c>
      <c r="AJ132" s="2" t="str">
        <f ca="1">IF(AND(Table1[TGL_H]&gt;=$3:$3,Table1[TGL_H]&lt;=$4:$4),Table1[CTN],"")</f>
        <v/>
      </c>
      <c r="AK132" s="2" t="str">
        <f ca="1">IF(Table1[[#This Row],[CTN_MG_2]]="","",Table1[[#This Row],[SISA X]])</f>
        <v/>
      </c>
      <c r="AL132" s="2" t="str">
        <f ca="1">IF(Table1[[#This Row],[QTY_ECER_MG_2]]="","",Table1[[#This Row],[STN SISA X]])</f>
        <v/>
      </c>
      <c r="AM132" s="2" t="str">
        <f ca="1">IF(Table1[[#This Row],[CTN_MG_2]]="","",COUNT(AJ$6:AJ132))</f>
        <v/>
      </c>
      <c r="AN132" s="2" t="str">
        <f ca="1">IF(AND(AR$5:AR$345&gt;=$3:$3,AR$5:AR$345&lt;=$4:$4),Table1[[#This Row],[CTN]],"")</f>
        <v/>
      </c>
      <c r="AO132" s="2" t="str">
        <f ca="1">IF(Table1[[#This Row],[CTN_MG_3]]="","",Table1[[#This Row],[SISA X]])</f>
        <v/>
      </c>
      <c r="AP132" s="2" t="str">
        <f ca="1">IF(Table1[[#This Row],[QTY_ECER_MG_3]]="","",Table1[[#This Row],[STN SISA X]])</f>
        <v/>
      </c>
      <c r="AQ132" s="4" t="str">
        <f ca="1">IF(Table1[[#This Row],[CTN_MG_3]]="","",COUNT(AN$6:AN132))</f>
        <v/>
      </c>
      <c r="AR132" s="3">
        <f ca="1">INDEX([1]!NOTA[TGL_H],Table1[[#This Row],[//NOTA]])</f>
        <v>45114</v>
      </c>
    </row>
    <row r="133" spans="1:44" x14ac:dyDescent="0.25">
      <c r="A133" s="1">
        <v>166</v>
      </c>
      <c r="D133" t="str">
        <f ca="1">INDEX([1]!NOTA[NB NOTA_C_QTY],Table1[[#This Row],[//NOTA]])</f>
        <v>titi24colortwistcrayonticp24t6lsnartomoro</v>
      </c>
      <c r="E13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crayonputartiti24wticp24t6lsn</v>
      </c>
      <c r="F133" t="e">
        <f ca="1">MATCH(E$5:E$345,[2]!GLOBAL[POINTER],0)</f>
        <v>#N/A</v>
      </c>
      <c r="G133">
        <f t="shared" si="1"/>
        <v>166</v>
      </c>
      <c r="H133">
        <f ca="1">MATCH(Table1[[#This Row],[NB NOTA_C_QTY]],[3]!db[NB NOTA_C_QTY],0)</f>
        <v>2391</v>
      </c>
      <c r="I133" s="4" t="str">
        <f ca="1">INDEX(INDIRECT($4:$4),Table1[//DB])</f>
        <v>Crayon putar Titi 24W TI-CP-24T</v>
      </c>
      <c r="J133" s="4" t="str">
        <f ca="1">INDEX(INDIRECT($4:$4),Table1[//DB])</f>
        <v>ARTO MORO</v>
      </c>
      <c r="K133" s="5" t="str">
        <f ca="1">INDEX(INDIRECT($4:$4),Table1[//DB])</f>
        <v>KENKO</v>
      </c>
      <c r="L133" s="4" t="str">
        <f ca="1">INDEX(INDIRECT($4:$4),Table1[//DB])</f>
        <v>6 LSN</v>
      </c>
      <c r="M133" s="4" t="str">
        <f ca="1">INDEX(INDIRECT($4:$4),Table1[//DB])</f>
        <v>crayon</v>
      </c>
      <c r="N133" s="4" t="str">
        <f ca="1">INDEX(INDIRECT($4:$4),Table1[//DB])</f>
        <v>6</v>
      </c>
      <c r="O133" s="4" t="str">
        <f ca="1">INDEX(INDIRECT($4:$4),Table1[//DB])</f>
        <v>LSN</v>
      </c>
      <c r="P133" s="4">
        <f ca="1">INDEX(INDIRECT($4:$4),Table1[//DB])</f>
        <v>12</v>
      </c>
      <c r="Q133" s="4" t="str">
        <f ca="1">INDEX(INDIRECT($4:$4),Table1[//DB])</f>
        <v>PCS</v>
      </c>
      <c r="R133" s="4" t="str">
        <f ca="1">INDEX(INDIRECT($4:$4),Table1[//DB])</f>
        <v/>
      </c>
      <c r="S133" s="4" t="str">
        <f ca="1">INDEX(INDIRECT($4:$4),Table1[//DB])</f>
        <v/>
      </c>
      <c r="T133" s="4">
        <f ca="1">INDEX(INDIRECT($4:$4),Table1[//DB])</f>
        <v>72</v>
      </c>
      <c r="U133" s="4" t="str">
        <f ca="1">INDEX(INDIRECT($4:$4),Table1[//DB])</f>
        <v>PCS</v>
      </c>
      <c r="V133" s="4"/>
      <c r="W133" s="2">
        <f>INDEX([1]!NOTA[C],Table1[[#This Row],[//NOTA]])</f>
        <v>10</v>
      </c>
      <c r="X13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33" s="2">
        <f>IF(Table1[[#This Row],[CTN]]&lt;1,"",INDEX([1]!NOTA[QTY],Table1[[#This Row],[//NOTA]]))</f>
        <v>0</v>
      </c>
      <c r="Z133" s="2">
        <f>IF(Table1[[#This Row],[CTN]]&lt;1,"",INDEX([1]!NOTA[STN],Table1[[#This Row],[//NOTA]]))</f>
        <v>0</v>
      </c>
      <c r="AA1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33" s="4" t="str">
        <f>IF(Table1[[#This Row],[CTN]]&lt;1,INDEX([1]!NOTA[QTY],Table1[[#This Row],[//NOTA]]),"")</f>
        <v/>
      </c>
      <c r="AC133" s="4" t="str">
        <f>IF(Table1[[#This Row],[SISA]]="","",INDEX([1]!NOTA[STN],Table1[[#This Row],[//NOTA]]))</f>
        <v/>
      </c>
      <c r="AD1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3" s="2" t="str">
        <f>IF(Table1[[#This Row],[SISA X]]="","",Table1[[#This Row],[STN X]])</f>
        <v/>
      </c>
      <c r="AF133" s="2">
        <f ca="1">IF(AND(AR$5:AR$345&gt;=$3:$3,AR$5:AR$345&lt;=$4:$4),Table1[[#This Row],[CTN]],"")</f>
        <v>10</v>
      </c>
      <c r="AG133" s="2" t="str">
        <f ca="1">IF(Table1[[#This Row],[CTN_MG_1]]="","",Table1[[#This Row],[SISA X]])</f>
        <v/>
      </c>
      <c r="AH133" s="2" t="str">
        <f ca="1">IF(Table1[[#This Row],[QTY_ECER_MG_1]]="","",Table1[[#This Row],[STN SISA X]])</f>
        <v/>
      </c>
      <c r="AI133" s="2">
        <f ca="1">IF(Table1[[#This Row],[CTN_MG_1]]="","",COUNT(AF$6:AF133))</f>
        <v>119</v>
      </c>
      <c r="AJ133" s="2" t="str">
        <f ca="1">IF(AND(Table1[TGL_H]&gt;=$3:$3,Table1[TGL_H]&lt;=$4:$4),Table1[CTN],"")</f>
        <v/>
      </c>
      <c r="AK133" s="2" t="str">
        <f ca="1">IF(Table1[[#This Row],[CTN_MG_2]]="","",Table1[[#This Row],[SISA X]])</f>
        <v/>
      </c>
      <c r="AL133" s="2" t="str">
        <f ca="1">IF(Table1[[#This Row],[QTY_ECER_MG_2]]="","",Table1[[#This Row],[STN SISA X]])</f>
        <v/>
      </c>
      <c r="AM133" s="2" t="str">
        <f ca="1">IF(Table1[[#This Row],[CTN_MG_2]]="","",COUNT(AJ$6:AJ133))</f>
        <v/>
      </c>
      <c r="AN133" s="2" t="str">
        <f ca="1">IF(AND(AR$5:AR$345&gt;=$3:$3,AR$5:AR$345&lt;=$4:$4),Table1[[#This Row],[CTN]],"")</f>
        <v/>
      </c>
      <c r="AO133" s="2" t="str">
        <f ca="1">IF(Table1[[#This Row],[CTN_MG_3]]="","",Table1[[#This Row],[SISA X]])</f>
        <v/>
      </c>
      <c r="AP133" s="2" t="str">
        <f ca="1">IF(Table1[[#This Row],[QTY_ECER_MG_3]]="","",Table1[[#This Row],[STN SISA X]])</f>
        <v/>
      </c>
      <c r="AQ133" s="4" t="str">
        <f ca="1">IF(Table1[[#This Row],[CTN_MG_3]]="","",COUNT(AN$6:AN133))</f>
        <v/>
      </c>
      <c r="AR133" s="3">
        <f ca="1">INDEX([1]!NOTA[TGL_H],Table1[[#This Row],[//NOTA]])</f>
        <v>45114</v>
      </c>
    </row>
    <row r="134" spans="1:44" x14ac:dyDescent="0.25">
      <c r="A134" s="1">
        <v>168</v>
      </c>
      <c r="D134" t="str">
        <f ca="1">INDEX([1]!NOTA[NB NOTA_C_QTY],Table1[[#This Row],[//NOTA]])</f>
        <v>pencilp912bjk30grsartomoro</v>
      </c>
      <c r="E13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pensiljkp9130grs</v>
      </c>
      <c r="F134" t="e">
        <f ca="1">MATCH(E$5:E$345,[2]!GLOBAL[POINTER],0)</f>
        <v>#N/A</v>
      </c>
      <c r="G134">
        <f t="shared" ref="G134:G197" si="2">A:A</f>
        <v>168</v>
      </c>
      <c r="H134">
        <f ca="1">MATCH(Table1[[#This Row],[NB NOTA_C_QTY]],[3]!db[NB NOTA_C_QTY],0)</f>
        <v>2036</v>
      </c>
      <c r="I134" s="4" t="str">
        <f ca="1">INDEX(INDIRECT($4:$4),Table1[//DB])</f>
        <v>Pensil JK P-91</v>
      </c>
      <c r="J134" s="4" t="str">
        <f ca="1">INDEX(INDIRECT($4:$4),Table1[//DB])</f>
        <v>ARTO MORO</v>
      </c>
      <c r="K134" s="5" t="str">
        <f ca="1">INDEX(INDIRECT($4:$4),Table1[//DB])</f>
        <v>ATALI</v>
      </c>
      <c r="L134" s="4" t="str">
        <f ca="1">INDEX(INDIRECT($4:$4),Table1[//DB])</f>
        <v>30 GRS</v>
      </c>
      <c r="M134" s="4" t="str">
        <f ca="1">INDEX(INDIRECT($4:$4),Table1[//DB])</f>
        <v>pensil</v>
      </c>
      <c r="N134" s="4" t="str">
        <f ca="1">INDEX(INDIRECT($4:$4),Table1[//DB])</f>
        <v>30</v>
      </c>
      <c r="O134" s="4" t="str">
        <f ca="1">INDEX(INDIRECT($4:$4),Table1[//DB])</f>
        <v>GRS</v>
      </c>
      <c r="P134" s="4">
        <f ca="1">INDEX(INDIRECT($4:$4),Table1[//DB])</f>
        <v>12</v>
      </c>
      <c r="Q134" s="4" t="str">
        <f ca="1">INDEX(INDIRECT($4:$4),Table1[//DB])</f>
        <v>LSN</v>
      </c>
      <c r="R134" s="4">
        <f ca="1">INDEX(INDIRECT($4:$4),Table1[//DB])</f>
        <v>12</v>
      </c>
      <c r="S134" s="4" t="str">
        <f ca="1">INDEX(INDIRECT($4:$4),Table1[//DB])</f>
        <v>PCS</v>
      </c>
      <c r="T134" s="4">
        <f ca="1">INDEX(INDIRECT($4:$4),Table1[//DB])</f>
        <v>4320</v>
      </c>
      <c r="U134" s="4" t="str">
        <f ca="1">INDEX(INDIRECT($4:$4),Table1[//DB])</f>
        <v>PCS</v>
      </c>
      <c r="V134" s="4"/>
      <c r="W134" s="2">
        <f>INDEX([1]!NOTA[C],Table1[[#This Row],[//NOTA]])</f>
        <v>3</v>
      </c>
      <c r="X13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34" s="2">
        <f>IF(Table1[[#This Row],[CTN]]&lt;1,"",INDEX([1]!NOTA[QTY],Table1[[#This Row],[//NOTA]]))</f>
        <v>90</v>
      </c>
      <c r="Z134" s="2" t="str">
        <f>IF(Table1[[#This Row],[CTN]]&lt;1,"",INDEX([1]!NOTA[STN],Table1[[#This Row],[//NOTA]]))</f>
        <v>GRS</v>
      </c>
      <c r="AA1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12960</v>
      </c>
      <c r="AB134" s="4" t="str">
        <f>IF(Table1[[#This Row],[CTN]]&lt;1,INDEX([1]!NOTA[QTY],Table1[[#This Row],[//NOTA]]),"")</f>
        <v/>
      </c>
      <c r="AC134" s="4" t="str">
        <f>IF(Table1[[#This Row],[SISA]]="","",INDEX([1]!NOTA[STN],Table1[[#This Row],[//NOTA]]))</f>
        <v/>
      </c>
      <c r="AD1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4" s="2" t="str">
        <f>IF(Table1[[#This Row],[SISA X]]="","",Table1[[#This Row],[STN X]])</f>
        <v/>
      </c>
      <c r="AF134" s="2">
        <f ca="1">IF(AND(AR$5:AR$345&gt;=$3:$3,AR$5:AR$345&lt;=$4:$4),Table1[[#This Row],[CTN]],"")</f>
        <v>3</v>
      </c>
      <c r="AG134" s="2" t="str">
        <f ca="1">IF(Table1[[#This Row],[CTN_MG_1]]="","",Table1[[#This Row],[SISA X]])</f>
        <v/>
      </c>
      <c r="AH134" s="2" t="str">
        <f ca="1">IF(Table1[[#This Row],[QTY_ECER_MG_1]]="","",Table1[[#This Row],[STN SISA X]])</f>
        <v/>
      </c>
      <c r="AI134" s="2">
        <f ca="1">IF(Table1[[#This Row],[CTN_MG_1]]="","",COUNT(AF$6:AF134))</f>
        <v>120</v>
      </c>
      <c r="AJ134" s="2" t="str">
        <f ca="1">IF(AND(Table1[TGL_H]&gt;=$3:$3,Table1[TGL_H]&lt;=$4:$4),Table1[CTN],"")</f>
        <v/>
      </c>
      <c r="AK134" s="2" t="str">
        <f ca="1">IF(Table1[[#This Row],[CTN_MG_2]]="","",Table1[[#This Row],[SISA X]])</f>
        <v/>
      </c>
      <c r="AL134" s="2" t="str">
        <f ca="1">IF(Table1[[#This Row],[QTY_ECER_MG_2]]="","",Table1[[#This Row],[STN SISA X]])</f>
        <v/>
      </c>
      <c r="AM134" s="2" t="str">
        <f ca="1">IF(Table1[[#This Row],[CTN_MG_2]]="","",COUNT(AJ$6:AJ134))</f>
        <v/>
      </c>
      <c r="AN134" s="2" t="str">
        <f ca="1">IF(AND(AR$5:AR$345&gt;=$3:$3,AR$5:AR$345&lt;=$4:$4),Table1[[#This Row],[CTN]],"")</f>
        <v/>
      </c>
      <c r="AO134" s="2" t="str">
        <f ca="1">IF(Table1[[#This Row],[CTN_MG_3]]="","",Table1[[#This Row],[SISA X]])</f>
        <v/>
      </c>
      <c r="AP134" s="2" t="str">
        <f ca="1">IF(Table1[[#This Row],[QTY_ECER_MG_3]]="","",Table1[[#This Row],[STN SISA X]])</f>
        <v/>
      </c>
      <c r="AQ134" s="4" t="str">
        <f ca="1">IF(Table1[[#This Row],[CTN_MG_3]]="","",COUNT(AN$6:AN134))</f>
        <v/>
      </c>
      <c r="AR134" s="3">
        <f ca="1">INDEX([1]!NOTA[TGL_H],Table1[[#This Row],[//NOTA]])</f>
        <v>45115</v>
      </c>
    </row>
    <row r="135" spans="1:44" x14ac:dyDescent="0.25">
      <c r="A135" s="1">
        <v>169</v>
      </c>
      <c r="D135" t="str">
        <f ca="1">INDEX([1]!NOTA[NB NOTA_C_QTY],Table1[[#This Row],[//NOTA]])</f>
        <v>pencilp882bjk30grsartomoro</v>
      </c>
      <c r="E13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135" t="e">
        <f ca="1">MATCH(E$5:E$345,[2]!GLOBAL[POINTER],0)</f>
        <v>#N/A</v>
      </c>
      <c r="G135">
        <f t="shared" si="2"/>
        <v>169</v>
      </c>
      <c r="H135">
        <f ca="1">MATCH(Table1[[#This Row],[NB NOTA_C_QTY]],[3]!db[NB NOTA_C_QTY],0)</f>
        <v>2034</v>
      </c>
      <c r="I135" s="4" t="str">
        <f ca="1">INDEX(INDIRECT($4:$4),Table1[//DB])</f>
        <v>Pensil JK P-88 2B</v>
      </c>
      <c r="J135" s="4" t="str">
        <f ca="1">INDEX(INDIRECT($4:$4),Table1[//DB])</f>
        <v>ARTO MORO</v>
      </c>
      <c r="K135" s="5" t="str">
        <f ca="1">INDEX(INDIRECT($4:$4),Table1[//DB])</f>
        <v>ATALI</v>
      </c>
      <c r="L135" s="4" t="str">
        <f ca="1">INDEX(INDIRECT($4:$4),Table1[//DB])</f>
        <v>30 GRS</v>
      </c>
      <c r="M135" s="4" t="str">
        <f ca="1">INDEX(INDIRECT($4:$4),Table1[//DB])</f>
        <v>pensil</v>
      </c>
      <c r="N135" s="4" t="str">
        <f ca="1">INDEX(INDIRECT($4:$4),Table1[//DB])</f>
        <v>30</v>
      </c>
      <c r="O135" s="4" t="str">
        <f ca="1">INDEX(INDIRECT($4:$4),Table1[//DB])</f>
        <v>GRS</v>
      </c>
      <c r="P135" s="4">
        <f ca="1">INDEX(INDIRECT($4:$4),Table1[//DB])</f>
        <v>12</v>
      </c>
      <c r="Q135" s="4" t="str">
        <f ca="1">INDEX(INDIRECT($4:$4),Table1[//DB])</f>
        <v>LSN</v>
      </c>
      <c r="R135" s="4">
        <f ca="1">INDEX(INDIRECT($4:$4),Table1[//DB])</f>
        <v>12</v>
      </c>
      <c r="S135" s="4" t="str">
        <f ca="1">INDEX(INDIRECT($4:$4),Table1[//DB])</f>
        <v>PCS</v>
      </c>
      <c r="T135" s="4">
        <f ca="1">INDEX(INDIRECT($4:$4),Table1[//DB])</f>
        <v>4320</v>
      </c>
      <c r="U135" s="4" t="str">
        <f ca="1">INDEX(INDIRECT($4:$4),Table1[//DB])</f>
        <v>PCS</v>
      </c>
      <c r="V135" s="4"/>
      <c r="W135" s="2">
        <f>INDEX([1]!NOTA[C],Table1[[#This Row],[//NOTA]])</f>
        <v>2</v>
      </c>
      <c r="X1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5" s="2">
        <f>IF(Table1[[#This Row],[CTN]]&lt;1,"",INDEX([1]!NOTA[QTY],Table1[[#This Row],[//NOTA]]))</f>
        <v>60</v>
      </c>
      <c r="Z135" s="2" t="str">
        <f>IF(Table1[[#This Row],[CTN]]&lt;1,"",INDEX([1]!NOTA[STN],Table1[[#This Row],[//NOTA]]))</f>
        <v>GRS</v>
      </c>
      <c r="AA1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35" s="4" t="str">
        <f>IF(Table1[[#This Row],[CTN]]&lt;1,INDEX([1]!NOTA[QTY],Table1[[#This Row],[//NOTA]]),"")</f>
        <v/>
      </c>
      <c r="AC135" s="4" t="str">
        <f>IF(Table1[[#This Row],[SISA]]="","",INDEX([1]!NOTA[STN],Table1[[#This Row],[//NOTA]]))</f>
        <v/>
      </c>
      <c r="AD1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5" s="2" t="str">
        <f>IF(Table1[[#This Row],[SISA X]]="","",Table1[[#This Row],[STN X]])</f>
        <v/>
      </c>
      <c r="AF135" s="2">
        <f ca="1">IF(AND(AR$5:AR$345&gt;=$3:$3,AR$5:AR$345&lt;=$4:$4),Table1[[#This Row],[CTN]],"")</f>
        <v>2</v>
      </c>
      <c r="AG135" s="2" t="str">
        <f ca="1">IF(Table1[[#This Row],[CTN_MG_1]]="","",Table1[[#This Row],[SISA X]])</f>
        <v/>
      </c>
      <c r="AH135" s="2" t="str">
        <f ca="1">IF(Table1[[#This Row],[QTY_ECER_MG_1]]="","",Table1[[#This Row],[STN SISA X]])</f>
        <v/>
      </c>
      <c r="AI135" s="2">
        <f ca="1">IF(Table1[[#This Row],[CTN_MG_1]]="","",COUNT(AF$6:AF135))</f>
        <v>121</v>
      </c>
      <c r="AJ135" s="2" t="str">
        <f ca="1">IF(AND(Table1[TGL_H]&gt;=$3:$3,Table1[TGL_H]&lt;=$4:$4),Table1[CTN],"")</f>
        <v/>
      </c>
      <c r="AK135" s="2" t="str">
        <f ca="1">IF(Table1[[#This Row],[CTN_MG_2]]="","",Table1[[#This Row],[SISA X]])</f>
        <v/>
      </c>
      <c r="AL135" s="2" t="str">
        <f ca="1">IF(Table1[[#This Row],[QTY_ECER_MG_2]]="","",Table1[[#This Row],[STN SISA X]])</f>
        <v/>
      </c>
      <c r="AM135" s="2" t="str">
        <f ca="1">IF(Table1[[#This Row],[CTN_MG_2]]="","",COUNT(AJ$6:AJ135))</f>
        <v/>
      </c>
      <c r="AN135" s="2" t="str">
        <f ca="1">IF(AND(AR$5:AR$345&gt;=$3:$3,AR$5:AR$345&lt;=$4:$4),Table1[[#This Row],[CTN]],"")</f>
        <v/>
      </c>
      <c r="AO135" s="2" t="str">
        <f ca="1">IF(Table1[[#This Row],[CTN_MG_3]]="","",Table1[[#This Row],[SISA X]])</f>
        <v/>
      </c>
      <c r="AP135" s="2" t="str">
        <f ca="1">IF(Table1[[#This Row],[QTY_ECER_MG_3]]="","",Table1[[#This Row],[STN SISA X]])</f>
        <v/>
      </c>
      <c r="AQ135" s="4" t="str">
        <f ca="1">IF(Table1[[#This Row],[CTN_MG_3]]="","",COUNT(AN$6:AN135))</f>
        <v/>
      </c>
      <c r="AR135" s="3">
        <f ca="1">INDEX([1]!NOTA[TGL_H],Table1[[#This Row],[//NOTA]])</f>
        <v>45115</v>
      </c>
    </row>
    <row r="136" spans="1:44" x14ac:dyDescent="0.25">
      <c r="A136" s="1">
        <v>170</v>
      </c>
      <c r="D136" t="str">
        <f ca="1">INDEX([1]!NOTA[NB NOTA_C_QTY],Table1[[#This Row],[//NOTA]])</f>
        <v>labellbp2ln2barisjk50pak10rolartomoro</v>
      </c>
      <c r="E13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labeljklbp2ln2brs50pak10rol</v>
      </c>
      <c r="F136" t="e">
        <f ca="1">MATCH(E$5:E$345,[2]!GLOBAL[POINTER],0)</f>
        <v>#N/A</v>
      </c>
      <c r="G136">
        <f t="shared" si="2"/>
        <v>170</v>
      </c>
      <c r="H136">
        <f ca="1">MATCH(Table1[[#This Row],[NB NOTA_C_QTY]],[3]!db[NB NOTA_C_QTY],0)</f>
        <v>1516</v>
      </c>
      <c r="I136" s="4" t="str">
        <f ca="1">INDEX(INDIRECT($4:$4),Table1[//DB])</f>
        <v>Label JK LB-P2 LN 2brs</v>
      </c>
      <c r="J136" s="4" t="str">
        <f ca="1">INDEX(INDIRECT($4:$4),Table1[//DB])</f>
        <v>ARTO MORO</v>
      </c>
      <c r="K136" s="5" t="str">
        <f ca="1">INDEX(INDIRECT($4:$4),Table1[//DB])</f>
        <v>ATALI</v>
      </c>
      <c r="L136" s="4" t="str">
        <f ca="1">INDEX(INDIRECT($4:$4),Table1[//DB])</f>
        <v>50 PAK (10 ROL)</v>
      </c>
      <c r="M136" s="4" t="str">
        <f ca="1">INDEX(INDIRECT($4:$4),Table1[//DB])</f>
        <v>label</v>
      </c>
      <c r="N136" s="4" t="str">
        <f ca="1">INDEX(INDIRECT($4:$4),Table1[//DB])</f>
        <v>50</v>
      </c>
      <c r="O136" s="4" t="str">
        <f ca="1">INDEX(INDIRECT($4:$4),Table1[//DB])</f>
        <v>PAK</v>
      </c>
      <c r="P136" s="4" t="str">
        <f ca="1">INDEX(INDIRECT($4:$4),Table1[//DB])</f>
        <v>10</v>
      </c>
      <c r="Q136" s="4" t="str">
        <f ca="1">INDEX(INDIRECT($4:$4),Table1[//DB])</f>
        <v>ROL</v>
      </c>
      <c r="R136" s="4" t="str">
        <f ca="1">INDEX(INDIRECT($4:$4),Table1[//DB])</f>
        <v/>
      </c>
      <c r="S136" s="4" t="str">
        <f ca="1">INDEX(INDIRECT($4:$4),Table1[//DB])</f>
        <v/>
      </c>
      <c r="T136" s="4">
        <f ca="1">INDEX(INDIRECT($4:$4),Table1[//DB])</f>
        <v>500</v>
      </c>
      <c r="U136" s="4" t="str">
        <f ca="1">INDEX(INDIRECT($4:$4),Table1[//DB])</f>
        <v>ROL</v>
      </c>
      <c r="V136" s="4"/>
      <c r="W136" s="2">
        <f>INDEX([1]!NOTA[C],Table1[[#This Row],[//NOTA]])</f>
        <v>2</v>
      </c>
      <c r="X13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6" s="2">
        <f>IF(Table1[[#This Row],[CTN]]&lt;1,"",INDEX([1]!NOTA[QTY],Table1[[#This Row],[//NOTA]]))</f>
        <v>1000</v>
      </c>
      <c r="Z136" s="2" t="str">
        <f>IF(Table1[[#This Row],[CTN]]&lt;1,"",INDEX([1]!NOTA[STN],Table1[[#This Row],[//NOTA]]))</f>
        <v>ROL</v>
      </c>
      <c r="AA1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B136" s="4" t="str">
        <f>IF(Table1[[#This Row],[CTN]]&lt;1,INDEX([1]!NOTA[QTY],Table1[[#This Row],[//NOTA]]),"")</f>
        <v/>
      </c>
      <c r="AC136" s="4" t="str">
        <f>IF(Table1[[#This Row],[SISA]]="","",INDEX([1]!NOTA[STN],Table1[[#This Row],[//NOTA]]))</f>
        <v/>
      </c>
      <c r="AD1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6" s="2" t="str">
        <f>IF(Table1[[#This Row],[SISA X]]="","",Table1[[#This Row],[STN X]])</f>
        <v/>
      </c>
      <c r="AF136" s="2">
        <f ca="1">IF(AND(AR$5:AR$345&gt;=$3:$3,AR$5:AR$345&lt;=$4:$4),Table1[[#This Row],[CTN]],"")</f>
        <v>2</v>
      </c>
      <c r="AG136" s="2" t="str">
        <f ca="1">IF(Table1[[#This Row],[CTN_MG_1]]="","",Table1[[#This Row],[SISA X]])</f>
        <v/>
      </c>
      <c r="AH136" s="2" t="str">
        <f ca="1">IF(Table1[[#This Row],[QTY_ECER_MG_1]]="","",Table1[[#This Row],[STN SISA X]])</f>
        <v/>
      </c>
      <c r="AI136" s="2">
        <f ca="1">IF(Table1[[#This Row],[CTN_MG_1]]="","",COUNT(AF$6:AF136))</f>
        <v>122</v>
      </c>
      <c r="AJ136" s="2" t="str">
        <f ca="1">IF(AND(Table1[TGL_H]&gt;=$3:$3,Table1[TGL_H]&lt;=$4:$4),Table1[CTN],"")</f>
        <v/>
      </c>
      <c r="AK136" s="2" t="str">
        <f ca="1">IF(Table1[[#This Row],[CTN_MG_2]]="","",Table1[[#This Row],[SISA X]])</f>
        <v/>
      </c>
      <c r="AL136" s="2" t="str">
        <f ca="1">IF(Table1[[#This Row],[QTY_ECER_MG_2]]="","",Table1[[#This Row],[STN SISA X]])</f>
        <v/>
      </c>
      <c r="AM136" s="2" t="str">
        <f ca="1">IF(Table1[[#This Row],[CTN_MG_2]]="","",COUNT(AJ$6:AJ136))</f>
        <v/>
      </c>
      <c r="AN136" s="2" t="str">
        <f ca="1">IF(AND(AR$5:AR$345&gt;=$3:$3,AR$5:AR$345&lt;=$4:$4),Table1[[#This Row],[CTN]],"")</f>
        <v/>
      </c>
      <c r="AO136" s="2" t="str">
        <f ca="1">IF(Table1[[#This Row],[CTN_MG_3]]="","",Table1[[#This Row],[SISA X]])</f>
        <v/>
      </c>
      <c r="AP136" s="2" t="str">
        <f ca="1">IF(Table1[[#This Row],[QTY_ECER_MG_3]]="","",Table1[[#This Row],[STN SISA X]])</f>
        <v/>
      </c>
      <c r="AQ136" s="4" t="str">
        <f ca="1">IF(Table1[[#This Row],[CTN_MG_3]]="","",COUNT(AN$6:AN136))</f>
        <v/>
      </c>
      <c r="AR136" s="3">
        <f ca="1">INDEX([1]!NOTA[TGL_H],Table1[[#This Row],[//NOTA]])</f>
        <v>45115</v>
      </c>
    </row>
    <row r="137" spans="1:44" x14ac:dyDescent="0.25">
      <c r="A137" s="1">
        <v>171</v>
      </c>
      <c r="D137" t="str">
        <f ca="1">INDEX([1]!NOTA[NB NOTA_C_QTY],Table1[[#This Row],[//NOTA]])</f>
        <v>colorpencilcps24jk12box12setartomoro</v>
      </c>
      <c r="E13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pwjk24wcps24pendek12box12set</v>
      </c>
      <c r="F137" t="e">
        <f ca="1">MATCH(E$5:E$345,[2]!GLOBAL[POINTER],0)</f>
        <v>#N/A</v>
      </c>
      <c r="G137">
        <f t="shared" si="2"/>
        <v>171</v>
      </c>
      <c r="H137">
        <f ca="1">MATCH(Table1[[#This Row],[NB NOTA_C_QTY]],[3]!db[NB NOTA_C_QTY],0)</f>
        <v>548</v>
      </c>
      <c r="I137" s="4" t="str">
        <f ca="1">INDEX(INDIRECT($4:$4),Table1[//DB])</f>
        <v>PW JK 24W CP-S24 pendek</v>
      </c>
      <c r="J137" s="4" t="str">
        <f ca="1">INDEX(INDIRECT($4:$4),Table1[//DB])</f>
        <v>ARTO MORO</v>
      </c>
      <c r="K137" s="5" t="str">
        <f ca="1">INDEX(INDIRECT($4:$4),Table1[//DB])</f>
        <v>ATALI</v>
      </c>
      <c r="L137" s="4" t="str">
        <f ca="1">INDEX(INDIRECT($4:$4),Table1[//DB])</f>
        <v>12 BOX (12 SET)</v>
      </c>
      <c r="M137" s="4" t="str">
        <f ca="1">INDEX(INDIRECT($4:$4),Table1[//DB])</f>
        <v>pw</v>
      </c>
      <c r="N137" s="4" t="str">
        <f ca="1">INDEX(INDIRECT($4:$4),Table1[//DB])</f>
        <v>12</v>
      </c>
      <c r="O137" s="4" t="str">
        <f ca="1">INDEX(INDIRECT($4:$4),Table1[//DB])</f>
        <v>BOX</v>
      </c>
      <c r="P137" s="4" t="str">
        <f ca="1">INDEX(INDIRECT($4:$4),Table1[//DB])</f>
        <v>12</v>
      </c>
      <c r="Q137" s="4" t="str">
        <f ca="1">INDEX(INDIRECT($4:$4),Table1[//DB])</f>
        <v>SET</v>
      </c>
      <c r="R137" s="4" t="str">
        <f ca="1">INDEX(INDIRECT($4:$4),Table1[//DB])</f>
        <v/>
      </c>
      <c r="S137" s="4" t="str">
        <f ca="1">INDEX(INDIRECT($4:$4),Table1[//DB])</f>
        <v/>
      </c>
      <c r="T137" s="4">
        <f ca="1">INDEX(INDIRECT($4:$4),Table1[//DB])</f>
        <v>144</v>
      </c>
      <c r="U137" s="4" t="str">
        <f ca="1">INDEX(INDIRECT($4:$4),Table1[//DB])</f>
        <v>SET</v>
      </c>
      <c r="V137" s="4"/>
      <c r="W137" s="2">
        <f>INDEX([1]!NOTA[C],Table1[[#This Row],[//NOTA]])</f>
        <v>1</v>
      </c>
      <c r="X1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7" s="2">
        <f>IF(Table1[[#This Row],[CTN]]&lt;1,"",INDEX([1]!NOTA[QTY],Table1[[#This Row],[//NOTA]]))</f>
        <v>144</v>
      </c>
      <c r="Z137" s="2" t="str">
        <f>IF(Table1[[#This Row],[CTN]]&lt;1,"",INDEX([1]!NOTA[STN],Table1[[#This Row],[//NOTA]]))</f>
        <v>SET</v>
      </c>
      <c r="AA1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37" s="4" t="str">
        <f>IF(Table1[[#This Row],[CTN]]&lt;1,INDEX([1]!NOTA[QTY],Table1[[#This Row],[//NOTA]]),"")</f>
        <v/>
      </c>
      <c r="AC137" s="4" t="str">
        <f>IF(Table1[[#This Row],[SISA]]="","",INDEX([1]!NOTA[STN],Table1[[#This Row],[//NOTA]]))</f>
        <v/>
      </c>
      <c r="AD1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7" s="2" t="str">
        <f>IF(Table1[[#This Row],[SISA X]]="","",Table1[[#This Row],[STN X]])</f>
        <v/>
      </c>
      <c r="AF137" s="2">
        <f ca="1">IF(AND(AR$5:AR$345&gt;=$3:$3,AR$5:AR$345&lt;=$4:$4),Table1[[#This Row],[CTN]],"")</f>
        <v>1</v>
      </c>
      <c r="AG137" s="2" t="str">
        <f ca="1">IF(Table1[[#This Row],[CTN_MG_1]]="","",Table1[[#This Row],[SISA X]])</f>
        <v/>
      </c>
      <c r="AH137" s="2" t="str">
        <f ca="1">IF(Table1[[#This Row],[QTY_ECER_MG_1]]="","",Table1[[#This Row],[STN SISA X]])</f>
        <v/>
      </c>
      <c r="AI137" s="2">
        <f ca="1">IF(Table1[[#This Row],[CTN_MG_1]]="","",COUNT(AF$6:AF137))</f>
        <v>123</v>
      </c>
      <c r="AJ137" s="2" t="str">
        <f ca="1">IF(AND(Table1[TGL_H]&gt;=$3:$3,Table1[TGL_H]&lt;=$4:$4),Table1[CTN],"")</f>
        <v/>
      </c>
      <c r="AK137" s="2" t="str">
        <f ca="1">IF(Table1[[#This Row],[CTN_MG_2]]="","",Table1[[#This Row],[SISA X]])</f>
        <v/>
      </c>
      <c r="AL137" s="2" t="str">
        <f ca="1">IF(Table1[[#This Row],[QTY_ECER_MG_2]]="","",Table1[[#This Row],[STN SISA X]])</f>
        <v/>
      </c>
      <c r="AM137" s="2" t="str">
        <f ca="1">IF(Table1[[#This Row],[CTN_MG_2]]="","",COUNT(AJ$6:AJ137))</f>
        <v/>
      </c>
      <c r="AN137" s="2" t="str">
        <f ca="1">IF(AND(AR$5:AR$345&gt;=$3:$3,AR$5:AR$345&lt;=$4:$4),Table1[[#This Row],[CTN]],"")</f>
        <v/>
      </c>
      <c r="AO137" s="2" t="str">
        <f ca="1">IF(Table1[[#This Row],[CTN_MG_3]]="","",Table1[[#This Row],[SISA X]])</f>
        <v/>
      </c>
      <c r="AP137" s="2" t="str">
        <f ca="1">IF(Table1[[#This Row],[QTY_ECER_MG_3]]="","",Table1[[#This Row],[STN SISA X]])</f>
        <v/>
      </c>
      <c r="AQ137" s="4" t="str">
        <f ca="1">IF(Table1[[#This Row],[CTN_MG_3]]="","",COUNT(AN$6:AN137))</f>
        <v/>
      </c>
      <c r="AR137" s="3">
        <f ca="1">INDEX([1]!NOTA[TGL_H],Table1[[#This Row],[//NOTA]])</f>
        <v>45115</v>
      </c>
    </row>
    <row r="138" spans="1:44" x14ac:dyDescent="0.25">
      <c r="A138" s="1">
        <v>172</v>
      </c>
      <c r="D138" t="str">
        <f ca="1">INDEX([1]!NOTA[NB NOTA_C_QTY],Table1[[#This Row],[//NOTA]])</f>
        <v>ballpenbp336mypastelblackjk144lsnartomoro</v>
      </c>
      <c r="E13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ballpenjkbp336mypastelhitam144lsn</v>
      </c>
      <c r="F138" t="e">
        <f ca="1">MATCH(E$5:E$345,[2]!GLOBAL[POINTER],0)</f>
        <v>#N/A</v>
      </c>
      <c r="G138">
        <f t="shared" si="2"/>
        <v>172</v>
      </c>
      <c r="H138">
        <f ca="1">MATCH(Table1[[#This Row],[NB NOTA_C_QTY]],[3]!db[NB NOTA_C_QTY],0)</f>
        <v>82</v>
      </c>
      <c r="I138" s="4" t="str">
        <f ca="1">INDEX(INDIRECT($4:$4),Table1[//DB])</f>
        <v>Ballpen JK BP-336 My Pastel Hitam</v>
      </c>
      <c r="J138" s="4" t="str">
        <f ca="1">INDEX(INDIRECT($4:$4),Table1[//DB])</f>
        <v>ARTO MORO</v>
      </c>
      <c r="K138" s="5" t="str">
        <f ca="1">INDEX(INDIRECT($4:$4),Table1[//DB])</f>
        <v>ATALI</v>
      </c>
      <c r="L138" s="4" t="str">
        <f ca="1">INDEX(INDIRECT($4:$4),Table1[//DB])</f>
        <v>144 LSN</v>
      </c>
      <c r="M138" s="4" t="str">
        <f ca="1">INDEX(INDIRECT($4:$4),Table1[//DB])</f>
        <v>pen</v>
      </c>
      <c r="N138" s="4" t="str">
        <f ca="1">INDEX(INDIRECT($4:$4),Table1[//DB])</f>
        <v>144</v>
      </c>
      <c r="O138" s="4" t="str">
        <f ca="1">INDEX(INDIRECT($4:$4),Table1[//DB])</f>
        <v>LSN</v>
      </c>
      <c r="P138" s="4">
        <f ca="1">INDEX(INDIRECT($4:$4),Table1[//DB])</f>
        <v>12</v>
      </c>
      <c r="Q138" s="4" t="str">
        <f ca="1">INDEX(INDIRECT($4:$4),Table1[//DB])</f>
        <v>PCS</v>
      </c>
      <c r="R138" s="4" t="str">
        <f ca="1">INDEX(INDIRECT($4:$4),Table1[//DB])</f>
        <v/>
      </c>
      <c r="S138" s="4" t="str">
        <f ca="1">INDEX(INDIRECT($4:$4),Table1[//DB])</f>
        <v/>
      </c>
      <c r="T138" s="4">
        <f ca="1">INDEX(INDIRECT($4:$4),Table1[//DB])</f>
        <v>1728</v>
      </c>
      <c r="U138" s="4" t="str">
        <f ca="1">INDEX(INDIRECT($4:$4),Table1[//DB])</f>
        <v>PCS</v>
      </c>
      <c r="V138" s="4"/>
      <c r="W138" s="2">
        <f>INDEX([1]!NOTA[C],Table1[[#This Row],[//NOTA]])</f>
        <v>1</v>
      </c>
      <c r="X1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8" s="2">
        <f>IF(Table1[[#This Row],[CTN]]&lt;1,"",INDEX([1]!NOTA[QTY],Table1[[#This Row],[//NOTA]]))</f>
        <v>144</v>
      </c>
      <c r="Z138" s="2" t="str">
        <f>IF(Table1[[#This Row],[CTN]]&lt;1,"",INDEX([1]!NOTA[STN],Table1[[#This Row],[//NOTA]]))</f>
        <v>LSN</v>
      </c>
      <c r="AA1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38" s="4" t="str">
        <f>IF(Table1[[#This Row],[CTN]]&lt;1,INDEX([1]!NOTA[QTY],Table1[[#This Row],[//NOTA]]),"")</f>
        <v/>
      </c>
      <c r="AC138" s="4" t="str">
        <f>IF(Table1[[#This Row],[SISA]]="","",INDEX([1]!NOTA[STN],Table1[[#This Row],[//NOTA]]))</f>
        <v/>
      </c>
      <c r="AD1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8" s="2" t="str">
        <f>IF(Table1[[#This Row],[SISA X]]="","",Table1[[#This Row],[STN X]])</f>
        <v/>
      </c>
      <c r="AF138" s="2">
        <f ca="1">IF(AND(AR$5:AR$345&gt;=$3:$3,AR$5:AR$345&lt;=$4:$4),Table1[[#This Row],[CTN]],"")</f>
        <v>1</v>
      </c>
      <c r="AG138" s="2" t="str">
        <f ca="1">IF(Table1[[#This Row],[CTN_MG_1]]="","",Table1[[#This Row],[SISA X]])</f>
        <v/>
      </c>
      <c r="AH138" s="2" t="str">
        <f ca="1">IF(Table1[[#This Row],[QTY_ECER_MG_1]]="","",Table1[[#This Row],[STN SISA X]])</f>
        <v/>
      </c>
      <c r="AI138" s="2">
        <f ca="1">IF(Table1[[#This Row],[CTN_MG_1]]="","",COUNT(AF$6:AF138))</f>
        <v>124</v>
      </c>
      <c r="AJ138" s="2" t="str">
        <f ca="1">IF(AND(Table1[TGL_H]&gt;=$3:$3,Table1[TGL_H]&lt;=$4:$4),Table1[CTN],"")</f>
        <v/>
      </c>
      <c r="AK138" s="2" t="str">
        <f ca="1">IF(Table1[[#This Row],[CTN_MG_2]]="","",Table1[[#This Row],[SISA X]])</f>
        <v/>
      </c>
      <c r="AL138" s="2" t="str">
        <f ca="1">IF(Table1[[#This Row],[QTY_ECER_MG_2]]="","",Table1[[#This Row],[STN SISA X]])</f>
        <v/>
      </c>
      <c r="AM138" s="2" t="str">
        <f ca="1">IF(Table1[[#This Row],[CTN_MG_2]]="","",COUNT(AJ$6:AJ138))</f>
        <v/>
      </c>
      <c r="AN138" s="2" t="str">
        <f ca="1">IF(AND(AR$5:AR$345&gt;=$3:$3,AR$5:AR$345&lt;=$4:$4),Table1[[#This Row],[CTN]],"")</f>
        <v/>
      </c>
      <c r="AO138" s="2" t="str">
        <f ca="1">IF(Table1[[#This Row],[CTN_MG_3]]="","",Table1[[#This Row],[SISA X]])</f>
        <v/>
      </c>
      <c r="AP138" s="2" t="str">
        <f ca="1">IF(Table1[[#This Row],[QTY_ECER_MG_3]]="","",Table1[[#This Row],[STN SISA X]])</f>
        <v/>
      </c>
      <c r="AQ138" s="4" t="str">
        <f ca="1">IF(Table1[[#This Row],[CTN_MG_3]]="","",COUNT(AN$6:AN138))</f>
        <v/>
      </c>
      <c r="AR138" s="3">
        <f ca="1">INDEX([1]!NOTA[TGL_H],Table1[[#This Row],[//NOTA]])</f>
        <v>45115</v>
      </c>
    </row>
    <row r="139" spans="1:44" x14ac:dyDescent="0.25">
      <c r="A139" s="1">
        <v>173</v>
      </c>
      <c r="D139" t="str">
        <f ca="1">INDEX([1]!NOTA[NB NOTA_C_QTY],Table1[[#This Row],[//NOTA]])</f>
        <v>gelpengp243whizgelblackjk144lsnartomoro</v>
      </c>
      <c r="E13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gelpenjkgp243whizgelhitam144lsn</v>
      </c>
      <c r="F139" t="e">
        <f ca="1">MATCH(E$5:E$345,[2]!GLOBAL[POINTER],0)</f>
        <v>#N/A</v>
      </c>
      <c r="G139">
        <f t="shared" si="2"/>
        <v>173</v>
      </c>
      <c r="H139">
        <f ca="1">MATCH(Table1[[#This Row],[NB NOTA_C_QTY]],[3]!db[NB NOTA_C_QTY],0)</f>
        <v>827</v>
      </c>
      <c r="I139" s="4" t="str">
        <f ca="1">INDEX(INDIRECT($4:$4),Table1[//DB])</f>
        <v>Gel Pen JK GP-243 Whiz Gel Hitam</v>
      </c>
      <c r="J139" s="4" t="str">
        <f ca="1">INDEX(INDIRECT($4:$4),Table1[//DB])</f>
        <v>ARTO MORO</v>
      </c>
      <c r="K139" s="5" t="str">
        <f ca="1">INDEX(INDIRECT($4:$4),Table1[//DB])</f>
        <v>ATALI</v>
      </c>
      <c r="L139" s="4" t="str">
        <f ca="1">INDEX(INDIRECT($4:$4),Table1[//DB])</f>
        <v>144 LSN</v>
      </c>
      <c r="M139" s="4" t="str">
        <f ca="1">INDEX(INDIRECT($4:$4),Table1[//DB])</f>
        <v>pen</v>
      </c>
      <c r="N139" s="4" t="str">
        <f ca="1">INDEX(INDIRECT($4:$4),Table1[//DB])</f>
        <v>144</v>
      </c>
      <c r="O139" s="4" t="str">
        <f ca="1">INDEX(INDIRECT($4:$4),Table1[//DB])</f>
        <v>LSN</v>
      </c>
      <c r="P139" s="4">
        <f ca="1">INDEX(INDIRECT($4:$4),Table1[//DB])</f>
        <v>12</v>
      </c>
      <c r="Q139" s="4" t="str">
        <f ca="1">INDEX(INDIRECT($4:$4),Table1[//DB])</f>
        <v>PCS</v>
      </c>
      <c r="R139" s="4" t="str">
        <f ca="1">INDEX(INDIRECT($4:$4),Table1[//DB])</f>
        <v/>
      </c>
      <c r="S139" s="4" t="str">
        <f ca="1">INDEX(INDIRECT($4:$4),Table1[//DB])</f>
        <v/>
      </c>
      <c r="T139" s="4">
        <f ca="1">INDEX(INDIRECT($4:$4),Table1[//DB])</f>
        <v>1728</v>
      </c>
      <c r="U139" s="4" t="str">
        <f ca="1">INDEX(INDIRECT($4:$4),Table1[//DB])</f>
        <v>PCS</v>
      </c>
      <c r="V139" s="4"/>
      <c r="W139" s="2">
        <f>INDEX([1]!NOTA[C],Table1[[#This Row],[//NOTA]])</f>
        <v>1</v>
      </c>
      <c r="X1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9" s="2">
        <f>IF(Table1[[#This Row],[CTN]]&lt;1,"",INDEX([1]!NOTA[QTY],Table1[[#This Row],[//NOTA]]))</f>
        <v>144</v>
      </c>
      <c r="Z139" s="2" t="str">
        <f>IF(Table1[[#This Row],[CTN]]&lt;1,"",INDEX([1]!NOTA[STN],Table1[[#This Row],[//NOTA]]))</f>
        <v>LSN</v>
      </c>
      <c r="AA1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39" s="4" t="str">
        <f>IF(Table1[[#This Row],[CTN]]&lt;1,INDEX([1]!NOTA[QTY],Table1[[#This Row],[//NOTA]]),"")</f>
        <v/>
      </c>
      <c r="AC139" s="4" t="str">
        <f>IF(Table1[[#This Row],[SISA]]="","",INDEX([1]!NOTA[STN],Table1[[#This Row],[//NOTA]]))</f>
        <v/>
      </c>
      <c r="AD1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9" s="2" t="str">
        <f>IF(Table1[[#This Row],[SISA X]]="","",Table1[[#This Row],[STN X]])</f>
        <v/>
      </c>
      <c r="AF139" s="2">
        <f ca="1">IF(AND(AR$5:AR$345&gt;=$3:$3,AR$5:AR$345&lt;=$4:$4),Table1[[#This Row],[CTN]],"")</f>
        <v>1</v>
      </c>
      <c r="AG139" s="2" t="str">
        <f ca="1">IF(Table1[[#This Row],[CTN_MG_1]]="","",Table1[[#This Row],[SISA X]])</f>
        <v/>
      </c>
      <c r="AH139" s="2" t="str">
        <f ca="1">IF(Table1[[#This Row],[QTY_ECER_MG_1]]="","",Table1[[#This Row],[STN SISA X]])</f>
        <v/>
      </c>
      <c r="AI139" s="2">
        <f ca="1">IF(Table1[[#This Row],[CTN_MG_1]]="","",COUNT(AF$6:AF139))</f>
        <v>125</v>
      </c>
      <c r="AJ139" s="2" t="str">
        <f ca="1">IF(AND(Table1[TGL_H]&gt;=$3:$3,Table1[TGL_H]&lt;=$4:$4),Table1[CTN],"")</f>
        <v/>
      </c>
      <c r="AK139" s="2" t="str">
        <f ca="1">IF(Table1[[#This Row],[CTN_MG_2]]="","",Table1[[#This Row],[SISA X]])</f>
        <v/>
      </c>
      <c r="AL139" s="2" t="str">
        <f ca="1">IF(Table1[[#This Row],[QTY_ECER_MG_2]]="","",Table1[[#This Row],[STN SISA X]])</f>
        <v/>
      </c>
      <c r="AM139" s="2" t="str">
        <f ca="1">IF(Table1[[#This Row],[CTN_MG_2]]="","",COUNT(AJ$6:AJ139))</f>
        <v/>
      </c>
      <c r="AN139" s="2" t="str">
        <f ca="1">IF(AND(AR$5:AR$345&gt;=$3:$3,AR$5:AR$345&lt;=$4:$4),Table1[[#This Row],[CTN]],"")</f>
        <v/>
      </c>
      <c r="AO139" s="2" t="str">
        <f ca="1">IF(Table1[[#This Row],[CTN_MG_3]]="","",Table1[[#This Row],[SISA X]])</f>
        <v/>
      </c>
      <c r="AP139" s="2" t="str">
        <f ca="1">IF(Table1[[#This Row],[QTY_ECER_MG_3]]="","",Table1[[#This Row],[STN SISA X]])</f>
        <v/>
      </c>
      <c r="AQ139" s="4" t="str">
        <f ca="1">IF(Table1[[#This Row],[CTN_MG_3]]="","",COUNT(AN$6:AN139))</f>
        <v/>
      </c>
      <c r="AR139" s="3">
        <f ca="1">INDEX([1]!NOTA[TGL_H],Table1[[#This Row],[//NOTA]])</f>
        <v>45115</v>
      </c>
    </row>
    <row r="140" spans="1:44" x14ac:dyDescent="0.25">
      <c r="A140" s="1">
        <v>174</v>
      </c>
      <c r="D140" t="str">
        <f ca="1">INDEX([1]!NOTA[NB NOTA_C_QTY],Table1[[#This Row],[//NOTA]])</f>
        <v>gelpengp266itech2blackjk144lsnartomoro</v>
      </c>
      <c r="E14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gelpenjkgp266itech2hitam144lsn</v>
      </c>
      <c r="F140" t="e">
        <f ca="1">MATCH(E$5:E$345,[2]!GLOBAL[POINTER],0)</f>
        <v>#N/A</v>
      </c>
      <c r="G140">
        <f t="shared" si="2"/>
        <v>174</v>
      </c>
      <c r="H140">
        <f ca="1">MATCH(Table1[[#This Row],[NB NOTA_C_QTY]],[3]!db[NB NOTA_C_QTY],0)</f>
        <v>834</v>
      </c>
      <c r="I140" s="4" t="str">
        <f ca="1">INDEX(INDIRECT($4:$4),Table1[//DB])</f>
        <v>Gel pen JK GP-266 Itech 2 Hitam</v>
      </c>
      <c r="J140" s="4" t="str">
        <f ca="1">INDEX(INDIRECT($4:$4),Table1[//DB])</f>
        <v>ARTO MORO</v>
      </c>
      <c r="K140" s="5" t="str">
        <f ca="1">INDEX(INDIRECT($4:$4),Table1[//DB])</f>
        <v>ATALI</v>
      </c>
      <c r="L140" s="4" t="str">
        <f ca="1">INDEX(INDIRECT($4:$4),Table1[//DB])</f>
        <v>144 LSN</v>
      </c>
      <c r="M140" s="4" t="str">
        <f ca="1">INDEX(INDIRECT($4:$4),Table1[//DB])</f>
        <v>pen</v>
      </c>
      <c r="N140" s="4" t="str">
        <f ca="1">INDEX(INDIRECT($4:$4),Table1[//DB])</f>
        <v>144</v>
      </c>
      <c r="O140" s="4" t="str">
        <f ca="1">INDEX(INDIRECT($4:$4),Table1[//DB])</f>
        <v>LSN</v>
      </c>
      <c r="P140" s="4">
        <f ca="1">INDEX(INDIRECT($4:$4),Table1[//DB])</f>
        <v>12</v>
      </c>
      <c r="Q140" s="4" t="str">
        <f ca="1">INDEX(INDIRECT($4:$4),Table1[//DB])</f>
        <v>PCS</v>
      </c>
      <c r="R140" s="4" t="str">
        <f ca="1">INDEX(INDIRECT($4:$4),Table1[//DB])</f>
        <v/>
      </c>
      <c r="S140" s="4" t="str">
        <f ca="1">INDEX(INDIRECT($4:$4),Table1[//DB])</f>
        <v/>
      </c>
      <c r="T140" s="4">
        <f ca="1">INDEX(INDIRECT($4:$4),Table1[//DB])</f>
        <v>1728</v>
      </c>
      <c r="U140" s="4" t="str">
        <f ca="1">INDEX(INDIRECT($4:$4),Table1[//DB])</f>
        <v>PCS</v>
      </c>
      <c r="V140" s="4"/>
      <c r="W140" s="2">
        <f>INDEX([1]!NOTA[C],Table1[[#This Row],[//NOTA]])</f>
        <v>1</v>
      </c>
      <c r="X1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0" s="2">
        <f>IF(Table1[[#This Row],[CTN]]&lt;1,"",INDEX([1]!NOTA[QTY],Table1[[#This Row],[//NOTA]]))</f>
        <v>144</v>
      </c>
      <c r="Z140" s="2" t="str">
        <f>IF(Table1[[#This Row],[CTN]]&lt;1,"",INDEX([1]!NOTA[STN],Table1[[#This Row],[//NOTA]]))</f>
        <v>LSN</v>
      </c>
      <c r="AA1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40" s="4" t="str">
        <f>IF(Table1[[#This Row],[CTN]]&lt;1,INDEX([1]!NOTA[QTY],Table1[[#This Row],[//NOTA]]),"")</f>
        <v/>
      </c>
      <c r="AC140" s="4" t="str">
        <f>IF(Table1[[#This Row],[SISA]]="","",INDEX([1]!NOTA[STN],Table1[[#This Row],[//NOTA]]))</f>
        <v/>
      </c>
      <c r="AD1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0" s="2" t="str">
        <f>IF(Table1[[#This Row],[SISA X]]="","",Table1[[#This Row],[STN X]])</f>
        <v/>
      </c>
      <c r="AF140" s="2">
        <f ca="1">IF(AND(AR$5:AR$345&gt;=$3:$3,AR$5:AR$345&lt;=$4:$4),Table1[[#This Row],[CTN]],"")</f>
        <v>1</v>
      </c>
      <c r="AG140" s="2" t="str">
        <f ca="1">IF(Table1[[#This Row],[CTN_MG_1]]="","",Table1[[#This Row],[SISA X]])</f>
        <v/>
      </c>
      <c r="AH140" s="2" t="str">
        <f ca="1">IF(Table1[[#This Row],[QTY_ECER_MG_1]]="","",Table1[[#This Row],[STN SISA X]])</f>
        <v/>
      </c>
      <c r="AI140" s="2">
        <f ca="1">IF(Table1[[#This Row],[CTN_MG_1]]="","",COUNT(AF$6:AF140))</f>
        <v>126</v>
      </c>
      <c r="AJ140" s="2" t="str">
        <f ca="1">IF(AND(Table1[TGL_H]&gt;=$3:$3,Table1[TGL_H]&lt;=$4:$4),Table1[CTN],"")</f>
        <v/>
      </c>
      <c r="AK140" s="2" t="str">
        <f ca="1">IF(Table1[[#This Row],[CTN_MG_2]]="","",Table1[[#This Row],[SISA X]])</f>
        <v/>
      </c>
      <c r="AL140" s="2" t="str">
        <f ca="1">IF(Table1[[#This Row],[QTY_ECER_MG_2]]="","",Table1[[#This Row],[STN SISA X]])</f>
        <v/>
      </c>
      <c r="AM140" s="2" t="str">
        <f ca="1">IF(Table1[[#This Row],[CTN_MG_2]]="","",COUNT(AJ$6:AJ140))</f>
        <v/>
      </c>
      <c r="AN140" s="2" t="str">
        <f ca="1">IF(AND(AR$5:AR$345&gt;=$3:$3,AR$5:AR$345&lt;=$4:$4),Table1[[#This Row],[CTN]],"")</f>
        <v/>
      </c>
      <c r="AO140" s="2" t="str">
        <f ca="1">IF(Table1[[#This Row],[CTN_MG_3]]="","",Table1[[#This Row],[SISA X]])</f>
        <v/>
      </c>
      <c r="AP140" s="2" t="str">
        <f ca="1">IF(Table1[[#This Row],[QTY_ECER_MG_3]]="","",Table1[[#This Row],[STN SISA X]])</f>
        <v/>
      </c>
      <c r="AQ140" s="4" t="str">
        <f ca="1">IF(Table1[[#This Row],[CTN_MG_3]]="","",COUNT(AN$6:AN140))</f>
        <v/>
      </c>
      <c r="AR140" s="3">
        <f ca="1">INDEX([1]!NOTA[TGL_H],Table1[[#This Row],[//NOTA]])</f>
        <v>45115</v>
      </c>
    </row>
    <row r="141" spans="1:44" x14ac:dyDescent="0.25">
      <c r="A141" s="1">
        <v>175</v>
      </c>
      <c r="D141" t="str">
        <f ca="1">INDEX([1]!NOTA[NB NOTA_C_QTY],Table1[[#This Row],[//NOTA]])</f>
        <v>pencilcasepc0719ac36afanimalcalenderjk288pcsartomoro</v>
      </c>
      <c r="E14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141" t="e">
        <f ca="1">MATCH(E$5:E$345,[2]!GLOBAL[POINTER],0)</f>
        <v>#N/A</v>
      </c>
      <c r="G141">
        <f t="shared" si="2"/>
        <v>175</v>
      </c>
      <c r="H141">
        <f ca="1">MATCH(Table1[[#This Row],[NB NOTA_C_QTY]],[3]!db[NB NOTA_C_QTY],0)</f>
        <v>2012</v>
      </c>
      <c r="I141" s="4" t="str">
        <f ca="1">INDEX(INDIRECT($4:$4),Table1[//DB])</f>
        <v>Pc JK PC-0719AC-36A/F Animal Calender</v>
      </c>
      <c r="J141" s="4" t="str">
        <f ca="1">INDEX(INDIRECT($4:$4),Table1[//DB])</f>
        <v>ARTO MORO</v>
      </c>
      <c r="K141" s="5" t="str">
        <f ca="1">INDEX(INDIRECT($4:$4),Table1[//DB])</f>
        <v>ATALI</v>
      </c>
      <c r="L141" s="4" t="str">
        <f ca="1">INDEX(INDIRECT($4:$4),Table1[//DB])</f>
        <v>288 PCS</v>
      </c>
      <c r="M141" s="4" t="str">
        <f ca="1">INDEX(INDIRECT($4:$4),Table1[//DB])</f>
        <v>pcase</v>
      </c>
      <c r="N141" s="4" t="str">
        <f ca="1">INDEX(INDIRECT($4:$4),Table1[//DB])</f>
        <v>288</v>
      </c>
      <c r="O141" s="4" t="str">
        <f ca="1">INDEX(INDIRECT($4:$4),Table1[//DB])</f>
        <v>PCS</v>
      </c>
      <c r="P141" s="4" t="str">
        <f ca="1">INDEX(INDIRECT($4:$4),Table1[//DB])</f>
        <v/>
      </c>
      <c r="Q141" s="4" t="str">
        <f ca="1">INDEX(INDIRECT($4:$4),Table1[//DB])</f>
        <v/>
      </c>
      <c r="R141" s="4" t="str">
        <f ca="1">INDEX(INDIRECT($4:$4),Table1[//DB])</f>
        <v/>
      </c>
      <c r="S141" s="4" t="str">
        <f ca="1">INDEX(INDIRECT($4:$4),Table1[//DB])</f>
        <v/>
      </c>
      <c r="T141" s="4">
        <f ca="1">INDEX(INDIRECT($4:$4),Table1[//DB])</f>
        <v>288</v>
      </c>
      <c r="U141" s="4" t="str">
        <f ca="1">INDEX(INDIRECT($4:$4),Table1[//DB])</f>
        <v>PCS</v>
      </c>
      <c r="V141" s="4"/>
      <c r="W141" s="2">
        <f>INDEX([1]!NOTA[C],Table1[[#This Row],[//NOTA]])</f>
        <v>1</v>
      </c>
      <c r="X1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1" s="2">
        <f>IF(Table1[[#This Row],[CTN]]&lt;1,"",INDEX([1]!NOTA[QTY],Table1[[#This Row],[//NOTA]]))</f>
        <v>288</v>
      </c>
      <c r="Z141" s="2" t="str">
        <f>IF(Table1[[#This Row],[CTN]]&lt;1,"",INDEX([1]!NOTA[STN],Table1[[#This Row],[//NOTA]]))</f>
        <v>PCS</v>
      </c>
      <c r="AA1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41" s="4" t="str">
        <f>IF(Table1[[#This Row],[CTN]]&lt;1,INDEX([1]!NOTA[QTY],Table1[[#This Row],[//NOTA]]),"")</f>
        <v/>
      </c>
      <c r="AC141" s="4" t="str">
        <f>IF(Table1[[#This Row],[SISA]]="","",INDEX([1]!NOTA[STN],Table1[[#This Row],[//NOTA]]))</f>
        <v/>
      </c>
      <c r="AD1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1" s="2" t="str">
        <f>IF(Table1[[#This Row],[SISA X]]="","",Table1[[#This Row],[STN X]])</f>
        <v/>
      </c>
      <c r="AF141" s="2">
        <f ca="1">IF(AND(AR$5:AR$345&gt;=$3:$3,AR$5:AR$345&lt;=$4:$4),Table1[[#This Row],[CTN]],"")</f>
        <v>1</v>
      </c>
      <c r="AG141" s="2" t="str">
        <f ca="1">IF(Table1[[#This Row],[CTN_MG_1]]="","",Table1[[#This Row],[SISA X]])</f>
        <v/>
      </c>
      <c r="AH141" s="2" t="str">
        <f ca="1">IF(Table1[[#This Row],[QTY_ECER_MG_1]]="","",Table1[[#This Row],[STN SISA X]])</f>
        <v/>
      </c>
      <c r="AI141" s="2">
        <f ca="1">IF(Table1[[#This Row],[CTN_MG_1]]="","",COUNT(AF$6:AF141))</f>
        <v>127</v>
      </c>
      <c r="AJ141" s="2" t="str">
        <f ca="1">IF(AND(Table1[TGL_H]&gt;=$3:$3,Table1[TGL_H]&lt;=$4:$4),Table1[CTN],"")</f>
        <v/>
      </c>
      <c r="AK141" s="2" t="str">
        <f ca="1">IF(Table1[[#This Row],[CTN_MG_2]]="","",Table1[[#This Row],[SISA X]])</f>
        <v/>
      </c>
      <c r="AL141" s="2" t="str">
        <f ca="1">IF(Table1[[#This Row],[QTY_ECER_MG_2]]="","",Table1[[#This Row],[STN SISA X]])</f>
        <v/>
      </c>
      <c r="AM141" s="2" t="str">
        <f ca="1">IF(Table1[[#This Row],[CTN_MG_2]]="","",COUNT(AJ$6:AJ141))</f>
        <v/>
      </c>
      <c r="AN141" s="2" t="str">
        <f ca="1">IF(AND(AR$5:AR$345&gt;=$3:$3,AR$5:AR$345&lt;=$4:$4),Table1[[#This Row],[CTN]],"")</f>
        <v/>
      </c>
      <c r="AO141" s="2" t="str">
        <f ca="1">IF(Table1[[#This Row],[CTN_MG_3]]="","",Table1[[#This Row],[SISA X]])</f>
        <v/>
      </c>
      <c r="AP141" s="2" t="str">
        <f ca="1">IF(Table1[[#This Row],[QTY_ECER_MG_3]]="","",Table1[[#This Row],[STN SISA X]])</f>
        <v/>
      </c>
      <c r="AQ141" s="4" t="str">
        <f ca="1">IF(Table1[[#This Row],[CTN_MG_3]]="","",COUNT(AN$6:AN141))</f>
        <v/>
      </c>
      <c r="AR141" s="3">
        <f ca="1">INDEX([1]!NOTA[TGL_H],Table1[[#This Row],[//NOTA]])</f>
        <v>45115</v>
      </c>
    </row>
    <row r="142" spans="1:44" x14ac:dyDescent="0.25">
      <c r="A142" s="1">
        <v>176</v>
      </c>
      <c r="D142" t="str">
        <f ca="1">INDEX([1]!NOTA[NB NOTA_C_QTY],Table1[[#This Row],[//NOTA]])</f>
        <v>pencilcasepc0719tv33aftraveljk288pcsartomoro</v>
      </c>
      <c r="E14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142" t="e">
        <f ca="1">MATCH(E$5:E$345,[2]!GLOBAL[POINTER],0)</f>
        <v>#N/A</v>
      </c>
      <c r="G142">
        <f t="shared" si="2"/>
        <v>176</v>
      </c>
      <c r="H142">
        <f ca="1">MATCH(Table1[[#This Row],[NB NOTA_C_QTY]],[3]!db[NB NOTA_C_QTY],0)</f>
        <v>2024</v>
      </c>
      <c r="I142" s="4" t="str">
        <f ca="1">INDEX(INDIRECT($4:$4),Table1[//DB])</f>
        <v>Pc JK PC-0719TV-33A/F Travel</v>
      </c>
      <c r="J142" s="4" t="str">
        <f ca="1">INDEX(INDIRECT($4:$4),Table1[//DB])</f>
        <v>ARTO MORO</v>
      </c>
      <c r="K142" s="5" t="str">
        <f ca="1">INDEX(INDIRECT($4:$4),Table1[//DB])</f>
        <v>ATALI</v>
      </c>
      <c r="L142" s="4" t="str">
        <f ca="1">INDEX(INDIRECT($4:$4),Table1[//DB])</f>
        <v>288 PCS</v>
      </c>
      <c r="M142" s="4" t="str">
        <f ca="1">INDEX(INDIRECT($4:$4),Table1[//DB])</f>
        <v>pcase</v>
      </c>
      <c r="N142" s="4" t="str">
        <f ca="1">INDEX(INDIRECT($4:$4),Table1[//DB])</f>
        <v>288</v>
      </c>
      <c r="O142" s="4" t="str">
        <f ca="1">INDEX(INDIRECT($4:$4),Table1[//DB])</f>
        <v>PCS</v>
      </c>
      <c r="P142" s="4" t="str">
        <f ca="1">INDEX(INDIRECT($4:$4),Table1[//DB])</f>
        <v/>
      </c>
      <c r="Q142" s="4" t="str">
        <f ca="1">INDEX(INDIRECT($4:$4),Table1[//DB])</f>
        <v/>
      </c>
      <c r="R142" s="4" t="str">
        <f ca="1">INDEX(INDIRECT($4:$4),Table1[//DB])</f>
        <v/>
      </c>
      <c r="S142" s="4" t="str">
        <f ca="1">INDEX(INDIRECT($4:$4),Table1[//DB])</f>
        <v/>
      </c>
      <c r="T142" s="4">
        <f ca="1">INDEX(INDIRECT($4:$4),Table1[//DB])</f>
        <v>288</v>
      </c>
      <c r="U142" s="4" t="str">
        <f ca="1">INDEX(INDIRECT($4:$4),Table1[//DB])</f>
        <v>PCS</v>
      </c>
      <c r="V142" s="4"/>
      <c r="W142" s="2">
        <f>INDEX([1]!NOTA[C],Table1[[#This Row],[//NOTA]])</f>
        <v>2</v>
      </c>
      <c r="X14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2" s="2">
        <f>IF(Table1[[#This Row],[CTN]]&lt;1,"",INDEX([1]!NOTA[QTY],Table1[[#This Row],[//NOTA]]))</f>
        <v>576</v>
      </c>
      <c r="Z142" s="2" t="str">
        <f>IF(Table1[[#This Row],[CTN]]&lt;1,"",INDEX([1]!NOTA[STN],Table1[[#This Row],[//NOTA]]))</f>
        <v>PCS</v>
      </c>
      <c r="AA1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42" s="4" t="str">
        <f>IF(Table1[[#This Row],[CTN]]&lt;1,INDEX([1]!NOTA[QTY],Table1[[#This Row],[//NOTA]]),"")</f>
        <v/>
      </c>
      <c r="AC142" s="4" t="str">
        <f>IF(Table1[[#This Row],[SISA]]="","",INDEX([1]!NOTA[STN],Table1[[#This Row],[//NOTA]]))</f>
        <v/>
      </c>
      <c r="AD1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2" s="2" t="str">
        <f>IF(Table1[[#This Row],[SISA X]]="","",Table1[[#This Row],[STN X]])</f>
        <v/>
      </c>
      <c r="AF142" s="2">
        <f ca="1">IF(AND(AR$5:AR$345&gt;=$3:$3,AR$5:AR$345&lt;=$4:$4),Table1[[#This Row],[CTN]],"")</f>
        <v>2</v>
      </c>
      <c r="AG142" s="2" t="str">
        <f ca="1">IF(Table1[[#This Row],[CTN_MG_1]]="","",Table1[[#This Row],[SISA X]])</f>
        <v/>
      </c>
      <c r="AH142" s="2" t="str">
        <f ca="1">IF(Table1[[#This Row],[QTY_ECER_MG_1]]="","",Table1[[#This Row],[STN SISA X]])</f>
        <v/>
      </c>
      <c r="AI142" s="2">
        <f ca="1">IF(Table1[[#This Row],[CTN_MG_1]]="","",COUNT(AF$6:AF142))</f>
        <v>128</v>
      </c>
      <c r="AJ142" s="2" t="str">
        <f ca="1">IF(AND(Table1[TGL_H]&gt;=$3:$3,Table1[TGL_H]&lt;=$4:$4),Table1[CTN],"")</f>
        <v/>
      </c>
      <c r="AK142" s="2" t="str">
        <f ca="1">IF(Table1[[#This Row],[CTN_MG_2]]="","",Table1[[#This Row],[SISA X]])</f>
        <v/>
      </c>
      <c r="AL142" s="2" t="str">
        <f ca="1">IF(Table1[[#This Row],[QTY_ECER_MG_2]]="","",Table1[[#This Row],[STN SISA X]])</f>
        <v/>
      </c>
      <c r="AM142" s="2" t="str">
        <f ca="1">IF(Table1[[#This Row],[CTN_MG_2]]="","",COUNT(AJ$6:AJ142))</f>
        <v/>
      </c>
      <c r="AN142" s="2" t="str">
        <f ca="1">IF(AND(AR$5:AR$345&gt;=$3:$3,AR$5:AR$345&lt;=$4:$4),Table1[[#This Row],[CTN]],"")</f>
        <v/>
      </c>
      <c r="AO142" s="2" t="str">
        <f ca="1">IF(Table1[[#This Row],[CTN_MG_3]]="","",Table1[[#This Row],[SISA X]])</f>
        <v/>
      </c>
      <c r="AP142" s="2" t="str">
        <f ca="1">IF(Table1[[#This Row],[QTY_ECER_MG_3]]="","",Table1[[#This Row],[STN SISA X]])</f>
        <v/>
      </c>
      <c r="AQ142" s="4" t="str">
        <f ca="1">IF(Table1[[#This Row],[CTN_MG_3]]="","",COUNT(AN$6:AN142))</f>
        <v/>
      </c>
      <c r="AR142" s="3">
        <f ca="1">INDEX([1]!NOTA[TGL_H],Table1[[#This Row],[//NOTA]])</f>
        <v>45115</v>
      </c>
    </row>
    <row r="143" spans="1:44" x14ac:dyDescent="0.25">
      <c r="A143" s="1">
        <v>178</v>
      </c>
      <c r="D143" t="str">
        <f ca="1">INDEX([1]!NOTA[NB NOTA_C_QTY],Table1[[#This Row],[//NOTA]])</f>
        <v>oilpastelop12sppcaseseaworldjk12lsnartomoro</v>
      </c>
      <c r="E14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43" t="e">
        <f ca="1">MATCH(E$5:E$345,[2]!GLOBAL[POINTER],0)</f>
        <v>#N/A</v>
      </c>
      <c r="G143">
        <f t="shared" si="2"/>
        <v>178</v>
      </c>
      <c r="H143">
        <f ca="1">MATCH(Table1[[#This Row],[NB NOTA_C_QTY]],[3]!db[NB NOTA_C_QTY],0)</f>
        <v>1765</v>
      </c>
      <c r="I143" s="4" t="str">
        <f ca="1">INDEX(INDIRECT($4:$4),Table1[//DB])</f>
        <v>O pastel JK 12W OP-12 S</v>
      </c>
      <c r="J143" s="4" t="str">
        <f ca="1">INDEX(INDIRECT($4:$4),Table1[//DB])</f>
        <v>ARTO MORO</v>
      </c>
      <c r="K143" s="5" t="str">
        <f ca="1">INDEX(INDIRECT($4:$4),Table1[//DB])</f>
        <v>ATALI</v>
      </c>
      <c r="L143" s="4" t="str">
        <f ca="1">INDEX(INDIRECT($4:$4),Table1[//DB])</f>
        <v>12 LSN</v>
      </c>
      <c r="M143" s="4" t="str">
        <f ca="1">INDEX(INDIRECT($4:$4),Table1[//DB])</f>
        <v>cr/op</v>
      </c>
      <c r="N143" s="4" t="str">
        <f ca="1">INDEX(INDIRECT($4:$4),Table1[//DB])</f>
        <v>12</v>
      </c>
      <c r="O143" s="4" t="str">
        <f ca="1">INDEX(INDIRECT($4:$4),Table1[//DB])</f>
        <v>LSN</v>
      </c>
      <c r="P143" s="4">
        <f ca="1">INDEX(INDIRECT($4:$4),Table1[//DB])</f>
        <v>12</v>
      </c>
      <c r="Q143" s="4" t="str">
        <f ca="1">INDEX(INDIRECT($4:$4),Table1[//DB])</f>
        <v>PCS</v>
      </c>
      <c r="R143" s="4" t="str">
        <f ca="1">INDEX(INDIRECT($4:$4),Table1[//DB])</f>
        <v/>
      </c>
      <c r="S143" s="4" t="str">
        <f ca="1">INDEX(INDIRECT($4:$4),Table1[//DB])</f>
        <v/>
      </c>
      <c r="T143" s="4">
        <f ca="1">INDEX(INDIRECT($4:$4),Table1[//DB])</f>
        <v>144</v>
      </c>
      <c r="U143" s="4" t="str">
        <f ca="1">INDEX(INDIRECT($4:$4),Table1[//DB])</f>
        <v>PCS</v>
      </c>
      <c r="V143" s="4"/>
      <c r="W143" s="2">
        <f>INDEX([1]!NOTA[C],Table1[[#This Row],[//NOTA]])</f>
        <v>10</v>
      </c>
      <c r="X14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43" s="2">
        <f>IF(Table1[[#This Row],[CTN]]&lt;1,"",INDEX([1]!NOTA[QTY],Table1[[#This Row],[//NOTA]]))</f>
        <v>1440</v>
      </c>
      <c r="Z143" s="2" t="str">
        <f>IF(Table1[[#This Row],[CTN]]&lt;1,"",INDEX([1]!NOTA[STN],Table1[[#This Row],[//NOTA]]))</f>
        <v>SET</v>
      </c>
      <c r="AA1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43" s="4" t="str">
        <f>IF(Table1[[#This Row],[CTN]]&lt;1,INDEX([1]!NOTA[QTY],Table1[[#This Row],[//NOTA]]),"")</f>
        <v/>
      </c>
      <c r="AC143" s="4" t="str">
        <f>IF(Table1[[#This Row],[SISA]]="","",INDEX([1]!NOTA[STN],Table1[[#This Row],[//NOTA]]))</f>
        <v/>
      </c>
      <c r="AD1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3" s="2" t="str">
        <f>IF(Table1[[#This Row],[SISA X]]="","",Table1[[#This Row],[STN X]])</f>
        <v/>
      </c>
      <c r="AF143" s="2">
        <f ca="1">IF(AND(AR$5:AR$345&gt;=$3:$3,AR$5:AR$345&lt;=$4:$4),Table1[[#This Row],[CTN]],"")</f>
        <v>10</v>
      </c>
      <c r="AG143" s="2" t="str">
        <f ca="1">IF(Table1[[#This Row],[CTN_MG_1]]="","",Table1[[#This Row],[SISA X]])</f>
        <v/>
      </c>
      <c r="AH143" s="2" t="str">
        <f ca="1">IF(Table1[[#This Row],[QTY_ECER_MG_1]]="","",Table1[[#This Row],[STN SISA X]])</f>
        <v/>
      </c>
      <c r="AI143" s="2">
        <f ca="1">IF(Table1[[#This Row],[CTN_MG_1]]="","",COUNT(AF$6:AF143))</f>
        <v>129</v>
      </c>
      <c r="AJ143" s="2" t="str">
        <f ca="1">IF(AND(Table1[TGL_H]&gt;=$3:$3,Table1[TGL_H]&lt;=$4:$4),Table1[CTN],"")</f>
        <v/>
      </c>
      <c r="AK143" s="2" t="str">
        <f ca="1">IF(Table1[[#This Row],[CTN_MG_2]]="","",Table1[[#This Row],[SISA X]])</f>
        <v/>
      </c>
      <c r="AL143" s="2" t="str">
        <f ca="1">IF(Table1[[#This Row],[QTY_ECER_MG_2]]="","",Table1[[#This Row],[STN SISA X]])</f>
        <v/>
      </c>
      <c r="AM143" s="2" t="str">
        <f ca="1">IF(Table1[[#This Row],[CTN_MG_2]]="","",COUNT(AJ$6:AJ143))</f>
        <v/>
      </c>
      <c r="AN143" s="2" t="str">
        <f ca="1">IF(AND(AR$5:AR$345&gt;=$3:$3,AR$5:AR$345&lt;=$4:$4),Table1[[#This Row],[CTN]],"")</f>
        <v/>
      </c>
      <c r="AO143" s="2" t="str">
        <f ca="1">IF(Table1[[#This Row],[CTN_MG_3]]="","",Table1[[#This Row],[SISA X]])</f>
        <v/>
      </c>
      <c r="AP143" s="2" t="str">
        <f ca="1">IF(Table1[[#This Row],[QTY_ECER_MG_3]]="","",Table1[[#This Row],[STN SISA X]])</f>
        <v/>
      </c>
      <c r="AQ143" s="4" t="str">
        <f ca="1">IF(Table1[[#This Row],[CTN_MG_3]]="","",COUNT(AN$6:AN143))</f>
        <v/>
      </c>
      <c r="AR143" s="3">
        <f ca="1">INDEX([1]!NOTA[TGL_H],Table1[[#This Row],[//NOTA]])</f>
        <v>45115</v>
      </c>
    </row>
    <row r="144" spans="1:44" x14ac:dyDescent="0.25">
      <c r="A144" s="1">
        <v>179</v>
      </c>
      <c r="D144" t="str">
        <f ca="1">INDEX([1]!NOTA[NB NOTA_C_QTY],Table1[[#This Row],[//NOTA]])</f>
        <v>colorpencilcp12pbjk12lsnartomoro</v>
      </c>
      <c r="E14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pwjk12wcp12pbpanjang12lsn</v>
      </c>
      <c r="F144" t="e">
        <f ca="1">MATCH(E$5:E$345,[2]!GLOBAL[POINTER],0)</f>
        <v>#N/A</v>
      </c>
      <c r="G144">
        <f t="shared" si="2"/>
        <v>179</v>
      </c>
      <c r="H144">
        <f ca="1">MATCH(Table1[[#This Row],[NB NOTA_C_QTY]],[3]!db[NB NOTA_C_QTY],0)</f>
        <v>541</v>
      </c>
      <c r="I144" s="4" t="str">
        <f ca="1">INDEX(INDIRECT($4:$4),Table1[//DB])</f>
        <v>PW JK 12W CP-12 PB panjang</v>
      </c>
      <c r="J144" s="4" t="str">
        <f ca="1">INDEX(INDIRECT($4:$4),Table1[//DB])</f>
        <v>ARTO MORO</v>
      </c>
      <c r="K144" s="5" t="str">
        <f ca="1">INDEX(INDIRECT($4:$4),Table1[//DB])</f>
        <v>ATALI</v>
      </c>
      <c r="L144" s="4" t="str">
        <f ca="1">INDEX(INDIRECT($4:$4),Table1[//DB])</f>
        <v>12 LSN</v>
      </c>
      <c r="M144" s="4" t="str">
        <f ca="1">INDEX(INDIRECT($4:$4),Table1[//DB])</f>
        <v>pw</v>
      </c>
      <c r="N144" s="4" t="str">
        <f ca="1">INDEX(INDIRECT($4:$4),Table1[//DB])</f>
        <v>12</v>
      </c>
      <c r="O144" s="4" t="str">
        <f ca="1">INDEX(INDIRECT($4:$4),Table1[//DB])</f>
        <v>LSN</v>
      </c>
      <c r="P144" s="4">
        <f ca="1">INDEX(INDIRECT($4:$4),Table1[//DB])</f>
        <v>12</v>
      </c>
      <c r="Q144" s="4" t="str">
        <f ca="1">INDEX(INDIRECT($4:$4),Table1[//DB])</f>
        <v>PCS</v>
      </c>
      <c r="R144" s="4" t="str">
        <f ca="1">INDEX(INDIRECT($4:$4),Table1[//DB])</f>
        <v/>
      </c>
      <c r="S144" s="4" t="str">
        <f ca="1">INDEX(INDIRECT($4:$4),Table1[//DB])</f>
        <v/>
      </c>
      <c r="T144" s="4">
        <f ca="1">INDEX(INDIRECT($4:$4),Table1[//DB])</f>
        <v>144</v>
      </c>
      <c r="U144" s="4" t="str">
        <f ca="1">INDEX(INDIRECT($4:$4),Table1[//DB])</f>
        <v>PCS</v>
      </c>
      <c r="V144" s="4"/>
      <c r="W144" s="2">
        <f>INDEX([1]!NOTA[C],Table1[[#This Row],[//NOTA]])</f>
        <v>13</v>
      </c>
      <c r="X144" s="2">
        <f ca="1">IF(Table1[[#This Row],[Column5]]/Table1[[#This Row],[QTY X]]=Table1[[#This Row],[CTN]],Table1[[#This Row],[Column5]]/Table1[[#This Row],[QTY X]],Table1[[#This Row],[Column5]]/Table1[[#This Row],[QTY X]]&amp;" xxx ")</f>
        <v>13</v>
      </c>
      <c r="Y144" s="2">
        <f>IF(Table1[[#This Row],[CTN]]&lt;1,"",INDEX([1]!NOTA[QTY],Table1[[#This Row],[//NOTA]]))</f>
        <v>1872</v>
      </c>
      <c r="Z144" s="2" t="str">
        <f>IF(Table1[[#This Row],[CTN]]&lt;1,"",INDEX([1]!NOTA[STN],Table1[[#This Row],[//NOTA]]))</f>
        <v>SET</v>
      </c>
      <c r="AA1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1872</v>
      </c>
      <c r="AB144" s="4" t="str">
        <f>IF(Table1[[#This Row],[CTN]]&lt;1,INDEX([1]!NOTA[QTY],Table1[[#This Row],[//NOTA]]),"")</f>
        <v/>
      </c>
      <c r="AC144" s="4" t="str">
        <f>IF(Table1[[#This Row],[SISA]]="","",INDEX([1]!NOTA[STN],Table1[[#This Row],[//NOTA]]))</f>
        <v/>
      </c>
      <c r="AD1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4" s="2" t="str">
        <f>IF(Table1[[#This Row],[SISA X]]="","",Table1[[#This Row],[STN X]])</f>
        <v/>
      </c>
      <c r="AF144" s="2">
        <f ca="1">IF(AND(AR$5:AR$345&gt;=$3:$3,AR$5:AR$345&lt;=$4:$4),Table1[[#This Row],[CTN]],"")</f>
        <v>13</v>
      </c>
      <c r="AG144" s="2" t="str">
        <f ca="1">IF(Table1[[#This Row],[CTN_MG_1]]="","",Table1[[#This Row],[SISA X]])</f>
        <v/>
      </c>
      <c r="AH144" s="2" t="str">
        <f ca="1">IF(Table1[[#This Row],[QTY_ECER_MG_1]]="","",Table1[[#This Row],[STN SISA X]])</f>
        <v/>
      </c>
      <c r="AI144" s="2">
        <f ca="1">IF(Table1[[#This Row],[CTN_MG_1]]="","",COUNT(AF$6:AF144))</f>
        <v>130</v>
      </c>
      <c r="AJ144" s="2" t="str">
        <f ca="1">IF(AND(Table1[TGL_H]&gt;=$3:$3,Table1[TGL_H]&lt;=$4:$4),Table1[CTN],"")</f>
        <v/>
      </c>
      <c r="AK144" s="2" t="str">
        <f ca="1">IF(Table1[[#This Row],[CTN_MG_2]]="","",Table1[[#This Row],[SISA X]])</f>
        <v/>
      </c>
      <c r="AL144" s="2" t="str">
        <f ca="1">IF(Table1[[#This Row],[QTY_ECER_MG_2]]="","",Table1[[#This Row],[STN SISA X]])</f>
        <v/>
      </c>
      <c r="AM144" s="2" t="str">
        <f ca="1">IF(Table1[[#This Row],[CTN_MG_2]]="","",COUNT(AJ$6:AJ144))</f>
        <v/>
      </c>
      <c r="AN144" s="2" t="str">
        <f ca="1">IF(AND(AR$5:AR$345&gt;=$3:$3,AR$5:AR$345&lt;=$4:$4),Table1[[#This Row],[CTN]],"")</f>
        <v/>
      </c>
      <c r="AO144" s="2" t="str">
        <f ca="1">IF(Table1[[#This Row],[CTN_MG_3]]="","",Table1[[#This Row],[SISA X]])</f>
        <v/>
      </c>
      <c r="AP144" s="2" t="str">
        <f ca="1">IF(Table1[[#This Row],[QTY_ECER_MG_3]]="","",Table1[[#This Row],[STN SISA X]])</f>
        <v/>
      </c>
      <c r="AQ144" s="4" t="str">
        <f ca="1">IF(Table1[[#This Row],[CTN_MG_3]]="","",COUNT(AN$6:AN144))</f>
        <v/>
      </c>
      <c r="AR144" s="3">
        <f ca="1">INDEX([1]!NOTA[TGL_H],Table1[[#This Row],[//NOTA]])</f>
        <v>45115</v>
      </c>
    </row>
    <row r="145" spans="1:44" x14ac:dyDescent="0.25">
      <c r="A145" s="1">
        <v>180</v>
      </c>
      <c r="D145" t="str">
        <f ca="1">INDEX([1]!NOTA[NB NOTA_C_QTY],Table1[[#This Row],[//NOTA]])</f>
        <v>eraser526b40pjk50box40pcsartomoro</v>
      </c>
      <c r="E14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145" t="e">
        <f ca="1">MATCH(E$5:E$345,[2]!GLOBAL[POINTER],0)</f>
        <v>#N/A</v>
      </c>
      <c r="G145">
        <f t="shared" si="2"/>
        <v>180</v>
      </c>
      <c r="H145">
        <f ca="1">MATCH(Table1[[#This Row],[NB NOTA_C_QTY]],[3]!db[NB NOTA_C_QTY],0)</f>
        <v>768</v>
      </c>
      <c r="I145" s="4" t="str">
        <f ca="1">INDEX(INDIRECT($4:$4),Table1[//DB])</f>
        <v>Stip JK 526-B40 P Putih</v>
      </c>
      <c r="J145" s="4" t="str">
        <f ca="1">INDEX(INDIRECT($4:$4),Table1[//DB])</f>
        <v>ARTO MORO</v>
      </c>
      <c r="K145" s="5" t="str">
        <f ca="1">INDEX(INDIRECT($4:$4),Table1[//DB])</f>
        <v>ATALI</v>
      </c>
      <c r="L145" s="4" t="str">
        <f ca="1">INDEX(INDIRECT($4:$4),Table1[//DB])</f>
        <v>50 BOX (40 PCS)</v>
      </c>
      <c r="M145" s="4" t="str">
        <f ca="1">INDEX(INDIRECT($4:$4),Table1[//DB])</f>
        <v>stip</v>
      </c>
      <c r="N145" s="4" t="str">
        <f ca="1">INDEX(INDIRECT($4:$4),Table1[//DB])</f>
        <v>50</v>
      </c>
      <c r="O145" s="4" t="str">
        <f ca="1">INDEX(INDIRECT($4:$4),Table1[//DB])</f>
        <v>BOX</v>
      </c>
      <c r="P145" s="4" t="str">
        <f ca="1">INDEX(INDIRECT($4:$4),Table1[//DB])</f>
        <v>40</v>
      </c>
      <c r="Q145" s="4" t="str">
        <f ca="1">INDEX(INDIRECT($4:$4),Table1[//DB])</f>
        <v>PCS</v>
      </c>
      <c r="R145" s="4" t="str">
        <f ca="1">INDEX(INDIRECT($4:$4),Table1[//DB])</f>
        <v/>
      </c>
      <c r="S145" s="4" t="str">
        <f ca="1">INDEX(INDIRECT($4:$4),Table1[//DB])</f>
        <v/>
      </c>
      <c r="T145" s="4">
        <f ca="1">INDEX(INDIRECT($4:$4),Table1[//DB])</f>
        <v>2000</v>
      </c>
      <c r="U145" s="4" t="str">
        <f ca="1">INDEX(INDIRECT($4:$4),Table1[//DB])</f>
        <v>PCS</v>
      </c>
      <c r="V145" s="4"/>
      <c r="W145" s="2">
        <f>INDEX([1]!NOTA[C],Table1[[#This Row],[//NOTA]])</f>
        <v>1</v>
      </c>
      <c r="X1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5" s="2">
        <f>IF(Table1[[#This Row],[CTN]]&lt;1,"",INDEX([1]!NOTA[QTY],Table1[[#This Row],[//NOTA]]))</f>
        <v>50</v>
      </c>
      <c r="Z145" s="2" t="str">
        <f>IF(Table1[[#This Row],[CTN]]&lt;1,"",INDEX([1]!NOTA[STN],Table1[[#This Row],[//NOTA]]))</f>
        <v>BOX</v>
      </c>
      <c r="AA1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145" s="4" t="str">
        <f>IF(Table1[[#This Row],[CTN]]&lt;1,INDEX([1]!NOTA[QTY],Table1[[#This Row],[//NOTA]]),"")</f>
        <v/>
      </c>
      <c r="AC145" s="4" t="str">
        <f>IF(Table1[[#This Row],[SISA]]="","",INDEX([1]!NOTA[STN],Table1[[#This Row],[//NOTA]]))</f>
        <v/>
      </c>
      <c r="AD1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5" s="2" t="str">
        <f>IF(Table1[[#This Row],[SISA X]]="","",Table1[[#This Row],[STN X]])</f>
        <v/>
      </c>
      <c r="AF145" s="2">
        <f ca="1">IF(AND(AR$5:AR$345&gt;=$3:$3,AR$5:AR$345&lt;=$4:$4),Table1[[#This Row],[CTN]],"")</f>
        <v>1</v>
      </c>
      <c r="AG145" s="2" t="str">
        <f ca="1">IF(Table1[[#This Row],[CTN_MG_1]]="","",Table1[[#This Row],[SISA X]])</f>
        <v/>
      </c>
      <c r="AH145" s="2" t="str">
        <f ca="1">IF(Table1[[#This Row],[QTY_ECER_MG_1]]="","",Table1[[#This Row],[STN SISA X]])</f>
        <v/>
      </c>
      <c r="AI145" s="2">
        <f ca="1">IF(Table1[[#This Row],[CTN_MG_1]]="","",COUNT(AF$6:AF145))</f>
        <v>131</v>
      </c>
      <c r="AJ145" s="2" t="str">
        <f ca="1">IF(AND(Table1[TGL_H]&gt;=$3:$3,Table1[TGL_H]&lt;=$4:$4),Table1[CTN],"")</f>
        <v/>
      </c>
      <c r="AK145" s="2" t="str">
        <f ca="1">IF(Table1[[#This Row],[CTN_MG_2]]="","",Table1[[#This Row],[SISA X]])</f>
        <v/>
      </c>
      <c r="AL145" s="2" t="str">
        <f ca="1">IF(Table1[[#This Row],[QTY_ECER_MG_2]]="","",Table1[[#This Row],[STN SISA X]])</f>
        <v/>
      </c>
      <c r="AM145" s="2" t="str">
        <f ca="1">IF(Table1[[#This Row],[CTN_MG_2]]="","",COUNT(AJ$6:AJ145))</f>
        <v/>
      </c>
      <c r="AN145" s="2" t="str">
        <f ca="1">IF(AND(AR$5:AR$345&gt;=$3:$3,AR$5:AR$345&lt;=$4:$4),Table1[[#This Row],[CTN]],"")</f>
        <v/>
      </c>
      <c r="AO145" s="2" t="str">
        <f ca="1">IF(Table1[[#This Row],[CTN_MG_3]]="","",Table1[[#This Row],[SISA X]])</f>
        <v/>
      </c>
      <c r="AP145" s="2" t="str">
        <f ca="1">IF(Table1[[#This Row],[QTY_ECER_MG_3]]="","",Table1[[#This Row],[STN SISA X]])</f>
        <v/>
      </c>
      <c r="AQ145" s="4" t="str">
        <f ca="1">IF(Table1[[#This Row],[CTN_MG_3]]="","",COUNT(AN$6:AN145))</f>
        <v/>
      </c>
      <c r="AR145" s="3">
        <f ca="1">INDEX([1]!NOTA[TGL_H],Table1[[#This Row],[//NOTA]])</f>
        <v>45115</v>
      </c>
    </row>
    <row r="146" spans="1:44" x14ac:dyDescent="0.25">
      <c r="A146" s="1">
        <v>181</v>
      </c>
      <c r="D146" t="str">
        <f ca="1">INDEX([1]!NOTA[NB NOTA_C_QTY],Table1[[#This Row],[//NOTA]])</f>
        <v>erasereb30jk50box30pcsartomoro</v>
      </c>
      <c r="E14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146" t="e">
        <f ca="1">MATCH(E$5:E$345,[2]!GLOBAL[POINTER],0)</f>
        <v>#N/A</v>
      </c>
      <c r="G146">
        <f t="shared" si="2"/>
        <v>181</v>
      </c>
      <c r="H146">
        <f ca="1">MATCH(Table1[[#This Row],[NB NOTA_C_QTY]],[3]!db[NB NOTA_C_QTY],0)</f>
        <v>769</v>
      </c>
      <c r="I146" s="4" t="str">
        <f ca="1">INDEX(INDIRECT($4:$4),Table1[//DB])</f>
        <v>Stip JK EB-30 Hitam</v>
      </c>
      <c r="J146" s="4" t="str">
        <f ca="1">INDEX(INDIRECT($4:$4),Table1[//DB])</f>
        <v>ARTO MORO</v>
      </c>
      <c r="K146" s="5" t="str">
        <f ca="1">INDEX(INDIRECT($4:$4),Table1[//DB])</f>
        <v>ATALI</v>
      </c>
      <c r="L146" s="4" t="str">
        <f ca="1">INDEX(INDIRECT($4:$4),Table1[//DB])</f>
        <v>50 BOX (30 PCS)</v>
      </c>
      <c r="M146" s="4" t="str">
        <f ca="1">INDEX(INDIRECT($4:$4),Table1[//DB])</f>
        <v>stip</v>
      </c>
      <c r="N146" s="4" t="str">
        <f ca="1">INDEX(INDIRECT($4:$4),Table1[//DB])</f>
        <v>50</v>
      </c>
      <c r="O146" s="4" t="str">
        <f ca="1">INDEX(INDIRECT($4:$4),Table1[//DB])</f>
        <v>BOX</v>
      </c>
      <c r="P146" s="4" t="str">
        <f ca="1">INDEX(INDIRECT($4:$4),Table1[//DB])</f>
        <v>30</v>
      </c>
      <c r="Q146" s="4" t="str">
        <f ca="1">INDEX(INDIRECT($4:$4),Table1[//DB])</f>
        <v>PCS</v>
      </c>
      <c r="R146" s="4" t="str">
        <f ca="1">INDEX(INDIRECT($4:$4),Table1[//DB])</f>
        <v/>
      </c>
      <c r="S146" s="4" t="str">
        <f ca="1">INDEX(INDIRECT($4:$4),Table1[//DB])</f>
        <v/>
      </c>
      <c r="T146" s="4">
        <f ca="1">INDEX(INDIRECT($4:$4),Table1[//DB])</f>
        <v>1500</v>
      </c>
      <c r="U146" s="4" t="str">
        <f ca="1">INDEX(INDIRECT($4:$4),Table1[//DB])</f>
        <v>PCS</v>
      </c>
      <c r="V146" s="4"/>
      <c r="W146" s="2">
        <f>INDEX([1]!NOTA[C],Table1[[#This Row],[//NOTA]])</f>
        <v>1</v>
      </c>
      <c r="X1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6" s="2">
        <f>IF(Table1[[#This Row],[CTN]]&lt;1,"",INDEX([1]!NOTA[QTY],Table1[[#This Row],[//NOTA]]))</f>
        <v>50</v>
      </c>
      <c r="Z146" s="2" t="str">
        <f>IF(Table1[[#This Row],[CTN]]&lt;1,"",INDEX([1]!NOTA[STN],Table1[[#This Row],[//NOTA]]))</f>
        <v>BOX</v>
      </c>
      <c r="AA1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146" s="4" t="str">
        <f>IF(Table1[[#This Row],[CTN]]&lt;1,INDEX([1]!NOTA[QTY],Table1[[#This Row],[//NOTA]]),"")</f>
        <v/>
      </c>
      <c r="AC146" s="4" t="str">
        <f>IF(Table1[[#This Row],[SISA]]="","",INDEX([1]!NOTA[STN],Table1[[#This Row],[//NOTA]]))</f>
        <v/>
      </c>
      <c r="AD1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6" s="2" t="str">
        <f>IF(Table1[[#This Row],[SISA X]]="","",Table1[[#This Row],[STN X]])</f>
        <v/>
      </c>
      <c r="AF146" s="2">
        <f ca="1">IF(AND(AR$5:AR$345&gt;=$3:$3,AR$5:AR$345&lt;=$4:$4),Table1[[#This Row],[CTN]],"")</f>
        <v>1</v>
      </c>
      <c r="AG146" s="2" t="str">
        <f ca="1">IF(Table1[[#This Row],[CTN_MG_1]]="","",Table1[[#This Row],[SISA X]])</f>
        <v/>
      </c>
      <c r="AH146" s="2" t="str">
        <f ca="1">IF(Table1[[#This Row],[QTY_ECER_MG_1]]="","",Table1[[#This Row],[STN SISA X]])</f>
        <v/>
      </c>
      <c r="AI146" s="2">
        <f ca="1">IF(Table1[[#This Row],[CTN_MG_1]]="","",COUNT(AF$6:AF146))</f>
        <v>132</v>
      </c>
      <c r="AJ146" s="2" t="str">
        <f ca="1">IF(AND(Table1[TGL_H]&gt;=$3:$3,Table1[TGL_H]&lt;=$4:$4),Table1[CTN],"")</f>
        <v/>
      </c>
      <c r="AK146" s="2" t="str">
        <f ca="1">IF(Table1[[#This Row],[CTN_MG_2]]="","",Table1[[#This Row],[SISA X]])</f>
        <v/>
      </c>
      <c r="AL146" s="2" t="str">
        <f ca="1">IF(Table1[[#This Row],[QTY_ECER_MG_2]]="","",Table1[[#This Row],[STN SISA X]])</f>
        <v/>
      </c>
      <c r="AM146" s="2" t="str">
        <f ca="1">IF(Table1[[#This Row],[CTN_MG_2]]="","",COUNT(AJ$6:AJ146))</f>
        <v/>
      </c>
      <c r="AN146" s="2" t="str">
        <f ca="1">IF(AND(AR$5:AR$345&gt;=$3:$3,AR$5:AR$345&lt;=$4:$4),Table1[[#This Row],[CTN]],"")</f>
        <v/>
      </c>
      <c r="AO146" s="2" t="str">
        <f ca="1">IF(Table1[[#This Row],[CTN_MG_3]]="","",Table1[[#This Row],[SISA X]])</f>
        <v/>
      </c>
      <c r="AP146" s="2" t="str">
        <f ca="1">IF(Table1[[#This Row],[QTY_ECER_MG_3]]="","",Table1[[#This Row],[STN SISA X]])</f>
        <v/>
      </c>
      <c r="AQ146" s="4" t="str">
        <f ca="1">IF(Table1[[#This Row],[CTN_MG_3]]="","",COUNT(AN$6:AN146))</f>
        <v/>
      </c>
      <c r="AR146" s="3">
        <f ca="1">INDEX([1]!NOTA[TGL_H],Table1[[#This Row],[//NOTA]])</f>
        <v>45115</v>
      </c>
    </row>
    <row r="147" spans="1:44" x14ac:dyDescent="0.25">
      <c r="A147" s="1">
        <v>182</v>
      </c>
      <c r="D147" t="str">
        <f ca="1">INDEX([1]!NOTA[NB NOTA_C_QTY],Table1[[#This Row],[//NOTA]])</f>
        <v>eraserer30wjk50box30pcsartomoro</v>
      </c>
      <c r="E14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147" t="e">
        <f ca="1">MATCH(E$5:E$345,[2]!GLOBAL[POINTER],0)</f>
        <v>#N/A</v>
      </c>
      <c r="G147">
        <f t="shared" si="2"/>
        <v>182</v>
      </c>
      <c r="H147">
        <f ca="1">MATCH(Table1[[#This Row],[NB NOTA_C_QTY]],[3]!db[NB NOTA_C_QTY],0)</f>
        <v>775</v>
      </c>
      <c r="I147" s="4" t="str">
        <f ca="1">INDEX(INDIRECT($4:$4),Table1[//DB])</f>
        <v>Stip JK ER-30 W</v>
      </c>
      <c r="J147" s="4" t="str">
        <f ca="1">INDEX(INDIRECT($4:$4),Table1[//DB])</f>
        <v>ARTO MORO</v>
      </c>
      <c r="K147" s="5" t="str">
        <f ca="1">INDEX(INDIRECT($4:$4),Table1[//DB])</f>
        <v>ATALI</v>
      </c>
      <c r="L147" s="4" t="str">
        <f ca="1">INDEX(INDIRECT($4:$4),Table1[//DB])</f>
        <v>50 BOX (30 PCS)</v>
      </c>
      <c r="M147" s="4" t="str">
        <f ca="1">INDEX(INDIRECT($4:$4),Table1[//DB])</f>
        <v>stip</v>
      </c>
      <c r="N147" s="4" t="str">
        <f ca="1">INDEX(INDIRECT($4:$4),Table1[//DB])</f>
        <v>50</v>
      </c>
      <c r="O147" s="4" t="str">
        <f ca="1">INDEX(INDIRECT($4:$4),Table1[//DB])</f>
        <v>BOX</v>
      </c>
      <c r="P147" s="4" t="str">
        <f ca="1">INDEX(INDIRECT($4:$4),Table1[//DB])</f>
        <v>30</v>
      </c>
      <c r="Q147" s="4" t="str">
        <f ca="1">INDEX(INDIRECT($4:$4),Table1[//DB])</f>
        <v>PCS</v>
      </c>
      <c r="R147" s="4" t="str">
        <f ca="1">INDEX(INDIRECT($4:$4),Table1[//DB])</f>
        <v/>
      </c>
      <c r="S147" s="4" t="str">
        <f ca="1">INDEX(INDIRECT($4:$4),Table1[//DB])</f>
        <v/>
      </c>
      <c r="T147" s="4">
        <f ca="1">INDEX(INDIRECT($4:$4),Table1[//DB])</f>
        <v>1500</v>
      </c>
      <c r="U147" s="4" t="str">
        <f ca="1">INDEX(INDIRECT($4:$4),Table1[//DB])</f>
        <v>PCS</v>
      </c>
      <c r="V147" s="4"/>
      <c r="W147" s="2">
        <f>INDEX([1]!NOTA[C],Table1[[#This Row],[//NOTA]])</f>
        <v>2</v>
      </c>
      <c r="X14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7" s="2">
        <f>IF(Table1[[#This Row],[CTN]]&lt;1,"",INDEX([1]!NOTA[QTY],Table1[[#This Row],[//NOTA]]))</f>
        <v>100</v>
      </c>
      <c r="Z147" s="2" t="str">
        <f>IF(Table1[[#This Row],[CTN]]&lt;1,"",INDEX([1]!NOTA[STN],Table1[[#This Row],[//NOTA]]))</f>
        <v>BOX</v>
      </c>
      <c r="AA1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147" s="4" t="str">
        <f>IF(Table1[[#This Row],[CTN]]&lt;1,INDEX([1]!NOTA[QTY],Table1[[#This Row],[//NOTA]]),"")</f>
        <v/>
      </c>
      <c r="AC147" s="4" t="str">
        <f>IF(Table1[[#This Row],[SISA]]="","",INDEX([1]!NOTA[STN],Table1[[#This Row],[//NOTA]]))</f>
        <v/>
      </c>
      <c r="AD1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7" s="2" t="str">
        <f>IF(Table1[[#This Row],[SISA X]]="","",Table1[[#This Row],[STN X]])</f>
        <v/>
      </c>
      <c r="AF147" s="2">
        <f ca="1">IF(AND(AR$5:AR$345&gt;=$3:$3,AR$5:AR$345&lt;=$4:$4),Table1[[#This Row],[CTN]],"")</f>
        <v>2</v>
      </c>
      <c r="AG147" s="2" t="str">
        <f ca="1">IF(Table1[[#This Row],[CTN_MG_1]]="","",Table1[[#This Row],[SISA X]])</f>
        <v/>
      </c>
      <c r="AH147" s="2" t="str">
        <f ca="1">IF(Table1[[#This Row],[QTY_ECER_MG_1]]="","",Table1[[#This Row],[STN SISA X]])</f>
        <v/>
      </c>
      <c r="AI147" s="2">
        <f ca="1">IF(Table1[[#This Row],[CTN_MG_1]]="","",COUNT(AF$6:AF147))</f>
        <v>133</v>
      </c>
      <c r="AJ147" s="2" t="str">
        <f ca="1">IF(AND(Table1[TGL_H]&gt;=$3:$3,Table1[TGL_H]&lt;=$4:$4),Table1[CTN],"")</f>
        <v/>
      </c>
      <c r="AK147" s="2" t="str">
        <f ca="1">IF(Table1[[#This Row],[CTN_MG_2]]="","",Table1[[#This Row],[SISA X]])</f>
        <v/>
      </c>
      <c r="AL147" s="2" t="str">
        <f ca="1">IF(Table1[[#This Row],[QTY_ECER_MG_2]]="","",Table1[[#This Row],[STN SISA X]])</f>
        <v/>
      </c>
      <c r="AM147" s="2" t="str">
        <f ca="1">IF(Table1[[#This Row],[CTN_MG_2]]="","",COUNT(AJ$6:AJ147))</f>
        <v/>
      </c>
      <c r="AN147" s="2" t="str">
        <f ca="1">IF(AND(AR$5:AR$345&gt;=$3:$3,AR$5:AR$345&lt;=$4:$4),Table1[[#This Row],[CTN]],"")</f>
        <v/>
      </c>
      <c r="AO147" s="2" t="str">
        <f ca="1">IF(Table1[[#This Row],[CTN_MG_3]]="","",Table1[[#This Row],[SISA X]])</f>
        <v/>
      </c>
      <c r="AP147" s="2" t="str">
        <f ca="1">IF(Table1[[#This Row],[QTY_ECER_MG_3]]="","",Table1[[#This Row],[STN SISA X]])</f>
        <v/>
      </c>
      <c r="AQ147" s="4" t="str">
        <f ca="1">IF(Table1[[#This Row],[CTN_MG_3]]="","",COUNT(AN$6:AN147))</f>
        <v/>
      </c>
      <c r="AR147" s="3">
        <f ca="1">INDEX([1]!NOTA[TGL_H],Table1[[#This Row],[//NOTA]])</f>
        <v>45115</v>
      </c>
    </row>
    <row r="148" spans="1:44" x14ac:dyDescent="0.25">
      <c r="A148" s="1">
        <v>183</v>
      </c>
      <c r="D148" t="str">
        <f ca="1">INDEX([1]!NOTA[NB NOTA_C_QTY],Table1[[#This Row],[//NOTA]])</f>
        <v>eraser526b20jk50box20pcsartomoro</v>
      </c>
      <c r="E14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148" t="e">
        <f ca="1">MATCH(E$5:E$345,[2]!GLOBAL[POINTER],0)</f>
        <v>#N/A</v>
      </c>
      <c r="G148">
        <f t="shared" si="2"/>
        <v>183</v>
      </c>
      <c r="H148">
        <f ca="1">MATCH(Table1[[#This Row],[NB NOTA_C_QTY]],[3]!db[NB NOTA_C_QTY],0)</f>
        <v>765</v>
      </c>
      <c r="I148" s="4" t="str">
        <f ca="1">INDEX(INDIRECT($4:$4),Table1[//DB])</f>
        <v>Stip JK 526-B20 Putih</v>
      </c>
      <c r="J148" s="4" t="str">
        <f ca="1">INDEX(INDIRECT($4:$4),Table1[//DB])</f>
        <v>ARTO MORO</v>
      </c>
      <c r="K148" s="5" t="str">
        <f ca="1">INDEX(INDIRECT($4:$4),Table1[//DB])</f>
        <v>ATALI</v>
      </c>
      <c r="L148" s="4" t="str">
        <f ca="1">INDEX(INDIRECT($4:$4),Table1[//DB])</f>
        <v>50 BOX (20 PCS)</v>
      </c>
      <c r="M148" s="4" t="str">
        <f ca="1">INDEX(INDIRECT($4:$4),Table1[//DB])</f>
        <v>stip</v>
      </c>
      <c r="N148" s="4" t="str">
        <f ca="1">INDEX(INDIRECT($4:$4),Table1[//DB])</f>
        <v>50</v>
      </c>
      <c r="O148" s="4" t="str">
        <f ca="1">INDEX(INDIRECT($4:$4),Table1[//DB])</f>
        <v>BOX</v>
      </c>
      <c r="P148" s="4" t="str">
        <f ca="1">INDEX(INDIRECT($4:$4),Table1[//DB])</f>
        <v>20</v>
      </c>
      <c r="Q148" s="4" t="str">
        <f ca="1">INDEX(INDIRECT($4:$4),Table1[//DB])</f>
        <v>PCS</v>
      </c>
      <c r="R148" s="4" t="str">
        <f ca="1">INDEX(INDIRECT($4:$4),Table1[//DB])</f>
        <v/>
      </c>
      <c r="S148" s="4" t="str">
        <f ca="1">INDEX(INDIRECT($4:$4),Table1[//DB])</f>
        <v/>
      </c>
      <c r="T148" s="4">
        <f ca="1">INDEX(INDIRECT($4:$4),Table1[//DB])</f>
        <v>1000</v>
      </c>
      <c r="U148" s="4" t="str">
        <f ca="1">INDEX(INDIRECT($4:$4),Table1[//DB])</f>
        <v>PCS</v>
      </c>
      <c r="V148" s="4"/>
      <c r="W148" s="2">
        <f>INDEX([1]!NOTA[C],Table1[[#This Row],[//NOTA]])</f>
        <v>2</v>
      </c>
      <c r="X1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8" s="2">
        <f>IF(Table1[[#This Row],[CTN]]&lt;1,"",INDEX([1]!NOTA[QTY],Table1[[#This Row],[//NOTA]]))</f>
        <v>100</v>
      </c>
      <c r="Z148" s="2" t="str">
        <f>IF(Table1[[#This Row],[CTN]]&lt;1,"",INDEX([1]!NOTA[STN],Table1[[#This Row],[//NOTA]]))</f>
        <v>BOX</v>
      </c>
      <c r="AA1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148" s="4" t="str">
        <f>IF(Table1[[#This Row],[CTN]]&lt;1,INDEX([1]!NOTA[QTY],Table1[[#This Row],[//NOTA]]),"")</f>
        <v/>
      </c>
      <c r="AC148" s="4" t="str">
        <f>IF(Table1[[#This Row],[SISA]]="","",INDEX([1]!NOTA[STN],Table1[[#This Row],[//NOTA]]))</f>
        <v/>
      </c>
      <c r="AD1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8" s="2" t="str">
        <f>IF(Table1[[#This Row],[SISA X]]="","",Table1[[#This Row],[STN X]])</f>
        <v/>
      </c>
      <c r="AF148" s="2">
        <f ca="1">IF(AND(AR$5:AR$345&gt;=$3:$3,AR$5:AR$345&lt;=$4:$4),Table1[[#This Row],[CTN]],"")</f>
        <v>2</v>
      </c>
      <c r="AG148" s="2" t="str">
        <f ca="1">IF(Table1[[#This Row],[CTN_MG_1]]="","",Table1[[#This Row],[SISA X]])</f>
        <v/>
      </c>
      <c r="AH148" s="2" t="str">
        <f ca="1">IF(Table1[[#This Row],[QTY_ECER_MG_1]]="","",Table1[[#This Row],[STN SISA X]])</f>
        <v/>
      </c>
      <c r="AI148" s="2">
        <f ca="1">IF(Table1[[#This Row],[CTN_MG_1]]="","",COUNT(AF$6:AF148))</f>
        <v>134</v>
      </c>
      <c r="AJ148" s="2" t="str">
        <f ca="1">IF(AND(Table1[TGL_H]&gt;=$3:$3,Table1[TGL_H]&lt;=$4:$4),Table1[CTN],"")</f>
        <v/>
      </c>
      <c r="AK148" s="2" t="str">
        <f ca="1">IF(Table1[[#This Row],[CTN_MG_2]]="","",Table1[[#This Row],[SISA X]])</f>
        <v/>
      </c>
      <c r="AL148" s="2" t="str">
        <f ca="1">IF(Table1[[#This Row],[QTY_ECER_MG_2]]="","",Table1[[#This Row],[STN SISA X]])</f>
        <v/>
      </c>
      <c r="AM148" s="2" t="str">
        <f ca="1">IF(Table1[[#This Row],[CTN_MG_2]]="","",COUNT(AJ$6:AJ148))</f>
        <v/>
      </c>
      <c r="AN148" s="2" t="str">
        <f ca="1">IF(AND(AR$5:AR$345&gt;=$3:$3,AR$5:AR$345&lt;=$4:$4),Table1[[#This Row],[CTN]],"")</f>
        <v/>
      </c>
      <c r="AO148" s="2" t="str">
        <f ca="1">IF(Table1[[#This Row],[CTN_MG_3]]="","",Table1[[#This Row],[SISA X]])</f>
        <v/>
      </c>
      <c r="AP148" s="2" t="str">
        <f ca="1">IF(Table1[[#This Row],[QTY_ECER_MG_3]]="","",Table1[[#This Row],[STN SISA X]])</f>
        <v/>
      </c>
      <c r="AQ148" s="4" t="str">
        <f ca="1">IF(Table1[[#This Row],[CTN_MG_3]]="","",COUNT(AN$6:AN148))</f>
        <v/>
      </c>
      <c r="AR148" s="3">
        <f ca="1">INDEX([1]!NOTA[TGL_H],Table1[[#This Row],[//NOTA]])</f>
        <v>45115</v>
      </c>
    </row>
    <row r="149" spans="1:44" x14ac:dyDescent="0.25">
      <c r="A149" s="1">
        <v>184</v>
      </c>
      <c r="D149" t="str">
        <f ca="1">INDEX([1]!NOTA[NB NOTA_C_QTY],Table1[[#This Row],[//NOTA]])</f>
        <v>correctionfluidjk101ajk48lsnartomoro</v>
      </c>
      <c r="E14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149" t="e">
        <f ca="1">MATCH(E$5:E$345,[2]!GLOBAL[POINTER],0)</f>
        <v>#N/A</v>
      </c>
      <c r="G149">
        <f t="shared" si="2"/>
        <v>184</v>
      </c>
      <c r="H149">
        <f ca="1">MATCH(Table1[[#This Row],[NB NOTA_C_QTY]],[3]!db[NB NOTA_C_QTY],0)</f>
        <v>574</v>
      </c>
      <c r="I149" s="4" t="str">
        <f ca="1">INDEX(INDIRECT($4:$4),Table1[//DB])</f>
        <v>Tipe-ex JK-101 A</v>
      </c>
      <c r="J149" s="4" t="str">
        <f ca="1">INDEX(INDIRECT($4:$4),Table1[//DB])</f>
        <v>ARTO MORO</v>
      </c>
      <c r="K149" s="5" t="str">
        <f ca="1">INDEX(INDIRECT($4:$4),Table1[//DB])</f>
        <v>ATALI</v>
      </c>
      <c r="L149" s="4" t="str">
        <f ca="1">INDEX(INDIRECT($4:$4),Table1[//DB])</f>
        <v>48 LSN</v>
      </c>
      <c r="M149" s="4" t="str">
        <f ca="1">INDEX(INDIRECT($4:$4),Table1[//DB])</f>
        <v>tipex</v>
      </c>
      <c r="N149" s="4" t="str">
        <f ca="1">INDEX(INDIRECT($4:$4),Table1[//DB])</f>
        <v>48</v>
      </c>
      <c r="O149" s="4" t="str">
        <f ca="1">INDEX(INDIRECT($4:$4),Table1[//DB])</f>
        <v>LSN</v>
      </c>
      <c r="P149" s="4">
        <f ca="1">INDEX(INDIRECT($4:$4),Table1[//DB])</f>
        <v>12</v>
      </c>
      <c r="Q149" s="4" t="str">
        <f ca="1">INDEX(INDIRECT($4:$4),Table1[//DB])</f>
        <v>PCS</v>
      </c>
      <c r="R149" s="4" t="str">
        <f ca="1">INDEX(INDIRECT($4:$4),Table1[//DB])</f>
        <v/>
      </c>
      <c r="S149" s="4" t="str">
        <f ca="1">INDEX(INDIRECT($4:$4),Table1[//DB])</f>
        <v/>
      </c>
      <c r="T149" s="4">
        <f ca="1">INDEX(INDIRECT($4:$4),Table1[//DB])</f>
        <v>576</v>
      </c>
      <c r="U149" s="4" t="str">
        <f ca="1">INDEX(INDIRECT($4:$4),Table1[//DB])</f>
        <v>PCS</v>
      </c>
      <c r="V149" s="4"/>
      <c r="W149" s="2">
        <f>INDEX([1]!NOTA[C],Table1[[#This Row],[//NOTA]])</f>
        <v>4</v>
      </c>
      <c r="X14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49" s="2">
        <f>IF(Table1[[#This Row],[CTN]]&lt;1,"",INDEX([1]!NOTA[QTY],Table1[[#This Row],[//NOTA]]))</f>
        <v>192</v>
      </c>
      <c r="Z149" s="2" t="str">
        <f>IF(Table1[[#This Row],[CTN]]&lt;1,"",INDEX([1]!NOTA[STN],Table1[[#This Row],[//NOTA]]))</f>
        <v>LSN</v>
      </c>
      <c r="AA14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149" s="4" t="str">
        <f>IF(Table1[[#This Row],[CTN]]&lt;1,INDEX([1]!NOTA[QTY],Table1[[#This Row],[//NOTA]]),"")</f>
        <v/>
      </c>
      <c r="AC149" s="4" t="str">
        <f>IF(Table1[[#This Row],[SISA]]="","",INDEX([1]!NOTA[STN],Table1[[#This Row],[//NOTA]]))</f>
        <v/>
      </c>
      <c r="AD1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9" s="2" t="str">
        <f>IF(Table1[[#This Row],[SISA X]]="","",Table1[[#This Row],[STN X]])</f>
        <v/>
      </c>
      <c r="AF149" s="2">
        <f ca="1">IF(AND(AR$5:AR$345&gt;=$3:$3,AR$5:AR$345&lt;=$4:$4),Table1[[#This Row],[CTN]],"")</f>
        <v>4</v>
      </c>
      <c r="AG149" s="2" t="str">
        <f ca="1">IF(Table1[[#This Row],[CTN_MG_1]]="","",Table1[[#This Row],[SISA X]])</f>
        <v/>
      </c>
      <c r="AH149" s="2" t="str">
        <f ca="1">IF(Table1[[#This Row],[QTY_ECER_MG_1]]="","",Table1[[#This Row],[STN SISA X]])</f>
        <v/>
      </c>
      <c r="AI149" s="2">
        <f ca="1">IF(Table1[[#This Row],[CTN_MG_1]]="","",COUNT(AF$6:AF149))</f>
        <v>135</v>
      </c>
      <c r="AJ149" s="2" t="str">
        <f ca="1">IF(AND(Table1[TGL_H]&gt;=$3:$3,Table1[TGL_H]&lt;=$4:$4),Table1[CTN],"")</f>
        <v/>
      </c>
      <c r="AK149" s="2" t="str">
        <f ca="1">IF(Table1[[#This Row],[CTN_MG_2]]="","",Table1[[#This Row],[SISA X]])</f>
        <v/>
      </c>
      <c r="AL149" s="2" t="str">
        <f ca="1">IF(Table1[[#This Row],[QTY_ECER_MG_2]]="","",Table1[[#This Row],[STN SISA X]])</f>
        <v/>
      </c>
      <c r="AM149" s="2" t="str">
        <f ca="1">IF(Table1[[#This Row],[CTN_MG_2]]="","",COUNT(AJ$6:AJ149))</f>
        <v/>
      </c>
      <c r="AN149" s="2" t="str">
        <f ca="1">IF(AND(AR$5:AR$345&gt;=$3:$3,AR$5:AR$345&lt;=$4:$4),Table1[[#This Row],[CTN]],"")</f>
        <v/>
      </c>
      <c r="AO149" s="2" t="str">
        <f ca="1">IF(Table1[[#This Row],[CTN_MG_3]]="","",Table1[[#This Row],[SISA X]])</f>
        <v/>
      </c>
      <c r="AP149" s="2" t="str">
        <f ca="1">IF(Table1[[#This Row],[QTY_ECER_MG_3]]="","",Table1[[#This Row],[STN SISA X]])</f>
        <v/>
      </c>
      <c r="AQ149" s="4" t="str">
        <f ca="1">IF(Table1[[#This Row],[CTN_MG_3]]="","",COUNT(AN$6:AN149))</f>
        <v/>
      </c>
      <c r="AR149" s="3">
        <f ca="1">INDEX([1]!NOTA[TGL_H],Table1[[#This Row],[//NOTA]])</f>
        <v>45115</v>
      </c>
    </row>
    <row r="150" spans="1:44" x14ac:dyDescent="0.25">
      <c r="A150" s="1">
        <v>185</v>
      </c>
      <c r="D150" t="str">
        <f ca="1">INDEX([1]!NOTA[NB NOTA_C_QTY],Table1[[#This Row],[//NOTA]])</f>
        <v>ballpenbp34912vokustransblackjkbonus12grsartomoro</v>
      </c>
      <c r="E15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150" t="e">
        <f ca="1">MATCH(E$5:E$345,[2]!GLOBAL[POINTER],0)</f>
        <v>#N/A</v>
      </c>
      <c r="G150">
        <f t="shared" si="2"/>
        <v>185</v>
      </c>
      <c r="H150">
        <f ca="1">MATCH(Table1[[#This Row],[NB NOTA_C_QTY]],[3]!db[NB NOTA_C_QTY],0)</f>
        <v>94</v>
      </c>
      <c r="I150" s="4" t="str">
        <f ca="1">INDEX(INDIRECT($4:$4),Table1[//DB])</f>
        <v>Bp JK BP-349-12 Vokus Trans Hitam</v>
      </c>
      <c r="J150" s="4" t="str">
        <f ca="1">INDEX(INDIRECT($4:$4),Table1[//DB])</f>
        <v>ARTO MORO</v>
      </c>
      <c r="K150" s="5" t="str">
        <f ca="1">INDEX(INDIRECT($4:$4),Table1[//DB])</f>
        <v>ATALI</v>
      </c>
      <c r="L150" s="4" t="str">
        <f ca="1">INDEX(INDIRECT($4:$4),Table1[//DB])</f>
        <v>12 GRS</v>
      </c>
      <c r="M150" s="4" t="str">
        <f ca="1">INDEX(INDIRECT($4:$4),Table1[//DB])</f>
        <v>pen</v>
      </c>
      <c r="N150" s="4" t="str">
        <f ca="1">INDEX(INDIRECT($4:$4),Table1[//DB])</f>
        <v>12</v>
      </c>
      <c r="O150" s="4" t="str">
        <f ca="1">INDEX(INDIRECT($4:$4),Table1[//DB])</f>
        <v>GRS</v>
      </c>
      <c r="P150" s="4">
        <f ca="1">INDEX(INDIRECT($4:$4),Table1[//DB])</f>
        <v>12</v>
      </c>
      <c r="Q150" s="4" t="str">
        <f ca="1">INDEX(INDIRECT($4:$4),Table1[//DB])</f>
        <v>LSN</v>
      </c>
      <c r="R150" s="4">
        <f ca="1">INDEX(INDIRECT($4:$4),Table1[//DB])</f>
        <v>12</v>
      </c>
      <c r="S150" s="4" t="str">
        <f ca="1">INDEX(INDIRECT($4:$4),Table1[//DB])</f>
        <v>PCS</v>
      </c>
      <c r="T150" s="4">
        <f ca="1">INDEX(INDIRECT($4:$4),Table1[//DB])</f>
        <v>1728</v>
      </c>
      <c r="U150" s="4" t="str">
        <f ca="1">INDEX(INDIRECT($4:$4),Table1[//DB])</f>
        <v>PCS</v>
      </c>
      <c r="V150" s="4"/>
      <c r="W150" s="2">
        <f>INDEX([1]!NOTA[C],Table1[[#This Row],[//NOTA]])</f>
        <v>0</v>
      </c>
      <c r="X15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50" s="2" t="str">
        <f>IF(Table1[[#This Row],[CTN]]&lt;1,"",INDEX([1]!NOTA[QTY],Table1[[#This Row],[//NOTA]]))</f>
        <v/>
      </c>
      <c r="Z150" s="2" t="str">
        <f>IF(Table1[[#This Row],[CTN]]&lt;1,"",INDEX([1]!NOTA[STN],Table1[[#This Row],[//NOTA]]))</f>
        <v/>
      </c>
      <c r="AA1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150" s="4">
        <f>IF(Table1[[#This Row],[CTN]]&lt;1,INDEX([1]!NOTA[QTY],Table1[[#This Row],[//NOTA]]),"")</f>
        <v>24</v>
      </c>
      <c r="AC150" s="4" t="str">
        <f>IF(Table1[[#This Row],[SISA]]="","",INDEX([1]!NOTA[STN],Table1[[#This Row],[//NOTA]]))</f>
        <v>LSN</v>
      </c>
      <c r="AD15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288</v>
      </c>
      <c r="AE150" s="2" t="str">
        <f ca="1">IF(Table1[[#This Row],[SISA X]]="","",Table1[[#This Row],[STN X]])</f>
        <v>PCS</v>
      </c>
      <c r="AF150" s="2">
        <f ca="1">IF(AND(AR$5:AR$345&gt;=$3:$3,AR$5:AR$345&lt;=$4:$4),Table1[[#This Row],[CTN]],"")</f>
        <v>0</v>
      </c>
      <c r="AG150" s="2">
        <f ca="1">IF(Table1[[#This Row],[CTN_MG_1]]="","",Table1[[#This Row],[SISA X]])</f>
        <v>288</v>
      </c>
      <c r="AH150" s="2" t="str">
        <f ca="1">IF(Table1[[#This Row],[QTY_ECER_MG_1]]="","",Table1[[#This Row],[STN SISA X]])</f>
        <v>PCS</v>
      </c>
      <c r="AI150" s="2">
        <f ca="1">IF(Table1[[#This Row],[CTN_MG_1]]="","",COUNT(AF$6:AF150))</f>
        <v>136</v>
      </c>
      <c r="AJ150" s="2" t="str">
        <f ca="1">IF(AND(Table1[TGL_H]&gt;=$3:$3,Table1[TGL_H]&lt;=$4:$4),Table1[CTN],"")</f>
        <v/>
      </c>
      <c r="AK150" s="2" t="str">
        <f ca="1">IF(Table1[[#This Row],[CTN_MG_2]]="","",Table1[[#This Row],[SISA X]])</f>
        <v/>
      </c>
      <c r="AL150" s="2" t="str">
        <f ca="1">IF(Table1[[#This Row],[QTY_ECER_MG_2]]="","",Table1[[#This Row],[STN SISA X]])</f>
        <v/>
      </c>
      <c r="AM150" s="2" t="str">
        <f ca="1">IF(Table1[[#This Row],[CTN_MG_2]]="","",COUNT(AJ$6:AJ150))</f>
        <v/>
      </c>
      <c r="AN150" s="2" t="str">
        <f ca="1">IF(AND(AR$5:AR$345&gt;=$3:$3,AR$5:AR$345&lt;=$4:$4),Table1[[#This Row],[CTN]],"")</f>
        <v/>
      </c>
      <c r="AO150" s="2" t="str">
        <f ca="1">IF(Table1[[#This Row],[CTN_MG_3]]="","",Table1[[#This Row],[SISA X]])</f>
        <v/>
      </c>
      <c r="AP150" s="2" t="str">
        <f ca="1">IF(Table1[[#This Row],[QTY_ECER_MG_3]]="","",Table1[[#This Row],[STN SISA X]])</f>
        <v/>
      </c>
      <c r="AQ150" s="4" t="str">
        <f ca="1">IF(Table1[[#This Row],[CTN_MG_3]]="","",COUNT(AN$6:AN150))</f>
        <v/>
      </c>
      <c r="AR150" s="3">
        <f ca="1">INDEX([1]!NOTA[TGL_H],Table1[[#This Row],[//NOTA]])</f>
        <v>45115</v>
      </c>
    </row>
    <row r="151" spans="1:44" x14ac:dyDescent="0.25">
      <c r="A151" s="1">
        <v>187</v>
      </c>
      <c r="D151" t="str">
        <f ca="1">INDEX([1]!NOTA[NB NOTA_C_QTY],Table1[[#This Row],[//NOTA]])</f>
        <v>oilpastelop12sppcaseseaworldjk12lsnartomoro</v>
      </c>
      <c r="E15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51" t="e">
        <f ca="1">MATCH(E$5:E$345,[2]!GLOBAL[POINTER],0)</f>
        <v>#N/A</v>
      </c>
      <c r="G151">
        <f t="shared" si="2"/>
        <v>187</v>
      </c>
      <c r="H151">
        <f ca="1">MATCH(Table1[[#This Row],[NB NOTA_C_QTY]],[3]!db[NB NOTA_C_QTY],0)</f>
        <v>1765</v>
      </c>
      <c r="I151" s="4" t="str">
        <f ca="1">INDEX(INDIRECT($4:$4),Table1[//DB])</f>
        <v>O pastel JK 12W OP-12 S</v>
      </c>
      <c r="J151" s="4" t="str">
        <f ca="1">INDEX(INDIRECT($4:$4),Table1[//DB])</f>
        <v>ARTO MORO</v>
      </c>
      <c r="K151" s="5" t="str">
        <f ca="1">INDEX(INDIRECT($4:$4),Table1[//DB])</f>
        <v>ATALI</v>
      </c>
      <c r="L151" s="4" t="str">
        <f ca="1">INDEX(INDIRECT($4:$4),Table1[//DB])</f>
        <v>12 LSN</v>
      </c>
      <c r="M151" s="4" t="str">
        <f ca="1">INDEX(INDIRECT($4:$4),Table1[//DB])</f>
        <v>cr/op</v>
      </c>
      <c r="N151" s="4" t="str">
        <f ca="1">INDEX(INDIRECT($4:$4),Table1[//DB])</f>
        <v>12</v>
      </c>
      <c r="O151" s="4" t="str">
        <f ca="1">INDEX(INDIRECT($4:$4),Table1[//DB])</f>
        <v>LSN</v>
      </c>
      <c r="P151" s="4">
        <f ca="1">INDEX(INDIRECT($4:$4),Table1[//DB])</f>
        <v>12</v>
      </c>
      <c r="Q151" s="4" t="str">
        <f ca="1">INDEX(INDIRECT($4:$4),Table1[//DB])</f>
        <v>PCS</v>
      </c>
      <c r="R151" s="4" t="str">
        <f ca="1">INDEX(INDIRECT($4:$4),Table1[//DB])</f>
        <v/>
      </c>
      <c r="S151" s="4" t="str">
        <f ca="1">INDEX(INDIRECT($4:$4),Table1[//DB])</f>
        <v/>
      </c>
      <c r="T151" s="4">
        <f ca="1">INDEX(INDIRECT($4:$4),Table1[//DB])</f>
        <v>144</v>
      </c>
      <c r="U151" s="4" t="str">
        <f ca="1">INDEX(INDIRECT($4:$4),Table1[//DB])</f>
        <v>PCS</v>
      </c>
      <c r="V151" s="4"/>
      <c r="W151" s="2">
        <f>INDEX([1]!NOTA[C],Table1[[#This Row],[//NOTA]])</f>
        <v>8</v>
      </c>
      <c r="X151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1" s="2">
        <f>IF(Table1[[#This Row],[CTN]]&lt;1,"",INDEX([1]!NOTA[QTY],Table1[[#This Row],[//NOTA]]))</f>
        <v>1152</v>
      </c>
      <c r="Z151" s="2" t="str">
        <f>IF(Table1[[#This Row],[CTN]]&lt;1,"",INDEX([1]!NOTA[STN],Table1[[#This Row],[//NOTA]]))</f>
        <v>SET</v>
      </c>
      <c r="AA1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151" s="4" t="str">
        <f>IF(Table1[[#This Row],[CTN]]&lt;1,INDEX([1]!NOTA[QTY],Table1[[#This Row],[//NOTA]]),"")</f>
        <v/>
      </c>
      <c r="AC151" s="4" t="str">
        <f>IF(Table1[[#This Row],[SISA]]="","",INDEX([1]!NOTA[STN],Table1[[#This Row],[//NOTA]]))</f>
        <v/>
      </c>
      <c r="AD1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1" s="2" t="str">
        <f>IF(Table1[[#This Row],[SISA X]]="","",Table1[[#This Row],[STN X]])</f>
        <v/>
      </c>
      <c r="AF151" s="2">
        <f ca="1">IF(AND(AR$5:AR$345&gt;=$3:$3,AR$5:AR$345&lt;=$4:$4),Table1[[#This Row],[CTN]],"")</f>
        <v>8</v>
      </c>
      <c r="AG151" s="2" t="str">
        <f ca="1">IF(Table1[[#This Row],[CTN_MG_1]]="","",Table1[[#This Row],[SISA X]])</f>
        <v/>
      </c>
      <c r="AH151" s="2" t="str">
        <f ca="1">IF(Table1[[#This Row],[QTY_ECER_MG_1]]="","",Table1[[#This Row],[STN SISA X]])</f>
        <v/>
      </c>
      <c r="AI151" s="2">
        <f ca="1">IF(Table1[[#This Row],[CTN_MG_1]]="","",COUNT(AF$6:AF151))</f>
        <v>137</v>
      </c>
      <c r="AJ151" s="2" t="str">
        <f ca="1">IF(AND(Table1[TGL_H]&gt;=$3:$3,Table1[TGL_H]&lt;=$4:$4),Table1[CTN],"")</f>
        <v/>
      </c>
      <c r="AK151" s="2" t="str">
        <f ca="1">IF(Table1[[#This Row],[CTN_MG_2]]="","",Table1[[#This Row],[SISA X]])</f>
        <v/>
      </c>
      <c r="AL151" s="2" t="str">
        <f ca="1">IF(Table1[[#This Row],[QTY_ECER_MG_2]]="","",Table1[[#This Row],[STN SISA X]])</f>
        <v/>
      </c>
      <c r="AM151" s="2" t="str">
        <f ca="1">IF(Table1[[#This Row],[CTN_MG_2]]="","",COUNT(AJ$6:AJ151))</f>
        <v/>
      </c>
      <c r="AN151" s="2" t="str">
        <f ca="1">IF(AND(AR$5:AR$345&gt;=$3:$3,AR$5:AR$345&lt;=$4:$4),Table1[[#This Row],[CTN]],"")</f>
        <v/>
      </c>
      <c r="AO151" s="2" t="str">
        <f ca="1">IF(Table1[[#This Row],[CTN_MG_3]]="","",Table1[[#This Row],[SISA X]])</f>
        <v/>
      </c>
      <c r="AP151" s="2" t="str">
        <f ca="1">IF(Table1[[#This Row],[QTY_ECER_MG_3]]="","",Table1[[#This Row],[STN SISA X]])</f>
        <v/>
      </c>
      <c r="AQ151" s="4" t="str">
        <f ca="1">IF(Table1[[#This Row],[CTN_MG_3]]="","",COUNT(AN$6:AN151))</f>
        <v/>
      </c>
      <c r="AR151" s="3">
        <f ca="1">INDEX([1]!NOTA[TGL_H],Table1[[#This Row],[//NOTA]])</f>
        <v>45115</v>
      </c>
    </row>
    <row r="152" spans="1:44" x14ac:dyDescent="0.25">
      <c r="A152" s="1">
        <v>188</v>
      </c>
      <c r="D152" t="str">
        <f ca="1">INDEX([1]!NOTA[NB NOTA_C_QTY],Table1[[#This Row],[//NOTA]])</f>
        <v>pencilcasepc0719ac36afanimalcalenderjk288pcsartomoro</v>
      </c>
      <c r="E15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152" t="e">
        <f ca="1">MATCH(E$5:E$345,[2]!GLOBAL[POINTER],0)</f>
        <v>#N/A</v>
      </c>
      <c r="G152">
        <f t="shared" si="2"/>
        <v>188</v>
      </c>
      <c r="H152">
        <f ca="1">MATCH(Table1[[#This Row],[NB NOTA_C_QTY]],[3]!db[NB NOTA_C_QTY],0)</f>
        <v>2012</v>
      </c>
      <c r="I152" s="4" t="str">
        <f ca="1">INDEX(INDIRECT($4:$4),Table1[//DB])</f>
        <v>Pc JK PC-0719AC-36A/F Animal Calender</v>
      </c>
      <c r="J152" s="4" t="str">
        <f ca="1">INDEX(INDIRECT($4:$4),Table1[//DB])</f>
        <v>ARTO MORO</v>
      </c>
      <c r="K152" s="5" t="str">
        <f ca="1">INDEX(INDIRECT($4:$4),Table1[//DB])</f>
        <v>ATALI</v>
      </c>
      <c r="L152" s="4" t="str">
        <f ca="1">INDEX(INDIRECT($4:$4),Table1[//DB])</f>
        <v>288 PCS</v>
      </c>
      <c r="M152" s="4" t="str">
        <f ca="1">INDEX(INDIRECT($4:$4),Table1[//DB])</f>
        <v>pcase</v>
      </c>
      <c r="N152" s="4" t="str">
        <f ca="1">INDEX(INDIRECT($4:$4),Table1[//DB])</f>
        <v>288</v>
      </c>
      <c r="O152" s="4" t="str">
        <f ca="1">INDEX(INDIRECT($4:$4),Table1[//DB])</f>
        <v>PCS</v>
      </c>
      <c r="P152" s="4" t="str">
        <f ca="1">INDEX(INDIRECT($4:$4),Table1[//DB])</f>
        <v/>
      </c>
      <c r="Q152" s="4" t="str">
        <f ca="1">INDEX(INDIRECT($4:$4),Table1[//DB])</f>
        <v/>
      </c>
      <c r="R152" s="4" t="str">
        <f ca="1">INDEX(INDIRECT($4:$4),Table1[//DB])</f>
        <v/>
      </c>
      <c r="S152" s="4" t="str">
        <f ca="1">INDEX(INDIRECT($4:$4),Table1[//DB])</f>
        <v/>
      </c>
      <c r="T152" s="4">
        <f ca="1">INDEX(INDIRECT($4:$4),Table1[//DB])</f>
        <v>288</v>
      </c>
      <c r="U152" s="4" t="str">
        <f ca="1">INDEX(INDIRECT($4:$4),Table1[//DB])</f>
        <v>PCS</v>
      </c>
      <c r="V152" s="4"/>
      <c r="W152" s="2">
        <f>INDEX([1]!NOTA[C],Table1[[#This Row],[//NOTA]])</f>
        <v>1</v>
      </c>
      <c r="X1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2" s="2">
        <f>IF(Table1[[#This Row],[CTN]]&lt;1,"",INDEX([1]!NOTA[QTY],Table1[[#This Row],[//NOTA]]))</f>
        <v>288</v>
      </c>
      <c r="Z152" s="2" t="str">
        <f>IF(Table1[[#This Row],[CTN]]&lt;1,"",INDEX([1]!NOTA[STN],Table1[[#This Row],[//NOTA]]))</f>
        <v>PCS</v>
      </c>
      <c r="AA1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2" s="4" t="str">
        <f>IF(Table1[[#This Row],[CTN]]&lt;1,INDEX([1]!NOTA[QTY],Table1[[#This Row],[//NOTA]]),"")</f>
        <v/>
      </c>
      <c r="AC152" s="4" t="str">
        <f>IF(Table1[[#This Row],[SISA]]="","",INDEX([1]!NOTA[STN],Table1[[#This Row],[//NOTA]]))</f>
        <v/>
      </c>
      <c r="AD1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2" s="2" t="str">
        <f>IF(Table1[[#This Row],[SISA X]]="","",Table1[[#This Row],[STN X]])</f>
        <v/>
      </c>
      <c r="AF152" s="2">
        <f ca="1">IF(AND(AR$5:AR$345&gt;=$3:$3,AR$5:AR$345&lt;=$4:$4),Table1[[#This Row],[CTN]],"")</f>
        <v>1</v>
      </c>
      <c r="AG152" s="2" t="str">
        <f ca="1">IF(Table1[[#This Row],[CTN_MG_1]]="","",Table1[[#This Row],[SISA X]])</f>
        <v/>
      </c>
      <c r="AH152" s="2" t="str">
        <f ca="1">IF(Table1[[#This Row],[QTY_ECER_MG_1]]="","",Table1[[#This Row],[STN SISA X]])</f>
        <v/>
      </c>
      <c r="AI152" s="2">
        <f ca="1">IF(Table1[[#This Row],[CTN_MG_1]]="","",COUNT(AF$6:AF152))</f>
        <v>138</v>
      </c>
      <c r="AJ152" s="2" t="str">
        <f ca="1">IF(AND(Table1[TGL_H]&gt;=$3:$3,Table1[TGL_H]&lt;=$4:$4),Table1[CTN],"")</f>
        <v/>
      </c>
      <c r="AK152" s="2" t="str">
        <f ca="1">IF(Table1[[#This Row],[CTN_MG_2]]="","",Table1[[#This Row],[SISA X]])</f>
        <v/>
      </c>
      <c r="AL152" s="2" t="str">
        <f ca="1">IF(Table1[[#This Row],[QTY_ECER_MG_2]]="","",Table1[[#This Row],[STN SISA X]])</f>
        <v/>
      </c>
      <c r="AM152" s="2" t="str">
        <f ca="1">IF(Table1[[#This Row],[CTN_MG_2]]="","",COUNT(AJ$6:AJ152))</f>
        <v/>
      </c>
      <c r="AN152" s="2" t="str">
        <f ca="1">IF(AND(AR$5:AR$345&gt;=$3:$3,AR$5:AR$345&lt;=$4:$4),Table1[[#This Row],[CTN]],"")</f>
        <v/>
      </c>
      <c r="AO152" s="2" t="str">
        <f ca="1">IF(Table1[[#This Row],[CTN_MG_3]]="","",Table1[[#This Row],[SISA X]])</f>
        <v/>
      </c>
      <c r="AP152" s="2" t="str">
        <f ca="1">IF(Table1[[#This Row],[QTY_ECER_MG_3]]="","",Table1[[#This Row],[STN SISA X]])</f>
        <v/>
      </c>
      <c r="AQ152" s="4" t="str">
        <f ca="1">IF(Table1[[#This Row],[CTN_MG_3]]="","",COUNT(AN$6:AN152))</f>
        <v/>
      </c>
      <c r="AR152" s="3">
        <f ca="1">INDEX([1]!NOTA[TGL_H],Table1[[#This Row],[//NOTA]])</f>
        <v>45115</v>
      </c>
    </row>
    <row r="153" spans="1:44" x14ac:dyDescent="0.25">
      <c r="A153" s="1">
        <v>189</v>
      </c>
      <c r="D153" t="str">
        <f ca="1">INDEX([1]!NOTA[NB NOTA_C_QTY],Table1[[#This Row],[//NOTA]])</f>
        <v>pencilcasepc0719gz34afgozzyjk288pcsartomoro</v>
      </c>
      <c r="E15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pcjkpc0719gz34afgozzy288pcs</v>
      </c>
      <c r="F153" t="e">
        <f ca="1">MATCH(E$5:E$345,[2]!GLOBAL[POINTER],0)</f>
        <v>#N/A</v>
      </c>
      <c r="G153">
        <f t="shared" si="2"/>
        <v>189</v>
      </c>
      <c r="H153">
        <f ca="1">MATCH(Table1[[#This Row],[NB NOTA_C_QTY]],[3]!db[NB NOTA_C_QTY],0)</f>
        <v>2013</v>
      </c>
      <c r="I153" s="4" t="str">
        <f ca="1">INDEX(INDIRECT($4:$4),Table1[//DB])</f>
        <v>Pc JK PC-0719GZ-34A/F Gozzy</v>
      </c>
      <c r="J153" s="4" t="str">
        <f ca="1">INDEX(INDIRECT($4:$4),Table1[//DB])</f>
        <v>ARTO MORO</v>
      </c>
      <c r="K153" s="5" t="str">
        <f ca="1">INDEX(INDIRECT($4:$4),Table1[//DB])</f>
        <v>ATALI</v>
      </c>
      <c r="L153" s="4" t="str">
        <f ca="1">INDEX(INDIRECT($4:$4),Table1[//DB])</f>
        <v>288 PCS</v>
      </c>
      <c r="M153" s="4" t="str">
        <f ca="1">INDEX(INDIRECT($4:$4),Table1[//DB])</f>
        <v>pcase</v>
      </c>
      <c r="N153" s="4" t="str">
        <f ca="1">INDEX(INDIRECT($4:$4),Table1[//DB])</f>
        <v>288</v>
      </c>
      <c r="O153" s="4" t="str">
        <f ca="1">INDEX(INDIRECT($4:$4),Table1[//DB])</f>
        <v>PCS</v>
      </c>
      <c r="P153" s="4" t="str">
        <f ca="1">INDEX(INDIRECT($4:$4),Table1[//DB])</f>
        <v/>
      </c>
      <c r="Q153" s="4" t="str">
        <f ca="1">INDEX(INDIRECT($4:$4),Table1[//DB])</f>
        <v/>
      </c>
      <c r="R153" s="4" t="str">
        <f ca="1">INDEX(INDIRECT($4:$4),Table1[//DB])</f>
        <v/>
      </c>
      <c r="S153" s="4" t="str">
        <f ca="1">INDEX(INDIRECT($4:$4),Table1[//DB])</f>
        <v/>
      </c>
      <c r="T153" s="4">
        <f ca="1">INDEX(INDIRECT($4:$4),Table1[//DB])</f>
        <v>288</v>
      </c>
      <c r="U153" s="4" t="str">
        <f ca="1">INDEX(INDIRECT($4:$4),Table1[//DB])</f>
        <v>PCS</v>
      </c>
      <c r="V153" s="4"/>
      <c r="W153" s="2">
        <f>INDEX([1]!NOTA[C],Table1[[#This Row],[//NOTA]])</f>
        <v>1</v>
      </c>
      <c r="X1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3" s="2">
        <f>IF(Table1[[#This Row],[CTN]]&lt;1,"",INDEX([1]!NOTA[QTY],Table1[[#This Row],[//NOTA]]))</f>
        <v>288</v>
      </c>
      <c r="Z153" s="2" t="str">
        <f>IF(Table1[[#This Row],[CTN]]&lt;1,"",INDEX([1]!NOTA[STN],Table1[[#This Row],[//NOTA]]))</f>
        <v>PCS</v>
      </c>
      <c r="AA1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3" s="4" t="str">
        <f>IF(Table1[[#This Row],[CTN]]&lt;1,INDEX([1]!NOTA[QTY],Table1[[#This Row],[//NOTA]]),"")</f>
        <v/>
      </c>
      <c r="AC153" s="4" t="str">
        <f>IF(Table1[[#This Row],[SISA]]="","",INDEX([1]!NOTA[STN],Table1[[#This Row],[//NOTA]]))</f>
        <v/>
      </c>
      <c r="AD1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3" s="2" t="str">
        <f>IF(Table1[[#This Row],[SISA X]]="","",Table1[[#This Row],[STN X]])</f>
        <v/>
      </c>
      <c r="AF153" s="2">
        <f ca="1">IF(AND(AR$5:AR$345&gt;=$3:$3,AR$5:AR$345&lt;=$4:$4),Table1[[#This Row],[CTN]],"")</f>
        <v>1</v>
      </c>
      <c r="AG153" s="2" t="str">
        <f ca="1">IF(Table1[[#This Row],[CTN_MG_1]]="","",Table1[[#This Row],[SISA X]])</f>
        <v/>
      </c>
      <c r="AH153" s="2" t="str">
        <f ca="1">IF(Table1[[#This Row],[QTY_ECER_MG_1]]="","",Table1[[#This Row],[STN SISA X]])</f>
        <v/>
      </c>
      <c r="AI153" s="2">
        <f ca="1">IF(Table1[[#This Row],[CTN_MG_1]]="","",COUNT(AF$6:AF153))</f>
        <v>139</v>
      </c>
      <c r="AJ153" s="2" t="str">
        <f ca="1">IF(AND(Table1[TGL_H]&gt;=$3:$3,Table1[TGL_H]&lt;=$4:$4),Table1[CTN],"")</f>
        <v/>
      </c>
      <c r="AK153" s="2" t="str">
        <f ca="1">IF(Table1[[#This Row],[CTN_MG_2]]="","",Table1[[#This Row],[SISA X]])</f>
        <v/>
      </c>
      <c r="AL153" s="2" t="str">
        <f ca="1">IF(Table1[[#This Row],[QTY_ECER_MG_2]]="","",Table1[[#This Row],[STN SISA X]])</f>
        <v/>
      </c>
      <c r="AM153" s="2" t="str">
        <f ca="1">IF(Table1[[#This Row],[CTN_MG_2]]="","",COUNT(AJ$6:AJ153))</f>
        <v/>
      </c>
      <c r="AN153" s="2" t="str">
        <f ca="1">IF(AND(AR$5:AR$345&gt;=$3:$3,AR$5:AR$345&lt;=$4:$4),Table1[[#This Row],[CTN]],"")</f>
        <v/>
      </c>
      <c r="AO153" s="2" t="str">
        <f ca="1">IF(Table1[[#This Row],[CTN_MG_3]]="","",Table1[[#This Row],[SISA X]])</f>
        <v/>
      </c>
      <c r="AP153" s="2" t="str">
        <f ca="1">IF(Table1[[#This Row],[QTY_ECER_MG_3]]="","",Table1[[#This Row],[STN SISA X]])</f>
        <v/>
      </c>
      <c r="AQ153" s="4" t="str">
        <f ca="1">IF(Table1[[#This Row],[CTN_MG_3]]="","",COUNT(AN$6:AN153))</f>
        <v/>
      </c>
      <c r="AR153" s="3">
        <f ca="1">INDEX([1]!NOTA[TGL_H],Table1[[#This Row],[//NOTA]])</f>
        <v>45115</v>
      </c>
    </row>
    <row r="154" spans="1:44" x14ac:dyDescent="0.25">
      <c r="A154" s="1">
        <v>190</v>
      </c>
      <c r="D154" t="str">
        <f ca="1">INDEX([1]!NOTA[NB NOTA_C_QTY],Table1[[#This Row],[//NOTA]])</f>
        <v>pencilcasepc0719tv33aftraveljk288pcsartomoro</v>
      </c>
      <c r="E15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154" t="e">
        <f ca="1">MATCH(E$5:E$345,[2]!GLOBAL[POINTER],0)</f>
        <v>#N/A</v>
      </c>
      <c r="G154">
        <f t="shared" si="2"/>
        <v>190</v>
      </c>
      <c r="H154">
        <f ca="1">MATCH(Table1[[#This Row],[NB NOTA_C_QTY]],[3]!db[NB NOTA_C_QTY],0)</f>
        <v>2024</v>
      </c>
      <c r="I154" s="4" t="str">
        <f ca="1">INDEX(INDIRECT($4:$4),Table1[//DB])</f>
        <v>Pc JK PC-0719TV-33A/F Travel</v>
      </c>
      <c r="J154" s="4" t="str">
        <f ca="1">INDEX(INDIRECT($4:$4),Table1[//DB])</f>
        <v>ARTO MORO</v>
      </c>
      <c r="K154" s="5" t="str">
        <f ca="1">INDEX(INDIRECT($4:$4),Table1[//DB])</f>
        <v>ATALI</v>
      </c>
      <c r="L154" s="4" t="str">
        <f ca="1">INDEX(INDIRECT($4:$4),Table1[//DB])</f>
        <v>288 PCS</v>
      </c>
      <c r="M154" s="4" t="str">
        <f ca="1">INDEX(INDIRECT($4:$4),Table1[//DB])</f>
        <v>pcase</v>
      </c>
      <c r="N154" s="4" t="str">
        <f ca="1">INDEX(INDIRECT($4:$4),Table1[//DB])</f>
        <v>288</v>
      </c>
      <c r="O154" s="4" t="str">
        <f ca="1">INDEX(INDIRECT($4:$4),Table1[//DB])</f>
        <v>PCS</v>
      </c>
      <c r="P154" s="4" t="str">
        <f ca="1">INDEX(INDIRECT($4:$4),Table1[//DB])</f>
        <v/>
      </c>
      <c r="Q154" s="4" t="str">
        <f ca="1">INDEX(INDIRECT($4:$4),Table1[//DB])</f>
        <v/>
      </c>
      <c r="R154" s="4" t="str">
        <f ca="1">INDEX(INDIRECT($4:$4),Table1[//DB])</f>
        <v/>
      </c>
      <c r="S154" s="4" t="str">
        <f ca="1">INDEX(INDIRECT($4:$4),Table1[//DB])</f>
        <v/>
      </c>
      <c r="T154" s="4">
        <f ca="1">INDEX(INDIRECT($4:$4),Table1[//DB])</f>
        <v>288</v>
      </c>
      <c r="U154" s="4" t="str">
        <f ca="1">INDEX(INDIRECT($4:$4),Table1[//DB])</f>
        <v>PCS</v>
      </c>
      <c r="V154" s="4"/>
      <c r="W154" s="2">
        <f>INDEX([1]!NOTA[C],Table1[[#This Row],[//NOTA]])</f>
        <v>1</v>
      </c>
      <c r="X1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4" s="2">
        <f>IF(Table1[[#This Row],[CTN]]&lt;1,"",INDEX([1]!NOTA[QTY],Table1[[#This Row],[//NOTA]]))</f>
        <v>288</v>
      </c>
      <c r="Z154" s="2" t="str">
        <f>IF(Table1[[#This Row],[CTN]]&lt;1,"",INDEX([1]!NOTA[STN],Table1[[#This Row],[//NOTA]]))</f>
        <v>PCS</v>
      </c>
      <c r="AA1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4" s="4" t="str">
        <f>IF(Table1[[#This Row],[CTN]]&lt;1,INDEX([1]!NOTA[QTY],Table1[[#This Row],[//NOTA]]),"")</f>
        <v/>
      </c>
      <c r="AC154" s="4" t="str">
        <f>IF(Table1[[#This Row],[SISA]]="","",INDEX([1]!NOTA[STN],Table1[[#This Row],[//NOTA]]))</f>
        <v/>
      </c>
      <c r="AD1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4" s="2" t="str">
        <f>IF(Table1[[#This Row],[SISA X]]="","",Table1[[#This Row],[STN X]])</f>
        <v/>
      </c>
      <c r="AF154" s="2">
        <f ca="1">IF(AND(AR$5:AR$345&gt;=$3:$3,AR$5:AR$345&lt;=$4:$4),Table1[[#This Row],[CTN]],"")</f>
        <v>1</v>
      </c>
      <c r="AG154" s="2" t="str">
        <f ca="1">IF(Table1[[#This Row],[CTN_MG_1]]="","",Table1[[#This Row],[SISA X]])</f>
        <v/>
      </c>
      <c r="AH154" s="2" t="str">
        <f ca="1">IF(Table1[[#This Row],[QTY_ECER_MG_1]]="","",Table1[[#This Row],[STN SISA X]])</f>
        <v/>
      </c>
      <c r="AI154" s="2">
        <f ca="1">IF(Table1[[#This Row],[CTN_MG_1]]="","",COUNT(AF$6:AF154))</f>
        <v>140</v>
      </c>
      <c r="AJ154" s="2" t="str">
        <f ca="1">IF(AND(Table1[TGL_H]&gt;=$3:$3,Table1[TGL_H]&lt;=$4:$4),Table1[CTN],"")</f>
        <v/>
      </c>
      <c r="AK154" s="2" t="str">
        <f ca="1">IF(Table1[[#This Row],[CTN_MG_2]]="","",Table1[[#This Row],[SISA X]])</f>
        <v/>
      </c>
      <c r="AL154" s="2" t="str">
        <f ca="1">IF(Table1[[#This Row],[QTY_ECER_MG_2]]="","",Table1[[#This Row],[STN SISA X]])</f>
        <v/>
      </c>
      <c r="AM154" s="2" t="str">
        <f ca="1">IF(Table1[[#This Row],[CTN_MG_2]]="","",COUNT(AJ$6:AJ154))</f>
        <v/>
      </c>
      <c r="AN154" s="2" t="str">
        <f ca="1">IF(AND(AR$5:AR$345&gt;=$3:$3,AR$5:AR$345&lt;=$4:$4),Table1[[#This Row],[CTN]],"")</f>
        <v/>
      </c>
      <c r="AO154" s="2" t="str">
        <f ca="1">IF(Table1[[#This Row],[CTN_MG_3]]="","",Table1[[#This Row],[SISA X]])</f>
        <v/>
      </c>
      <c r="AP154" s="2" t="str">
        <f ca="1">IF(Table1[[#This Row],[QTY_ECER_MG_3]]="","",Table1[[#This Row],[STN SISA X]])</f>
        <v/>
      </c>
      <c r="AQ154" s="4" t="str">
        <f ca="1">IF(Table1[[#This Row],[CTN_MG_3]]="","",COUNT(AN$6:AN154))</f>
        <v/>
      </c>
      <c r="AR154" s="3">
        <f ca="1">INDEX([1]!NOTA[TGL_H],Table1[[#This Row],[//NOTA]])</f>
        <v>45115</v>
      </c>
    </row>
    <row r="155" spans="1:44" x14ac:dyDescent="0.25">
      <c r="A155" s="1">
        <v>191</v>
      </c>
      <c r="D155" t="str">
        <f ca="1">INDEX([1]!NOTA[NB NOTA_C_QTY],Table1[[#This Row],[//NOTA]])</f>
        <v>crayonputartwcr12sjk12lsnartomoro</v>
      </c>
      <c r="E15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155" t="e">
        <f ca="1">MATCH(E$5:E$345,[2]!GLOBAL[POINTER],0)</f>
        <v>#N/A</v>
      </c>
      <c r="G155">
        <f t="shared" si="2"/>
        <v>191</v>
      </c>
      <c r="H155">
        <f ca="1">MATCH(Table1[[#This Row],[NB NOTA_C_QTY]],[3]!db[NB NOTA_C_QTY],0)</f>
        <v>619</v>
      </c>
      <c r="I155" s="4" t="str">
        <f ca="1">INDEX(INDIRECT($4:$4),Table1[//DB])</f>
        <v>Crayon putar JK TWCR-12 S</v>
      </c>
      <c r="J155" s="4" t="str">
        <f ca="1">INDEX(INDIRECT($4:$4),Table1[//DB])</f>
        <v>ARTO MORO</v>
      </c>
      <c r="K155" s="5" t="str">
        <f ca="1">INDEX(INDIRECT($4:$4),Table1[//DB])</f>
        <v>ATALI</v>
      </c>
      <c r="L155" s="4" t="str">
        <f ca="1">INDEX(INDIRECT($4:$4),Table1[//DB])</f>
        <v>12 LSN</v>
      </c>
      <c r="M155" s="4" t="str">
        <f ca="1">INDEX(INDIRECT($4:$4),Table1[//DB])</f>
        <v>cr/op</v>
      </c>
      <c r="N155" s="4" t="str">
        <f ca="1">INDEX(INDIRECT($4:$4),Table1[//DB])</f>
        <v>12</v>
      </c>
      <c r="O155" s="4" t="str">
        <f ca="1">INDEX(INDIRECT($4:$4),Table1[//DB])</f>
        <v>LSN</v>
      </c>
      <c r="P155" s="4">
        <f ca="1">INDEX(INDIRECT($4:$4),Table1[//DB])</f>
        <v>12</v>
      </c>
      <c r="Q155" s="4" t="str">
        <f ca="1">INDEX(INDIRECT($4:$4),Table1[//DB])</f>
        <v>PCS</v>
      </c>
      <c r="R155" s="4" t="str">
        <f ca="1">INDEX(INDIRECT($4:$4),Table1[//DB])</f>
        <v/>
      </c>
      <c r="S155" s="4" t="str">
        <f ca="1">INDEX(INDIRECT($4:$4),Table1[//DB])</f>
        <v/>
      </c>
      <c r="T155" s="4">
        <f ca="1">INDEX(INDIRECT($4:$4),Table1[//DB])</f>
        <v>144</v>
      </c>
      <c r="U155" s="4" t="str">
        <f ca="1">INDEX(INDIRECT($4:$4),Table1[//DB])</f>
        <v>PCS</v>
      </c>
      <c r="V155" s="4"/>
      <c r="W155" s="2">
        <f>INDEX([1]!NOTA[C],Table1[[#This Row],[//NOTA]])</f>
        <v>2</v>
      </c>
      <c r="X15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5" s="2">
        <f>IF(Table1[[#This Row],[CTN]]&lt;1,"",INDEX([1]!NOTA[QTY],Table1[[#This Row],[//NOTA]]))</f>
        <v>288</v>
      </c>
      <c r="Z155" s="2" t="str">
        <f>IF(Table1[[#This Row],[CTN]]&lt;1,"",INDEX([1]!NOTA[STN],Table1[[#This Row],[//NOTA]]))</f>
        <v>SET</v>
      </c>
      <c r="AA1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5" s="4" t="str">
        <f>IF(Table1[[#This Row],[CTN]]&lt;1,INDEX([1]!NOTA[QTY],Table1[[#This Row],[//NOTA]]),"")</f>
        <v/>
      </c>
      <c r="AC155" s="4" t="str">
        <f>IF(Table1[[#This Row],[SISA]]="","",INDEX([1]!NOTA[STN],Table1[[#This Row],[//NOTA]]))</f>
        <v/>
      </c>
      <c r="AD1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5" s="2" t="str">
        <f>IF(Table1[[#This Row],[SISA X]]="","",Table1[[#This Row],[STN X]])</f>
        <v/>
      </c>
      <c r="AF155" s="2">
        <f ca="1">IF(AND(AR$5:AR$345&gt;=$3:$3,AR$5:AR$345&lt;=$4:$4),Table1[[#This Row],[CTN]],"")</f>
        <v>2</v>
      </c>
      <c r="AG155" s="2" t="str">
        <f ca="1">IF(Table1[[#This Row],[CTN_MG_1]]="","",Table1[[#This Row],[SISA X]])</f>
        <v/>
      </c>
      <c r="AH155" s="2" t="str">
        <f ca="1">IF(Table1[[#This Row],[QTY_ECER_MG_1]]="","",Table1[[#This Row],[STN SISA X]])</f>
        <v/>
      </c>
      <c r="AI155" s="2">
        <f ca="1">IF(Table1[[#This Row],[CTN_MG_1]]="","",COUNT(AF$6:AF155))</f>
        <v>141</v>
      </c>
      <c r="AJ155" s="2" t="str">
        <f ca="1">IF(AND(Table1[TGL_H]&gt;=$3:$3,Table1[TGL_H]&lt;=$4:$4),Table1[CTN],"")</f>
        <v/>
      </c>
      <c r="AK155" s="2" t="str">
        <f ca="1">IF(Table1[[#This Row],[CTN_MG_2]]="","",Table1[[#This Row],[SISA X]])</f>
        <v/>
      </c>
      <c r="AL155" s="2" t="str">
        <f ca="1">IF(Table1[[#This Row],[QTY_ECER_MG_2]]="","",Table1[[#This Row],[STN SISA X]])</f>
        <v/>
      </c>
      <c r="AM155" s="2" t="str">
        <f ca="1">IF(Table1[[#This Row],[CTN_MG_2]]="","",COUNT(AJ$6:AJ155))</f>
        <v/>
      </c>
      <c r="AN155" s="2" t="str">
        <f ca="1">IF(AND(AR$5:AR$345&gt;=$3:$3,AR$5:AR$345&lt;=$4:$4),Table1[[#This Row],[CTN]],"")</f>
        <v/>
      </c>
      <c r="AO155" s="2" t="str">
        <f ca="1">IF(Table1[[#This Row],[CTN_MG_3]]="","",Table1[[#This Row],[SISA X]])</f>
        <v/>
      </c>
      <c r="AP155" s="2" t="str">
        <f ca="1">IF(Table1[[#This Row],[QTY_ECER_MG_3]]="","",Table1[[#This Row],[STN SISA X]])</f>
        <v/>
      </c>
      <c r="AQ155" s="4" t="str">
        <f ca="1">IF(Table1[[#This Row],[CTN_MG_3]]="","",COUNT(AN$6:AN155))</f>
        <v/>
      </c>
      <c r="AR155" s="3">
        <f ca="1">INDEX([1]!NOTA[TGL_H],Table1[[#This Row],[//NOTA]])</f>
        <v>45115</v>
      </c>
    </row>
    <row r="156" spans="1:44" x14ac:dyDescent="0.25">
      <c r="A156" s="1">
        <v>193</v>
      </c>
      <c r="D156" t="str">
        <f ca="1">INDEX([1]!NOTA[NB NOTA_C_QTY],Table1[[#This Row],[//NOTA]])</f>
        <v>kenkobinderclipno15520grsartomoro</v>
      </c>
      <c r="E15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binderclipkenkono15520grs</v>
      </c>
      <c r="F156" t="e">
        <f ca="1">MATCH(E$5:E$345,[2]!GLOBAL[POINTER],0)</f>
        <v>#N/A</v>
      </c>
      <c r="G156">
        <f t="shared" si="2"/>
        <v>193</v>
      </c>
      <c r="H156">
        <f ca="1">MATCH(Table1[[#This Row],[NB NOTA_C_QTY]],[3]!db[NB NOTA_C_QTY],0)</f>
        <v>1183</v>
      </c>
      <c r="I156" s="4" t="str">
        <f ca="1">INDEX(INDIRECT($4:$4),Table1[//DB])</f>
        <v>Binder clip Kenko no.155</v>
      </c>
      <c r="J156" s="4" t="str">
        <f ca="1">INDEX(INDIRECT($4:$4),Table1[//DB])</f>
        <v>ARTO MORO</v>
      </c>
      <c r="K156" s="5" t="str">
        <f ca="1">INDEX(INDIRECT($4:$4),Table1[//DB])</f>
        <v>KENKO</v>
      </c>
      <c r="L156" s="4" t="str">
        <f ca="1">INDEX(INDIRECT($4:$4),Table1[//DB])</f>
        <v>20 GRS</v>
      </c>
      <c r="M156" s="4" t="str">
        <f ca="1">INDEX(INDIRECT($4:$4),Table1[//DB])</f>
        <v>clip</v>
      </c>
      <c r="N156" s="4" t="str">
        <f ca="1">INDEX(INDIRECT($4:$4),Table1[//DB])</f>
        <v>20</v>
      </c>
      <c r="O156" s="4" t="str">
        <f ca="1">INDEX(INDIRECT($4:$4),Table1[//DB])</f>
        <v>GRS</v>
      </c>
      <c r="P156" s="4">
        <f ca="1">INDEX(INDIRECT($4:$4),Table1[//DB])</f>
        <v>12</v>
      </c>
      <c r="Q156" s="4" t="str">
        <f ca="1">INDEX(INDIRECT($4:$4),Table1[//DB])</f>
        <v>LSN</v>
      </c>
      <c r="R156" s="4">
        <f ca="1">INDEX(INDIRECT($4:$4),Table1[//DB])</f>
        <v>12</v>
      </c>
      <c r="S156" s="4" t="str">
        <f ca="1">INDEX(INDIRECT($4:$4),Table1[//DB])</f>
        <v>PCS</v>
      </c>
      <c r="T156" s="4">
        <f ca="1">INDEX(INDIRECT($4:$4),Table1[//DB])</f>
        <v>2880</v>
      </c>
      <c r="U156" s="4" t="str">
        <f ca="1">INDEX(INDIRECT($4:$4),Table1[//DB])</f>
        <v>PCS</v>
      </c>
      <c r="V156" s="4"/>
      <c r="W156" s="2">
        <f>INDEX([1]!NOTA[C],Table1[[#This Row],[//NOTA]])</f>
        <v>3</v>
      </c>
      <c r="X15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56" s="2">
        <f>IF(Table1[[#This Row],[CTN]]&lt;1,"",INDEX([1]!NOTA[QTY],Table1[[#This Row],[//NOTA]]))</f>
        <v>0</v>
      </c>
      <c r="Z156" s="2">
        <f>IF(Table1[[#This Row],[CTN]]&lt;1,"",INDEX([1]!NOTA[STN],Table1[[#This Row],[//NOTA]]))</f>
        <v>0</v>
      </c>
      <c r="AA1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56" s="4" t="str">
        <f>IF(Table1[[#This Row],[CTN]]&lt;1,INDEX([1]!NOTA[QTY],Table1[[#This Row],[//NOTA]]),"")</f>
        <v/>
      </c>
      <c r="AC156" s="4" t="str">
        <f>IF(Table1[[#This Row],[SISA]]="","",INDEX([1]!NOTA[STN],Table1[[#This Row],[//NOTA]]))</f>
        <v/>
      </c>
      <c r="AD1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6" s="2" t="str">
        <f>IF(Table1[[#This Row],[SISA X]]="","",Table1[[#This Row],[STN X]])</f>
        <v/>
      </c>
      <c r="AF156" s="2">
        <f ca="1">IF(AND(AR$5:AR$345&gt;=$3:$3,AR$5:AR$345&lt;=$4:$4),Table1[[#This Row],[CTN]],"")</f>
        <v>3</v>
      </c>
      <c r="AG156" s="2" t="str">
        <f ca="1">IF(Table1[[#This Row],[CTN_MG_1]]="","",Table1[[#This Row],[SISA X]])</f>
        <v/>
      </c>
      <c r="AH156" s="2" t="str">
        <f ca="1">IF(Table1[[#This Row],[QTY_ECER_MG_1]]="","",Table1[[#This Row],[STN SISA X]])</f>
        <v/>
      </c>
      <c r="AI156" s="2">
        <f ca="1">IF(Table1[[#This Row],[CTN_MG_1]]="","",COUNT(AF$6:AF156))</f>
        <v>142</v>
      </c>
      <c r="AJ156" s="2" t="str">
        <f ca="1">IF(AND(Table1[TGL_H]&gt;=$3:$3,Table1[TGL_H]&lt;=$4:$4),Table1[CTN],"")</f>
        <v/>
      </c>
      <c r="AK156" s="2" t="str">
        <f ca="1">IF(Table1[[#This Row],[CTN_MG_2]]="","",Table1[[#This Row],[SISA X]])</f>
        <v/>
      </c>
      <c r="AL156" s="2" t="str">
        <f ca="1">IF(Table1[[#This Row],[QTY_ECER_MG_2]]="","",Table1[[#This Row],[STN SISA X]])</f>
        <v/>
      </c>
      <c r="AM156" s="2" t="str">
        <f ca="1">IF(Table1[[#This Row],[CTN_MG_2]]="","",COUNT(AJ$6:AJ156))</f>
        <v/>
      </c>
      <c r="AN156" s="2" t="str">
        <f ca="1">IF(AND(AR$5:AR$345&gt;=$3:$3,AR$5:AR$345&lt;=$4:$4),Table1[[#This Row],[CTN]],"")</f>
        <v/>
      </c>
      <c r="AO156" s="2" t="str">
        <f ca="1">IF(Table1[[#This Row],[CTN_MG_3]]="","",Table1[[#This Row],[SISA X]])</f>
        <v/>
      </c>
      <c r="AP156" s="2" t="str">
        <f ca="1">IF(Table1[[#This Row],[QTY_ECER_MG_3]]="","",Table1[[#This Row],[STN SISA X]])</f>
        <v/>
      </c>
      <c r="AQ156" s="4" t="str">
        <f ca="1">IF(Table1[[#This Row],[CTN_MG_3]]="","",COUNT(AN$6:AN156))</f>
        <v/>
      </c>
      <c r="AR156" s="3">
        <f ca="1">INDEX([1]!NOTA[TGL_H],Table1[[#This Row],[//NOTA]])</f>
        <v>45115</v>
      </c>
    </row>
    <row r="157" spans="1:44" x14ac:dyDescent="0.25">
      <c r="A157" s="1">
        <v>194</v>
      </c>
      <c r="D157" t="str">
        <f ca="1">INDEX([1]!NOTA[NB NOTA_C_QTY],Table1[[#This Row],[//NOTA]])</f>
        <v>kenkobinderclipno20010grsartomoro</v>
      </c>
      <c r="E15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57" t="e">
        <f ca="1">MATCH(E$5:E$345,[2]!GLOBAL[POINTER],0)</f>
        <v>#N/A</v>
      </c>
      <c r="G157">
        <f t="shared" si="2"/>
        <v>194</v>
      </c>
      <c r="H157">
        <f ca="1">MATCH(Table1[[#This Row],[NB NOTA_C_QTY]],[3]!db[NB NOTA_C_QTY],0)</f>
        <v>1184</v>
      </c>
      <c r="I157" s="4" t="str">
        <f ca="1">INDEX(INDIRECT($4:$4),Table1[//DB])</f>
        <v>Binder clip Kenko no.200</v>
      </c>
      <c r="J157" s="4" t="str">
        <f ca="1">INDEX(INDIRECT($4:$4),Table1[//DB])</f>
        <v>ARTO MORO</v>
      </c>
      <c r="K157" s="5" t="str">
        <f ca="1">INDEX(INDIRECT($4:$4),Table1[//DB])</f>
        <v>KENKO</v>
      </c>
      <c r="L157" s="4" t="str">
        <f ca="1">INDEX(INDIRECT($4:$4),Table1[//DB])</f>
        <v>10 GRS</v>
      </c>
      <c r="M157" s="4" t="str">
        <f ca="1">INDEX(INDIRECT($4:$4),Table1[//DB])</f>
        <v>clip</v>
      </c>
      <c r="N157" s="4" t="str">
        <f ca="1">INDEX(INDIRECT($4:$4),Table1[//DB])</f>
        <v>10</v>
      </c>
      <c r="O157" s="4" t="str">
        <f ca="1">INDEX(INDIRECT($4:$4),Table1[//DB])</f>
        <v>GRS</v>
      </c>
      <c r="P157" s="4">
        <f ca="1">INDEX(INDIRECT($4:$4),Table1[//DB])</f>
        <v>12</v>
      </c>
      <c r="Q157" s="4" t="str">
        <f ca="1">INDEX(INDIRECT($4:$4),Table1[//DB])</f>
        <v>LSN</v>
      </c>
      <c r="R157" s="4">
        <f ca="1">INDEX(INDIRECT($4:$4),Table1[//DB])</f>
        <v>12</v>
      </c>
      <c r="S157" s="4" t="str">
        <f ca="1">INDEX(INDIRECT($4:$4),Table1[//DB])</f>
        <v>PCS</v>
      </c>
      <c r="T157" s="4">
        <f ca="1">INDEX(INDIRECT($4:$4),Table1[//DB])</f>
        <v>1440</v>
      </c>
      <c r="U157" s="4" t="str">
        <f ca="1">INDEX(INDIRECT($4:$4),Table1[//DB])</f>
        <v>PCS</v>
      </c>
      <c r="V157" s="4"/>
      <c r="W157" s="2">
        <f>INDEX([1]!NOTA[C],Table1[[#This Row],[//NOTA]])</f>
        <v>5</v>
      </c>
      <c r="X1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57" s="2">
        <f>IF(Table1[[#This Row],[CTN]]&lt;1,"",INDEX([1]!NOTA[QTY],Table1[[#This Row],[//NOTA]]))</f>
        <v>0</v>
      </c>
      <c r="Z157" s="2">
        <f>IF(Table1[[#This Row],[CTN]]&lt;1,"",INDEX([1]!NOTA[STN],Table1[[#This Row],[//NOTA]]))</f>
        <v>0</v>
      </c>
      <c r="AA1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157" s="4" t="str">
        <f>IF(Table1[[#This Row],[CTN]]&lt;1,INDEX([1]!NOTA[QTY],Table1[[#This Row],[//NOTA]]),"")</f>
        <v/>
      </c>
      <c r="AC157" s="4" t="str">
        <f>IF(Table1[[#This Row],[SISA]]="","",INDEX([1]!NOTA[STN],Table1[[#This Row],[//NOTA]]))</f>
        <v/>
      </c>
      <c r="AD1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7" s="2" t="str">
        <f>IF(Table1[[#This Row],[SISA X]]="","",Table1[[#This Row],[STN X]])</f>
        <v/>
      </c>
      <c r="AF157" s="2">
        <f ca="1">IF(AND(AR$5:AR$345&gt;=$3:$3,AR$5:AR$345&lt;=$4:$4),Table1[[#This Row],[CTN]],"")</f>
        <v>5</v>
      </c>
      <c r="AG157" s="2" t="str">
        <f ca="1">IF(Table1[[#This Row],[CTN_MG_1]]="","",Table1[[#This Row],[SISA X]])</f>
        <v/>
      </c>
      <c r="AH157" s="2" t="str">
        <f ca="1">IF(Table1[[#This Row],[QTY_ECER_MG_1]]="","",Table1[[#This Row],[STN SISA X]])</f>
        <v/>
      </c>
      <c r="AI157" s="2">
        <f ca="1">IF(Table1[[#This Row],[CTN_MG_1]]="","",COUNT(AF$6:AF157))</f>
        <v>143</v>
      </c>
      <c r="AJ157" s="2" t="str">
        <f ca="1">IF(AND(Table1[TGL_H]&gt;=$3:$3,Table1[TGL_H]&lt;=$4:$4),Table1[CTN],"")</f>
        <v/>
      </c>
      <c r="AK157" s="2" t="str">
        <f ca="1">IF(Table1[[#This Row],[CTN_MG_2]]="","",Table1[[#This Row],[SISA X]])</f>
        <v/>
      </c>
      <c r="AL157" s="2" t="str">
        <f ca="1">IF(Table1[[#This Row],[QTY_ECER_MG_2]]="","",Table1[[#This Row],[STN SISA X]])</f>
        <v/>
      </c>
      <c r="AM157" s="2" t="str">
        <f ca="1">IF(Table1[[#This Row],[CTN_MG_2]]="","",COUNT(AJ$6:AJ157))</f>
        <v/>
      </c>
      <c r="AN157" s="2" t="str">
        <f ca="1">IF(AND(AR$5:AR$345&gt;=$3:$3,AR$5:AR$345&lt;=$4:$4),Table1[[#This Row],[CTN]],"")</f>
        <v/>
      </c>
      <c r="AO157" s="2" t="str">
        <f ca="1">IF(Table1[[#This Row],[CTN_MG_3]]="","",Table1[[#This Row],[SISA X]])</f>
        <v/>
      </c>
      <c r="AP157" s="2" t="str">
        <f ca="1">IF(Table1[[#This Row],[QTY_ECER_MG_3]]="","",Table1[[#This Row],[STN SISA X]])</f>
        <v/>
      </c>
      <c r="AQ157" s="4" t="str">
        <f ca="1">IF(Table1[[#This Row],[CTN_MG_3]]="","",COUNT(AN$6:AN157))</f>
        <v/>
      </c>
      <c r="AR157" s="3">
        <f ca="1">INDEX([1]!NOTA[TGL_H],Table1[[#This Row],[//NOTA]])</f>
        <v>45115</v>
      </c>
    </row>
    <row r="158" spans="1:44" x14ac:dyDescent="0.25">
      <c r="A158" s="1">
        <v>195</v>
      </c>
      <c r="D158" t="str">
        <f ca="1">INDEX([1]!NOTA[NB NOTA_C_QTY],Table1[[#This Row],[//NOTA]])</f>
        <v>kenkobinderclipno2605grsartomoro</v>
      </c>
      <c r="E15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binderclipkenkono2605grs</v>
      </c>
      <c r="F158" t="e">
        <f ca="1">MATCH(E$5:E$345,[2]!GLOBAL[POINTER],0)</f>
        <v>#N/A</v>
      </c>
      <c r="G158">
        <f t="shared" si="2"/>
        <v>195</v>
      </c>
      <c r="H158">
        <f ca="1">MATCH(Table1[[#This Row],[NB NOTA_C_QTY]],[3]!db[NB NOTA_C_QTY],0)</f>
        <v>1185</v>
      </c>
      <c r="I158" s="4" t="str">
        <f ca="1">INDEX(INDIRECT($4:$4),Table1[//DB])</f>
        <v>Binder clip Kenko No.260</v>
      </c>
      <c r="J158" s="4" t="str">
        <f ca="1">INDEX(INDIRECT($4:$4),Table1[//DB])</f>
        <v>ARTO MORO</v>
      </c>
      <c r="K158" s="5" t="str">
        <f ca="1">INDEX(INDIRECT($4:$4),Table1[//DB])</f>
        <v>KENKO</v>
      </c>
      <c r="L158" s="4" t="str">
        <f ca="1">INDEX(INDIRECT($4:$4),Table1[//DB])</f>
        <v>5 GRS</v>
      </c>
      <c r="M158" s="4" t="str">
        <f ca="1">INDEX(INDIRECT($4:$4),Table1[//DB])</f>
        <v>clip</v>
      </c>
      <c r="N158" s="4" t="str">
        <f ca="1">INDEX(INDIRECT($4:$4),Table1[//DB])</f>
        <v>5</v>
      </c>
      <c r="O158" s="4" t="str">
        <f ca="1">INDEX(INDIRECT($4:$4),Table1[//DB])</f>
        <v>GRS</v>
      </c>
      <c r="P158" s="4">
        <f ca="1">INDEX(INDIRECT($4:$4),Table1[//DB])</f>
        <v>12</v>
      </c>
      <c r="Q158" s="4" t="str">
        <f ca="1">INDEX(INDIRECT($4:$4),Table1[//DB])</f>
        <v>LSN</v>
      </c>
      <c r="R158" s="4">
        <f ca="1">INDEX(INDIRECT($4:$4),Table1[//DB])</f>
        <v>12</v>
      </c>
      <c r="S158" s="4" t="str">
        <f ca="1">INDEX(INDIRECT($4:$4),Table1[//DB])</f>
        <v>PCS</v>
      </c>
      <c r="T158" s="4">
        <f ca="1">INDEX(INDIRECT($4:$4),Table1[//DB])</f>
        <v>720</v>
      </c>
      <c r="U158" s="4" t="str">
        <f ca="1">INDEX(INDIRECT($4:$4),Table1[//DB])</f>
        <v>PCS</v>
      </c>
      <c r="V158" s="4"/>
      <c r="W158" s="2">
        <f>INDEX([1]!NOTA[C],Table1[[#This Row],[//NOTA]])</f>
        <v>8</v>
      </c>
      <c r="X158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8" s="2">
        <f>IF(Table1[[#This Row],[CTN]]&lt;1,"",INDEX([1]!NOTA[QTY],Table1[[#This Row],[//NOTA]]))</f>
        <v>0</v>
      </c>
      <c r="Z158" s="2">
        <f>IF(Table1[[#This Row],[CTN]]&lt;1,"",INDEX([1]!NOTA[STN],Table1[[#This Row],[//NOTA]]))</f>
        <v>0</v>
      </c>
      <c r="AA1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158" s="4" t="str">
        <f>IF(Table1[[#This Row],[CTN]]&lt;1,INDEX([1]!NOTA[QTY],Table1[[#This Row],[//NOTA]]),"")</f>
        <v/>
      </c>
      <c r="AC158" s="4" t="str">
        <f>IF(Table1[[#This Row],[SISA]]="","",INDEX([1]!NOTA[STN],Table1[[#This Row],[//NOTA]]))</f>
        <v/>
      </c>
      <c r="AD1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8" s="2" t="str">
        <f>IF(Table1[[#This Row],[SISA X]]="","",Table1[[#This Row],[STN X]])</f>
        <v/>
      </c>
      <c r="AF158" s="2">
        <f ca="1">IF(AND(AR$5:AR$345&gt;=$3:$3,AR$5:AR$345&lt;=$4:$4),Table1[[#This Row],[CTN]],"")</f>
        <v>8</v>
      </c>
      <c r="AG158" s="2" t="str">
        <f ca="1">IF(Table1[[#This Row],[CTN_MG_1]]="","",Table1[[#This Row],[SISA X]])</f>
        <v/>
      </c>
      <c r="AH158" s="2" t="str">
        <f ca="1">IF(Table1[[#This Row],[QTY_ECER_MG_1]]="","",Table1[[#This Row],[STN SISA X]])</f>
        <v/>
      </c>
      <c r="AI158" s="2">
        <f ca="1">IF(Table1[[#This Row],[CTN_MG_1]]="","",COUNT(AF$6:AF158))</f>
        <v>144</v>
      </c>
      <c r="AJ158" s="2" t="str">
        <f ca="1">IF(AND(Table1[TGL_H]&gt;=$3:$3,Table1[TGL_H]&lt;=$4:$4),Table1[CTN],"")</f>
        <v/>
      </c>
      <c r="AK158" s="2" t="str">
        <f ca="1">IF(Table1[[#This Row],[CTN_MG_2]]="","",Table1[[#This Row],[SISA X]])</f>
        <v/>
      </c>
      <c r="AL158" s="2" t="str">
        <f ca="1">IF(Table1[[#This Row],[QTY_ECER_MG_2]]="","",Table1[[#This Row],[STN SISA X]])</f>
        <v/>
      </c>
      <c r="AM158" s="2" t="str">
        <f ca="1">IF(Table1[[#This Row],[CTN_MG_2]]="","",COUNT(AJ$6:AJ158))</f>
        <v/>
      </c>
      <c r="AN158" s="2" t="str">
        <f ca="1">IF(AND(AR$5:AR$345&gt;=$3:$3,AR$5:AR$345&lt;=$4:$4),Table1[[#This Row],[CTN]],"")</f>
        <v/>
      </c>
      <c r="AO158" s="2" t="str">
        <f ca="1">IF(Table1[[#This Row],[CTN_MG_3]]="","",Table1[[#This Row],[SISA X]])</f>
        <v/>
      </c>
      <c r="AP158" s="2" t="str">
        <f ca="1">IF(Table1[[#This Row],[QTY_ECER_MG_3]]="","",Table1[[#This Row],[STN SISA X]])</f>
        <v/>
      </c>
      <c r="AQ158" s="4" t="str">
        <f ca="1">IF(Table1[[#This Row],[CTN_MG_3]]="","",COUNT(AN$6:AN158))</f>
        <v/>
      </c>
      <c r="AR158" s="3">
        <f ca="1">INDEX([1]!NOTA[TGL_H],Table1[[#This Row],[//NOTA]])</f>
        <v>45115</v>
      </c>
    </row>
    <row r="159" spans="1:44" x14ac:dyDescent="0.25">
      <c r="A159" s="1">
        <v>196</v>
      </c>
      <c r="D159" t="str">
        <f ca="1">INDEX([1]!NOTA[NB NOTA_C_QTY],Table1[[#This Row],[//NOTA]])</f>
        <v>kenkobinderclipno2806pcsbox72box6pcsartomoro</v>
      </c>
      <c r="E15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binderclipkenkono2806pcsbox72box6pcs</v>
      </c>
      <c r="F159" t="e">
        <f ca="1">MATCH(E$5:E$345,[2]!GLOBAL[POINTER],0)</f>
        <v>#N/A</v>
      </c>
      <c r="G159">
        <f t="shared" si="2"/>
        <v>196</v>
      </c>
      <c r="H159">
        <f ca="1">MATCH(Table1[[#This Row],[NB NOTA_C_QTY]],[3]!db[NB NOTA_C_QTY],0)</f>
        <v>1187</v>
      </c>
      <c r="I159" s="4" t="str">
        <f ca="1">INDEX(INDIRECT($4:$4),Table1[//DB])</f>
        <v>Binder Clip Kenko No.280 (6 PCS/ BOX)</v>
      </c>
      <c r="J159" s="4" t="str">
        <f ca="1">INDEX(INDIRECT($4:$4),Table1[//DB])</f>
        <v>ARTO MORO</v>
      </c>
      <c r="K159" s="5" t="str">
        <f ca="1">INDEX(INDIRECT($4:$4),Table1[//DB])</f>
        <v>KENKO</v>
      </c>
      <c r="L159" s="4" t="str">
        <f ca="1">INDEX(INDIRECT($4:$4),Table1[//DB])</f>
        <v>72 BOX (6 PCS)</v>
      </c>
      <c r="M159" s="4" t="str">
        <f ca="1">INDEX(INDIRECT($4:$4),Table1[//DB])</f>
        <v>clip</v>
      </c>
      <c r="N159" s="4" t="str">
        <f ca="1">INDEX(INDIRECT($4:$4),Table1[//DB])</f>
        <v>72</v>
      </c>
      <c r="O159" s="4" t="str">
        <f ca="1">INDEX(INDIRECT($4:$4),Table1[//DB])</f>
        <v>BOX</v>
      </c>
      <c r="P159" s="4" t="str">
        <f ca="1">INDEX(INDIRECT($4:$4),Table1[//DB])</f>
        <v>6</v>
      </c>
      <c r="Q159" s="4" t="str">
        <f ca="1">INDEX(INDIRECT($4:$4),Table1[//DB])</f>
        <v>PCS</v>
      </c>
      <c r="R159" s="4" t="str">
        <f ca="1">INDEX(INDIRECT($4:$4),Table1[//DB])</f>
        <v/>
      </c>
      <c r="S159" s="4" t="str">
        <f ca="1">INDEX(INDIRECT($4:$4),Table1[//DB])</f>
        <v/>
      </c>
      <c r="T159" s="4">
        <f ca="1">INDEX(INDIRECT($4:$4),Table1[//DB])</f>
        <v>432</v>
      </c>
      <c r="U159" s="4" t="str">
        <f ca="1">INDEX(INDIRECT($4:$4),Table1[//DB])</f>
        <v>PCS</v>
      </c>
      <c r="V159" s="4"/>
      <c r="W159" s="2">
        <f>INDEX([1]!NOTA[C],Table1[[#This Row],[//NOTA]])</f>
        <v>2</v>
      </c>
      <c r="X15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9" s="2">
        <f>IF(Table1[[#This Row],[CTN]]&lt;1,"",INDEX([1]!NOTA[QTY],Table1[[#This Row],[//NOTA]]))</f>
        <v>0</v>
      </c>
      <c r="Z159" s="2">
        <f>IF(Table1[[#This Row],[CTN]]&lt;1,"",INDEX([1]!NOTA[STN],Table1[[#This Row],[//NOTA]]))</f>
        <v>0</v>
      </c>
      <c r="AA1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159" s="4" t="str">
        <f>IF(Table1[[#This Row],[CTN]]&lt;1,INDEX([1]!NOTA[QTY],Table1[[#This Row],[//NOTA]]),"")</f>
        <v/>
      </c>
      <c r="AC159" s="4" t="str">
        <f>IF(Table1[[#This Row],[SISA]]="","",INDEX([1]!NOTA[STN],Table1[[#This Row],[//NOTA]]))</f>
        <v/>
      </c>
      <c r="AD1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9" s="2" t="str">
        <f>IF(Table1[[#This Row],[SISA X]]="","",Table1[[#This Row],[STN X]])</f>
        <v/>
      </c>
      <c r="AF159" s="2">
        <f ca="1">IF(AND(AR$5:AR$345&gt;=$3:$3,AR$5:AR$345&lt;=$4:$4),Table1[[#This Row],[CTN]],"")</f>
        <v>2</v>
      </c>
      <c r="AG159" s="2" t="str">
        <f ca="1">IF(Table1[[#This Row],[CTN_MG_1]]="","",Table1[[#This Row],[SISA X]])</f>
        <v/>
      </c>
      <c r="AH159" s="2" t="str">
        <f ca="1">IF(Table1[[#This Row],[QTY_ECER_MG_1]]="","",Table1[[#This Row],[STN SISA X]])</f>
        <v/>
      </c>
      <c r="AI159" s="2">
        <f ca="1">IF(Table1[[#This Row],[CTN_MG_1]]="","",COUNT(AF$6:AF159))</f>
        <v>145</v>
      </c>
      <c r="AJ159" s="2" t="str">
        <f ca="1">IF(AND(Table1[TGL_H]&gt;=$3:$3,Table1[TGL_H]&lt;=$4:$4),Table1[CTN],"")</f>
        <v/>
      </c>
      <c r="AK159" s="2" t="str">
        <f ca="1">IF(Table1[[#This Row],[CTN_MG_2]]="","",Table1[[#This Row],[SISA X]])</f>
        <v/>
      </c>
      <c r="AL159" s="2" t="str">
        <f ca="1">IF(Table1[[#This Row],[QTY_ECER_MG_2]]="","",Table1[[#This Row],[STN SISA X]])</f>
        <v/>
      </c>
      <c r="AM159" s="2" t="str">
        <f ca="1">IF(Table1[[#This Row],[CTN_MG_2]]="","",COUNT(AJ$6:AJ159))</f>
        <v/>
      </c>
      <c r="AN159" s="2" t="str">
        <f ca="1">IF(AND(AR$5:AR$345&gt;=$3:$3,AR$5:AR$345&lt;=$4:$4),Table1[[#This Row],[CTN]],"")</f>
        <v/>
      </c>
      <c r="AO159" s="2" t="str">
        <f ca="1">IF(Table1[[#This Row],[CTN_MG_3]]="","",Table1[[#This Row],[SISA X]])</f>
        <v/>
      </c>
      <c r="AP159" s="2" t="str">
        <f ca="1">IF(Table1[[#This Row],[QTY_ECER_MG_3]]="","",Table1[[#This Row],[STN SISA X]])</f>
        <v/>
      </c>
      <c r="AQ159" s="4" t="str">
        <f ca="1">IF(Table1[[#This Row],[CTN_MG_3]]="","",COUNT(AN$6:AN159))</f>
        <v/>
      </c>
      <c r="AR159" s="3">
        <f ca="1">INDEX([1]!NOTA[TGL_H],Table1[[#This Row],[//NOTA]])</f>
        <v>45115</v>
      </c>
    </row>
    <row r="160" spans="1:44" x14ac:dyDescent="0.25">
      <c r="A160" s="1">
        <v>197</v>
      </c>
      <c r="D160" t="str">
        <f ca="1">INDEX([1]!NOTA[NB NOTA_C_QTY],Table1[[#This Row],[//NOTA]])</f>
        <v>kenkobinderclipno3006pcsbox48box6pcsartomoro</v>
      </c>
      <c r="E16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binderclipkenkono3006pcsbox48box6pcs</v>
      </c>
      <c r="F160" t="e">
        <f ca="1">MATCH(E$5:E$345,[2]!GLOBAL[POINTER],0)</f>
        <v>#N/A</v>
      </c>
      <c r="G160">
        <f t="shared" si="2"/>
        <v>197</v>
      </c>
      <c r="H160">
        <f ca="1">MATCH(Table1[[#This Row],[NB NOTA_C_QTY]],[3]!db[NB NOTA_C_QTY],0)</f>
        <v>1189</v>
      </c>
      <c r="I160" s="4" t="str">
        <f ca="1">INDEX(INDIRECT($4:$4),Table1[//DB])</f>
        <v>Binder Clip Kenko No.300 (6 PCS/ BOX)</v>
      </c>
      <c r="J160" s="4" t="str">
        <f ca="1">INDEX(INDIRECT($4:$4),Table1[//DB])</f>
        <v>ARTO MORO</v>
      </c>
      <c r="K160" s="5" t="str">
        <f ca="1">INDEX(INDIRECT($4:$4),Table1[//DB])</f>
        <v>KENKO</v>
      </c>
      <c r="L160" s="4" t="str">
        <f ca="1">INDEX(INDIRECT($4:$4),Table1[//DB])</f>
        <v>48 BOX (6 PCS)</v>
      </c>
      <c r="M160" s="4" t="str">
        <f ca="1">INDEX(INDIRECT($4:$4),Table1[//DB])</f>
        <v>clip</v>
      </c>
      <c r="N160" s="4" t="str">
        <f ca="1">INDEX(INDIRECT($4:$4),Table1[//DB])</f>
        <v>48</v>
      </c>
      <c r="O160" s="4" t="str">
        <f ca="1">INDEX(INDIRECT($4:$4),Table1[//DB])</f>
        <v>BOX</v>
      </c>
      <c r="P160" s="4" t="str">
        <f ca="1">INDEX(INDIRECT($4:$4),Table1[//DB])</f>
        <v>6</v>
      </c>
      <c r="Q160" s="4" t="str">
        <f ca="1">INDEX(INDIRECT($4:$4),Table1[//DB])</f>
        <v>PCS</v>
      </c>
      <c r="R160" s="4" t="str">
        <f ca="1">INDEX(INDIRECT($4:$4),Table1[//DB])</f>
        <v/>
      </c>
      <c r="S160" s="4" t="str">
        <f ca="1">INDEX(INDIRECT($4:$4),Table1[//DB])</f>
        <v/>
      </c>
      <c r="T160" s="4">
        <f ca="1">INDEX(INDIRECT($4:$4),Table1[//DB])</f>
        <v>288</v>
      </c>
      <c r="U160" s="4" t="str">
        <f ca="1">INDEX(INDIRECT($4:$4),Table1[//DB])</f>
        <v>PCS</v>
      </c>
      <c r="V160" s="4"/>
      <c r="W160" s="2">
        <f>INDEX([1]!NOTA[C],Table1[[#This Row],[//NOTA]])</f>
        <v>2</v>
      </c>
      <c r="X16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0" s="2">
        <f>IF(Table1[[#This Row],[CTN]]&lt;1,"",INDEX([1]!NOTA[QTY],Table1[[#This Row],[//NOTA]]))</f>
        <v>0</v>
      </c>
      <c r="Z160" s="2">
        <f>IF(Table1[[#This Row],[CTN]]&lt;1,"",INDEX([1]!NOTA[STN],Table1[[#This Row],[//NOTA]]))</f>
        <v>0</v>
      </c>
      <c r="AA1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60" s="4" t="str">
        <f>IF(Table1[[#This Row],[CTN]]&lt;1,INDEX([1]!NOTA[QTY],Table1[[#This Row],[//NOTA]]),"")</f>
        <v/>
      </c>
      <c r="AC160" s="4" t="str">
        <f>IF(Table1[[#This Row],[SISA]]="","",INDEX([1]!NOTA[STN],Table1[[#This Row],[//NOTA]]))</f>
        <v/>
      </c>
      <c r="AD1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0" s="2" t="str">
        <f>IF(Table1[[#This Row],[SISA X]]="","",Table1[[#This Row],[STN X]])</f>
        <v/>
      </c>
      <c r="AF160" s="2">
        <f ca="1">IF(AND(AR$5:AR$345&gt;=$3:$3,AR$5:AR$345&lt;=$4:$4),Table1[[#This Row],[CTN]],"")</f>
        <v>2</v>
      </c>
      <c r="AG160" s="2" t="str">
        <f ca="1">IF(Table1[[#This Row],[CTN_MG_1]]="","",Table1[[#This Row],[SISA X]])</f>
        <v/>
      </c>
      <c r="AH160" s="2" t="str">
        <f ca="1">IF(Table1[[#This Row],[QTY_ECER_MG_1]]="","",Table1[[#This Row],[STN SISA X]])</f>
        <v/>
      </c>
      <c r="AI160" s="2">
        <f ca="1">IF(Table1[[#This Row],[CTN_MG_1]]="","",COUNT(AF$6:AF160))</f>
        <v>146</v>
      </c>
      <c r="AJ160" s="2" t="str">
        <f ca="1">IF(AND(Table1[TGL_H]&gt;=$3:$3,Table1[TGL_H]&lt;=$4:$4),Table1[CTN],"")</f>
        <v/>
      </c>
      <c r="AK160" s="2" t="str">
        <f ca="1">IF(Table1[[#This Row],[CTN_MG_2]]="","",Table1[[#This Row],[SISA X]])</f>
        <v/>
      </c>
      <c r="AL160" s="2" t="str">
        <f ca="1">IF(Table1[[#This Row],[QTY_ECER_MG_2]]="","",Table1[[#This Row],[STN SISA X]])</f>
        <v/>
      </c>
      <c r="AM160" s="2" t="str">
        <f ca="1">IF(Table1[[#This Row],[CTN_MG_2]]="","",COUNT(AJ$6:AJ160))</f>
        <v/>
      </c>
      <c r="AN160" s="2" t="str">
        <f ca="1">IF(AND(AR$5:AR$345&gt;=$3:$3,AR$5:AR$345&lt;=$4:$4),Table1[[#This Row],[CTN]],"")</f>
        <v/>
      </c>
      <c r="AO160" s="2" t="str">
        <f ca="1">IF(Table1[[#This Row],[CTN_MG_3]]="","",Table1[[#This Row],[SISA X]])</f>
        <v/>
      </c>
      <c r="AP160" s="2" t="str">
        <f ca="1">IF(Table1[[#This Row],[QTY_ECER_MG_3]]="","",Table1[[#This Row],[STN SISA X]])</f>
        <v/>
      </c>
      <c r="AQ160" s="4" t="str">
        <f ca="1">IF(Table1[[#This Row],[CTN_MG_3]]="","",COUNT(AN$6:AN160))</f>
        <v/>
      </c>
      <c r="AR160" s="3">
        <f ca="1">INDEX([1]!NOTA[TGL_H],Table1[[#This Row],[//NOTA]])</f>
        <v>45115</v>
      </c>
    </row>
    <row r="161" spans="1:44" x14ac:dyDescent="0.25">
      <c r="A161" s="1">
        <v>198</v>
      </c>
      <c r="D161" t="str">
        <f ca="1">INDEX([1]!NOTA[NB NOTA_C_QTY],Table1[[#This Row],[//NOTA]])</f>
        <v>kenkobinderclipno10550grsartomoro</v>
      </c>
      <c r="E16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binderclipkenkono10550grs</v>
      </c>
      <c r="F161" t="e">
        <f ca="1">MATCH(E$5:E$345,[2]!GLOBAL[POINTER],0)</f>
        <v>#N/A</v>
      </c>
      <c r="G161">
        <f t="shared" si="2"/>
        <v>198</v>
      </c>
      <c r="H161">
        <f ca="1">MATCH(Table1[[#This Row],[NB NOTA_C_QTY]],[3]!db[NB NOTA_C_QTY],0)</f>
        <v>1180</v>
      </c>
      <c r="I161" s="4" t="str">
        <f ca="1">INDEX(INDIRECT($4:$4),Table1[//DB])</f>
        <v>Binder clip Kenko no.105</v>
      </c>
      <c r="J161" s="4" t="str">
        <f ca="1">INDEX(INDIRECT($4:$4),Table1[//DB])</f>
        <v>ARTO MORO</v>
      </c>
      <c r="K161" s="5" t="str">
        <f ca="1">INDEX(INDIRECT($4:$4),Table1[//DB])</f>
        <v>KENKO</v>
      </c>
      <c r="L161" s="4" t="str">
        <f ca="1">INDEX(INDIRECT($4:$4),Table1[//DB])</f>
        <v>50 GRS</v>
      </c>
      <c r="M161" s="4" t="str">
        <f ca="1">INDEX(INDIRECT($4:$4),Table1[//DB])</f>
        <v>clip</v>
      </c>
      <c r="N161" s="4" t="str">
        <f ca="1">INDEX(INDIRECT($4:$4),Table1[//DB])</f>
        <v>50</v>
      </c>
      <c r="O161" s="4" t="str">
        <f ca="1">INDEX(INDIRECT($4:$4),Table1[//DB])</f>
        <v>GRS</v>
      </c>
      <c r="P161" s="4">
        <f ca="1">INDEX(INDIRECT($4:$4),Table1[//DB])</f>
        <v>12</v>
      </c>
      <c r="Q161" s="4" t="str">
        <f ca="1">INDEX(INDIRECT($4:$4),Table1[//DB])</f>
        <v>LSN</v>
      </c>
      <c r="R161" s="4">
        <f ca="1">INDEX(INDIRECT($4:$4),Table1[//DB])</f>
        <v>12</v>
      </c>
      <c r="S161" s="4" t="str">
        <f ca="1">INDEX(INDIRECT($4:$4),Table1[//DB])</f>
        <v>PCS</v>
      </c>
      <c r="T161" s="4">
        <f ca="1">INDEX(INDIRECT($4:$4),Table1[//DB])</f>
        <v>7200</v>
      </c>
      <c r="U161" s="4" t="str">
        <f ca="1">INDEX(INDIRECT($4:$4),Table1[//DB])</f>
        <v>PCS</v>
      </c>
      <c r="V161" s="4"/>
      <c r="W161" s="2">
        <f>INDEX([1]!NOTA[C],Table1[[#This Row],[//NOTA]])</f>
        <v>3</v>
      </c>
      <c r="X16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1" s="2">
        <f>IF(Table1[[#This Row],[CTN]]&lt;1,"",INDEX([1]!NOTA[QTY],Table1[[#This Row],[//NOTA]]))</f>
        <v>0</v>
      </c>
      <c r="Z161" s="2">
        <f>IF(Table1[[#This Row],[CTN]]&lt;1,"",INDEX([1]!NOTA[STN],Table1[[#This Row],[//NOTA]]))</f>
        <v>0</v>
      </c>
      <c r="AA1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161" s="4" t="str">
        <f>IF(Table1[[#This Row],[CTN]]&lt;1,INDEX([1]!NOTA[QTY],Table1[[#This Row],[//NOTA]]),"")</f>
        <v/>
      </c>
      <c r="AC161" s="4" t="str">
        <f>IF(Table1[[#This Row],[SISA]]="","",INDEX([1]!NOTA[STN],Table1[[#This Row],[//NOTA]]))</f>
        <v/>
      </c>
      <c r="AD1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1" s="2" t="str">
        <f>IF(Table1[[#This Row],[SISA X]]="","",Table1[[#This Row],[STN X]])</f>
        <v/>
      </c>
      <c r="AF161" s="2">
        <f ca="1">IF(AND(AR$5:AR$345&gt;=$3:$3,AR$5:AR$345&lt;=$4:$4),Table1[[#This Row],[CTN]],"")</f>
        <v>3</v>
      </c>
      <c r="AG161" s="2" t="str">
        <f ca="1">IF(Table1[[#This Row],[CTN_MG_1]]="","",Table1[[#This Row],[SISA X]])</f>
        <v/>
      </c>
      <c r="AH161" s="2" t="str">
        <f ca="1">IF(Table1[[#This Row],[QTY_ECER_MG_1]]="","",Table1[[#This Row],[STN SISA X]])</f>
        <v/>
      </c>
      <c r="AI161" s="2">
        <f ca="1">IF(Table1[[#This Row],[CTN_MG_1]]="","",COUNT(AF$6:AF161))</f>
        <v>147</v>
      </c>
      <c r="AJ161" s="2" t="str">
        <f ca="1">IF(AND(Table1[TGL_H]&gt;=$3:$3,Table1[TGL_H]&lt;=$4:$4),Table1[CTN],"")</f>
        <v/>
      </c>
      <c r="AK161" s="2" t="str">
        <f ca="1">IF(Table1[[#This Row],[CTN_MG_2]]="","",Table1[[#This Row],[SISA X]])</f>
        <v/>
      </c>
      <c r="AL161" s="2" t="str">
        <f ca="1">IF(Table1[[#This Row],[QTY_ECER_MG_2]]="","",Table1[[#This Row],[STN SISA X]])</f>
        <v/>
      </c>
      <c r="AM161" s="2" t="str">
        <f ca="1">IF(Table1[[#This Row],[CTN_MG_2]]="","",COUNT(AJ$6:AJ161))</f>
        <v/>
      </c>
      <c r="AN161" s="2" t="str">
        <f ca="1">IF(AND(AR$5:AR$345&gt;=$3:$3,AR$5:AR$345&lt;=$4:$4),Table1[[#This Row],[CTN]],"")</f>
        <v/>
      </c>
      <c r="AO161" s="2" t="str">
        <f ca="1">IF(Table1[[#This Row],[CTN_MG_3]]="","",Table1[[#This Row],[SISA X]])</f>
        <v/>
      </c>
      <c r="AP161" s="2" t="str">
        <f ca="1">IF(Table1[[#This Row],[QTY_ECER_MG_3]]="","",Table1[[#This Row],[STN SISA X]])</f>
        <v/>
      </c>
      <c r="AQ161" s="4" t="str">
        <f ca="1">IF(Table1[[#This Row],[CTN_MG_3]]="","",COUNT(AN$6:AN161))</f>
        <v/>
      </c>
      <c r="AR161" s="3">
        <f ca="1">INDEX([1]!NOTA[TGL_H],Table1[[#This Row],[//NOTA]])</f>
        <v>45115</v>
      </c>
    </row>
    <row r="162" spans="1:44" x14ac:dyDescent="0.25">
      <c r="A162" s="1">
        <v>199</v>
      </c>
      <c r="D162" t="str">
        <f ca="1">INDEX([1]!NOTA[NB NOTA_C_QTY],Table1[[#This Row],[//NOTA]])</f>
        <v>kenkobinderclipno10750grsartomoro</v>
      </c>
      <c r="E16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binderclipkenko10750grs</v>
      </c>
      <c r="F162" t="e">
        <f ca="1">MATCH(E$5:E$345,[2]!GLOBAL[POINTER],0)</f>
        <v>#N/A</v>
      </c>
      <c r="G162">
        <f t="shared" si="2"/>
        <v>199</v>
      </c>
      <c r="H162">
        <f ca="1">MATCH(Table1[[#This Row],[NB NOTA_C_QTY]],[3]!db[NB NOTA_C_QTY],0)</f>
        <v>1181</v>
      </c>
      <c r="I162" s="4" t="str">
        <f ca="1">INDEX(INDIRECT($4:$4),Table1[//DB])</f>
        <v>Binder clip Kenko 107</v>
      </c>
      <c r="J162" s="4" t="str">
        <f ca="1">INDEX(INDIRECT($4:$4),Table1[//DB])</f>
        <v>ARTO MORO</v>
      </c>
      <c r="K162" s="5" t="str">
        <f ca="1">INDEX(INDIRECT($4:$4),Table1[//DB])</f>
        <v>KENKO</v>
      </c>
      <c r="L162" s="4" t="str">
        <f ca="1">INDEX(INDIRECT($4:$4),Table1[//DB])</f>
        <v>50 GRS</v>
      </c>
      <c r="M162" s="4" t="str">
        <f ca="1">INDEX(INDIRECT($4:$4),Table1[//DB])</f>
        <v>clip</v>
      </c>
      <c r="N162" s="4" t="str">
        <f ca="1">INDEX(INDIRECT($4:$4),Table1[//DB])</f>
        <v>50</v>
      </c>
      <c r="O162" s="4" t="str">
        <f ca="1">INDEX(INDIRECT($4:$4),Table1[//DB])</f>
        <v>GRS</v>
      </c>
      <c r="P162" s="4">
        <f ca="1">INDEX(INDIRECT($4:$4),Table1[//DB])</f>
        <v>12</v>
      </c>
      <c r="Q162" s="4" t="str">
        <f ca="1">INDEX(INDIRECT($4:$4),Table1[//DB])</f>
        <v>LSN</v>
      </c>
      <c r="R162" s="4">
        <f ca="1">INDEX(INDIRECT($4:$4),Table1[//DB])</f>
        <v>12</v>
      </c>
      <c r="S162" s="4" t="str">
        <f ca="1">INDEX(INDIRECT($4:$4),Table1[//DB])</f>
        <v>PCS</v>
      </c>
      <c r="T162" s="4">
        <f ca="1">INDEX(INDIRECT($4:$4),Table1[//DB])</f>
        <v>7200</v>
      </c>
      <c r="U162" s="4" t="str">
        <f ca="1">INDEX(INDIRECT($4:$4),Table1[//DB])</f>
        <v>PCS</v>
      </c>
      <c r="V162" s="4"/>
      <c r="W162" s="2">
        <f>INDEX([1]!NOTA[C],Table1[[#This Row],[//NOTA]])</f>
        <v>2</v>
      </c>
      <c r="X16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2" s="2">
        <f>IF(Table1[[#This Row],[CTN]]&lt;1,"",INDEX([1]!NOTA[QTY],Table1[[#This Row],[//NOTA]]))</f>
        <v>0</v>
      </c>
      <c r="Z162" s="2">
        <f>IF(Table1[[#This Row],[CTN]]&lt;1,"",INDEX([1]!NOTA[STN],Table1[[#This Row],[//NOTA]]))</f>
        <v>0</v>
      </c>
      <c r="AA1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B162" s="4" t="str">
        <f>IF(Table1[[#This Row],[CTN]]&lt;1,INDEX([1]!NOTA[QTY],Table1[[#This Row],[//NOTA]]),"")</f>
        <v/>
      </c>
      <c r="AC162" s="4" t="str">
        <f>IF(Table1[[#This Row],[SISA]]="","",INDEX([1]!NOTA[STN],Table1[[#This Row],[//NOTA]]))</f>
        <v/>
      </c>
      <c r="AD1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2" s="2" t="str">
        <f>IF(Table1[[#This Row],[SISA X]]="","",Table1[[#This Row],[STN X]])</f>
        <v/>
      </c>
      <c r="AF162" s="2">
        <f ca="1">IF(AND(AR$5:AR$345&gt;=$3:$3,AR$5:AR$345&lt;=$4:$4),Table1[[#This Row],[CTN]],"")</f>
        <v>2</v>
      </c>
      <c r="AG162" s="2" t="str">
        <f ca="1">IF(Table1[[#This Row],[CTN_MG_1]]="","",Table1[[#This Row],[SISA X]])</f>
        <v/>
      </c>
      <c r="AH162" s="2" t="str">
        <f ca="1">IF(Table1[[#This Row],[QTY_ECER_MG_1]]="","",Table1[[#This Row],[STN SISA X]])</f>
        <v/>
      </c>
      <c r="AI162" s="2">
        <f ca="1">IF(Table1[[#This Row],[CTN_MG_1]]="","",COUNT(AF$6:AF162))</f>
        <v>148</v>
      </c>
      <c r="AJ162" s="2" t="str">
        <f ca="1">IF(AND(Table1[TGL_H]&gt;=$3:$3,Table1[TGL_H]&lt;=$4:$4),Table1[CTN],"")</f>
        <v/>
      </c>
      <c r="AK162" s="2" t="str">
        <f ca="1">IF(Table1[[#This Row],[CTN_MG_2]]="","",Table1[[#This Row],[SISA X]])</f>
        <v/>
      </c>
      <c r="AL162" s="2" t="str">
        <f ca="1">IF(Table1[[#This Row],[QTY_ECER_MG_2]]="","",Table1[[#This Row],[STN SISA X]])</f>
        <v/>
      </c>
      <c r="AM162" s="2" t="str">
        <f ca="1">IF(Table1[[#This Row],[CTN_MG_2]]="","",COUNT(AJ$6:AJ162))</f>
        <v/>
      </c>
      <c r="AN162" s="2" t="str">
        <f ca="1">IF(AND(AR$5:AR$345&gt;=$3:$3,AR$5:AR$345&lt;=$4:$4),Table1[[#This Row],[CTN]],"")</f>
        <v/>
      </c>
      <c r="AO162" s="2" t="str">
        <f ca="1">IF(Table1[[#This Row],[CTN_MG_3]]="","",Table1[[#This Row],[SISA X]])</f>
        <v/>
      </c>
      <c r="AP162" s="2" t="str">
        <f ca="1">IF(Table1[[#This Row],[QTY_ECER_MG_3]]="","",Table1[[#This Row],[STN SISA X]])</f>
        <v/>
      </c>
      <c r="AQ162" s="4" t="str">
        <f ca="1">IF(Table1[[#This Row],[CTN_MG_3]]="","",COUNT(AN$6:AN162))</f>
        <v/>
      </c>
      <c r="AR162" s="3">
        <f ca="1">INDEX([1]!NOTA[TGL_H],Table1[[#This Row],[//NOTA]])</f>
        <v>45115</v>
      </c>
    </row>
    <row r="163" spans="1:44" x14ac:dyDescent="0.25">
      <c r="A163" s="1">
        <v>200</v>
      </c>
      <c r="D163" t="str">
        <f ca="1">INDEX([1]!NOTA[NB NOTA_C_QTY],Table1[[#This Row],[//NOTA]])</f>
        <v>kenkobinderclipno11130grsartomoro</v>
      </c>
      <c r="E16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binderclipkenko11130grs</v>
      </c>
      <c r="F163" t="e">
        <f ca="1">MATCH(E$5:E$345,[2]!GLOBAL[POINTER],0)</f>
        <v>#N/A</v>
      </c>
      <c r="G163">
        <f t="shared" si="2"/>
        <v>200</v>
      </c>
      <c r="H163">
        <f ca="1">MATCH(Table1[[#This Row],[NB NOTA_C_QTY]],[3]!db[NB NOTA_C_QTY],0)</f>
        <v>1182</v>
      </c>
      <c r="I163" s="4" t="str">
        <f ca="1">INDEX(INDIRECT($4:$4),Table1[//DB])</f>
        <v>Binder clip Kenko 111</v>
      </c>
      <c r="J163" s="4" t="str">
        <f ca="1">INDEX(INDIRECT($4:$4),Table1[//DB])</f>
        <v>ARTO MORO</v>
      </c>
      <c r="K163" s="5" t="str">
        <f ca="1">INDEX(INDIRECT($4:$4),Table1[//DB])</f>
        <v>KENKO</v>
      </c>
      <c r="L163" s="4" t="str">
        <f ca="1">INDEX(INDIRECT($4:$4),Table1[//DB])</f>
        <v>30 GRS</v>
      </c>
      <c r="M163" s="4" t="str">
        <f ca="1">INDEX(INDIRECT($4:$4),Table1[//DB])</f>
        <v>clip</v>
      </c>
      <c r="N163" s="4" t="str">
        <f ca="1">INDEX(INDIRECT($4:$4),Table1[//DB])</f>
        <v>30</v>
      </c>
      <c r="O163" s="4" t="str">
        <f ca="1">INDEX(INDIRECT($4:$4),Table1[//DB])</f>
        <v>GRS</v>
      </c>
      <c r="P163" s="4">
        <f ca="1">INDEX(INDIRECT($4:$4),Table1[//DB])</f>
        <v>12</v>
      </c>
      <c r="Q163" s="4" t="str">
        <f ca="1">INDEX(INDIRECT($4:$4),Table1[//DB])</f>
        <v>LSN</v>
      </c>
      <c r="R163" s="4">
        <f ca="1">INDEX(INDIRECT($4:$4),Table1[//DB])</f>
        <v>12</v>
      </c>
      <c r="S163" s="4" t="str">
        <f ca="1">INDEX(INDIRECT($4:$4),Table1[//DB])</f>
        <v>PCS</v>
      </c>
      <c r="T163" s="4">
        <f ca="1">INDEX(INDIRECT($4:$4),Table1[//DB])</f>
        <v>4320</v>
      </c>
      <c r="U163" s="4" t="str">
        <f ca="1">INDEX(INDIRECT($4:$4),Table1[//DB])</f>
        <v>PCS</v>
      </c>
      <c r="V163" s="4"/>
      <c r="W163" s="2">
        <f>INDEX([1]!NOTA[C],Table1[[#This Row],[//NOTA]])</f>
        <v>2</v>
      </c>
      <c r="X1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3" s="2">
        <f>IF(Table1[[#This Row],[CTN]]&lt;1,"",INDEX([1]!NOTA[QTY],Table1[[#This Row],[//NOTA]]))</f>
        <v>0</v>
      </c>
      <c r="Z163" s="2">
        <f>IF(Table1[[#This Row],[CTN]]&lt;1,"",INDEX([1]!NOTA[STN],Table1[[#This Row],[//NOTA]]))</f>
        <v>0</v>
      </c>
      <c r="AA1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63" s="4" t="str">
        <f>IF(Table1[[#This Row],[CTN]]&lt;1,INDEX([1]!NOTA[QTY],Table1[[#This Row],[//NOTA]]),"")</f>
        <v/>
      </c>
      <c r="AC163" s="4" t="str">
        <f>IF(Table1[[#This Row],[SISA]]="","",INDEX([1]!NOTA[STN],Table1[[#This Row],[//NOTA]]))</f>
        <v/>
      </c>
      <c r="AD1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3" s="2" t="str">
        <f>IF(Table1[[#This Row],[SISA X]]="","",Table1[[#This Row],[STN X]])</f>
        <v/>
      </c>
      <c r="AF163" s="2">
        <f ca="1">IF(AND(AR$5:AR$345&gt;=$3:$3,AR$5:AR$345&lt;=$4:$4),Table1[[#This Row],[CTN]],"")</f>
        <v>2</v>
      </c>
      <c r="AG163" s="2" t="str">
        <f ca="1">IF(Table1[[#This Row],[CTN_MG_1]]="","",Table1[[#This Row],[SISA X]])</f>
        <v/>
      </c>
      <c r="AH163" s="2" t="str">
        <f ca="1">IF(Table1[[#This Row],[QTY_ECER_MG_1]]="","",Table1[[#This Row],[STN SISA X]])</f>
        <v/>
      </c>
      <c r="AI163" s="2">
        <f ca="1">IF(Table1[[#This Row],[CTN_MG_1]]="","",COUNT(AF$6:AF163))</f>
        <v>149</v>
      </c>
      <c r="AJ163" s="2" t="str">
        <f ca="1">IF(AND(Table1[TGL_H]&gt;=$3:$3,Table1[TGL_H]&lt;=$4:$4),Table1[CTN],"")</f>
        <v/>
      </c>
      <c r="AK163" s="2" t="str">
        <f ca="1">IF(Table1[[#This Row],[CTN_MG_2]]="","",Table1[[#This Row],[SISA X]])</f>
        <v/>
      </c>
      <c r="AL163" s="2" t="str">
        <f ca="1">IF(Table1[[#This Row],[QTY_ECER_MG_2]]="","",Table1[[#This Row],[STN SISA X]])</f>
        <v/>
      </c>
      <c r="AM163" s="2" t="str">
        <f ca="1">IF(Table1[[#This Row],[CTN_MG_2]]="","",COUNT(AJ$6:AJ163))</f>
        <v/>
      </c>
      <c r="AN163" s="2" t="str">
        <f ca="1">IF(AND(AR$5:AR$345&gt;=$3:$3,AR$5:AR$345&lt;=$4:$4),Table1[[#This Row],[CTN]],"")</f>
        <v/>
      </c>
      <c r="AO163" s="2" t="str">
        <f ca="1">IF(Table1[[#This Row],[CTN_MG_3]]="","",Table1[[#This Row],[SISA X]])</f>
        <v/>
      </c>
      <c r="AP163" s="2" t="str">
        <f ca="1">IF(Table1[[#This Row],[QTY_ECER_MG_3]]="","",Table1[[#This Row],[STN SISA X]])</f>
        <v/>
      </c>
      <c r="AQ163" s="4" t="str">
        <f ca="1">IF(Table1[[#This Row],[CTN_MG_3]]="","",COUNT(AN$6:AN163))</f>
        <v/>
      </c>
      <c r="AR163" s="3">
        <f ca="1">INDEX([1]!NOTA[TGL_H],Table1[[#This Row],[//NOTA]])</f>
        <v>45115</v>
      </c>
    </row>
    <row r="164" spans="1:44" x14ac:dyDescent="0.25">
      <c r="A164" s="1">
        <v>202</v>
      </c>
      <c r="D164" t="str">
        <f ca="1">INDEX([1]!NOTA[NB NOTA_C_QTY],Table1[[#This Row],[//NOTA]])</f>
        <v>kenkoliquidgluelg5050ml20lsnartomoro</v>
      </c>
      <c r="E16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lemcairkenkolg5020lsn</v>
      </c>
      <c r="F164" t="e">
        <f ca="1">MATCH(E$5:E$345,[2]!GLOBAL[POINTER],0)</f>
        <v>#N/A</v>
      </c>
      <c r="G164">
        <f t="shared" si="2"/>
        <v>202</v>
      </c>
      <c r="H164">
        <f ca="1">MATCH(Table1[[#This Row],[NB NOTA_C_QTY]],[3]!db[NB NOTA_C_QTY],0)</f>
        <v>1364</v>
      </c>
      <c r="I164" s="4" t="str">
        <f ca="1">INDEX(INDIRECT($4:$4),Table1[//DB])</f>
        <v>Lem cair Kenko LG-50</v>
      </c>
      <c r="J164" s="4" t="str">
        <f ca="1">INDEX(INDIRECT($4:$4),Table1[//DB])</f>
        <v>ARTO MORO</v>
      </c>
      <c r="K164" s="5" t="str">
        <f ca="1">INDEX(INDIRECT($4:$4),Table1[//DB])</f>
        <v>KENKO</v>
      </c>
      <c r="L164" s="4" t="str">
        <f ca="1">INDEX(INDIRECT($4:$4),Table1[//DB])</f>
        <v>20 LSN</v>
      </c>
      <c r="M164" s="4" t="str">
        <f ca="1">INDEX(INDIRECT($4:$4),Table1[//DB])</f>
        <v>lem</v>
      </c>
      <c r="N164" s="4" t="str">
        <f ca="1">INDEX(INDIRECT($4:$4),Table1[//DB])</f>
        <v>20</v>
      </c>
      <c r="O164" s="4" t="str">
        <f ca="1">INDEX(INDIRECT($4:$4),Table1[//DB])</f>
        <v>LSN</v>
      </c>
      <c r="P164" s="4">
        <f ca="1">INDEX(INDIRECT($4:$4),Table1[//DB])</f>
        <v>12</v>
      </c>
      <c r="Q164" s="4" t="str">
        <f ca="1">INDEX(INDIRECT($4:$4),Table1[//DB])</f>
        <v>PCS</v>
      </c>
      <c r="R164" s="4" t="str">
        <f ca="1">INDEX(INDIRECT($4:$4),Table1[//DB])</f>
        <v/>
      </c>
      <c r="S164" s="4" t="str">
        <f ca="1">INDEX(INDIRECT($4:$4),Table1[//DB])</f>
        <v/>
      </c>
      <c r="T164" s="4">
        <f ca="1">INDEX(INDIRECT($4:$4),Table1[//DB])</f>
        <v>240</v>
      </c>
      <c r="U164" s="4" t="str">
        <f ca="1">INDEX(INDIRECT($4:$4),Table1[//DB])</f>
        <v>PCS</v>
      </c>
      <c r="V164" s="4"/>
      <c r="W164" s="2">
        <f>INDEX([1]!NOTA[C],Table1[[#This Row],[//NOTA]])</f>
        <v>1</v>
      </c>
      <c r="X16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64" s="2">
        <f>IF(Table1[[#This Row],[CTN]]&lt;1,"",INDEX([1]!NOTA[QTY],Table1[[#This Row],[//NOTA]]))</f>
        <v>0</v>
      </c>
      <c r="Z164" s="2">
        <f>IF(Table1[[#This Row],[CTN]]&lt;1,"",INDEX([1]!NOTA[STN],Table1[[#This Row],[//NOTA]]))</f>
        <v>0</v>
      </c>
      <c r="AA1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64" s="4" t="str">
        <f>IF(Table1[[#This Row],[CTN]]&lt;1,INDEX([1]!NOTA[QTY],Table1[[#This Row],[//NOTA]]),"")</f>
        <v/>
      </c>
      <c r="AC164" s="4" t="str">
        <f>IF(Table1[[#This Row],[SISA]]="","",INDEX([1]!NOTA[STN],Table1[[#This Row],[//NOTA]]))</f>
        <v/>
      </c>
      <c r="AD1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4" s="2" t="str">
        <f>IF(Table1[[#This Row],[SISA X]]="","",Table1[[#This Row],[STN X]])</f>
        <v/>
      </c>
      <c r="AF164" s="2">
        <f ca="1">IF(AND(AR$5:AR$345&gt;=$3:$3,AR$5:AR$345&lt;=$4:$4),Table1[[#This Row],[CTN]],"")</f>
        <v>1</v>
      </c>
      <c r="AG164" s="2" t="str">
        <f ca="1">IF(Table1[[#This Row],[CTN_MG_1]]="","",Table1[[#This Row],[SISA X]])</f>
        <v/>
      </c>
      <c r="AH164" s="2" t="str">
        <f ca="1">IF(Table1[[#This Row],[QTY_ECER_MG_1]]="","",Table1[[#This Row],[STN SISA X]])</f>
        <v/>
      </c>
      <c r="AI164" s="2">
        <f ca="1">IF(Table1[[#This Row],[CTN_MG_1]]="","",COUNT(AF$6:AF164))</f>
        <v>150</v>
      </c>
      <c r="AJ164" s="2" t="str">
        <f ca="1">IF(AND(Table1[TGL_H]&gt;=$3:$3,Table1[TGL_H]&lt;=$4:$4),Table1[CTN],"")</f>
        <v/>
      </c>
      <c r="AK164" s="2" t="str">
        <f ca="1">IF(Table1[[#This Row],[CTN_MG_2]]="","",Table1[[#This Row],[SISA X]])</f>
        <v/>
      </c>
      <c r="AL164" s="2" t="str">
        <f ca="1">IF(Table1[[#This Row],[QTY_ECER_MG_2]]="","",Table1[[#This Row],[STN SISA X]])</f>
        <v/>
      </c>
      <c r="AM164" s="2" t="str">
        <f ca="1">IF(Table1[[#This Row],[CTN_MG_2]]="","",COUNT(AJ$6:AJ164))</f>
        <v/>
      </c>
      <c r="AN164" s="2" t="str">
        <f ca="1">IF(AND(AR$5:AR$345&gt;=$3:$3,AR$5:AR$345&lt;=$4:$4),Table1[[#This Row],[CTN]],"")</f>
        <v/>
      </c>
      <c r="AO164" s="2" t="str">
        <f ca="1">IF(Table1[[#This Row],[CTN_MG_3]]="","",Table1[[#This Row],[SISA X]])</f>
        <v/>
      </c>
      <c r="AP164" s="2" t="str">
        <f ca="1">IF(Table1[[#This Row],[QTY_ECER_MG_3]]="","",Table1[[#This Row],[STN SISA X]])</f>
        <v/>
      </c>
      <c r="AQ164" s="4" t="str">
        <f ca="1">IF(Table1[[#This Row],[CTN_MG_3]]="","",COUNT(AN$6:AN164))</f>
        <v/>
      </c>
      <c r="AR164" s="3">
        <f ca="1">INDEX([1]!NOTA[TGL_H],Table1[[#This Row],[//NOTA]])</f>
        <v>45115</v>
      </c>
    </row>
    <row r="165" spans="1:44" x14ac:dyDescent="0.25">
      <c r="A165" s="1">
        <v>203</v>
      </c>
      <c r="D165" t="str">
        <f ca="1">INDEX([1]!NOTA[NB NOTA_C_QTY],Table1[[#This Row],[//NOTA]])</f>
        <v>kenkogelpenk1black12grsartomoro</v>
      </c>
      <c r="E16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gelpenkenkok1hitam12grs</v>
      </c>
      <c r="F165" t="e">
        <f ca="1">MATCH(E$5:E$345,[2]!GLOBAL[POINTER],0)</f>
        <v>#N/A</v>
      </c>
      <c r="G165">
        <f t="shared" si="2"/>
        <v>203</v>
      </c>
      <c r="H165">
        <f ca="1">MATCH(Table1[[#This Row],[NB NOTA_C_QTY]],[3]!db[NB NOTA_C_QTY],0)</f>
        <v>1311</v>
      </c>
      <c r="I165" s="4" t="str">
        <f ca="1">INDEX(INDIRECT($4:$4),Table1[//DB])</f>
        <v>Gel pen Kenko K-1 hitam</v>
      </c>
      <c r="J165" s="4" t="str">
        <f ca="1">INDEX(INDIRECT($4:$4),Table1[//DB])</f>
        <v>ARTO MORO</v>
      </c>
      <c r="K165" s="5" t="str">
        <f ca="1">INDEX(INDIRECT($4:$4),Table1[//DB])</f>
        <v>KENKO</v>
      </c>
      <c r="L165" s="4" t="str">
        <f ca="1">INDEX(INDIRECT($4:$4),Table1[//DB])</f>
        <v>12 GRS</v>
      </c>
      <c r="M165" s="4" t="str">
        <f ca="1">INDEX(INDIRECT($4:$4),Table1[//DB])</f>
        <v>pen</v>
      </c>
      <c r="N165" s="4" t="str">
        <f ca="1">INDEX(INDIRECT($4:$4),Table1[//DB])</f>
        <v>12</v>
      </c>
      <c r="O165" s="4" t="str">
        <f ca="1">INDEX(INDIRECT($4:$4),Table1[//DB])</f>
        <v>GRS</v>
      </c>
      <c r="P165" s="4">
        <f ca="1">INDEX(INDIRECT($4:$4),Table1[//DB])</f>
        <v>12</v>
      </c>
      <c r="Q165" s="4" t="str">
        <f ca="1">INDEX(INDIRECT($4:$4),Table1[//DB])</f>
        <v>LSN</v>
      </c>
      <c r="R165" s="4">
        <f ca="1">INDEX(INDIRECT($4:$4),Table1[//DB])</f>
        <v>12</v>
      </c>
      <c r="S165" s="4" t="str">
        <f ca="1">INDEX(INDIRECT($4:$4),Table1[//DB])</f>
        <v>PCS</v>
      </c>
      <c r="T165" s="4">
        <f ca="1">INDEX(INDIRECT($4:$4),Table1[//DB])</f>
        <v>1728</v>
      </c>
      <c r="U165" s="4" t="str">
        <f ca="1">INDEX(INDIRECT($4:$4),Table1[//DB])</f>
        <v>PCS</v>
      </c>
      <c r="V165" s="4"/>
      <c r="W165" s="2">
        <f>INDEX([1]!NOTA[C],Table1[[#This Row],[//NOTA]])</f>
        <v>2</v>
      </c>
      <c r="X1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5" s="2">
        <f>IF(Table1[[#This Row],[CTN]]&lt;1,"",INDEX([1]!NOTA[QTY],Table1[[#This Row],[//NOTA]]))</f>
        <v>0</v>
      </c>
      <c r="Z165" s="2">
        <f>IF(Table1[[#This Row],[CTN]]&lt;1,"",INDEX([1]!NOTA[STN],Table1[[#This Row],[//NOTA]]))</f>
        <v>0</v>
      </c>
      <c r="AA1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165" s="4" t="str">
        <f>IF(Table1[[#This Row],[CTN]]&lt;1,INDEX([1]!NOTA[QTY],Table1[[#This Row],[//NOTA]]),"")</f>
        <v/>
      </c>
      <c r="AC165" s="4" t="str">
        <f>IF(Table1[[#This Row],[SISA]]="","",INDEX([1]!NOTA[STN],Table1[[#This Row],[//NOTA]]))</f>
        <v/>
      </c>
      <c r="AD1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5" s="2" t="str">
        <f>IF(Table1[[#This Row],[SISA X]]="","",Table1[[#This Row],[STN X]])</f>
        <v/>
      </c>
      <c r="AF165" s="2">
        <f ca="1">IF(AND(AR$5:AR$345&gt;=$3:$3,AR$5:AR$345&lt;=$4:$4),Table1[[#This Row],[CTN]],"")</f>
        <v>2</v>
      </c>
      <c r="AG165" s="2" t="str">
        <f ca="1">IF(Table1[[#This Row],[CTN_MG_1]]="","",Table1[[#This Row],[SISA X]])</f>
        <v/>
      </c>
      <c r="AH165" s="2" t="str">
        <f ca="1">IF(Table1[[#This Row],[QTY_ECER_MG_1]]="","",Table1[[#This Row],[STN SISA X]])</f>
        <v/>
      </c>
      <c r="AI165" s="2">
        <f ca="1">IF(Table1[[#This Row],[CTN_MG_1]]="","",COUNT(AF$6:AF165))</f>
        <v>151</v>
      </c>
      <c r="AJ165" s="2" t="str">
        <f ca="1">IF(AND(Table1[TGL_H]&gt;=$3:$3,Table1[TGL_H]&lt;=$4:$4),Table1[CTN],"")</f>
        <v/>
      </c>
      <c r="AK165" s="2" t="str">
        <f ca="1">IF(Table1[[#This Row],[CTN_MG_2]]="","",Table1[[#This Row],[SISA X]])</f>
        <v/>
      </c>
      <c r="AL165" s="2" t="str">
        <f ca="1">IF(Table1[[#This Row],[QTY_ECER_MG_2]]="","",Table1[[#This Row],[STN SISA X]])</f>
        <v/>
      </c>
      <c r="AM165" s="2" t="str">
        <f ca="1">IF(Table1[[#This Row],[CTN_MG_2]]="","",COUNT(AJ$6:AJ165))</f>
        <v/>
      </c>
      <c r="AN165" s="2" t="str">
        <f ca="1">IF(AND(AR$5:AR$345&gt;=$3:$3,AR$5:AR$345&lt;=$4:$4),Table1[[#This Row],[CTN]],"")</f>
        <v/>
      </c>
      <c r="AO165" s="2" t="str">
        <f ca="1">IF(Table1[[#This Row],[CTN_MG_3]]="","",Table1[[#This Row],[SISA X]])</f>
        <v/>
      </c>
      <c r="AP165" s="2" t="str">
        <f ca="1">IF(Table1[[#This Row],[QTY_ECER_MG_3]]="","",Table1[[#This Row],[STN SISA X]])</f>
        <v/>
      </c>
      <c r="AQ165" s="4" t="str">
        <f ca="1">IF(Table1[[#This Row],[CTN_MG_3]]="","",COUNT(AN$6:AN165))</f>
        <v/>
      </c>
      <c r="AR165" s="3">
        <f ca="1">INDEX([1]!NOTA[TGL_H],Table1[[#This Row],[//NOTA]])</f>
        <v>45115</v>
      </c>
    </row>
    <row r="166" spans="1:44" x14ac:dyDescent="0.25">
      <c r="A166" s="1">
        <v>204</v>
      </c>
      <c r="D166" t="str">
        <f ca="1">INDEX([1]!NOTA[NB NOTA_C_QTY],Table1[[#This Row],[//NOTA]])</f>
        <v>kenkogelpenhitechh028mmblack12grsartomoro</v>
      </c>
      <c r="E16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gelpenkenkohitech028mmhitam12grs</v>
      </c>
      <c r="F166" t="e">
        <f ca="1">MATCH(E$5:E$345,[2]!GLOBAL[POINTER],0)</f>
        <v>#N/A</v>
      </c>
      <c r="G166">
        <f t="shared" si="2"/>
        <v>204</v>
      </c>
      <c r="H166">
        <f ca="1">MATCH(Table1[[#This Row],[NB NOTA_C_QTY]],[3]!db[NB NOTA_C_QTY],0)</f>
        <v>1298</v>
      </c>
      <c r="I166" s="4" t="str">
        <f ca="1">INDEX(INDIRECT($4:$4),Table1[//DB])</f>
        <v>Gel pen Kenko Hitech 0.28mm hitam</v>
      </c>
      <c r="J166" s="4" t="str">
        <f ca="1">INDEX(INDIRECT($4:$4),Table1[//DB])</f>
        <v>ARTO MORO</v>
      </c>
      <c r="K166" s="5" t="str">
        <f ca="1">INDEX(INDIRECT($4:$4),Table1[//DB])</f>
        <v>KENKO</v>
      </c>
      <c r="L166" s="4" t="str">
        <f ca="1">INDEX(INDIRECT($4:$4),Table1[//DB])</f>
        <v>12 GRS</v>
      </c>
      <c r="M166" s="4" t="str">
        <f ca="1">INDEX(INDIRECT($4:$4),Table1[//DB])</f>
        <v>pen</v>
      </c>
      <c r="N166" s="4" t="str">
        <f ca="1">INDEX(INDIRECT($4:$4),Table1[//DB])</f>
        <v>12</v>
      </c>
      <c r="O166" s="4" t="str">
        <f ca="1">INDEX(INDIRECT($4:$4),Table1[//DB])</f>
        <v>GRS</v>
      </c>
      <c r="P166" s="4">
        <f ca="1">INDEX(INDIRECT($4:$4),Table1[//DB])</f>
        <v>12</v>
      </c>
      <c r="Q166" s="4" t="str">
        <f ca="1">INDEX(INDIRECT($4:$4),Table1[//DB])</f>
        <v>LSN</v>
      </c>
      <c r="R166" s="4">
        <f ca="1">INDEX(INDIRECT($4:$4),Table1[//DB])</f>
        <v>12</v>
      </c>
      <c r="S166" s="4" t="str">
        <f ca="1">INDEX(INDIRECT($4:$4),Table1[//DB])</f>
        <v>PCS</v>
      </c>
      <c r="T166" s="4">
        <f ca="1">INDEX(INDIRECT($4:$4),Table1[//DB])</f>
        <v>1728</v>
      </c>
      <c r="U166" s="4" t="str">
        <f ca="1">INDEX(INDIRECT($4:$4),Table1[//DB])</f>
        <v>PCS</v>
      </c>
      <c r="V166" s="4"/>
      <c r="W166" s="2">
        <f>INDEX([1]!NOTA[C],Table1[[#This Row],[//NOTA]])</f>
        <v>10</v>
      </c>
      <c r="X16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66" s="2">
        <f>IF(Table1[[#This Row],[CTN]]&lt;1,"",INDEX([1]!NOTA[QTY],Table1[[#This Row],[//NOTA]]))</f>
        <v>0</v>
      </c>
      <c r="Z166" s="2">
        <f>IF(Table1[[#This Row],[CTN]]&lt;1,"",INDEX([1]!NOTA[STN],Table1[[#This Row],[//NOTA]]))</f>
        <v>0</v>
      </c>
      <c r="AA1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17280</v>
      </c>
      <c r="AB166" s="4" t="str">
        <f>IF(Table1[[#This Row],[CTN]]&lt;1,INDEX([1]!NOTA[QTY],Table1[[#This Row],[//NOTA]]),"")</f>
        <v/>
      </c>
      <c r="AC166" s="4" t="str">
        <f>IF(Table1[[#This Row],[SISA]]="","",INDEX([1]!NOTA[STN],Table1[[#This Row],[//NOTA]]))</f>
        <v/>
      </c>
      <c r="AD1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6" s="2" t="str">
        <f>IF(Table1[[#This Row],[SISA X]]="","",Table1[[#This Row],[STN X]])</f>
        <v/>
      </c>
      <c r="AF166" s="2">
        <f ca="1">IF(AND(AR$5:AR$345&gt;=$3:$3,AR$5:AR$345&lt;=$4:$4),Table1[[#This Row],[CTN]],"")</f>
        <v>10</v>
      </c>
      <c r="AG166" s="2" t="str">
        <f ca="1">IF(Table1[[#This Row],[CTN_MG_1]]="","",Table1[[#This Row],[SISA X]])</f>
        <v/>
      </c>
      <c r="AH166" s="2" t="str">
        <f ca="1">IF(Table1[[#This Row],[QTY_ECER_MG_1]]="","",Table1[[#This Row],[STN SISA X]])</f>
        <v/>
      </c>
      <c r="AI166" s="2">
        <f ca="1">IF(Table1[[#This Row],[CTN_MG_1]]="","",COUNT(AF$6:AF166))</f>
        <v>152</v>
      </c>
      <c r="AJ166" s="2" t="str">
        <f ca="1">IF(AND(Table1[TGL_H]&gt;=$3:$3,Table1[TGL_H]&lt;=$4:$4),Table1[CTN],"")</f>
        <v/>
      </c>
      <c r="AK166" s="2" t="str">
        <f ca="1">IF(Table1[[#This Row],[CTN_MG_2]]="","",Table1[[#This Row],[SISA X]])</f>
        <v/>
      </c>
      <c r="AL166" s="2" t="str">
        <f ca="1">IF(Table1[[#This Row],[QTY_ECER_MG_2]]="","",Table1[[#This Row],[STN SISA X]])</f>
        <v/>
      </c>
      <c r="AM166" s="2" t="str">
        <f ca="1">IF(Table1[[#This Row],[CTN_MG_2]]="","",COUNT(AJ$6:AJ166))</f>
        <v/>
      </c>
      <c r="AN166" s="2" t="str">
        <f ca="1">IF(AND(AR$5:AR$345&gt;=$3:$3,AR$5:AR$345&lt;=$4:$4),Table1[[#This Row],[CTN]],"")</f>
        <v/>
      </c>
      <c r="AO166" s="2" t="str">
        <f ca="1">IF(Table1[[#This Row],[CTN_MG_3]]="","",Table1[[#This Row],[SISA X]])</f>
        <v/>
      </c>
      <c r="AP166" s="2" t="str">
        <f ca="1">IF(Table1[[#This Row],[QTY_ECER_MG_3]]="","",Table1[[#This Row],[STN SISA X]])</f>
        <v/>
      </c>
      <c r="AQ166" s="4" t="str">
        <f ca="1">IF(Table1[[#This Row],[CTN_MG_3]]="","",COUNT(AN$6:AN166))</f>
        <v/>
      </c>
      <c r="AR166" s="3">
        <f ca="1">INDEX([1]!NOTA[TGL_H],Table1[[#This Row],[//NOTA]])</f>
        <v>45115</v>
      </c>
    </row>
    <row r="167" spans="1:44" x14ac:dyDescent="0.25">
      <c r="A167" s="1">
        <v>205</v>
      </c>
      <c r="D167" t="str">
        <f ca="1">INDEX([1]!NOTA[NB NOTA_C_QTY],Table1[[#This Row],[//NOTA]])</f>
        <v>kenkogelpenhitechh028mmblue12grsartomoro</v>
      </c>
      <c r="E16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gelpenkenkohitech028mmbiru12grs</v>
      </c>
      <c r="F167" t="e">
        <f ca="1">MATCH(E$5:E$345,[2]!GLOBAL[POINTER],0)</f>
        <v>#N/A</v>
      </c>
      <c r="G167">
        <f t="shared" si="2"/>
        <v>205</v>
      </c>
      <c r="H167">
        <f ca="1">MATCH(Table1[[#This Row],[NB NOTA_C_QTY]],[3]!db[NB NOTA_C_QTY],0)</f>
        <v>1299</v>
      </c>
      <c r="I167" s="4" t="str">
        <f ca="1">INDEX(INDIRECT($4:$4),Table1[//DB])</f>
        <v>Gel pen Kenko Hitech 0.28mm BIRU</v>
      </c>
      <c r="J167" s="4" t="str">
        <f ca="1">INDEX(INDIRECT($4:$4),Table1[//DB])</f>
        <v>ARTO MORO</v>
      </c>
      <c r="K167" s="5" t="str">
        <f ca="1">INDEX(INDIRECT($4:$4),Table1[//DB])</f>
        <v>KENKO</v>
      </c>
      <c r="L167" s="4" t="str">
        <f ca="1">INDEX(INDIRECT($4:$4),Table1[//DB])</f>
        <v>12 GRS</v>
      </c>
      <c r="M167" s="4" t="str">
        <f ca="1">INDEX(INDIRECT($4:$4),Table1[//DB])</f>
        <v>pen</v>
      </c>
      <c r="N167" s="4" t="str">
        <f ca="1">INDEX(INDIRECT($4:$4),Table1[//DB])</f>
        <v>12</v>
      </c>
      <c r="O167" s="4" t="str">
        <f ca="1">INDEX(INDIRECT($4:$4),Table1[//DB])</f>
        <v>GRS</v>
      </c>
      <c r="P167" s="4">
        <f ca="1">INDEX(INDIRECT($4:$4),Table1[//DB])</f>
        <v>12</v>
      </c>
      <c r="Q167" s="4" t="str">
        <f ca="1">INDEX(INDIRECT($4:$4),Table1[//DB])</f>
        <v>LSN</v>
      </c>
      <c r="R167" s="4">
        <f ca="1">INDEX(INDIRECT($4:$4),Table1[//DB])</f>
        <v>12</v>
      </c>
      <c r="S167" s="4" t="str">
        <f ca="1">INDEX(INDIRECT($4:$4),Table1[//DB])</f>
        <v>PCS</v>
      </c>
      <c r="T167" s="4">
        <f ca="1">INDEX(INDIRECT($4:$4),Table1[//DB])</f>
        <v>1728</v>
      </c>
      <c r="U167" s="4" t="str">
        <f ca="1">INDEX(INDIRECT($4:$4),Table1[//DB])</f>
        <v>PCS</v>
      </c>
      <c r="V167" s="4"/>
      <c r="W167" s="2">
        <f>INDEX([1]!NOTA[C],Table1[[#This Row],[//NOTA]])</f>
        <v>3</v>
      </c>
      <c r="X167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7" s="2">
        <f>IF(Table1[[#This Row],[CTN]]&lt;1,"",INDEX([1]!NOTA[QTY],Table1[[#This Row],[//NOTA]]))</f>
        <v>0</v>
      </c>
      <c r="Z167" s="2">
        <f>IF(Table1[[#This Row],[CTN]]&lt;1,"",INDEX([1]!NOTA[STN],Table1[[#This Row],[//NOTA]]))</f>
        <v>0</v>
      </c>
      <c r="AA1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B167" s="4" t="str">
        <f>IF(Table1[[#This Row],[CTN]]&lt;1,INDEX([1]!NOTA[QTY],Table1[[#This Row],[//NOTA]]),"")</f>
        <v/>
      </c>
      <c r="AC167" s="4" t="str">
        <f>IF(Table1[[#This Row],[SISA]]="","",INDEX([1]!NOTA[STN],Table1[[#This Row],[//NOTA]]))</f>
        <v/>
      </c>
      <c r="AD1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7" s="2" t="str">
        <f>IF(Table1[[#This Row],[SISA X]]="","",Table1[[#This Row],[STN X]])</f>
        <v/>
      </c>
      <c r="AF167" s="2">
        <f ca="1">IF(AND(AR$5:AR$345&gt;=$3:$3,AR$5:AR$345&lt;=$4:$4),Table1[[#This Row],[CTN]],"")</f>
        <v>3</v>
      </c>
      <c r="AG167" s="2" t="str">
        <f ca="1">IF(Table1[[#This Row],[CTN_MG_1]]="","",Table1[[#This Row],[SISA X]])</f>
        <v/>
      </c>
      <c r="AH167" s="2" t="str">
        <f ca="1">IF(Table1[[#This Row],[QTY_ECER_MG_1]]="","",Table1[[#This Row],[STN SISA X]])</f>
        <v/>
      </c>
      <c r="AI167" s="2">
        <f ca="1">IF(Table1[[#This Row],[CTN_MG_1]]="","",COUNT(AF$6:AF167))</f>
        <v>153</v>
      </c>
      <c r="AJ167" s="2" t="str">
        <f ca="1">IF(AND(Table1[TGL_H]&gt;=$3:$3,Table1[TGL_H]&lt;=$4:$4),Table1[CTN],"")</f>
        <v/>
      </c>
      <c r="AK167" s="2" t="str">
        <f ca="1">IF(Table1[[#This Row],[CTN_MG_2]]="","",Table1[[#This Row],[SISA X]])</f>
        <v/>
      </c>
      <c r="AL167" s="2" t="str">
        <f ca="1">IF(Table1[[#This Row],[QTY_ECER_MG_2]]="","",Table1[[#This Row],[STN SISA X]])</f>
        <v/>
      </c>
      <c r="AM167" s="2" t="str">
        <f ca="1">IF(Table1[[#This Row],[CTN_MG_2]]="","",COUNT(AJ$6:AJ167))</f>
        <v/>
      </c>
      <c r="AN167" s="2" t="str">
        <f ca="1">IF(AND(AR$5:AR$345&gt;=$3:$3,AR$5:AR$345&lt;=$4:$4),Table1[[#This Row],[CTN]],"")</f>
        <v/>
      </c>
      <c r="AO167" s="2" t="str">
        <f ca="1">IF(Table1[[#This Row],[CTN_MG_3]]="","",Table1[[#This Row],[SISA X]])</f>
        <v/>
      </c>
      <c r="AP167" s="2" t="str">
        <f ca="1">IF(Table1[[#This Row],[QTY_ECER_MG_3]]="","",Table1[[#This Row],[STN SISA X]])</f>
        <v/>
      </c>
      <c r="AQ167" s="4" t="str">
        <f ca="1">IF(Table1[[#This Row],[CTN_MG_3]]="","",COUNT(AN$6:AN167))</f>
        <v/>
      </c>
      <c r="AR167" s="3">
        <f ca="1">INDEX([1]!NOTA[TGL_H],Table1[[#This Row],[//NOTA]])</f>
        <v>45115</v>
      </c>
    </row>
    <row r="168" spans="1:44" x14ac:dyDescent="0.25">
      <c r="A168" s="1">
        <v>206</v>
      </c>
      <c r="D168" t="str">
        <f ca="1">INDEX([1]!NOTA[NB NOTA_C_QTY],Table1[[#This Row],[//NOTA]])</f>
        <v>kenkogelpenke303tgeltriangularblue12grsartomoro</v>
      </c>
      <c r="E16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gelpenkenkoke303tgelbiru12grs</v>
      </c>
      <c r="F168" t="e">
        <f ca="1">MATCH(E$5:E$345,[2]!GLOBAL[POINTER],0)</f>
        <v>#N/A</v>
      </c>
      <c r="G168">
        <f t="shared" si="2"/>
        <v>206</v>
      </c>
      <c r="H168">
        <f ca="1">MATCH(Table1[[#This Row],[NB NOTA_C_QTY]],[3]!db[NB NOTA_C_QTY],0)</f>
        <v>1321</v>
      </c>
      <c r="I168" s="4" t="str">
        <f ca="1">INDEX(INDIRECT($4:$4),Table1[//DB])</f>
        <v>Gel pen Kenko KE-303 T-gel BIRU</v>
      </c>
      <c r="J168" s="4" t="str">
        <f ca="1">INDEX(INDIRECT($4:$4),Table1[//DB])</f>
        <v>ARTO MORO</v>
      </c>
      <c r="K168" s="5" t="str">
        <f ca="1">INDEX(INDIRECT($4:$4),Table1[//DB])</f>
        <v>KENKO</v>
      </c>
      <c r="L168" s="4" t="str">
        <f ca="1">INDEX(INDIRECT($4:$4),Table1[//DB])</f>
        <v>12 GRS</v>
      </c>
      <c r="M168" s="4" t="str">
        <f ca="1">INDEX(INDIRECT($4:$4),Table1[//DB])</f>
        <v>pen</v>
      </c>
      <c r="N168" s="4" t="str">
        <f ca="1">INDEX(INDIRECT($4:$4),Table1[//DB])</f>
        <v>12</v>
      </c>
      <c r="O168" s="4" t="str">
        <f ca="1">INDEX(INDIRECT($4:$4),Table1[//DB])</f>
        <v>GRS</v>
      </c>
      <c r="P168" s="4">
        <f ca="1">INDEX(INDIRECT($4:$4),Table1[//DB])</f>
        <v>12</v>
      </c>
      <c r="Q168" s="4" t="str">
        <f ca="1">INDEX(INDIRECT($4:$4),Table1[//DB])</f>
        <v>LSN</v>
      </c>
      <c r="R168" s="4">
        <f ca="1">INDEX(INDIRECT($4:$4),Table1[//DB])</f>
        <v>12</v>
      </c>
      <c r="S168" s="4" t="str">
        <f ca="1">INDEX(INDIRECT($4:$4),Table1[//DB])</f>
        <v>PCS</v>
      </c>
      <c r="T168" s="4">
        <f ca="1">INDEX(INDIRECT($4:$4),Table1[//DB])</f>
        <v>1728</v>
      </c>
      <c r="U168" s="4" t="str">
        <f ca="1">INDEX(INDIRECT($4:$4),Table1[//DB])</f>
        <v>PCS</v>
      </c>
      <c r="V168" s="4"/>
      <c r="W168" s="2">
        <f>INDEX([1]!NOTA[C],Table1[[#This Row],[//NOTA]])</f>
        <v>4</v>
      </c>
      <c r="X168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68" s="2">
        <f>IF(Table1[[#This Row],[CTN]]&lt;1,"",INDEX([1]!NOTA[QTY],Table1[[#This Row],[//NOTA]]))</f>
        <v>0</v>
      </c>
      <c r="Z168" s="2">
        <f>IF(Table1[[#This Row],[CTN]]&lt;1,"",INDEX([1]!NOTA[STN],Table1[[#This Row],[//NOTA]]))</f>
        <v>0</v>
      </c>
      <c r="AA1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B168" s="4" t="str">
        <f>IF(Table1[[#This Row],[CTN]]&lt;1,INDEX([1]!NOTA[QTY],Table1[[#This Row],[//NOTA]]),"")</f>
        <v/>
      </c>
      <c r="AC168" s="4" t="str">
        <f>IF(Table1[[#This Row],[SISA]]="","",INDEX([1]!NOTA[STN],Table1[[#This Row],[//NOTA]]))</f>
        <v/>
      </c>
      <c r="AD1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8" s="2" t="str">
        <f>IF(Table1[[#This Row],[SISA X]]="","",Table1[[#This Row],[STN X]])</f>
        <v/>
      </c>
      <c r="AF168" s="2">
        <f ca="1">IF(AND(AR$5:AR$345&gt;=$3:$3,AR$5:AR$345&lt;=$4:$4),Table1[[#This Row],[CTN]],"")</f>
        <v>4</v>
      </c>
      <c r="AG168" s="2" t="str">
        <f ca="1">IF(Table1[[#This Row],[CTN_MG_1]]="","",Table1[[#This Row],[SISA X]])</f>
        <v/>
      </c>
      <c r="AH168" s="2" t="str">
        <f ca="1">IF(Table1[[#This Row],[QTY_ECER_MG_1]]="","",Table1[[#This Row],[STN SISA X]])</f>
        <v/>
      </c>
      <c r="AI168" s="2">
        <f ca="1">IF(Table1[[#This Row],[CTN_MG_1]]="","",COUNT(AF$6:AF168))</f>
        <v>154</v>
      </c>
      <c r="AJ168" s="2" t="str">
        <f ca="1">IF(AND(Table1[TGL_H]&gt;=$3:$3,Table1[TGL_H]&lt;=$4:$4),Table1[CTN],"")</f>
        <v/>
      </c>
      <c r="AK168" s="2" t="str">
        <f ca="1">IF(Table1[[#This Row],[CTN_MG_2]]="","",Table1[[#This Row],[SISA X]])</f>
        <v/>
      </c>
      <c r="AL168" s="2" t="str">
        <f ca="1">IF(Table1[[#This Row],[QTY_ECER_MG_2]]="","",Table1[[#This Row],[STN SISA X]])</f>
        <v/>
      </c>
      <c r="AM168" s="2" t="str">
        <f ca="1">IF(Table1[[#This Row],[CTN_MG_2]]="","",COUNT(AJ$6:AJ168))</f>
        <v/>
      </c>
      <c r="AN168" s="2" t="str">
        <f ca="1">IF(AND(AR$5:AR$345&gt;=$3:$3,AR$5:AR$345&lt;=$4:$4),Table1[[#This Row],[CTN]],"")</f>
        <v/>
      </c>
      <c r="AO168" s="2" t="str">
        <f ca="1">IF(Table1[[#This Row],[CTN_MG_3]]="","",Table1[[#This Row],[SISA X]])</f>
        <v/>
      </c>
      <c r="AP168" s="2" t="str">
        <f ca="1">IF(Table1[[#This Row],[QTY_ECER_MG_3]]="","",Table1[[#This Row],[STN SISA X]])</f>
        <v/>
      </c>
      <c r="AQ168" s="4" t="str">
        <f ca="1">IF(Table1[[#This Row],[CTN_MG_3]]="","",COUNT(AN$6:AN168))</f>
        <v/>
      </c>
      <c r="AR168" s="3">
        <f ca="1">INDEX([1]!NOTA[TGL_H],Table1[[#This Row],[//NOTA]])</f>
        <v>45115</v>
      </c>
    </row>
    <row r="169" spans="1:44" x14ac:dyDescent="0.25">
      <c r="A169" s="1">
        <v>207</v>
      </c>
      <c r="D169" t="str">
        <f ca="1">INDEX([1]!NOTA[NB NOTA_C_QTY],Table1[[#This Row],[//NOTA]])</f>
        <v>kenkogelpenke100black12grsartomoro</v>
      </c>
      <c r="E16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gelpenkenkoke100hitam12grs</v>
      </c>
      <c r="F169" t="e">
        <f ca="1">MATCH(E$5:E$345,[2]!GLOBAL[POINTER],0)</f>
        <v>#N/A</v>
      </c>
      <c r="G169">
        <f t="shared" si="2"/>
        <v>207</v>
      </c>
      <c r="H169">
        <f ca="1">MATCH(Table1[[#This Row],[NB NOTA_C_QTY]],[3]!db[NB NOTA_C_QTY],0)</f>
        <v>1316</v>
      </c>
      <c r="I169" s="4" t="str">
        <f ca="1">INDEX(INDIRECT($4:$4),Table1[//DB])</f>
        <v>Gel pen Kenko KE-100 hitam</v>
      </c>
      <c r="J169" s="4" t="str">
        <f ca="1">INDEX(INDIRECT($4:$4),Table1[//DB])</f>
        <v>ARTO MORO</v>
      </c>
      <c r="K169" s="5" t="str">
        <f ca="1">INDEX(INDIRECT($4:$4),Table1[//DB])</f>
        <v>KENKO</v>
      </c>
      <c r="L169" s="4" t="str">
        <f ca="1">INDEX(INDIRECT($4:$4),Table1[//DB])</f>
        <v>12 GRS</v>
      </c>
      <c r="M169" s="4" t="str">
        <f ca="1">INDEX(INDIRECT($4:$4),Table1[//DB])</f>
        <v>pen</v>
      </c>
      <c r="N169" s="4" t="str">
        <f ca="1">INDEX(INDIRECT($4:$4),Table1[//DB])</f>
        <v>12</v>
      </c>
      <c r="O169" s="4" t="str">
        <f ca="1">INDEX(INDIRECT($4:$4),Table1[//DB])</f>
        <v>GRS</v>
      </c>
      <c r="P169" s="4">
        <f ca="1">INDEX(INDIRECT($4:$4),Table1[//DB])</f>
        <v>12</v>
      </c>
      <c r="Q169" s="4" t="str">
        <f ca="1">INDEX(INDIRECT($4:$4),Table1[//DB])</f>
        <v>LSN</v>
      </c>
      <c r="R169" s="4">
        <f ca="1">INDEX(INDIRECT($4:$4),Table1[//DB])</f>
        <v>12</v>
      </c>
      <c r="S169" s="4" t="str">
        <f ca="1">INDEX(INDIRECT($4:$4),Table1[//DB])</f>
        <v>PCS</v>
      </c>
      <c r="T169" s="4">
        <f ca="1">INDEX(INDIRECT($4:$4),Table1[//DB])</f>
        <v>1728</v>
      </c>
      <c r="U169" s="4" t="str">
        <f ca="1">INDEX(INDIRECT($4:$4),Table1[//DB])</f>
        <v>PCS</v>
      </c>
      <c r="V169" s="4"/>
      <c r="W169" s="2">
        <f>INDEX([1]!NOTA[C],Table1[[#This Row],[//NOTA]])</f>
        <v>2</v>
      </c>
      <c r="X16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9" s="2">
        <f>IF(Table1[[#This Row],[CTN]]&lt;1,"",INDEX([1]!NOTA[QTY],Table1[[#This Row],[//NOTA]]))</f>
        <v>0</v>
      </c>
      <c r="Z169" s="2">
        <f>IF(Table1[[#This Row],[CTN]]&lt;1,"",INDEX([1]!NOTA[STN],Table1[[#This Row],[//NOTA]]))</f>
        <v>0</v>
      </c>
      <c r="AA1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169" s="4" t="str">
        <f>IF(Table1[[#This Row],[CTN]]&lt;1,INDEX([1]!NOTA[QTY],Table1[[#This Row],[//NOTA]]),"")</f>
        <v/>
      </c>
      <c r="AC169" s="4" t="str">
        <f>IF(Table1[[#This Row],[SISA]]="","",INDEX([1]!NOTA[STN],Table1[[#This Row],[//NOTA]]))</f>
        <v/>
      </c>
      <c r="AD1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9" s="2" t="str">
        <f>IF(Table1[[#This Row],[SISA X]]="","",Table1[[#This Row],[STN X]])</f>
        <v/>
      </c>
      <c r="AF169" s="2">
        <f ca="1">IF(AND(AR$5:AR$345&gt;=$3:$3,AR$5:AR$345&lt;=$4:$4),Table1[[#This Row],[CTN]],"")</f>
        <v>2</v>
      </c>
      <c r="AG169" s="2" t="str">
        <f ca="1">IF(Table1[[#This Row],[CTN_MG_1]]="","",Table1[[#This Row],[SISA X]])</f>
        <v/>
      </c>
      <c r="AH169" s="2" t="str">
        <f ca="1">IF(Table1[[#This Row],[QTY_ECER_MG_1]]="","",Table1[[#This Row],[STN SISA X]])</f>
        <v/>
      </c>
      <c r="AI169" s="2">
        <f ca="1">IF(Table1[[#This Row],[CTN_MG_1]]="","",COUNT(AF$6:AF169))</f>
        <v>155</v>
      </c>
      <c r="AJ169" s="2" t="str">
        <f ca="1">IF(AND(Table1[TGL_H]&gt;=$3:$3,Table1[TGL_H]&lt;=$4:$4),Table1[CTN],"")</f>
        <v/>
      </c>
      <c r="AK169" s="2" t="str">
        <f ca="1">IF(Table1[[#This Row],[CTN_MG_2]]="","",Table1[[#This Row],[SISA X]])</f>
        <v/>
      </c>
      <c r="AL169" s="2" t="str">
        <f ca="1">IF(Table1[[#This Row],[QTY_ECER_MG_2]]="","",Table1[[#This Row],[STN SISA X]])</f>
        <v/>
      </c>
      <c r="AM169" s="2" t="str">
        <f ca="1">IF(Table1[[#This Row],[CTN_MG_2]]="","",COUNT(AJ$6:AJ169))</f>
        <v/>
      </c>
      <c r="AN169" s="2" t="str">
        <f ca="1">IF(AND(AR$5:AR$345&gt;=$3:$3,AR$5:AR$345&lt;=$4:$4),Table1[[#This Row],[CTN]],"")</f>
        <v/>
      </c>
      <c r="AO169" s="2" t="str">
        <f ca="1">IF(Table1[[#This Row],[CTN_MG_3]]="","",Table1[[#This Row],[SISA X]])</f>
        <v/>
      </c>
      <c r="AP169" s="2" t="str">
        <f ca="1">IF(Table1[[#This Row],[QTY_ECER_MG_3]]="","",Table1[[#This Row],[STN SISA X]])</f>
        <v/>
      </c>
      <c r="AQ169" s="4" t="str">
        <f ca="1">IF(Table1[[#This Row],[CTN_MG_3]]="","",COUNT(AN$6:AN169))</f>
        <v/>
      </c>
      <c r="AR169" s="3">
        <f ca="1">INDEX([1]!NOTA[TGL_H],Table1[[#This Row],[//NOTA]])</f>
        <v>45115</v>
      </c>
    </row>
    <row r="170" spans="1:44" x14ac:dyDescent="0.25">
      <c r="A170" s="1">
        <v>208</v>
      </c>
      <c r="D170" t="str">
        <f ca="1">INDEX([1]!NOTA[NB NOTA_C_QTY],Table1[[#This Row],[//NOTA]])</f>
        <v>kenkotrigonalclipno350pak10boxartomoro</v>
      </c>
      <c r="E17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cliptrigonalkenkono350pak10box</v>
      </c>
      <c r="F170" t="e">
        <f ca="1">MATCH(E$5:E$345,[2]!GLOBAL[POINTER],0)</f>
        <v>#N/A</v>
      </c>
      <c r="G170">
        <f t="shared" si="2"/>
        <v>208</v>
      </c>
      <c r="H170">
        <f ca="1">MATCH(Table1[[#This Row],[NB NOTA_C_QTY]],[3]!db[NB NOTA_C_QTY],0)</f>
        <v>1468</v>
      </c>
      <c r="I170" s="4" t="str">
        <f ca="1">INDEX(INDIRECT($4:$4),Table1[//DB])</f>
        <v>Clip trigonal Kenko no.3</v>
      </c>
      <c r="J170" s="4" t="str">
        <f ca="1">INDEX(INDIRECT($4:$4),Table1[//DB])</f>
        <v>ARTO MORO</v>
      </c>
      <c r="K170" s="5" t="str">
        <f ca="1">INDEX(INDIRECT($4:$4),Table1[//DB])</f>
        <v>KENKO</v>
      </c>
      <c r="L170" s="4" t="str">
        <f ca="1">INDEX(INDIRECT($4:$4),Table1[//DB])</f>
        <v>50 PAK (10 BOX)</v>
      </c>
      <c r="M170" s="4" t="str">
        <f ca="1">INDEX(INDIRECT($4:$4),Table1[//DB])</f>
        <v>clip</v>
      </c>
      <c r="N170" s="4" t="str">
        <f ca="1">INDEX(INDIRECT($4:$4),Table1[//DB])</f>
        <v>50</v>
      </c>
      <c r="O170" s="4" t="str">
        <f ca="1">INDEX(INDIRECT($4:$4),Table1[//DB])</f>
        <v>PAK</v>
      </c>
      <c r="P170" s="4" t="str">
        <f ca="1">INDEX(INDIRECT($4:$4),Table1[//DB])</f>
        <v>10</v>
      </c>
      <c r="Q170" s="4" t="str">
        <f ca="1">INDEX(INDIRECT($4:$4),Table1[//DB])</f>
        <v>BOX</v>
      </c>
      <c r="R170" s="4" t="str">
        <f ca="1">INDEX(INDIRECT($4:$4),Table1[//DB])</f>
        <v/>
      </c>
      <c r="S170" s="4" t="str">
        <f ca="1">INDEX(INDIRECT($4:$4),Table1[//DB])</f>
        <v/>
      </c>
      <c r="T170" s="4">
        <f ca="1">INDEX(INDIRECT($4:$4),Table1[//DB])</f>
        <v>500</v>
      </c>
      <c r="U170" s="4" t="str">
        <f ca="1">INDEX(INDIRECT($4:$4),Table1[//DB])</f>
        <v>BOX</v>
      </c>
      <c r="V170" s="4"/>
      <c r="W170" s="2">
        <f>INDEX([1]!NOTA[C],Table1[[#This Row],[//NOTA]])</f>
        <v>1</v>
      </c>
      <c r="X17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0" s="2">
        <f>IF(Table1[[#This Row],[CTN]]&lt;1,"",INDEX([1]!NOTA[QTY],Table1[[#This Row],[//NOTA]]))</f>
        <v>0</v>
      </c>
      <c r="Z170" s="2">
        <f>IF(Table1[[#This Row],[CTN]]&lt;1,"",INDEX([1]!NOTA[STN],Table1[[#This Row],[//NOTA]]))</f>
        <v>0</v>
      </c>
      <c r="AA1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170" s="4" t="str">
        <f>IF(Table1[[#This Row],[CTN]]&lt;1,INDEX([1]!NOTA[QTY],Table1[[#This Row],[//NOTA]]),"")</f>
        <v/>
      </c>
      <c r="AC170" s="4" t="str">
        <f>IF(Table1[[#This Row],[SISA]]="","",INDEX([1]!NOTA[STN],Table1[[#This Row],[//NOTA]]))</f>
        <v/>
      </c>
      <c r="AD1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0" s="2" t="str">
        <f>IF(Table1[[#This Row],[SISA X]]="","",Table1[[#This Row],[STN X]])</f>
        <v/>
      </c>
      <c r="AF170" s="2">
        <f ca="1">IF(AND(AR$5:AR$345&gt;=$3:$3,AR$5:AR$345&lt;=$4:$4),Table1[[#This Row],[CTN]],"")</f>
        <v>1</v>
      </c>
      <c r="AG170" s="2" t="str">
        <f ca="1">IF(Table1[[#This Row],[CTN_MG_1]]="","",Table1[[#This Row],[SISA X]])</f>
        <v/>
      </c>
      <c r="AH170" s="2" t="str">
        <f ca="1">IF(Table1[[#This Row],[QTY_ECER_MG_1]]="","",Table1[[#This Row],[STN SISA X]])</f>
        <v/>
      </c>
      <c r="AI170" s="2">
        <f ca="1">IF(Table1[[#This Row],[CTN_MG_1]]="","",COUNT(AF$6:AF170))</f>
        <v>156</v>
      </c>
      <c r="AJ170" s="2" t="str">
        <f ca="1">IF(AND(Table1[TGL_H]&gt;=$3:$3,Table1[TGL_H]&lt;=$4:$4),Table1[CTN],"")</f>
        <v/>
      </c>
      <c r="AK170" s="2" t="str">
        <f ca="1">IF(Table1[[#This Row],[CTN_MG_2]]="","",Table1[[#This Row],[SISA X]])</f>
        <v/>
      </c>
      <c r="AL170" s="2" t="str">
        <f ca="1">IF(Table1[[#This Row],[QTY_ECER_MG_2]]="","",Table1[[#This Row],[STN SISA X]])</f>
        <v/>
      </c>
      <c r="AM170" s="2" t="str">
        <f ca="1">IF(Table1[[#This Row],[CTN_MG_2]]="","",COUNT(AJ$6:AJ170))</f>
        <v/>
      </c>
      <c r="AN170" s="2" t="str">
        <f ca="1">IF(AND(AR$5:AR$345&gt;=$3:$3,AR$5:AR$345&lt;=$4:$4),Table1[[#This Row],[CTN]],"")</f>
        <v/>
      </c>
      <c r="AO170" s="2" t="str">
        <f ca="1">IF(Table1[[#This Row],[CTN_MG_3]]="","",Table1[[#This Row],[SISA X]])</f>
        <v/>
      </c>
      <c r="AP170" s="2" t="str">
        <f ca="1">IF(Table1[[#This Row],[QTY_ECER_MG_3]]="","",Table1[[#This Row],[STN SISA X]])</f>
        <v/>
      </c>
      <c r="AQ170" s="4" t="str">
        <f ca="1">IF(Table1[[#This Row],[CTN_MG_3]]="","",COUNT(AN$6:AN170))</f>
        <v/>
      </c>
      <c r="AR170" s="3">
        <f ca="1">INDEX([1]!NOTA[TGL_H],Table1[[#This Row],[//NOTA]])</f>
        <v>45115</v>
      </c>
    </row>
    <row r="171" spans="1:44" x14ac:dyDescent="0.25">
      <c r="A171" s="1">
        <v>209</v>
      </c>
      <c r="D171" t="str">
        <f ca="1">INDEX([1]!NOTA[NB NOTA_C_QTY],Table1[[#This Row],[//NOTA]])</f>
        <v>kenkojumboclipno520pak10boxartomoro</v>
      </c>
      <c r="E17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171" t="e">
        <f ca="1">MATCH(E$5:E$345,[2]!GLOBAL[POINTER],0)</f>
        <v>#N/A</v>
      </c>
      <c r="G171">
        <f t="shared" si="2"/>
        <v>209</v>
      </c>
      <c r="H171">
        <f ca="1">MATCH(Table1[[#This Row],[NB NOTA_C_QTY]],[3]!db[NB NOTA_C_QTY],0)</f>
        <v>1361</v>
      </c>
      <c r="I171" s="4" t="str">
        <f ca="1">INDEX(INDIRECT($4:$4),Table1[//DB])</f>
        <v>Clip Jumbo Kenko no.5</v>
      </c>
      <c r="J171" s="4" t="str">
        <f ca="1">INDEX(INDIRECT($4:$4),Table1[//DB])</f>
        <v>ARTO MORO</v>
      </c>
      <c r="K171" s="5" t="str">
        <f ca="1">INDEX(INDIRECT($4:$4),Table1[//DB])</f>
        <v>KENKO</v>
      </c>
      <c r="L171" s="4" t="str">
        <f ca="1">INDEX(INDIRECT($4:$4),Table1[//DB])</f>
        <v>20 PAK (10 BOX)</v>
      </c>
      <c r="M171" s="4" t="str">
        <f ca="1">INDEX(INDIRECT($4:$4),Table1[//DB])</f>
        <v>clip</v>
      </c>
      <c r="N171" s="4" t="str">
        <f ca="1">INDEX(INDIRECT($4:$4),Table1[//DB])</f>
        <v>20</v>
      </c>
      <c r="O171" s="4" t="str">
        <f ca="1">INDEX(INDIRECT($4:$4),Table1[//DB])</f>
        <v>PAK</v>
      </c>
      <c r="P171" s="4" t="str">
        <f ca="1">INDEX(INDIRECT($4:$4),Table1[//DB])</f>
        <v>10</v>
      </c>
      <c r="Q171" s="4" t="str">
        <f ca="1">INDEX(INDIRECT($4:$4),Table1[//DB])</f>
        <v>BOX</v>
      </c>
      <c r="R171" s="4" t="str">
        <f ca="1">INDEX(INDIRECT($4:$4),Table1[//DB])</f>
        <v/>
      </c>
      <c r="S171" s="4" t="str">
        <f ca="1">INDEX(INDIRECT($4:$4),Table1[//DB])</f>
        <v/>
      </c>
      <c r="T171" s="4">
        <f ca="1">INDEX(INDIRECT($4:$4),Table1[//DB])</f>
        <v>200</v>
      </c>
      <c r="U171" s="4" t="str">
        <f ca="1">INDEX(INDIRECT($4:$4),Table1[//DB])</f>
        <v>BOX</v>
      </c>
      <c r="V171" s="4"/>
      <c r="W171" s="2">
        <f>INDEX([1]!NOTA[C],Table1[[#This Row],[//NOTA]])</f>
        <v>1</v>
      </c>
      <c r="X17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1" s="2">
        <f>IF(Table1[[#This Row],[CTN]]&lt;1,"",INDEX([1]!NOTA[QTY],Table1[[#This Row],[//NOTA]]))</f>
        <v>0</v>
      </c>
      <c r="Z171" s="2">
        <f>IF(Table1[[#This Row],[CTN]]&lt;1,"",INDEX([1]!NOTA[STN],Table1[[#This Row],[//NOTA]]))</f>
        <v>0</v>
      </c>
      <c r="AA1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171" s="4" t="str">
        <f>IF(Table1[[#This Row],[CTN]]&lt;1,INDEX([1]!NOTA[QTY],Table1[[#This Row],[//NOTA]]),"")</f>
        <v/>
      </c>
      <c r="AC171" s="4" t="str">
        <f>IF(Table1[[#This Row],[SISA]]="","",INDEX([1]!NOTA[STN],Table1[[#This Row],[//NOTA]]))</f>
        <v/>
      </c>
      <c r="AD1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1" s="2" t="str">
        <f>IF(Table1[[#This Row],[SISA X]]="","",Table1[[#This Row],[STN X]])</f>
        <v/>
      </c>
      <c r="AF171" s="2">
        <f ca="1">IF(AND(AR$5:AR$345&gt;=$3:$3,AR$5:AR$345&lt;=$4:$4),Table1[[#This Row],[CTN]],"")</f>
        <v>1</v>
      </c>
      <c r="AG171" s="2" t="str">
        <f ca="1">IF(Table1[[#This Row],[CTN_MG_1]]="","",Table1[[#This Row],[SISA X]])</f>
        <v/>
      </c>
      <c r="AH171" s="2" t="str">
        <f ca="1">IF(Table1[[#This Row],[QTY_ECER_MG_1]]="","",Table1[[#This Row],[STN SISA X]])</f>
        <v/>
      </c>
      <c r="AI171" s="2">
        <f ca="1">IF(Table1[[#This Row],[CTN_MG_1]]="","",COUNT(AF$6:AF171))</f>
        <v>157</v>
      </c>
      <c r="AJ171" s="2" t="str">
        <f ca="1">IF(AND(Table1[TGL_H]&gt;=$3:$3,Table1[TGL_H]&lt;=$4:$4),Table1[CTN],"")</f>
        <v/>
      </c>
      <c r="AK171" s="2" t="str">
        <f ca="1">IF(Table1[[#This Row],[CTN_MG_2]]="","",Table1[[#This Row],[SISA X]])</f>
        <v/>
      </c>
      <c r="AL171" s="2" t="str">
        <f ca="1">IF(Table1[[#This Row],[QTY_ECER_MG_2]]="","",Table1[[#This Row],[STN SISA X]])</f>
        <v/>
      </c>
      <c r="AM171" s="2" t="str">
        <f ca="1">IF(Table1[[#This Row],[CTN_MG_2]]="","",COUNT(AJ$6:AJ171))</f>
        <v/>
      </c>
      <c r="AN171" s="2" t="str">
        <f ca="1">IF(AND(AR$5:AR$345&gt;=$3:$3,AR$5:AR$345&lt;=$4:$4),Table1[[#This Row],[CTN]],"")</f>
        <v/>
      </c>
      <c r="AO171" s="2" t="str">
        <f ca="1">IF(Table1[[#This Row],[CTN_MG_3]]="","",Table1[[#This Row],[SISA X]])</f>
        <v/>
      </c>
      <c r="AP171" s="2" t="str">
        <f ca="1">IF(Table1[[#This Row],[QTY_ECER_MG_3]]="","",Table1[[#This Row],[STN SISA X]])</f>
        <v/>
      </c>
      <c r="AQ171" s="4" t="str">
        <f ca="1">IF(Table1[[#This Row],[CTN_MG_3]]="","",COUNT(AN$6:AN171))</f>
        <v/>
      </c>
      <c r="AR171" s="3">
        <f ca="1">INDEX([1]!NOTA[TGL_H],Table1[[#This Row],[//NOTA]])</f>
        <v>45115</v>
      </c>
    </row>
    <row r="172" spans="1:44" x14ac:dyDescent="0.25">
      <c r="A172" s="1">
        <v>210</v>
      </c>
      <c r="D172" t="str">
        <f ca="1">INDEX([1]!NOTA[NB NOTA_C_QTY],Table1[[#This Row],[//NOTA]])</f>
        <v>kenkopunchno3010lsnartomoro</v>
      </c>
      <c r="E17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punchkenkono3010lsn</v>
      </c>
      <c r="F172" t="e">
        <f ca="1">MATCH(E$5:E$345,[2]!GLOBAL[POINTER],0)</f>
        <v>#N/A</v>
      </c>
      <c r="G172">
        <f t="shared" si="2"/>
        <v>210</v>
      </c>
      <c r="H172">
        <f ca="1">MATCH(Table1[[#This Row],[NB NOTA_C_QTY]],[3]!db[NB NOTA_C_QTY],0)</f>
        <v>1414</v>
      </c>
      <c r="I172" s="4" t="str">
        <f ca="1">INDEX(INDIRECT($4:$4),Table1[//DB])</f>
        <v>Punch Kenko no.30</v>
      </c>
      <c r="J172" s="4" t="str">
        <f ca="1">INDEX(INDIRECT($4:$4),Table1[//DB])</f>
        <v>ARTO MORO</v>
      </c>
      <c r="K172" s="5" t="str">
        <f ca="1">INDEX(INDIRECT($4:$4),Table1[//DB])</f>
        <v>KENKO</v>
      </c>
      <c r="L172" s="4" t="str">
        <f ca="1">INDEX(INDIRECT($4:$4),Table1[//DB])</f>
        <v>10 LSN</v>
      </c>
      <c r="M172" s="4" t="str">
        <f ca="1">INDEX(INDIRECT($4:$4),Table1[//DB])</f>
        <v>punch</v>
      </c>
      <c r="N172" s="4" t="str">
        <f ca="1">INDEX(INDIRECT($4:$4),Table1[//DB])</f>
        <v>10</v>
      </c>
      <c r="O172" s="4" t="str">
        <f ca="1">INDEX(INDIRECT($4:$4),Table1[//DB])</f>
        <v>LSN</v>
      </c>
      <c r="P172" s="4">
        <f ca="1">INDEX(INDIRECT($4:$4),Table1[//DB])</f>
        <v>12</v>
      </c>
      <c r="Q172" s="4" t="str">
        <f ca="1">INDEX(INDIRECT($4:$4),Table1[//DB])</f>
        <v>PCS</v>
      </c>
      <c r="R172" s="4" t="str">
        <f ca="1">INDEX(INDIRECT($4:$4),Table1[//DB])</f>
        <v/>
      </c>
      <c r="S172" s="4" t="str">
        <f ca="1">INDEX(INDIRECT($4:$4),Table1[//DB])</f>
        <v/>
      </c>
      <c r="T172" s="4">
        <f ca="1">INDEX(INDIRECT($4:$4),Table1[//DB])</f>
        <v>120</v>
      </c>
      <c r="U172" s="4" t="str">
        <f ca="1">INDEX(INDIRECT($4:$4),Table1[//DB])</f>
        <v>PCS</v>
      </c>
      <c r="V172" s="4"/>
      <c r="W172" s="2">
        <f>INDEX([1]!NOTA[C],Table1[[#This Row],[//NOTA]])</f>
        <v>1</v>
      </c>
      <c r="X17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2" s="2">
        <f>IF(Table1[[#This Row],[CTN]]&lt;1,"",INDEX([1]!NOTA[QTY],Table1[[#This Row],[//NOTA]]))</f>
        <v>0</v>
      </c>
      <c r="Z172" s="2">
        <f>IF(Table1[[#This Row],[CTN]]&lt;1,"",INDEX([1]!NOTA[STN],Table1[[#This Row],[//NOTA]]))</f>
        <v>0</v>
      </c>
      <c r="AA1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172" s="4" t="str">
        <f>IF(Table1[[#This Row],[CTN]]&lt;1,INDEX([1]!NOTA[QTY],Table1[[#This Row],[//NOTA]]),"")</f>
        <v/>
      </c>
      <c r="AC172" s="4" t="str">
        <f>IF(Table1[[#This Row],[SISA]]="","",INDEX([1]!NOTA[STN],Table1[[#This Row],[//NOTA]]))</f>
        <v/>
      </c>
      <c r="AD1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2" s="2" t="str">
        <f>IF(Table1[[#This Row],[SISA X]]="","",Table1[[#This Row],[STN X]])</f>
        <v/>
      </c>
      <c r="AF172" s="2">
        <f ca="1">IF(AND(AR$5:AR$345&gt;=$3:$3,AR$5:AR$345&lt;=$4:$4),Table1[[#This Row],[CTN]],"")</f>
        <v>1</v>
      </c>
      <c r="AG172" s="2" t="str">
        <f ca="1">IF(Table1[[#This Row],[CTN_MG_1]]="","",Table1[[#This Row],[SISA X]])</f>
        <v/>
      </c>
      <c r="AH172" s="2" t="str">
        <f ca="1">IF(Table1[[#This Row],[QTY_ECER_MG_1]]="","",Table1[[#This Row],[STN SISA X]])</f>
        <v/>
      </c>
      <c r="AI172" s="2">
        <f ca="1">IF(Table1[[#This Row],[CTN_MG_1]]="","",COUNT(AF$6:AF172))</f>
        <v>158</v>
      </c>
      <c r="AJ172" s="2" t="str">
        <f ca="1">IF(AND(Table1[TGL_H]&gt;=$3:$3,Table1[TGL_H]&lt;=$4:$4),Table1[CTN],"")</f>
        <v/>
      </c>
      <c r="AK172" s="2" t="str">
        <f ca="1">IF(Table1[[#This Row],[CTN_MG_2]]="","",Table1[[#This Row],[SISA X]])</f>
        <v/>
      </c>
      <c r="AL172" s="2" t="str">
        <f ca="1">IF(Table1[[#This Row],[QTY_ECER_MG_2]]="","",Table1[[#This Row],[STN SISA X]])</f>
        <v/>
      </c>
      <c r="AM172" s="2" t="str">
        <f ca="1">IF(Table1[[#This Row],[CTN_MG_2]]="","",COUNT(AJ$6:AJ172))</f>
        <v/>
      </c>
      <c r="AN172" s="2" t="str">
        <f ca="1">IF(AND(AR$5:AR$345&gt;=$3:$3,AR$5:AR$345&lt;=$4:$4),Table1[[#This Row],[CTN]],"")</f>
        <v/>
      </c>
      <c r="AO172" s="2" t="str">
        <f ca="1">IF(Table1[[#This Row],[CTN_MG_3]]="","",Table1[[#This Row],[SISA X]])</f>
        <v/>
      </c>
      <c r="AP172" s="2" t="str">
        <f ca="1">IF(Table1[[#This Row],[QTY_ECER_MG_3]]="","",Table1[[#This Row],[STN SISA X]])</f>
        <v/>
      </c>
      <c r="AQ172" s="4" t="str">
        <f ca="1">IF(Table1[[#This Row],[CTN_MG_3]]="","",COUNT(AN$6:AN172))</f>
        <v/>
      </c>
      <c r="AR172" s="3">
        <f ca="1">INDEX([1]!NOTA[TGL_H],Table1[[#This Row],[//NOTA]])</f>
        <v>45115</v>
      </c>
    </row>
    <row r="173" spans="1:44" x14ac:dyDescent="0.25">
      <c r="A173" s="1">
        <v>212</v>
      </c>
      <c r="D173" t="str">
        <f ca="1">INDEX([1]!NOTA[NB NOTA_C_QTY],Table1[[#This Row],[//NOTA]])</f>
        <v>mejaipadimportjumbokarakter10pcsuntana</v>
      </c>
      <c r="E17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173" t="e">
        <f ca="1">MATCH(E$5:E$345,[2]!GLOBAL[POINTER],0)</f>
        <v>#N/A</v>
      </c>
      <c r="G173">
        <f t="shared" si="2"/>
        <v>212</v>
      </c>
      <c r="H173">
        <f ca="1">MATCH(Table1[[#This Row],[NB NOTA_C_QTY]],[3]!db[NB NOTA_C_QTY],0)</f>
        <v>1691</v>
      </c>
      <c r="I173" s="4" t="str">
        <f ca="1">INDEX(INDIRECT($4:$4),Table1[//DB])</f>
        <v>Meja Ipad Import Jumbo Karakter</v>
      </c>
      <c r="J173" s="4" t="str">
        <f ca="1">INDEX(INDIRECT($4:$4),Table1[//DB])</f>
        <v>UNTANA</v>
      </c>
      <c r="K173" s="5" t="str">
        <f ca="1">INDEX(INDIRECT($4:$4),Table1[//DB])</f>
        <v>SAPUTRO OFFICE</v>
      </c>
      <c r="L173" s="4" t="str">
        <f ca="1">INDEX(INDIRECT($4:$4),Table1[//DB])</f>
        <v>10 PCS</v>
      </c>
      <c r="M173" s="4" t="str">
        <f ca="1">INDEX(INDIRECT($4:$4),Table1[//DB])</f>
        <v>dll</v>
      </c>
      <c r="N173" s="4" t="str">
        <f ca="1">INDEX(INDIRECT($4:$4),Table1[//DB])</f>
        <v>10</v>
      </c>
      <c r="O173" s="4" t="str">
        <f ca="1">INDEX(INDIRECT($4:$4),Table1[//DB])</f>
        <v>PCS</v>
      </c>
      <c r="P173" s="4" t="str">
        <f ca="1">INDEX(INDIRECT($4:$4),Table1[//DB])</f>
        <v/>
      </c>
      <c r="Q173" s="4" t="str">
        <f ca="1">INDEX(INDIRECT($4:$4),Table1[//DB])</f>
        <v/>
      </c>
      <c r="R173" s="4" t="str">
        <f ca="1">INDEX(INDIRECT($4:$4),Table1[//DB])</f>
        <v/>
      </c>
      <c r="S173" s="4" t="str">
        <f ca="1">INDEX(INDIRECT($4:$4),Table1[//DB])</f>
        <v/>
      </c>
      <c r="T173" s="4">
        <f ca="1">INDEX(INDIRECT($4:$4),Table1[//DB])</f>
        <v>10</v>
      </c>
      <c r="U173" s="4" t="str">
        <f ca="1">INDEX(INDIRECT($4:$4),Table1[//DB])</f>
        <v>PCS</v>
      </c>
      <c r="V173" s="4"/>
      <c r="W173" s="2">
        <f>INDEX([1]!NOTA[C],Table1[[#This Row],[//NOTA]])</f>
        <v>50</v>
      </c>
      <c r="X173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173" s="2">
        <f>IF(Table1[[#This Row],[CTN]]&lt;1,"",INDEX([1]!NOTA[QTY],Table1[[#This Row],[//NOTA]]))</f>
        <v>500</v>
      </c>
      <c r="Z173" s="2" t="str">
        <f>IF(Table1[[#This Row],[CTN]]&lt;1,"",INDEX([1]!NOTA[STN],Table1[[#This Row],[//NOTA]]))</f>
        <v>PCS</v>
      </c>
      <c r="AA1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173" s="4" t="str">
        <f>IF(Table1[[#This Row],[CTN]]&lt;1,INDEX([1]!NOTA[QTY],Table1[[#This Row],[//NOTA]]),"")</f>
        <v/>
      </c>
      <c r="AC173" s="4" t="str">
        <f>IF(Table1[[#This Row],[SISA]]="","",INDEX([1]!NOTA[STN],Table1[[#This Row],[//NOTA]]))</f>
        <v/>
      </c>
      <c r="AD1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3" s="2" t="str">
        <f>IF(Table1[[#This Row],[SISA X]]="","",Table1[[#This Row],[STN X]])</f>
        <v/>
      </c>
      <c r="AF173" s="2" t="str">
        <f ca="1">IF(AND(AR$5:AR$345&gt;=$3:$3,AR$5:AR$345&lt;=$4:$4),Table1[[#This Row],[CTN]],"")</f>
        <v/>
      </c>
      <c r="AG173" s="2" t="str">
        <f ca="1">IF(Table1[[#This Row],[CTN_MG_1]]="","",Table1[[#This Row],[SISA X]])</f>
        <v/>
      </c>
      <c r="AH173" s="2" t="str">
        <f ca="1">IF(Table1[[#This Row],[QTY_ECER_MG_1]]="","",Table1[[#This Row],[STN SISA X]])</f>
        <v/>
      </c>
      <c r="AI173" s="2" t="str">
        <f ca="1">IF(Table1[[#This Row],[CTN_MG_1]]="","",COUNT(AF$6:AF173))</f>
        <v/>
      </c>
      <c r="AJ173" s="2">
        <f ca="1">IF(AND(Table1[TGL_H]&gt;=$3:$3,Table1[TGL_H]&lt;=$4:$4),Table1[CTN],"")</f>
        <v>50</v>
      </c>
      <c r="AK173" s="2" t="str">
        <f ca="1">IF(Table1[[#This Row],[CTN_MG_2]]="","",Table1[[#This Row],[SISA X]])</f>
        <v/>
      </c>
      <c r="AL173" s="2" t="str">
        <f ca="1">IF(Table1[[#This Row],[QTY_ECER_MG_2]]="","",Table1[[#This Row],[STN SISA X]])</f>
        <v/>
      </c>
      <c r="AM173" s="2">
        <f ca="1">IF(Table1[[#This Row],[CTN_MG_2]]="","",COUNT(AJ$6:AJ173))</f>
        <v>1</v>
      </c>
      <c r="AN173" s="2" t="str">
        <f ca="1">IF(AND(AR$5:AR$345&gt;=$3:$3,AR$5:AR$345&lt;=$4:$4),Table1[[#This Row],[CTN]],"")</f>
        <v/>
      </c>
      <c r="AO173" s="2" t="str">
        <f ca="1">IF(Table1[[#This Row],[CTN_MG_3]]="","",Table1[[#This Row],[SISA X]])</f>
        <v/>
      </c>
      <c r="AP173" s="2" t="str">
        <f ca="1">IF(Table1[[#This Row],[QTY_ECER_MG_3]]="","",Table1[[#This Row],[STN SISA X]])</f>
        <v/>
      </c>
      <c r="AQ173" s="4" t="str">
        <f ca="1">IF(Table1[[#This Row],[CTN_MG_3]]="","",COUNT(AN$6:AN173))</f>
        <v/>
      </c>
      <c r="AR173" s="3">
        <f ca="1">INDEX([1]!NOTA[TGL_H],Table1[[#This Row],[//NOTA]])</f>
        <v>45118</v>
      </c>
    </row>
    <row r="174" spans="1:44" x14ac:dyDescent="0.25">
      <c r="A174" s="1">
        <v>214</v>
      </c>
      <c r="D174" t="str">
        <f ca="1">INDEX([1]!NOTA[NB NOTA_C_QTY],Table1[[#This Row],[//NOTA]])</f>
        <v>pianikabluelovelyk2799b10setuntana</v>
      </c>
      <c r="E17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pianikalovelyk2799b10set</v>
      </c>
      <c r="F174" t="e">
        <f ca="1">MATCH(E$5:E$345,[2]!GLOBAL[POINTER],0)</f>
        <v>#N/A</v>
      </c>
      <c r="G174">
        <f t="shared" si="2"/>
        <v>214</v>
      </c>
      <c r="H174">
        <f ca="1">MATCH(Table1[[#This Row],[NB NOTA_C_QTY]],[3]!db[NB NOTA_C_QTY],0)</f>
        <v>2618</v>
      </c>
      <c r="I174" s="4" t="str">
        <f ca="1">INDEX(INDIRECT($4:$4),Table1[//DB])</f>
        <v>Pianika Lovely K-2799-B</v>
      </c>
      <c r="J174" s="4" t="str">
        <f ca="1">INDEX(INDIRECT($4:$4),Table1[//DB])</f>
        <v>UNTANA</v>
      </c>
      <c r="K174" s="5" t="str">
        <f ca="1">INDEX(INDIRECT($4:$4),Table1[//DB])</f>
        <v>LESTARI</v>
      </c>
      <c r="L174" s="4" t="str">
        <f ca="1">INDEX(INDIRECT($4:$4),Table1[//DB])</f>
        <v>10 SET</v>
      </c>
      <c r="M174" s="4" t="str">
        <f ca="1">INDEX(INDIRECT($4:$4),Table1[//DB])</f>
        <v>dll</v>
      </c>
      <c r="N174" s="4" t="str">
        <f ca="1">INDEX(INDIRECT($4:$4),Table1[//DB])</f>
        <v>10</v>
      </c>
      <c r="O174" s="4" t="str">
        <f ca="1">INDEX(INDIRECT($4:$4),Table1[//DB])</f>
        <v>SET</v>
      </c>
      <c r="P174" s="4" t="str">
        <f ca="1">INDEX(INDIRECT($4:$4),Table1[//DB])</f>
        <v/>
      </c>
      <c r="Q174" s="4" t="str">
        <f ca="1">INDEX(INDIRECT($4:$4),Table1[//DB])</f>
        <v/>
      </c>
      <c r="R174" s="4" t="str">
        <f ca="1">INDEX(INDIRECT($4:$4),Table1[//DB])</f>
        <v/>
      </c>
      <c r="S174" s="4" t="str">
        <f ca="1">INDEX(INDIRECT($4:$4),Table1[//DB])</f>
        <v/>
      </c>
      <c r="T174" s="4">
        <f ca="1">INDEX(INDIRECT($4:$4),Table1[//DB])</f>
        <v>10</v>
      </c>
      <c r="U174" s="4" t="str">
        <f ca="1">INDEX(INDIRECT($4:$4),Table1[//DB])</f>
        <v>SET</v>
      </c>
      <c r="V174" s="4"/>
      <c r="W174" s="2">
        <f>INDEX([1]!NOTA[C],Table1[[#This Row],[//NOTA]])</f>
        <v>90</v>
      </c>
      <c r="X174" s="2">
        <f ca="1">IF(Table1[[#This Row],[Column5]]/Table1[[#This Row],[QTY X]]=Table1[[#This Row],[CTN]],Table1[[#This Row],[Column5]]/Table1[[#This Row],[QTY X]],Table1[[#This Row],[Column5]]/Table1[[#This Row],[QTY X]]&amp;" xxx ")</f>
        <v>90</v>
      </c>
      <c r="Y174" s="2">
        <f>IF(Table1[[#This Row],[CTN]]&lt;1,"",INDEX([1]!NOTA[QTY],Table1[[#This Row],[//NOTA]]))</f>
        <v>900</v>
      </c>
      <c r="Z174" s="2" t="str">
        <f>IF(Table1[[#This Row],[CTN]]&lt;1,"",INDEX([1]!NOTA[STN],Table1[[#This Row],[//NOTA]]))</f>
        <v>SET</v>
      </c>
      <c r="AA1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B174" s="4" t="str">
        <f>IF(Table1[[#This Row],[CTN]]&lt;1,INDEX([1]!NOTA[QTY],Table1[[#This Row],[//NOTA]]),"")</f>
        <v/>
      </c>
      <c r="AC174" s="4" t="str">
        <f>IF(Table1[[#This Row],[SISA]]="","",INDEX([1]!NOTA[STN],Table1[[#This Row],[//NOTA]]))</f>
        <v/>
      </c>
      <c r="AD1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4" s="2" t="str">
        <f>IF(Table1[[#This Row],[SISA X]]="","",Table1[[#This Row],[STN X]])</f>
        <v/>
      </c>
      <c r="AF174" s="2">
        <f ca="1">IF(AND(AR$5:AR$345&gt;=$3:$3,AR$5:AR$345&lt;=$4:$4),Table1[[#This Row],[CTN]],"")</f>
        <v>90</v>
      </c>
      <c r="AG174" s="2" t="str">
        <f ca="1">IF(Table1[[#This Row],[CTN_MG_1]]="","",Table1[[#This Row],[SISA X]])</f>
        <v/>
      </c>
      <c r="AH174" s="2" t="str">
        <f ca="1">IF(Table1[[#This Row],[QTY_ECER_MG_1]]="","",Table1[[#This Row],[STN SISA X]])</f>
        <v/>
      </c>
      <c r="AI174" s="2">
        <f ca="1">IF(Table1[[#This Row],[CTN_MG_1]]="","",COUNT(AF$6:AF174))</f>
        <v>159</v>
      </c>
      <c r="AJ174" s="2" t="str">
        <f ca="1">IF(AND(Table1[TGL_H]&gt;=$3:$3,Table1[TGL_H]&lt;=$4:$4),Table1[CTN],"")</f>
        <v/>
      </c>
      <c r="AK174" s="2" t="str">
        <f ca="1">IF(Table1[[#This Row],[CTN_MG_2]]="","",Table1[[#This Row],[SISA X]])</f>
        <v/>
      </c>
      <c r="AL174" s="2" t="str">
        <f ca="1">IF(Table1[[#This Row],[QTY_ECER_MG_2]]="","",Table1[[#This Row],[STN SISA X]])</f>
        <v/>
      </c>
      <c r="AM174" s="2" t="str">
        <f ca="1">IF(Table1[[#This Row],[CTN_MG_2]]="","",COUNT(AJ$6:AJ174))</f>
        <v/>
      </c>
      <c r="AN174" s="2" t="str">
        <f ca="1">IF(AND(AR$5:AR$345&gt;=$3:$3,AR$5:AR$345&lt;=$4:$4),Table1[[#This Row],[CTN]],"")</f>
        <v/>
      </c>
      <c r="AO174" s="2" t="str">
        <f ca="1">IF(Table1[[#This Row],[CTN_MG_3]]="","",Table1[[#This Row],[SISA X]])</f>
        <v/>
      </c>
      <c r="AP174" s="2" t="str">
        <f ca="1">IF(Table1[[#This Row],[QTY_ECER_MG_3]]="","",Table1[[#This Row],[STN SISA X]])</f>
        <v/>
      </c>
      <c r="AQ174" s="4" t="str">
        <f ca="1">IF(Table1[[#This Row],[CTN_MG_3]]="","",COUNT(AN$6:AN174))</f>
        <v/>
      </c>
      <c r="AR174" s="3">
        <f ca="1">INDEX([1]!NOTA[TGL_H],Table1[[#This Row],[//NOTA]])</f>
        <v>45115</v>
      </c>
    </row>
    <row r="175" spans="1:44" x14ac:dyDescent="0.25">
      <c r="A175" s="1">
        <v>217</v>
      </c>
      <c r="D175" t="str">
        <f ca="1">INDEX([1]!NOTA[NB NOTA_C_QTY],Table1[[#This Row],[//NOTA]])</f>
        <v>docritboxbatik8lsnuntana</v>
      </c>
      <c r="E17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docrestboxbatik8lsn</v>
      </c>
      <c r="F175">
        <f ca="1">MATCH(E$5:E$345,[2]!GLOBAL[POINTER],0)</f>
        <v>2689</v>
      </c>
      <c r="G175">
        <f t="shared" si="2"/>
        <v>217</v>
      </c>
      <c r="H175">
        <f ca="1">MATCH(Table1[[#This Row],[NB NOTA_C_QTY]],[3]!db[NB NOTA_C_QTY],0)</f>
        <v>670</v>
      </c>
      <c r="I175" s="4" t="str">
        <f ca="1">INDEX(INDIRECT($4:$4),Table1[//DB])</f>
        <v>Doc rest box batik</v>
      </c>
      <c r="J175" s="4" t="str">
        <f ca="1">INDEX(INDIRECT($4:$4),Table1[//DB])</f>
        <v>UNTANA</v>
      </c>
      <c r="K175" s="5" t="str">
        <f ca="1">INDEX(INDIRECT($4:$4),Table1[//DB])</f>
        <v>COMBI</v>
      </c>
      <c r="L175" s="4" t="str">
        <f ca="1">INDEX(INDIRECT($4:$4),Table1[//DB])</f>
        <v>8 LSN</v>
      </c>
      <c r="M175" s="4" t="str">
        <f ca="1">INDEX(INDIRECT($4:$4),Table1[//DB])</f>
        <v>doc</v>
      </c>
      <c r="N175" s="4" t="str">
        <f ca="1">INDEX(INDIRECT($4:$4),Table1[//DB])</f>
        <v>8</v>
      </c>
      <c r="O175" s="4" t="str">
        <f ca="1">INDEX(INDIRECT($4:$4),Table1[//DB])</f>
        <v>LSN</v>
      </c>
      <c r="P175" s="4">
        <f ca="1">INDEX(INDIRECT($4:$4),Table1[//DB])</f>
        <v>12</v>
      </c>
      <c r="Q175" s="4" t="str">
        <f ca="1">INDEX(INDIRECT($4:$4),Table1[//DB])</f>
        <v>PCS</v>
      </c>
      <c r="R175" s="4" t="str">
        <f ca="1">INDEX(INDIRECT($4:$4),Table1[//DB])</f>
        <v/>
      </c>
      <c r="S175" s="4" t="str">
        <f ca="1">INDEX(INDIRECT($4:$4),Table1[//DB])</f>
        <v/>
      </c>
      <c r="T175" s="4">
        <f ca="1">INDEX(INDIRECT($4:$4),Table1[//DB])</f>
        <v>96</v>
      </c>
      <c r="U175" s="4" t="str">
        <f ca="1">INDEX(INDIRECT($4:$4),Table1[//DB])</f>
        <v>PCS</v>
      </c>
      <c r="V175" s="4"/>
      <c r="W175" s="2">
        <f>INDEX([1]!NOTA[C],Table1[[#This Row],[//NOTA]])</f>
        <v>1</v>
      </c>
      <c r="X17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5" s="2">
        <f>IF(Table1[[#This Row],[CTN]]&lt;1,"",INDEX([1]!NOTA[QTY],Table1[[#This Row],[//NOTA]]))</f>
        <v>8</v>
      </c>
      <c r="Z175" s="2" t="str">
        <f>IF(Table1[[#This Row],[CTN]]&lt;1,"",INDEX([1]!NOTA[STN],Table1[[#This Row],[//NOTA]]))</f>
        <v>LSN</v>
      </c>
      <c r="AA17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175" s="4" t="str">
        <f>IF(Table1[[#This Row],[CTN]]&lt;1,INDEX([1]!NOTA[QTY],Table1[[#This Row],[//NOTA]]),"")</f>
        <v/>
      </c>
      <c r="AC175" s="4" t="str">
        <f>IF(Table1[[#This Row],[SISA]]="","",INDEX([1]!NOTA[STN],Table1[[#This Row],[//NOTA]]))</f>
        <v/>
      </c>
      <c r="AD1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5" s="2" t="str">
        <f>IF(Table1[[#This Row],[SISA X]]="","",Table1[[#This Row],[STN X]])</f>
        <v/>
      </c>
      <c r="AF175" s="2">
        <f ca="1">IF(AND(AR$5:AR$345&gt;=$3:$3,AR$5:AR$345&lt;=$4:$4),Table1[[#This Row],[CTN]],"")</f>
        <v>1</v>
      </c>
      <c r="AG175" s="2" t="str">
        <f ca="1">IF(Table1[[#This Row],[CTN_MG_1]]="","",Table1[[#This Row],[SISA X]])</f>
        <v/>
      </c>
      <c r="AH175" s="2" t="str">
        <f ca="1">IF(Table1[[#This Row],[QTY_ECER_MG_1]]="","",Table1[[#This Row],[STN SISA X]])</f>
        <v/>
      </c>
      <c r="AI175" s="2">
        <f ca="1">IF(Table1[[#This Row],[CTN_MG_1]]="","",COUNT(AF$6:AF175))</f>
        <v>160</v>
      </c>
      <c r="AJ175" s="2" t="str">
        <f ca="1">IF(AND(Table1[TGL_H]&gt;=$3:$3,Table1[TGL_H]&lt;=$4:$4),Table1[CTN],"")</f>
        <v/>
      </c>
      <c r="AK175" s="2" t="str">
        <f ca="1">IF(Table1[[#This Row],[CTN_MG_2]]="","",Table1[[#This Row],[SISA X]])</f>
        <v/>
      </c>
      <c r="AL175" s="2" t="str">
        <f ca="1">IF(Table1[[#This Row],[QTY_ECER_MG_2]]="","",Table1[[#This Row],[STN SISA X]])</f>
        <v/>
      </c>
      <c r="AM175" s="2" t="str">
        <f ca="1">IF(Table1[[#This Row],[CTN_MG_2]]="","",COUNT(AJ$6:AJ175))</f>
        <v/>
      </c>
      <c r="AN175" s="2" t="str">
        <f ca="1">IF(AND(AR$5:AR$345&gt;=$3:$3,AR$5:AR$345&lt;=$4:$4),Table1[[#This Row],[CTN]],"")</f>
        <v/>
      </c>
      <c r="AO175" s="2" t="str">
        <f ca="1">IF(Table1[[#This Row],[CTN_MG_3]]="","",Table1[[#This Row],[SISA X]])</f>
        <v/>
      </c>
      <c r="AP175" s="2" t="str">
        <f ca="1">IF(Table1[[#This Row],[QTY_ECER_MG_3]]="","",Table1[[#This Row],[STN SISA X]])</f>
        <v/>
      </c>
      <c r="AQ175" s="4" t="str">
        <f ca="1">IF(Table1[[#This Row],[CTN_MG_3]]="","",COUNT(AN$6:AN175))</f>
        <v/>
      </c>
      <c r="AR175" s="3">
        <f ca="1">INDEX([1]!NOTA[TGL_H],Table1[[#This Row],[//NOTA]])</f>
        <v>45115</v>
      </c>
    </row>
    <row r="176" spans="1:44" x14ac:dyDescent="0.25">
      <c r="A176" s="1">
        <v>219</v>
      </c>
      <c r="D176" t="str">
        <f ca="1">INDEX([1]!NOTA[NB NOTA_C_QTY],Table1[[#This Row],[//NOTA]])</f>
        <v>malamshintoengk612w480pcsuntana</v>
      </c>
      <c r="E17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176" t="e">
        <f ca="1">MATCH(E$5:E$345,[2]!GLOBAL[POINTER],0)</f>
        <v>#N/A</v>
      </c>
      <c r="G176">
        <f t="shared" si="2"/>
        <v>219</v>
      </c>
      <c r="H176">
        <f ca="1">MATCH(Table1[[#This Row],[NB NOTA_C_QTY]],[3]!db[NB NOTA_C_QTY],0)</f>
        <v>1609</v>
      </c>
      <c r="I176" s="4" t="str">
        <f ca="1">INDEX(INDIRECT($4:$4),Table1[//DB])</f>
        <v>Malam Shintoeng K 6-12W</v>
      </c>
      <c r="J176" s="4" t="str">
        <f ca="1">INDEX(INDIRECT($4:$4),Table1[//DB])</f>
        <v>UNTANA</v>
      </c>
      <c r="K176" s="5" t="str">
        <f ca="1">INDEX(INDIRECT($4:$4),Table1[//DB])</f>
        <v>HANSA</v>
      </c>
      <c r="L176" s="4" t="str">
        <f ca="1">INDEX(INDIRECT($4:$4),Table1[//DB])</f>
        <v>480 PCS</v>
      </c>
      <c r="M176" s="4" t="str">
        <f ca="1">INDEX(INDIRECT($4:$4),Table1[//DB])</f>
        <v>lilin</v>
      </c>
      <c r="N176" s="4" t="str">
        <f ca="1">INDEX(INDIRECT($4:$4),Table1[//DB])</f>
        <v>480</v>
      </c>
      <c r="O176" s="4" t="str">
        <f ca="1">INDEX(INDIRECT($4:$4),Table1[//DB])</f>
        <v>PCS</v>
      </c>
      <c r="P176" s="4" t="str">
        <f ca="1">INDEX(INDIRECT($4:$4),Table1[//DB])</f>
        <v/>
      </c>
      <c r="Q176" s="4" t="str">
        <f ca="1">INDEX(INDIRECT($4:$4),Table1[//DB])</f>
        <v/>
      </c>
      <c r="R176" s="4" t="str">
        <f ca="1">INDEX(INDIRECT($4:$4),Table1[//DB])</f>
        <v/>
      </c>
      <c r="S176" s="4" t="str">
        <f ca="1">INDEX(INDIRECT($4:$4),Table1[//DB])</f>
        <v/>
      </c>
      <c r="T176" s="4">
        <f ca="1">INDEX(INDIRECT($4:$4),Table1[//DB])</f>
        <v>480</v>
      </c>
      <c r="U176" s="4" t="str">
        <f ca="1">INDEX(INDIRECT($4:$4),Table1[//DB])</f>
        <v>PCS</v>
      </c>
      <c r="V176" s="4"/>
      <c r="W176" s="2">
        <f>INDEX([1]!NOTA[C],Table1[[#This Row],[//NOTA]])</f>
        <v>3</v>
      </c>
      <c r="X17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76" s="2">
        <f>IF(Table1[[#This Row],[CTN]]&lt;1,"",INDEX([1]!NOTA[QTY],Table1[[#This Row],[//NOTA]]))</f>
        <v>1440</v>
      </c>
      <c r="Z176" s="2" t="str">
        <f>IF(Table1[[#This Row],[CTN]]&lt;1,"",INDEX([1]!NOTA[STN],Table1[[#This Row],[//NOTA]]))</f>
        <v>PCS</v>
      </c>
      <c r="AA1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76" s="4" t="str">
        <f>IF(Table1[[#This Row],[CTN]]&lt;1,INDEX([1]!NOTA[QTY],Table1[[#This Row],[//NOTA]]),"")</f>
        <v/>
      </c>
      <c r="AC176" s="4" t="str">
        <f>IF(Table1[[#This Row],[SISA]]="","",INDEX([1]!NOTA[STN],Table1[[#This Row],[//NOTA]]))</f>
        <v/>
      </c>
      <c r="AD1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6" s="2" t="str">
        <f>IF(Table1[[#This Row],[SISA X]]="","",Table1[[#This Row],[STN X]])</f>
        <v/>
      </c>
      <c r="AF176" s="2" t="str">
        <f ca="1">IF(AND(AR$5:AR$345&gt;=$3:$3,AR$5:AR$345&lt;=$4:$4),Table1[[#This Row],[CTN]],"")</f>
        <v/>
      </c>
      <c r="AG176" s="2" t="str">
        <f ca="1">IF(Table1[[#This Row],[CTN_MG_1]]="","",Table1[[#This Row],[SISA X]])</f>
        <v/>
      </c>
      <c r="AH176" s="2" t="str">
        <f ca="1">IF(Table1[[#This Row],[QTY_ECER_MG_1]]="","",Table1[[#This Row],[STN SISA X]])</f>
        <v/>
      </c>
      <c r="AI176" s="2" t="str">
        <f ca="1">IF(Table1[[#This Row],[CTN_MG_1]]="","",COUNT(AF$6:AF176))</f>
        <v/>
      </c>
      <c r="AJ176" s="2">
        <f ca="1">IF(AND(Table1[TGL_H]&gt;=$3:$3,Table1[TGL_H]&lt;=$4:$4),Table1[CTN],"")</f>
        <v>3</v>
      </c>
      <c r="AK176" s="2" t="str">
        <f ca="1">IF(Table1[[#This Row],[CTN_MG_2]]="","",Table1[[#This Row],[SISA X]])</f>
        <v/>
      </c>
      <c r="AL176" s="2" t="str">
        <f ca="1">IF(Table1[[#This Row],[QTY_ECER_MG_2]]="","",Table1[[#This Row],[STN SISA X]])</f>
        <v/>
      </c>
      <c r="AM176" s="2">
        <f ca="1">IF(Table1[[#This Row],[CTN_MG_2]]="","",COUNT(AJ$6:AJ176))</f>
        <v>2</v>
      </c>
      <c r="AN176" s="2" t="str">
        <f ca="1">IF(AND(AR$5:AR$345&gt;=$3:$3,AR$5:AR$345&lt;=$4:$4),Table1[[#This Row],[CTN]],"")</f>
        <v/>
      </c>
      <c r="AO176" s="2" t="str">
        <f ca="1">IF(Table1[[#This Row],[CTN_MG_3]]="","",Table1[[#This Row],[SISA X]])</f>
        <v/>
      </c>
      <c r="AP176" s="2" t="str">
        <f ca="1">IF(Table1[[#This Row],[QTY_ECER_MG_3]]="","",Table1[[#This Row],[STN SISA X]])</f>
        <v/>
      </c>
      <c r="AQ176" s="4" t="str">
        <f ca="1">IF(Table1[[#This Row],[CTN_MG_3]]="","",COUNT(AN$6:AN176))</f>
        <v/>
      </c>
      <c r="AR176" s="3">
        <f ca="1">INDEX([1]!NOTA[TGL_H],Table1[[#This Row],[//NOTA]])</f>
        <v>45117</v>
      </c>
    </row>
    <row r="177" spans="1:44" x14ac:dyDescent="0.25">
      <c r="A177" s="1">
        <v>221</v>
      </c>
      <c r="D177" t="str">
        <f ca="1">INDEX([1]!NOTA[NB NOTA_C_QTY],Table1[[#This Row],[//NOTA]])</f>
        <v>pencilcasekalengwbiscc100872pcsuntana</v>
      </c>
      <c r="E17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pcklgcc1008isi72pcs</v>
      </c>
      <c r="F177">
        <f ca="1">MATCH(E$5:E$345,[2]!GLOBAL[POINTER],0)</f>
        <v>1501</v>
      </c>
      <c r="G177">
        <f t="shared" si="2"/>
        <v>221</v>
      </c>
      <c r="H177">
        <f ca="1">MATCH(Table1[[#This Row],[NB NOTA_C_QTY]],[3]!db[NB NOTA_C_QTY],0)</f>
        <v>2590</v>
      </c>
      <c r="I177" s="4" t="str">
        <f ca="1">INDEX(INDIRECT($4:$4),Table1[//DB])</f>
        <v>Pc Klg CC 1008 + Isi</v>
      </c>
      <c r="J177" s="4" t="str">
        <f ca="1">INDEX(INDIRECT($4:$4),Table1[//DB])</f>
        <v>UNTANA</v>
      </c>
      <c r="K177" s="5" t="str">
        <f ca="1">INDEX(INDIRECT($4:$4),Table1[//DB])</f>
        <v>BINTANG JAYA</v>
      </c>
      <c r="L177" s="4" t="str">
        <f ca="1">INDEX(INDIRECT($4:$4),Table1[//DB])</f>
        <v>72 PCS</v>
      </c>
      <c r="M177" s="4" t="str">
        <f ca="1">INDEX(INDIRECT($4:$4),Table1[//DB])</f>
        <v>pcase</v>
      </c>
      <c r="N177" s="4" t="str">
        <f ca="1">INDEX(INDIRECT($4:$4),Table1[//DB])</f>
        <v>72</v>
      </c>
      <c r="O177" s="4" t="str">
        <f ca="1">INDEX(INDIRECT($4:$4),Table1[//DB])</f>
        <v>PCS</v>
      </c>
      <c r="P177" s="4" t="str">
        <f ca="1">INDEX(INDIRECT($4:$4),Table1[//DB])</f>
        <v/>
      </c>
      <c r="Q177" s="4" t="str">
        <f ca="1">INDEX(INDIRECT($4:$4),Table1[//DB])</f>
        <v/>
      </c>
      <c r="R177" s="4" t="str">
        <f ca="1">INDEX(INDIRECT($4:$4),Table1[//DB])</f>
        <v/>
      </c>
      <c r="S177" s="4" t="str">
        <f ca="1">INDEX(INDIRECT($4:$4),Table1[//DB])</f>
        <v/>
      </c>
      <c r="T177" s="4">
        <f ca="1">INDEX(INDIRECT($4:$4),Table1[//DB])</f>
        <v>72</v>
      </c>
      <c r="U177" s="4" t="str">
        <f ca="1">INDEX(INDIRECT($4:$4),Table1[//DB])</f>
        <v>PCS</v>
      </c>
      <c r="V177" s="4"/>
      <c r="W177" s="2">
        <f>INDEX([1]!NOTA[C],Table1[[#This Row],[//NOTA]])</f>
        <v>20</v>
      </c>
      <c r="X177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177" s="2">
        <f>IF(Table1[[#This Row],[CTN]]&lt;1,"",INDEX([1]!NOTA[QTY],Table1[[#This Row],[//NOTA]]))</f>
        <v>1440</v>
      </c>
      <c r="Z177" s="2" t="str">
        <f>IF(Table1[[#This Row],[CTN]]&lt;1,"",INDEX([1]!NOTA[STN],Table1[[#This Row],[//NOTA]]))</f>
        <v>PCS</v>
      </c>
      <c r="AA1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77" s="4" t="str">
        <f>IF(Table1[[#This Row],[CTN]]&lt;1,INDEX([1]!NOTA[QTY],Table1[[#This Row],[//NOTA]]),"")</f>
        <v/>
      </c>
      <c r="AC177" s="4" t="str">
        <f>IF(Table1[[#This Row],[SISA]]="","",INDEX([1]!NOTA[STN],Table1[[#This Row],[//NOTA]]))</f>
        <v/>
      </c>
      <c r="AD1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7" s="2" t="str">
        <f>IF(Table1[[#This Row],[SISA X]]="","",Table1[[#This Row],[STN X]])</f>
        <v/>
      </c>
      <c r="AF177" s="2" t="str">
        <f ca="1">IF(AND(AR$5:AR$345&gt;=$3:$3,AR$5:AR$345&lt;=$4:$4),Table1[[#This Row],[CTN]],"")</f>
        <v/>
      </c>
      <c r="AG177" s="2" t="str">
        <f ca="1">IF(Table1[[#This Row],[CTN_MG_1]]="","",Table1[[#This Row],[SISA X]])</f>
        <v/>
      </c>
      <c r="AH177" s="2" t="str">
        <f ca="1">IF(Table1[[#This Row],[QTY_ECER_MG_1]]="","",Table1[[#This Row],[STN SISA X]])</f>
        <v/>
      </c>
      <c r="AI177" s="2" t="str">
        <f ca="1">IF(Table1[[#This Row],[CTN_MG_1]]="","",COUNT(AF$6:AF177))</f>
        <v/>
      </c>
      <c r="AJ177" s="2">
        <f ca="1">IF(AND(Table1[TGL_H]&gt;=$3:$3,Table1[TGL_H]&lt;=$4:$4),Table1[CTN],"")</f>
        <v>20</v>
      </c>
      <c r="AK177" s="2" t="str">
        <f ca="1">IF(Table1[[#This Row],[CTN_MG_2]]="","",Table1[[#This Row],[SISA X]])</f>
        <v/>
      </c>
      <c r="AL177" s="2" t="str">
        <f ca="1">IF(Table1[[#This Row],[QTY_ECER_MG_2]]="","",Table1[[#This Row],[STN SISA X]])</f>
        <v/>
      </c>
      <c r="AM177" s="2">
        <f ca="1">IF(Table1[[#This Row],[CTN_MG_2]]="","",COUNT(AJ$6:AJ177))</f>
        <v>3</v>
      </c>
      <c r="AN177" s="2" t="str">
        <f ca="1">IF(AND(AR$5:AR$345&gt;=$3:$3,AR$5:AR$345&lt;=$4:$4),Table1[[#This Row],[CTN]],"")</f>
        <v/>
      </c>
      <c r="AO177" s="2" t="str">
        <f ca="1">IF(Table1[[#This Row],[CTN_MG_3]]="","",Table1[[#This Row],[SISA X]])</f>
        <v/>
      </c>
      <c r="AP177" s="2" t="str">
        <f ca="1">IF(Table1[[#This Row],[QTY_ECER_MG_3]]="","",Table1[[#This Row],[STN SISA X]])</f>
        <v/>
      </c>
      <c r="AQ177" s="4" t="str">
        <f ca="1">IF(Table1[[#This Row],[CTN_MG_3]]="","",COUNT(AN$6:AN177))</f>
        <v/>
      </c>
      <c r="AR177" s="3">
        <f ca="1">INDEX([1]!NOTA[TGL_H],Table1[[#This Row],[//NOTA]])</f>
        <v>45117</v>
      </c>
    </row>
    <row r="178" spans="1:44" x14ac:dyDescent="0.25">
      <c r="A178" s="1">
        <v>223</v>
      </c>
      <c r="D178" t="str">
        <f ca="1">INDEX([1]!NOTA[NB NOTA_C_QTY],Table1[[#This Row],[//NOTA]])</f>
        <v>bnltaliaa032106a680bear240pcsuntana</v>
      </c>
      <c r="E17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bntaliaa032106a680bear240pcs</v>
      </c>
      <c r="F178">
        <f ca="1">MATCH(E$5:E$345,[2]!GLOBAL[POINTER],0)</f>
        <v>302</v>
      </c>
      <c r="G178">
        <f t="shared" si="2"/>
        <v>223</v>
      </c>
      <c r="H178">
        <f ca="1">MATCH(Table1[[#This Row],[NB NOTA_C_QTY]],[3]!db[NB NOTA_C_QTY],0)</f>
        <v>2591</v>
      </c>
      <c r="I178" s="4" t="str">
        <f ca="1">INDEX(INDIRECT($4:$4),Table1[//DB])</f>
        <v>BN Tali AA0321-06/A6-80/BEAR</v>
      </c>
      <c r="J178" s="4" t="str">
        <f ca="1">INDEX(INDIRECT($4:$4),Table1[//DB])</f>
        <v>UNTANA</v>
      </c>
      <c r="K178" s="5" t="str">
        <f ca="1">INDEX(INDIRECT($4:$4),Table1[//DB])</f>
        <v>SBS</v>
      </c>
      <c r="L178" s="4" t="str">
        <f ca="1">INDEX(INDIRECT($4:$4),Table1[//DB])</f>
        <v>240 PCS</v>
      </c>
      <c r="M178" s="4" t="str">
        <f ca="1">INDEX(INDIRECT($4:$4),Table1[//DB])</f>
        <v>pcase</v>
      </c>
      <c r="N178" s="4" t="str">
        <f ca="1">INDEX(INDIRECT($4:$4),Table1[//DB])</f>
        <v>240</v>
      </c>
      <c r="O178" s="4" t="str">
        <f ca="1">INDEX(INDIRECT($4:$4),Table1[//DB])</f>
        <v>PCS</v>
      </c>
      <c r="P178" s="4" t="str">
        <f ca="1">INDEX(INDIRECT($4:$4),Table1[//DB])</f>
        <v/>
      </c>
      <c r="Q178" s="4" t="str">
        <f ca="1">INDEX(INDIRECT($4:$4),Table1[//DB])</f>
        <v/>
      </c>
      <c r="R178" s="4" t="str">
        <f ca="1">INDEX(INDIRECT($4:$4),Table1[//DB])</f>
        <v/>
      </c>
      <c r="S178" s="4" t="str">
        <f ca="1">INDEX(INDIRECT($4:$4),Table1[//DB])</f>
        <v/>
      </c>
      <c r="T178" s="4">
        <f ca="1">INDEX(INDIRECT($4:$4),Table1[//DB])</f>
        <v>240</v>
      </c>
      <c r="U178" s="4" t="str">
        <f ca="1">INDEX(INDIRECT($4:$4),Table1[//DB])</f>
        <v>PCS</v>
      </c>
      <c r="V178" s="4"/>
      <c r="W178" s="2">
        <f>INDEX([1]!NOTA[C],Table1[[#This Row],[//NOTA]])</f>
        <v>2</v>
      </c>
      <c r="X1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8" s="2">
        <f>IF(Table1[[#This Row],[CTN]]&lt;1,"",INDEX([1]!NOTA[QTY],Table1[[#This Row],[//NOTA]]))</f>
        <v>480</v>
      </c>
      <c r="Z178" s="2" t="str">
        <f>IF(Table1[[#This Row],[CTN]]&lt;1,"",INDEX([1]!NOTA[STN],Table1[[#This Row],[//NOTA]]))</f>
        <v>PCS</v>
      </c>
      <c r="AA1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78" s="4" t="str">
        <f>IF(Table1[[#This Row],[CTN]]&lt;1,INDEX([1]!NOTA[QTY],Table1[[#This Row],[//NOTA]]),"")</f>
        <v/>
      </c>
      <c r="AC178" s="4" t="str">
        <f>IF(Table1[[#This Row],[SISA]]="","",INDEX([1]!NOTA[STN],Table1[[#This Row],[//NOTA]]))</f>
        <v/>
      </c>
      <c r="AD1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8" s="2" t="str">
        <f>IF(Table1[[#This Row],[SISA X]]="","",Table1[[#This Row],[STN X]])</f>
        <v/>
      </c>
      <c r="AF178" s="2" t="str">
        <f ca="1">IF(AND(AR$5:AR$345&gt;=$3:$3,AR$5:AR$345&lt;=$4:$4),Table1[[#This Row],[CTN]],"")</f>
        <v/>
      </c>
      <c r="AG178" s="2" t="str">
        <f ca="1">IF(Table1[[#This Row],[CTN_MG_1]]="","",Table1[[#This Row],[SISA X]])</f>
        <v/>
      </c>
      <c r="AH178" s="2" t="str">
        <f ca="1">IF(Table1[[#This Row],[QTY_ECER_MG_1]]="","",Table1[[#This Row],[STN SISA X]])</f>
        <v/>
      </c>
      <c r="AI178" s="2" t="str">
        <f ca="1">IF(Table1[[#This Row],[CTN_MG_1]]="","",COUNT(AF$6:AF178))</f>
        <v/>
      </c>
      <c r="AJ178" s="2">
        <f ca="1">IF(AND(Table1[TGL_H]&gt;=$3:$3,Table1[TGL_H]&lt;=$4:$4),Table1[CTN],"")</f>
        <v>2</v>
      </c>
      <c r="AK178" s="2" t="str">
        <f ca="1">IF(Table1[[#This Row],[CTN_MG_2]]="","",Table1[[#This Row],[SISA X]])</f>
        <v/>
      </c>
      <c r="AL178" s="2" t="str">
        <f ca="1">IF(Table1[[#This Row],[QTY_ECER_MG_2]]="","",Table1[[#This Row],[STN SISA X]])</f>
        <v/>
      </c>
      <c r="AM178" s="2">
        <f ca="1">IF(Table1[[#This Row],[CTN_MG_2]]="","",COUNT(AJ$6:AJ178))</f>
        <v>4</v>
      </c>
      <c r="AN178" s="2" t="str">
        <f ca="1">IF(AND(AR$5:AR$345&gt;=$3:$3,AR$5:AR$345&lt;=$4:$4),Table1[[#This Row],[CTN]],"")</f>
        <v/>
      </c>
      <c r="AO178" s="2" t="str">
        <f ca="1">IF(Table1[[#This Row],[CTN_MG_3]]="","",Table1[[#This Row],[SISA X]])</f>
        <v/>
      </c>
      <c r="AP178" s="2" t="str">
        <f ca="1">IF(Table1[[#This Row],[QTY_ECER_MG_3]]="","",Table1[[#This Row],[STN SISA X]])</f>
        <v/>
      </c>
      <c r="AQ178" s="4" t="str">
        <f ca="1">IF(Table1[[#This Row],[CTN_MG_3]]="","",COUNT(AN$6:AN178))</f>
        <v/>
      </c>
      <c r="AR178" s="3">
        <f ca="1">INDEX([1]!NOTA[TGL_H],Table1[[#This Row],[//NOTA]])</f>
        <v>45117</v>
      </c>
    </row>
    <row r="179" spans="1:44" x14ac:dyDescent="0.25">
      <c r="A179" s="1">
        <v>224</v>
      </c>
      <c r="D179" t="str">
        <f ca="1">INDEX([1]!NOTA[NB NOTA_C_QTY],Table1[[#This Row],[//NOTA]])</f>
        <v>bnltaliaa032109a680universe240pcsuntana</v>
      </c>
      <c r="E17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bntaliaa032109a680universe240pcs</v>
      </c>
      <c r="F179">
        <f ca="1">MATCH(E$5:E$345,[2]!GLOBAL[POINTER],0)</f>
        <v>304</v>
      </c>
      <c r="G179">
        <f t="shared" si="2"/>
        <v>224</v>
      </c>
      <c r="H179">
        <f ca="1">MATCH(Table1[[#This Row],[NB NOTA_C_QTY]],[3]!db[NB NOTA_C_QTY],0)</f>
        <v>2592</v>
      </c>
      <c r="I179" s="4" t="str">
        <f ca="1">INDEX(INDIRECT($4:$4),Table1[//DB])</f>
        <v>BN Tali AA0321-09/A6-80/UNIVERSE</v>
      </c>
      <c r="J179" s="4" t="str">
        <f ca="1">INDEX(INDIRECT($4:$4),Table1[//DB])</f>
        <v>UNTANA</v>
      </c>
      <c r="K179" s="5" t="str">
        <f ca="1">INDEX(INDIRECT($4:$4),Table1[//DB])</f>
        <v>SBS</v>
      </c>
      <c r="L179" s="4" t="str">
        <f ca="1">INDEX(INDIRECT($4:$4),Table1[//DB])</f>
        <v>240 PCS</v>
      </c>
      <c r="M179" s="4" t="str">
        <f ca="1">INDEX(INDIRECT($4:$4),Table1[//DB])</f>
        <v>pcase</v>
      </c>
      <c r="N179" s="4" t="str">
        <f ca="1">INDEX(INDIRECT($4:$4),Table1[//DB])</f>
        <v>240</v>
      </c>
      <c r="O179" s="4" t="str">
        <f ca="1">INDEX(INDIRECT($4:$4),Table1[//DB])</f>
        <v>PCS</v>
      </c>
      <c r="P179" s="4" t="str">
        <f ca="1">INDEX(INDIRECT($4:$4),Table1[//DB])</f>
        <v/>
      </c>
      <c r="Q179" s="4" t="str">
        <f ca="1">INDEX(INDIRECT($4:$4),Table1[//DB])</f>
        <v/>
      </c>
      <c r="R179" s="4" t="str">
        <f ca="1">INDEX(INDIRECT($4:$4),Table1[//DB])</f>
        <v/>
      </c>
      <c r="S179" s="4" t="str">
        <f ca="1">INDEX(INDIRECT($4:$4),Table1[//DB])</f>
        <v/>
      </c>
      <c r="T179" s="4">
        <f ca="1">INDEX(INDIRECT($4:$4),Table1[//DB])</f>
        <v>240</v>
      </c>
      <c r="U179" s="4" t="str">
        <f ca="1">INDEX(INDIRECT($4:$4),Table1[//DB])</f>
        <v>PCS</v>
      </c>
      <c r="V179" s="4"/>
      <c r="W179" s="2">
        <f>INDEX([1]!NOTA[C],Table1[[#This Row],[//NOTA]])</f>
        <v>2</v>
      </c>
      <c r="X1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9" s="2">
        <f>IF(Table1[[#This Row],[CTN]]&lt;1,"",INDEX([1]!NOTA[QTY],Table1[[#This Row],[//NOTA]]))</f>
        <v>480</v>
      </c>
      <c r="Z179" s="2" t="str">
        <f>IF(Table1[[#This Row],[CTN]]&lt;1,"",INDEX([1]!NOTA[STN],Table1[[#This Row],[//NOTA]]))</f>
        <v>PCS</v>
      </c>
      <c r="AA1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79" s="4" t="str">
        <f>IF(Table1[[#This Row],[CTN]]&lt;1,INDEX([1]!NOTA[QTY],Table1[[#This Row],[//NOTA]]),"")</f>
        <v/>
      </c>
      <c r="AC179" s="4" t="str">
        <f>IF(Table1[[#This Row],[SISA]]="","",INDEX([1]!NOTA[STN],Table1[[#This Row],[//NOTA]]))</f>
        <v/>
      </c>
      <c r="AD1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9" s="2" t="str">
        <f>IF(Table1[[#This Row],[SISA X]]="","",Table1[[#This Row],[STN X]])</f>
        <v/>
      </c>
      <c r="AF179" s="2" t="str">
        <f ca="1">IF(AND(AR$5:AR$345&gt;=$3:$3,AR$5:AR$345&lt;=$4:$4),Table1[[#This Row],[CTN]],"")</f>
        <v/>
      </c>
      <c r="AG179" s="2" t="str">
        <f ca="1">IF(Table1[[#This Row],[CTN_MG_1]]="","",Table1[[#This Row],[SISA X]])</f>
        <v/>
      </c>
      <c r="AH179" s="2" t="str">
        <f ca="1">IF(Table1[[#This Row],[QTY_ECER_MG_1]]="","",Table1[[#This Row],[STN SISA X]])</f>
        <v/>
      </c>
      <c r="AI179" s="2" t="str">
        <f ca="1">IF(Table1[[#This Row],[CTN_MG_1]]="","",COUNT(AF$6:AF179))</f>
        <v/>
      </c>
      <c r="AJ179" s="2">
        <f ca="1">IF(AND(Table1[TGL_H]&gt;=$3:$3,Table1[TGL_H]&lt;=$4:$4),Table1[CTN],"")</f>
        <v>2</v>
      </c>
      <c r="AK179" s="2" t="str">
        <f ca="1">IF(Table1[[#This Row],[CTN_MG_2]]="","",Table1[[#This Row],[SISA X]])</f>
        <v/>
      </c>
      <c r="AL179" s="2" t="str">
        <f ca="1">IF(Table1[[#This Row],[QTY_ECER_MG_2]]="","",Table1[[#This Row],[STN SISA X]])</f>
        <v/>
      </c>
      <c r="AM179" s="2">
        <f ca="1">IF(Table1[[#This Row],[CTN_MG_2]]="","",COUNT(AJ$6:AJ179))</f>
        <v>5</v>
      </c>
      <c r="AN179" s="2" t="str">
        <f ca="1">IF(AND(AR$5:AR$345&gt;=$3:$3,AR$5:AR$345&lt;=$4:$4),Table1[[#This Row],[CTN]],"")</f>
        <v/>
      </c>
      <c r="AO179" s="2" t="str">
        <f ca="1">IF(Table1[[#This Row],[CTN_MG_3]]="","",Table1[[#This Row],[SISA X]])</f>
        <v/>
      </c>
      <c r="AP179" s="2" t="str">
        <f ca="1">IF(Table1[[#This Row],[QTY_ECER_MG_3]]="","",Table1[[#This Row],[STN SISA X]])</f>
        <v/>
      </c>
      <c r="AQ179" s="4" t="str">
        <f ca="1">IF(Table1[[#This Row],[CTN_MG_3]]="","",COUNT(AN$6:AN179))</f>
        <v/>
      </c>
      <c r="AR179" s="3">
        <f ca="1">INDEX([1]!NOTA[TGL_H],Table1[[#This Row],[//NOTA]])</f>
        <v>45117</v>
      </c>
    </row>
    <row r="180" spans="1:44" x14ac:dyDescent="0.25">
      <c r="A180" s="1">
        <v>225</v>
      </c>
      <c r="D180" t="str">
        <f ca="1">INDEX([1]!NOTA[NB NOTA_C_QTY],Table1[[#This Row],[//NOTA]])</f>
        <v>bnltaliaa032110a680sr240pcsuntana</v>
      </c>
      <c r="E18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bntaliaa032110a680sr240pcs</v>
      </c>
      <c r="F180">
        <f ca="1">MATCH(E$5:E$345,[2]!GLOBAL[POINTER],0)</f>
        <v>305</v>
      </c>
      <c r="G180">
        <f t="shared" si="2"/>
        <v>225</v>
      </c>
      <c r="H180">
        <f ca="1">MATCH(Table1[[#This Row],[NB NOTA_C_QTY]],[3]!db[NB NOTA_C_QTY],0)</f>
        <v>2593</v>
      </c>
      <c r="I180" s="4" t="str">
        <f ca="1">INDEX(INDIRECT($4:$4),Table1[//DB])</f>
        <v>BN Tali AA0321-10/A6-80/SR</v>
      </c>
      <c r="J180" s="4" t="str">
        <f ca="1">INDEX(INDIRECT($4:$4),Table1[//DB])</f>
        <v>UNTANA</v>
      </c>
      <c r="K180" s="5" t="str">
        <f ca="1">INDEX(INDIRECT($4:$4),Table1[//DB])</f>
        <v>SBS</v>
      </c>
      <c r="L180" s="4" t="str">
        <f ca="1">INDEX(INDIRECT($4:$4),Table1[//DB])</f>
        <v>240 PCS</v>
      </c>
      <c r="M180" s="4" t="str">
        <f ca="1">INDEX(INDIRECT($4:$4),Table1[//DB])</f>
        <v>pcase</v>
      </c>
      <c r="N180" s="4" t="str">
        <f ca="1">INDEX(INDIRECT($4:$4),Table1[//DB])</f>
        <v>240</v>
      </c>
      <c r="O180" s="4" t="str">
        <f ca="1">INDEX(INDIRECT($4:$4),Table1[//DB])</f>
        <v>PCS</v>
      </c>
      <c r="P180" s="4" t="str">
        <f ca="1">INDEX(INDIRECT($4:$4),Table1[//DB])</f>
        <v/>
      </c>
      <c r="Q180" s="4" t="str">
        <f ca="1">INDEX(INDIRECT($4:$4),Table1[//DB])</f>
        <v/>
      </c>
      <c r="R180" s="4" t="str">
        <f ca="1">INDEX(INDIRECT($4:$4),Table1[//DB])</f>
        <v/>
      </c>
      <c r="S180" s="4" t="str">
        <f ca="1">INDEX(INDIRECT($4:$4),Table1[//DB])</f>
        <v/>
      </c>
      <c r="T180" s="4">
        <f ca="1">INDEX(INDIRECT($4:$4),Table1[//DB])</f>
        <v>240</v>
      </c>
      <c r="U180" s="4" t="str">
        <f ca="1">INDEX(INDIRECT($4:$4),Table1[//DB])</f>
        <v>PCS</v>
      </c>
      <c r="V180" s="4"/>
      <c r="W180" s="2">
        <f>INDEX([1]!NOTA[C],Table1[[#This Row],[//NOTA]])</f>
        <v>2</v>
      </c>
      <c r="X18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0" s="2">
        <f>IF(Table1[[#This Row],[CTN]]&lt;1,"",INDEX([1]!NOTA[QTY],Table1[[#This Row],[//NOTA]]))</f>
        <v>480</v>
      </c>
      <c r="Z180" s="2" t="str">
        <f>IF(Table1[[#This Row],[CTN]]&lt;1,"",INDEX([1]!NOTA[STN],Table1[[#This Row],[//NOTA]]))</f>
        <v>PCS</v>
      </c>
      <c r="AA1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80" s="4" t="str">
        <f>IF(Table1[[#This Row],[CTN]]&lt;1,INDEX([1]!NOTA[QTY],Table1[[#This Row],[//NOTA]]),"")</f>
        <v/>
      </c>
      <c r="AC180" s="4" t="str">
        <f>IF(Table1[[#This Row],[SISA]]="","",INDEX([1]!NOTA[STN],Table1[[#This Row],[//NOTA]]))</f>
        <v/>
      </c>
      <c r="AD1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0" s="2" t="str">
        <f>IF(Table1[[#This Row],[SISA X]]="","",Table1[[#This Row],[STN X]])</f>
        <v/>
      </c>
      <c r="AF180" s="2" t="str">
        <f ca="1">IF(AND(AR$5:AR$345&gt;=$3:$3,AR$5:AR$345&lt;=$4:$4),Table1[[#This Row],[CTN]],"")</f>
        <v/>
      </c>
      <c r="AG180" s="2" t="str">
        <f ca="1">IF(Table1[[#This Row],[CTN_MG_1]]="","",Table1[[#This Row],[SISA X]])</f>
        <v/>
      </c>
      <c r="AH180" s="2" t="str">
        <f ca="1">IF(Table1[[#This Row],[QTY_ECER_MG_1]]="","",Table1[[#This Row],[STN SISA X]])</f>
        <v/>
      </c>
      <c r="AI180" s="2" t="str">
        <f ca="1">IF(Table1[[#This Row],[CTN_MG_1]]="","",COUNT(AF$6:AF180))</f>
        <v/>
      </c>
      <c r="AJ180" s="2">
        <f ca="1">IF(AND(Table1[TGL_H]&gt;=$3:$3,Table1[TGL_H]&lt;=$4:$4),Table1[CTN],"")</f>
        <v>2</v>
      </c>
      <c r="AK180" s="2" t="str">
        <f ca="1">IF(Table1[[#This Row],[CTN_MG_2]]="","",Table1[[#This Row],[SISA X]])</f>
        <v/>
      </c>
      <c r="AL180" s="2" t="str">
        <f ca="1">IF(Table1[[#This Row],[QTY_ECER_MG_2]]="","",Table1[[#This Row],[STN SISA X]])</f>
        <v/>
      </c>
      <c r="AM180" s="2">
        <f ca="1">IF(Table1[[#This Row],[CTN_MG_2]]="","",COUNT(AJ$6:AJ180))</f>
        <v>6</v>
      </c>
      <c r="AN180" s="2" t="str">
        <f ca="1">IF(AND(AR$5:AR$345&gt;=$3:$3,AR$5:AR$345&lt;=$4:$4),Table1[[#This Row],[CTN]],"")</f>
        <v/>
      </c>
      <c r="AO180" s="2" t="str">
        <f ca="1">IF(Table1[[#This Row],[CTN_MG_3]]="","",Table1[[#This Row],[SISA X]])</f>
        <v/>
      </c>
      <c r="AP180" s="2" t="str">
        <f ca="1">IF(Table1[[#This Row],[QTY_ECER_MG_3]]="","",Table1[[#This Row],[STN SISA X]])</f>
        <v/>
      </c>
      <c r="AQ180" s="4" t="str">
        <f ca="1">IF(Table1[[#This Row],[CTN_MG_3]]="","",COUNT(AN$6:AN180))</f>
        <v/>
      </c>
      <c r="AR180" s="3">
        <f ca="1">INDEX([1]!NOTA[TGL_H],Table1[[#This Row],[//NOTA]])</f>
        <v>45117</v>
      </c>
    </row>
    <row r="181" spans="1:44" x14ac:dyDescent="0.25">
      <c r="A181" s="1">
        <v>227</v>
      </c>
      <c r="D181" s="4" t="str">
        <f ca="1">INDEX([1]!NOTA[NB NOTA_C_QTY],Table1[[#This Row],[//NOTA]])</f>
        <v>bnltaliaa032111a780fruit384pcsuntana</v>
      </c>
      <c r="E18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bntaliaa032111a780fruit384pcs</v>
      </c>
      <c r="F181" s="4">
        <f ca="1">MATCH(E$5:E$345,[2]!GLOBAL[POINTER],0)</f>
        <v>306</v>
      </c>
      <c r="G181" s="4">
        <f t="shared" si="2"/>
        <v>227</v>
      </c>
      <c r="H181" s="4">
        <f ca="1">MATCH(Table1[[#This Row],[NB NOTA_C_QTY]],[3]!db[NB NOTA_C_QTY],0)</f>
        <v>2594</v>
      </c>
      <c r="I181" s="4" t="str">
        <f ca="1">INDEX(INDIRECT($4:$4),Table1[//DB])</f>
        <v>BN Tali AA0321-11/A7-80/FRUIT</v>
      </c>
      <c r="J181" s="4" t="str">
        <f ca="1">INDEX(INDIRECT($4:$4),Table1[//DB])</f>
        <v>UNTANA</v>
      </c>
      <c r="K181" s="5" t="str">
        <f ca="1">INDEX(INDIRECT($4:$4),Table1[//DB])</f>
        <v>SBS</v>
      </c>
      <c r="L181" s="4" t="str">
        <f ca="1">INDEX(INDIRECT($4:$4),Table1[//DB])</f>
        <v>384 PCS</v>
      </c>
      <c r="M181" s="4" t="str">
        <f ca="1">INDEX(INDIRECT($4:$4),Table1[//DB])</f>
        <v>pcase</v>
      </c>
      <c r="N181" s="4" t="str">
        <f ca="1">INDEX(INDIRECT($4:$4),Table1[//DB])</f>
        <v>384</v>
      </c>
      <c r="O181" s="4" t="str">
        <f ca="1">INDEX(INDIRECT($4:$4),Table1[//DB])</f>
        <v>PCS</v>
      </c>
      <c r="P181" s="4" t="str">
        <f ca="1">INDEX(INDIRECT($4:$4),Table1[//DB])</f>
        <v/>
      </c>
      <c r="Q181" s="4" t="str">
        <f ca="1">INDEX(INDIRECT($4:$4),Table1[//DB])</f>
        <v/>
      </c>
      <c r="R181" s="4" t="str">
        <f ca="1">INDEX(INDIRECT($4:$4),Table1[//DB])</f>
        <v/>
      </c>
      <c r="S181" s="4" t="str">
        <f ca="1">INDEX(INDIRECT($4:$4),Table1[//DB])</f>
        <v/>
      </c>
      <c r="T181" s="4">
        <f ca="1">INDEX(INDIRECT($4:$4),Table1[//DB])</f>
        <v>384</v>
      </c>
      <c r="U181" s="4" t="str">
        <f ca="1">INDEX(INDIRECT($4:$4),Table1[//DB])</f>
        <v>PCS</v>
      </c>
      <c r="V181" s="4"/>
      <c r="W181" s="2">
        <f>INDEX([1]!NOTA[C],Table1[[#This Row],[//NOTA]])</f>
        <v>2</v>
      </c>
      <c r="X18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1" s="2">
        <f>IF(Table1[[#This Row],[CTN]]&lt;1,"",INDEX([1]!NOTA[QTY],Table1[[#This Row],[//NOTA]]))</f>
        <v>768</v>
      </c>
      <c r="Z181" s="2" t="str">
        <f>IF(Table1[[#This Row],[CTN]]&lt;1,"",INDEX([1]!NOTA[STN],Table1[[#This Row],[//NOTA]]))</f>
        <v>PCS</v>
      </c>
      <c r="AA1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1" s="4" t="str">
        <f>IF(Table1[[#This Row],[CTN]]&lt;1,INDEX([1]!NOTA[QTY],Table1[[#This Row],[//NOTA]]),"")</f>
        <v/>
      </c>
      <c r="AC181" s="4" t="str">
        <f>IF(Table1[[#This Row],[SISA]]="","",INDEX([1]!NOTA[STN],Table1[[#This Row],[//NOTA]]))</f>
        <v/>
      </c>
      <c r="AD1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1" s="2" t="str">
        <f>IF(Table1[[#This Row],[SISA X]]="","",Table1[[#This Row],[STN X]])</f>
        <v/>
      </c>
      <c r="AF181" s="2" t="str">
        <f ca="1">IF(AND(AR$5:AR$345&gt;=$3:$3,AR$5:AR$345&lt;=$4:$4),Table1[[#This Row],[CTN]],"")</f>
        <v/>
      </c>
      <c r="AG181" s="2" t="str">
        <f ca="1">IF(Table1[[#This Row],[CTN_MG_1]]="","",Table1[[#This Row],[SISA X]])</f>
        <v/>
      </c>
      <c r="AH181" s="2" t="str">
        <f ca="1">IF(Table1[[#This Row],[QTY_ECER_MG_1]]="","",Table1[[#This Row],[STN SISA X]])</f>
        <v/>
      </c>
      <c r="AI181" s="2" t="str">
        <f ca="1">IF(Table1[[#This Row],[CTN_MG_1]]="","",COUNT(AF$6:AF181))</f>
        <v/>
      </c>
      <c r="AJ181" s="2">
        <f ca="1">IF(AND(Table1[TGL_H]&gt;=$3:$3,Table1[TGL_H]&lt;=$4:$4),Table1[CTN],"")</f>
        <v>2</v>
      </c>
      <c r="AK181" s="2" t="str">
        <f ca="1">IF(Table1[[#This Row],[CTN_MG_2]]="","",Table1[[#This Row],[SISA X]])</f>
        <v/>
      </c>
      <c r="AL181" s="2" t="str">
        <f ca="1">IF(Table1[[#This Row],[QTY_ECER_MG_2]]="","",Table1[[#This Row],[STN SISA X]])</f>
        <v/>
      </c>
      <c r="AM181" s="2">
        <f ca="1">IF(Table1[[#This Row],[CTN_MG_2]]="","",COUNT(AJ$6:AJ181))</f>
        <v>7</v>
      </c>
      <c r="AN181" s="2" t="str">
        <f ca="1">IF(AND(AR$5:AR$345&gt;=$3:$3,AR$5:AR$345&lt;=$4:$4),Table1[[#This Row],[CTN]],"")</f>
        <v/>
      </c>
      <c r="AO181" s="2" t="str">
        <f ca="1">IF(Table1[[#This Row],[CTN_MG_3]]="","",Table1[[#This Row],[SISA X]])</f>
        <v/>
      </c>
      <c r="AP181" s="2" t="str">
        <f ca="1">IF(Table1[[#This Row],[QTY_ECER_MG_3]]="","",Table1[[#This Row],[STN SISA X]])</f>
        <v/>
      </c>
      <c r="AQ181" s="4" t="str">
        <f ca="1">IF(Table1[[#This Row],[CTN_MG_3]]="","",COUNT(AN$6:AN181))</f>
        <v/>
      </c>
      <c r="AR181" s="3">
        <f ca="1">INDEX([1]!NOTA[TGL_H],Table1[[#This Row],[//NOTA]])</f>
        <v>45117</v>
      </c>
    </row>
    <row r="182" spans="1:44" x14ac:dyDescent="0.25">
      <c r="A182" s="1">
        <v>228</v>
      </c>
      <c r="D182" s="4" t="str">
        <f ca="1">INDEX([1]!NOTA[NB NOTA_C_QTY],Table1[[#This Row],[//NOTA]])</f>
        <v>bnltaliaa032112a780glowing384pcsuntana</v>
      </c>
      <c r="E18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bntaliaa032112a780glowing384pcs</v>
      </c>
      <c r="F182" s="4">
        <f ca="1">MATCH(E$5:E$345,[2]!GLOBAL[POINTER],0)</f>
        <v>307</v>
      </c>
      <c r="G182" s="4">
        <f t="shared" si="2"/>
        <v>228</v>
      </c>
      <c r="H182" s="4">
        <f ca="1">MATCH(Table1[[#This Row],[NB NOTA_C_QTY]],[3]!db[NB NOTA_C_QTY],0)</f>
        <v>2595</v>
      </c>
      <c r="I182" s="4" t="str">
        <f ca="1">INDEX(INDIRECT($4:$4),Table1[//DB])</f>
        <v>BN Tali AA0321-12/A7-80/GLOWING</v>
      </c>
      <c r="J182" s="4" t="str">
        <f ca="1">INDEX(INDIRECT($4:$4),Table1[//DB])</f>
        <v>UNTANA</v>
      </c>
      <c r="K182" s="5" t="str">
        <f ca="1">INDEX(INDIRECT($4:$4),Table1[//DB])</f>
        <v>SBS</v>
      </c>
      <c r="L182" s="4" t="str">
        <f ca="1">INDEX(INDIRECT($4:$4),Table1[//DB])</f>
        <v>384 PCS</v>
      </c>
      <c r="M182" s="4" t="str">
        <f ca="1">INDEX(INDIRECT($4:$4),Table1[//DB])</f>
        <v>pcase</v>
      </c>
      <c r="N182" s="4" t="str">
        <f ca="1">INDEX(INDIRECT($4:$4),Table1[//DB])</f>
        <v>384</v>
      </c>
      <c r="O182" s="4" t="str">
        <f ca="1">INDEX(INDIRECT($4:$4),Table1[//DB])</f>
        <v>PCS</v>
      </c>
      <c r="P182" s="4" t="str">
        <f ca="1">INDEX(INDIRECT($4:$4),Table1[//DB])</f>
        <v/>
      </c>
      <c r="Q182" s="4" t="str">
        <f ca="1">INDEX(INDIRECT($4:$4),Table1[//DB])</f>
        <v/>
      </c>
      <c r="R182" s="4" t="str">
        <f ca="1">INDEX(INDIRECT($4:$4),Table1[//DB])</f>
        <v/>
      </c>
      <c r="S182" s="4" t="str">
        <f ca="1">INDEX(INDIRECT($4:$4),Table1[//DB])</f>
        <v/>
      </c>
      <c r="T182" s="4">
        <f ca="1">INDEX(INDIRECT($4:$4),Table1[//DB])</f>
        <v>384</v>
      </c>
      <c r="U182" s="4" t="str">
        <f ca="1">INDEX(INDIRECT($4:$4),Table1[//DB])</f>
        <v>PCS</v>
      </c>
      <c r="V182" s="4"/>
      <c r="W182" s="2">
        <f>INDEX([1]!NOTA[C],Table1[[#This Row],[//NOTA]])</f>
        <v>2</v>
      </c>
      <c r="X18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2" s="2">
        <f>IF(Table1[[#This Row],[CTN]]&lt;1,"",INDEX([1]!NOTA[QTY],Table1[[#This Row],[//NOTA]]))</f>
        <v>768</v>
      </c>
      <c r="Z182" s="2" t="str">
        <f>IF(Table1[[#This Row],[CTN]]&lt;1,"",INDEX([1]!NOTA[STN],Table1[[#This Row],[//NOTA]]))</f>
        <v>PCS</v>
      </c>
      <c r="AA1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2" s="4" t="str">
        <f>IF(Table1[[#This Row],[CTN]]&lt;1,INDEX([1]!NOTA[QTY],Table1[[#This Row],[//NOTA]]),"")</f>
        <v/>
      </c>
      <c r="AC182" s="4" t="str">
        <f>IF(Table1[[#This Row],[SISA]]="","",INDEX([1]!NOTA[STN],Table1[[#This Row],[//NOTA]]))</f>
        <v/>
      </c>
      <c r="AD1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2" s="2" t="str">
        <f>IF(Table1[[#This Row],[SISA X]]="","",Table1[[#This Row],[STN X]])</f>
        <v/>
      </c>
      <c r="AF182" s="2" t="str">
        <f ca="1">IF(AND(AR$5:AR$345&gt;=$3:$3,AR$5:AR$345&lt;=$4:$4),Table1[[#This Row],[CTN]],"")</f>
        <v/>
      </c>
      <c r="AG182" s="2" t="str">
        <f ca="1">IF(Table1[[#This Row],[CTN_MG_1]]="","",Table1[[#This Row],[SISA X]])</f>
        <v/>
      </c>
      <c r="AH182" s="2" t="str">
        <f ca="1">IF(Table1[[#This Row],[QTY_ECER_MG_1]]="","",Table1[[#This Row],[STN SISA X]])</f>
        <v/>
      </c>
      <c r="AI182" s="2" t="str">
        <f ca="1">IF(Table1[[#This Row],[CTN_MG_1]]="","",COUNT(AF$6:AF182))</f>
        <v/>
      </c>
      <c r="AJ182" s="2">
        <f ca="1">IF(AND(Table1[TGL_H]&gt;=$3:$3,Table1[TGL_H]&lt;=$4:$4),Table1[CTN],"")</f>
        <v>2</v>
      </c>
      <c r="AK182" s="2" t="str">
        <f ca="1">IF(Table1[[#This Row],[CTN_MG_2]]="","",Table1[[#This Row],[SISA X]])</f>
        <v/>
      </c>
      <c r="AL182" s="2" t="str">
        <f ca="1">IF(Table1[[#This Row],[QTY_ECER_MG_2]]="","",Table1[[#This Row],[STN SISA X]])</f>
        <v/>
      </c>
      <c r="AM182" s="2">
        <f ca="1">IF(Table1[[#This Row],[CTN_MG_2]]="","",COUNT(AJ$6:AJ182))</f>
        <v>8</v>
      </c>
      <c r="AN182" s="2" t="str">
        <f ca="1">IF(AND(AR$5:AR$345&gt;=$3:$3,AR$5:AR$345&lt;=$4:$4),Table1[[#This Row],[CTN]],"")</f>
        <v/>
      </c>
      <c r="AO182" s="2" t="str">
        <f ca="1">IF(Table1[[#This Row],[CTN_MG_3]]="","",Table1[[#This Row],[SISA X]])</f>
        <v/>
      </c>
      <c r="AP182" s="2" t="str">
        <f ca="1">IF(Table1[[#This Row],[QTY_ECER_MG_3]]="","",Table1[[#This Row],[STN SISA X]])</f>
        <v/>
      </c>
      <c r="AQ182" s="4" t="str">
        <f ca="1">IF(Table1[[#This Row],[CTN_MG_3]]="","",COUNT(AN$6:AN182))</f>
        <v/>
      </c>
      <c r="AR182" s="3">
        <f ca="1">INDEX([1]!NOTA[TGL_H],Table1[[#This Row],[//NOTA]])</f>
        <v>45117</v>
      </c>
    </row>
    <row r="183" spans="1:44" x14ac:dyDescent="0.25">
      <c r="A183" s="1">
        <v>229</v>
      </c>
      <c r="D183" s="4" t="str">
        <f ca="1">INDEX([1]!NOTA[NB NOTA_C_QTY],Table1[[#This Row],[//NOTA]])</f>
        <v>bnltaliaa032113a780balloon384pcsuntana</v>
      </c>
      <c r="E18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bntaliaa032113a780balloon384pcs</v>
      </c>
      <c r="F183" s="4">
        <f ca="1">MATCH(E$5:E$345,[2]!GLOBAL[POINTER],0)</f>
        <v>308</v>
      </c>
      <c r="G183" s="4">
        <f t="shared" si="2"/>
        <v>229</v>
      </c>
      <c r="H183" s="4">
        <f ca="1">MATCH(Table1[[#This Row],[NB NOTA_C_QTY]],[3]!db[NB NOTA_C_QTY],0)</f>
        <v>2596</v>
      </c>
      <c r="I183" s="4" t="str">
        <f ca="1">INDEX(INDIRECT($4:$4),Table1[//DB])</f>
        <v>BN Tali AA0321-13/A7-80/BALLOON</v>
      </c>
      <c r="J183" s="4" t="str">
        <f ca="1">INDEX(INDIRECT($4:$4),Table1[//DB])</f>
        <v>UNTANA</v>
      </c>
      <c r="K183" s="5" t="str">
        <f ca="1">INDEX(INDIRECT($4:$4),Table1[//DB])</f>
        <v>SBS</v>
      </c>
      <c r="L183" s="4" t="str">
        <f ca="1">INDEX(INDIRECT($4:$4),Table1[//DB])</f>
        <v>384 PCS</v>
      </c>
      <c r="M183" s="4" t="str">
        <f ca="1">INDEX(INDIRECT($4:$4),Table1[//DB])</f>
        <v>pcase</v>
      </c>
      <c r="N183" s="4" t="str">
        <f ca="1">INDEX(INDIRECT($4:$4),Table1[//DB])</f>
        <v>384</v>
      </c>
      <c r="O183" s="4" t="str">
        <f ca="1">INDEX(INDIRECT($4:$4),Table1[//DB])</f>
        <v>PCS</v>
      </c>
      <c r="P183" s="4" t="str">
        <f ca="1">INDEX(INDIRECT($4:$4),Table1[//DB])</f>
        <v/>
      </c>
      <c r="Q183" s="4" t="str">
        <f ca="1">INDEX(INDIRECT($4:$4),Table1[//DB])</f>
        <v/>
      </c>
      <c r="R183" s="4" t="str">
        <f ca="1">INDEX(INDIRECT($4:$4),Table1[//DB])</f>
        <v/>
      </c>
      <c r="S183" s="4" t="str">
        <f ca="1">INDEX(INDIRECT($4:$4),Table1[//DB])</f>
        <v/>
      </c>
      <c r="T183" s="4">
        <f ca="1">INDEX(INDIRECT($4:$4),Table1[//DB])</f>
        <v>384</v>
      </c>
      <c r="U183" s="4" t="str">
        <f ca="1">INDEX(INDIRECT($4:$4),Table1[//DB])</f>
        <v>PCS</v>
      </c>
      <c r="V183" s="4"/>
      <c r="W183" s="2">
        <f>INDEX([1]!NOTA[C],Table1[[#This Row],[//NOTA]])</f>
        <v>2</v>
      </c>
      <c r="X1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3" s="2">
        <f>IF(Table1[[#This Row],[CTN]]&lt;1,"",INDEX([1]!NOTA[QTY],Table1[[#This Row],[//NOTA]]))</f>
        <v>768</v>
      </c>
      <c r="Z183" s="2" t="str">
        <f>IF(Table1[[#This Row],[CTN]]&lt;1,"",INDEX([1]!NOTA[STN],Table1[[#This Row],[//NOTA]]))</f>
        <v>PCS</v>
      </c>
      <c r="AA1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3" s="4" t="str">
        <f>IF(Table1[[#This Row],[CTN]]&lt;1,INDEX([1]!NOTA[QTY],Table1[[#This Row],[//NOTA]]),"")</f>
        <v/>
      </c>
      <c r="AC183" s="4" t="str">
        <f>IF(Table1[[#This Row],[SISA]]="","",INDEX([1]!NOTA[STN],Table1[[#This Row],[//NOTA]]))</f>
        <v/>
      </c>
      <c r="AD1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3" s="2" t="str">
        <f>IF(Table1[[#This Row],[SISA X]]="","",Table1[[#This Row],[STN X]])</f>
        <v/>
      </c>
      <c r="AF183" s="2" t="str">
        <f ca="1">IF(AND(AR$5:AR$345&gt;=$3:$3,AR$5:AR$345&lt;=$4:$4),Table1[[#This Row],[CTN]],"")</f>
        <v/>
      </c>
      <c r="AG183" s="2" t="str">
        <f ca="1">IF(Table1[[#This Row],[CTN_MG_1]]="","",Table1[[#This Row],[SISA X]])</f>
        <v/>
      </c>
      <c r="AH183" s="2" t="str">
        <f ca="1">IF(Table1[[#This Row],[QTY_ECER_MG_1]]="","",Table1[[#This Row],[STN SISA X]])</f>
        <v/>
      </c>
      <c r="AI183" s="2" t="str">
        <f ca="1">IF(Table1[[#This Row],[CTN_MG_1]]="","",COUNT(AF$6:AF183))</f>
        <v/>
      </c>
      <c r="AJ183" s="2">
        <f ca="1">IF(AND(Table1[TGL_H]&gt;=$3:$3,Table1[TGL_H]&lt;=$4:$4),Table1[CTN],"")</f>
        <v>2</v>
      </c>
      <c r="AK183" s="2" t="str">
        <f ca="1">IF(Table1[[#This Row],[CTN_MG_2]]="","",Table1[[#This Row],[SISA X]])</f>
        <v/>
      </c>
      <c r="AL183" s="2" t="str">
        <f ca="1">IF(Table1[[#This Row],[QTY_ECER_MG_2]]="","",Table1[[#This Row],[STN SISA X]])</f>
        <v/>
      </c>
      <c r="AM183" s="2">
        <f ca="1">IF(Table1[[#This Row],[CTN_MG_2]]="","",COUNT(AJ$6:AJ183))</f>
        <v>9</v>
      </c>
      <c r="AN183" s="2" t="str">
        <f ca="1">IF(AND(AR$5:AR$345&gt;=$3:$3,AR$5:AR$345&lt;=$4:$4),Table1[[#This Row],[CTN]],"")</f>
        <v/>
      </c>
      <c r="AO183" s="2" t="str">
        <f ca="1">IF(Table1[[#This Row],[CTN_MG_3]]="","",Table1[[#This Row],[SISA X]])</f>
        <v/>
      </c>
      <c r="AP183" s="2" t="str">
        <f ca="1">IF(Table1[[#This Row],[QTY_ECER_MG_3]]="","",Table1[[#This Row],[STN SISA X]])</f>
        <v/>
      </c>
      <c r="AQ183" s="4" t="str">
        <f ca="1">IF(Table1[[#This Row],[CTN_MG_3]]="","",COUNT(AN$6:AN183))</f>
        <v/>
      </c>
      <c r="AR183" s="3">
        <f ca="1">INDEX([1]!NOTA[TGL_H],Table1[[#This Row],[//NOTA]])</f>
        <v>45117</v>
      </c>
    </row>
    <row r="184" spans="1:44" x14ac:dyDescent="0.25">
      <c r="A184" s="1">
        <v>230</v>
      </c>
      <c r="D184" s="4" t="str">
        <f ca="1">INDEX([1]!NOTA[NB NOTA_C_QTY],Table1[[#This Row],[//NOTA]])</f>
        <v>bnltaliaa032118a780lucu384pcsuntana</v>
      </c>
      <c r="E18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bntaliaa032118a780lucu384pcs</v>
      </c>
      <c r="F184" s="4">
        <f ca="1">MATCH(E$5:E$345,[2]!GLOBAL[POINTER],0)</f>
        <v>311</v>
      </c>
      <c r="G184" s="4">
        <f t="shared" si="2"/>
        <v>230</v>
      </c>
      <c r="H184" s="4">
        <f ca="1">MATCH(Table1[[#This Row],[NB NOTA_C_QTY]],[3]!db[NB NOTA_C_QTY],0)</f>
        <v>2597</v>
      </c>
      <c r="I184" s="4" t="str">
        <f ca="1">INDEX(INDIRECT($4:$4),Table1[//DB])</f>
        <v>BN Tali AA0321-18/A7-80/LUCU</v>
      </c>
      <c r="J184" s="4" t="str">
        <f ca="1">INDEX(INDIRECT($4:$4),Table1[//DB])</f>
        <v>UNTANA</v>
      </c>
      <c r="K184" s="5" t="str">
        <f ca="1">INDEX(INDIRECT($4:$4),Table1[//DB])</f>
        <v>SBS</v>
      </c>
      <c r="L184" s="4" t="str">
        <f ca="1">INDEX(INDIRECT($4:$4),Table1[//DB])</f>
        <v>384 PCS</v>
      </c>
      <c r="M184" s="4" t="str">
        <f ca="1">INDEX(INDIRECT($4:$4),Table1[//DB])</f>
        <v>pcase</v>
      </c>
      <c r="N184" s="4" t="str">
        <f ca="1">INDEX(INDIRECT($4:$4),Table1[//DB])</f>
        <v>384</v>
      </c>
      <c r="O184" s="4" t="str">
        <f ca="1">INDEX(INDIRECT($4:$4),Table1[//DB])</f>
        <v>PCS</v>
      </c>
      <c r="P184" s="4" t="str">
        <f ca="1">INDEX(INDIRECT($4:$4),Table1[//DB])</f>
        <v/>
      </c>
      <c r="Q184" s="4" t="str">
        <f ca="1">INDEX(INDIRECT($4:$4),Table1[//DB])</f>
        <v/>
      </c>
      <c r="R184" s="4" t="str">
        <f ca="1">INDEX(INDIRECT($4:$4),Table1[//DB])</f>
        <v/>
      </c>
      <c r="S184" s="4" t="str">
        <f ca="1">INDEX(INDIRECT($4:$4),Table1[//DB])</f>
        <v/>
      </c>
      <c r="T184" s="4">
        <f ca="1">INDEX(INDIRECT($4:$4),Table1[//DB])</f>
        <v>384</v>
      </c>
      <c r="U184" s="4" t="str">
        <f ca="1">INDEX(INDIRECT($4:$4),Table1[//DB])</f>
        <v>PCS</v>
      </c>
      <c r="V184" s="4"/>
      <c r="W184" s="2">
        <f>INDEX([1]!NOTA[C],Table1[[#This Row],[//NOTA]])</f>
        <v>2</v>
      </c>
      <c r="X1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4" s="2">
        <f>IF(Table1[[#This Row],[CTN]]&lt;1,"",INDEX([1]!NOTA[QTY],Table1[[#This Row],[//NOTA]]))</f>
        <v>768</v>
      </c>
      <c r="Z184" s="2" t="str">
        <f>IF(Table1[[#This Row],[CTN]]&lt;1,"",INDEX([1]!NOTA[STN],Table1[[#This Row],[//NOTA]]))</f>
        <v>PCS</v>
      </c>
      <c r="AA18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4" s="4" t="str">
        <f>IF(Table1[[#This Row],[CTN]]&lt;1,INDEX([1]!NOTA[QTY],Table1[[#This Row],[//NOTA]]),"")</f>
        <v/>
      </c>
      <c r="AC184" s="4" t="str">
        <f>IF(Table1[[#This Row],[SISA]]="","",INDEX([1]!NOTA[STN],Table1[[#This Row],[//NOTA]]))</f>
        <v/>
      </c>
      <c r="AD1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4" s="2" t="str">
        <f>IF(Table1[[#This Row],[SISA X]]="","",Table1[[#This Row],[STN X]])</f>
        <v/>
      </c>
      <c r="AF184" s="2" t="str">
        <f ca="1">IF(AND(AR$5:AR$345&gt;=$3:$3,AR$5:AR$345&lt;=$4:$4),Table1[[#This Row],[CTN]],"")</f>
        <v/>
      </c>
      <c r="AG184" s="2" t="str">
        <f ca="1">IF(Table1[[#This Row],[CTN_MG_1]]="","",Table1[[#This Row],[SISA X]])</f>
        <v/>
      </c>
      <c r="AH184" s="2" t="str">
        <f ca="1">IF(Table1[[#This Row],[QTY_ECER_MG_1]]="","",Table1[[#This Row],[STN SISA X]])</f>
        <v/>
      </c>
      <c r="AI184" s="2" t="str">
        <f ca="1">IF(Table1[[#This Row],[CTN_MG_1]]="","",COUNT(AF$6:AF184))</f>
        <v/>
      </c>
      <c r="AJ184" s="2">
        <f ca="1">IF(AND(Table1[TGL_H]&gt;=$3:$3,Table1[TGL_H]&lt;=$4:$4),Table1[CTN],"")</f>
        <v>2</v>
      </c>
      <c r="AK184" s="2" t="str">
        <f ca="1">IF(Table1[[#This Row],[CTN_MG_2]]="","",Table1[[#This Row],[SISA X]])</f>
        <v/>
      </c>
      <c r="AL184" s="2" t="str">
        <f ca="1">IF(Table1[[#This Row],[QTY_ECER_MG_2]]="","",Table1[[#This Row],[STN SISA X]])</f>
        <v/>
      </c>
      <c r="AM184" s="2">
        <f ca="1">IF(Table1[[#This Row],[CTN_MG_2]]="","",COUNT(AJ$6:AJ184))</f>
        <v>10</v>
      </c>
      <c r="AN184" s="2" t="str">
        <f ca="1">IF(AND(AR$5:AR$345&gt;=$3:$3,AR$5:AR$345&lt;=$4:$4),Table1[[#This Row],[CTN]],"")</f>
        <v/>
      </c>
      <c r="AO184" s="2" t="str">
        <f ca="1">IF(Table1[[#This Row],[CTN_MG_3]]="","",Table1[[#This Row],[SISA X]])</f>
        <v/>
      </c>
      <c r="AP184" s="2" t="str">
        <f ca="1">IF(Table1[[#This Row],[QTY_ECER_MG_3]]="","",Table1[[#This Row],[STN SISA X]])</f>
        <v/>
      </c>
      <c r="AQ184" s="4" t="str">
        <f ca="1">IF(Table1[[#This Row],[CTN_MG_3]]="","",COUNT(AN$6:AN184))</f>
        <v/>
      </c>
      <c r="AR184" s="3">
        <f ca="1">INDEX([1]!NOTA[TGL_H],Table1[[#This Row],[//NOTA]])</f>
        <v>45117</v>
      </c>
    </row>
    <row r="185" spans="1:44" x14ac:dyDescent="0.25">
      <c r="A185" s="1">
        <v>231</v>
      </c>
      <c r="D185" s="4" t="str">
        <f ca="1">INDEX([1]!NOTA[NB NOTA_C_QTY],Table1[[#This Row],[//NOTA]])</f>
        <v>bnltaliaa032119a780universe384pcsuntana</v>
      </c>
      <c r="E18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bntaliaa032119a780universe384pcs</v>
      </c>
      <c r="F185" s="4">
        <f ca="1">MATCH(E$5:E$345,[2]!GLOBAL[POINTER],0)</f>
        <v>312</v>
      </c>
      <c r="G185" s="4">
        <f t="shared" si="2"/>
        <v>231</v>
      </c>
      <c r="H185" s="4">
        <f ca="1">MATCH(Table1[[#This Row],[NB NOTA_C_QTY]],[3]!db[NB NOTA_C_QTY],0)</f>
        <v>2598</v>
      </c>
      <c r="I185" s="4" t="str">
        <f ca="1">INDEX(INDIRECT($4:$4),Table1[//DB])</f>
        <v>BN Tali AA0321-19/A7-80/UNIVERSE</v>
      </c>
      <c r="J185" s="4" t="str">
        <f ca="1">INDEX(INDIRECT($4:$4),Table1[//DB])</f>
        <v>UNTANA</v>
      </c>
      <c r="K185" s="5" t="str">
        <f ca="1">INDEX(INDIRECT($4:$4),Table1[//DB])</f>
        <v>SBS</v>
      </c>
      <c r="L185" s="4" t="str">
        <f ca="1">INDEX(INDIRECT($4:$4),Table1[//DB])</f>
        <v>384 PCS</v>
      </c>
      <c r="M185" s="4" t="str">
        <f ca="1">INDEX(INDIRECT($4:$4),Table1[//DB])</f>
        <v>pcase</v>
      </c>
      <c r="N185" s="4" t="str">
        <f ca="1">INDEX(INDIRECT($4:$4),Table1[//DB])</f>
        <v>384</v>
      </c>
      <c r="O185" s="4" t="str">
        <f ca="1">INDEX(INDIRECT($4:$4),Table1[//DB])</f>
        <v>PCS</v>
      </c>
      <c r="P185" s="4" t="str">
        <f ca="1">INDEX(INDIRECT($4:$4),Table1[//DB])</f>
        <v/>
      </c>
      <c r="Q185" s="4" t="str">
        <f ca="1">INDEX(INDIRECT($4:$4),Table1[//DB])</f>
        <v/>
      </c>
      <c r="R185" s="4" t="str">
        <f ca="1">INDEX(INDIRECT($4:$4),Table1[//DB])</f>
        <v/>
      </c>
      <c r="S185" s="4" t="str">
        <f ca="1">INDEX(INDIRECT($4:$4),Table1[//DB])</f>
        <v/>
      </c>
      <c r="T185" s="4">
        <f ca="1">INDEX(INDIRECT($4:$4),Table1[//DB])</f>
        <v>384</v>
      </c>
      <c r="U185" s="4" t="str">
        <f ca="1">INDEX(INDIRECT($4:$4),Table1[//DB])</f>
        <v>PCS</v>
      </c>
      <c r="V185" s="4"/>
      <c r="W185" s="2">
        <f>INDEX([1]!NOTA[C],Table1[[#This Row],[//NOTA]])</f>
        <v>2</v>
      </c>
      <c r="X18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5" s="2">
        <f>IF(Table1[[#This Row],[CTN]]&lt;1,"",INDEX([1]!NOTA[QTY],Table1[[#This Row],[//NOTA]]))</f>
        <v>768</v>
      </c>
      <c r="Z185" s="2" t="str">
        <f>IF(Table1[[#This Row],[CTN]]&lt;1,"",INDEX([1]!NOTA[STN],Table1[[#This Row],[//NOTA]]))</f>
        <v>PCS</v>
      </c>
      <c r="AA1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5" s="4" t="str">
        <f>IF(Table1[[#This Row],[CTN]]&lt;1,INDEX([1]!NOTA[QTY],Table1[[#This Row],[//NOTA]]),"")</f>
        <v/>
      </c>
      <c r="AC185" s="4" t="str">
        <f>IF(Table1[[#This Row],[SISA]]="","",INDEX([1]!NOTA[STN],Table1[[#This Row],[//NOTA]]))</f>
        <v/>
      </c>
      <c r="AD1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5" s="2" t="str">
        <f>IF(Table1[[#This Row],[SISA X]]="","",Table1[[#This Row],[STN X]])</f>
        <v/>
      </c>
      <c r="AF185" s="2" t="str">
        <f ca="1">IF(AND(AR$5:AR$345&gt;=$3:$3,AR$5:AR$345&lt;=$4:$4),Table1[[#This Row],[CTN]],"")</f>
        <v/>
      </c>
      <c r="AG185" s="2" t="str">
        <f ca="1">IF(Table1[[#This Row],[CTN_MG_1]]="","",Table1[[#This Row],[SISA X]])</f>
        <v/>
      </c>
      <c r="AH185" s="2" t="str">
        <f ca="1">IF(Table1[[#This Row],[QTY_ECER_MG_1]]="","",Table1[[#This Row],[STN SISA X]])</f>
        <v/>
      </c>
      <c r="AI185" s="2" t="str">
        <f ca="1">IF(Table1[[#This Row],[CTN_MG_1]]="","",COUNT(AF$6:AF185))</f>
        <v/>
      </c>
      <c r="AJ185" s="2">
        <f ca="1">IF(AND(Table1[TGL_H]&gt;=$3:$3,Table1[TGL_H]&lt;=$4:$4),Table1[CTN],"")</f>
        <v>2</v>
      </c>
      <c r="AK185" s="2" t="str">
        <f ca="1">IF(Table1[[#This Row],[CTN_MG_2]]="","",Table1[[#This Row],[SISA X]])</f>
        <v/>
      </c>
      <c r="AL185" s="2" t="str">
        <f ca="1">IF(Table1[[#This Row],[QTY_ECER_MG_2]]="","",Table1[[#This Row],[STN SISA X]])</f>
        <v/>
      </c>
      <c r="AM185" s="2">
        <f ca="1">IF(Table1[[#This Row],[CTN_MG_2]]="","",COUNT(AJ$6:AJ185))</f>
        <v>11</v>
      </c>
      <c r="AN185" s="2" t="str">
        <f ca="1">IF(AND(AR$5:AR$345&gt;=$3:$3,AR$5:AR$345&lt;=$4:$4),Table1[[#This Row],[CTN]],"")</f>
        <v/>
      </c>
      <c r="AO185" s="2" t="str">
        <f ca="1">IF(Table1[[#This Row],[CTN_MG_3]]="","",Table1[[#This Row],[SISA X]])</f>
        <v/>
      </c>
      <c r="AP185" s="2" t="str">
        <f ca="1">IF(Table1[[#This Row],[QTY_ECER_MG_3]]="","",Table1[[#This Row],[STN SISA X]])</f>
        <v/>
      </c>
      <c r="AQ185" s="4" t="str">
        <f ca="1">IF(Table1[[#This Row],[CTN_MG_3]]="","",COUNT(AN$6:AN185))</f>
        <v/>
      </c>
      <c r="AR185" s="3">
        <f ca="1">INDEX([1]!NOTA[TGL_H],Table1[[#This Row],[//NOTA]])</f>
        <v>45117</v>
      </c>
    </row>
    <row r="186" spans="1:44" x14ac:dyDescent="0.25">
      <c r="A186" s="1">
        <v>232</v>
      </c>
      <c r="D186" s="4" t="str">
        <f ca="1">INDEX([1]!NOTA[NB NOTA_C_QTY],Table1[[#This Row],[//NOTA]])</f>
        <v>bnltaliaa032120a780sr384pcsuntana</v>
      </c>
      <c r="E18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bntaliaa032120a780sr384pcs</v>
      </c>
      <c r="F186" s="4">
        <f ca="1">MATCH(E$5:E$345,[2]!GLOBAL[POINTER],0)</f>
        <v>313</v>
      </c>
      <c r="G186" s="4">
        <f t="shared" si="2"/>
        <v>232</v>
      </c>
      <c r="H186" s="4">
        <f ca="1">MATCH(Table1[[#This Row],[NB NOTA_C_QTY]],[3]!db[NB NOTA_C_QTY],0)</f>
        <v>2599</v>
      </c>
      <c r="I186" s="4" t="str">
        <f ca="1">INDEX(INDIRECT($4:$4),Table1[//DB])</f>
        <v>BN Tali AA0321-20/A7-80/SR</v>
      </c>
      <c r="J186" s="4" t="str">
        <f ca="1">INDEX(INDIRECT($4:$4),Table1[//DB])</f>
        <v>UNTANA</v>
      </c>
      <c r="K186" s="5" t="str">
        <f ca="1">INDEX(INDIRECT($4:$4),Table1[//DB])</f>
        <v>SBS</v>
      </c>
      <c r="L186" s="4" t="str">
        <f ca="1">INDEX(INDIRECT($4:$4),Table1[//DB])</f>
        <v>384 PCS</v>
      </c>
      <c r="M186" s="4" t="str">
        <f ca="1">INDEX(INDIRECT($4:$4),Table1[//DB])</f>
        <v>pcase</v>
      </c>
      <c r="N186" s="4" t="str">
        <f ca="1">INDEX(INDIRECT($4:$4),Table1[//DB])</f>
        <v>384</v>
      </c>
      <c r="O186" s="4" t="str">
        <f ca="1">INDEX(INDIRECT($4:$4),Table1[//DB])</f>
        <v>PCS</v>
      </c>
      <c r="P186" s="4" t="str">
        <f ca="1">INDEX(INDIRECT($4:$4),Table1[//DB])</f>
        <v/>
      </c>
      <c r="Q186" s="4" t="str">
        <f ca="1">INDEX(INDIRECT($4:$4),Table1[//DB])</f>
        <v/>
      </c>
      <c r="R186" s="4" t="str">
        <f ca="1">INDEX(INDIRECT($4:$4),Table1[//DB])</f>
        <v/>
      </c>
      <c r="S186" s="4" t="str">
        <f ca="1">INDEX(INDIRECT($4:$4),Table1[//DB])</f>
        <v/>
      </c>
      <c r="T186" s="4">
        <f ca="1">INDEX(INDIRECT($4:$4),Table1[//DB])</f>
        <v>384</v>
      </c>
      <c r="U186" s="4" t="str">
        <f ca="1">INDEX(INDIRECT($4:$4),Table1[//DB])</f>
        <v>PCS</v>
      </c>
      <c r="V186" s="4"/>
      <c r="W186" s="2">
        <f>INDEX([1]!NOTA[C],Table1[[#This Row],[//NOTA]])</f>
        <v>2</v>
      </c>
      <c r="X18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6" s="2">
        <f>IF(Table1[[#This Row],[CTN]]&lt;1,"",INDEX([1]!NOTA[QTY],Table1[[#This Row],[//NOTA]]))</f>
        <v>768</v>
      </c>
      <c r="Z186" s="2" t="str">
        <f>IF(Table1[[#This Row],[CTN]]&lt;1,"",INDEX([1]!NOTA[STN],Table1[[#This Row],[//NOTA]]))</f>
        <v>PCS</v>
      </c>
      <c r="AA1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6" s="4" t="str">
        <f>IF(Table1[[#This Row],[CTN]]&lt;1,INDEX([1]!NOTA[QTY],Table1[[#This Row],[//NOTA]]),"")</f>
        <v/>
      </c>
      <c r="AC186" s="4" t="str">
        <f>IF(Table1[[#This Row],[SISA]]="","",INDEX([1]!NOTA[STN],Table1[[#This Row],[//NOTA]]))</f>
        <v/>
      </c>
      <c r="AD1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6" s="2" t="str">
        <f>IF(Table1[[#This Row],[SISA X]]="","",Table1[[#This Row],[STN X]])</f>
        <v/>
      </c>
      <c r="AF186" s="2" t="str">
        <f ca="1">IF(AND(AR$5:AR$345&gt;=$3:$3,AR$5:AR$345&lt;=$4:$4),Table1[[#This Row],[CTN]],"")</f>
        <v/>
      </c>
      <c r="AG186" s="2" t="str">
        <f ca="1">IF(Table1[[#This Row],[CTN_MG_1]]="","",Table1[[#This Row],[SISA X]])</f>
        <v/>
      </c>
      <c r="AH186" s="2" t="str">
        <f ca="1">IF(Table1[[#This Row],[QTY_ECER_MG_1]]="","",Table1[[#This Row],[STN SISA X]])</f>
        <v/>
      </c>
      <c r="AI186" s="2" t="str">
        <f ca="1">IF(Table1[[#This Row],[CTN_MG_1]]="","",COUNT(AF$6:AF186))</f>
        <v/>
      </c>
      <c r="AJ186" s="2">
        <f ca="1">IF(AND(Table1[TGL_H]&gt;=$3:$3,Table1[TGL_H]&lt;=$4:$4),Table1[CTN],"")</f>
        <v>2</v>
      </c>
      <c r="AK186" s="2" t="str">
        <f ca="1">IF(Table1[[#This Row],[CTN_MG_2]]="","",Table1[[#This Row],[SISA X]])</f>
        <v/>
      </c>
      <c r="AL186" s="2" t="str">
        <f ca="1">IF(Table1[[#This Row],[QTY_ECER_MG_2]]="","",Table1[[#This Row],[STN SISA X]])</f>
        <v/>
      </c>
      <c r="AM186" s="2">
        <f ca="1">IF(Table1[[#This Row],[CTN_MG_2]]="","",COUNT(AJ$6:AJ186))</f>
        <v>12</v>
      </c>
      <c r="AN186" s="2" t="str">
        <f ca="1">IF(AND(AR$5:AR$345&gt;=$3:$3,AR$5:AR$345&lt;=$4:$4),Table1[[#This Row],[CTN]],"")</f>
        <v/>
      </c>
      <c r="AO186" s="2" t="str">
        <f ca="1">IF(Table1[[#This Row],[CTN_MG_3]]="","",Table1[[#This Row],[SISA X]])</f>
        <v/>
      </c>
      <c r="AP186" s="2" t="str">
        <f ca="1">IF(Table1[[#This Row],[QTY_ECER_MG_3]]="","",Table1[[#This Row],[STN SISA X]])</f>
        <v/>
      </c>
      <c r="AQ186" s="4" t="str">
        <f ca="1">IF(Table1[[#This Row],[CTN_MG_3]]="","",COUNT(AN$6:AN186))</f>
        <v/>
      </c>
      <c r="AR186" s="3">
        <f ca="1">INDEX([1]!NOTA[TGL_H],Table1[[#This Row],[//NOTA]])</f>
        <v>45117</v>
      </c>
    </row>
    <row r="187" spans="1:44" x14ac:dyDescent="0.25">
      <c r="A187" s="1">
        <v>234</v>
      </c>
      <c r="D187" s="4" t="str">
        <f ca="1">INDEX([1]!NOTA[NB NOTA_C_QTY],Table1[[#This Row],[//NOTA]])</f>
        <v>kenkocorrectionfluidke0136lsnartomoro</v>
      </c>
      <c r="E18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187" s="4" t="e">
        <f ca="1">MATCH(E$5:E$345,[2]!GLOBAL[POINTER],0)</f>
        <v>#N/A</v>
      </c>
      <c r="G187" s="4">
        <f t="shared" si="2"/>
        <v>234</v>
      </c>
      <c r="H187" s="4">
        <f ca="1">MATCH(Table1[[#This Row],[NB NOTA_C_QTY]],[3]!db[NB NOTA_C_QTY],0)</f>
        <v>1237</v>
      </c>
      <c r="I187" s="4" t="str">
        <f ca="1">INDEX(INDIRECT($4:$4),Table1[//DB])</f>
        <v>Tipe-ex Kenko KE-01</v>
      </c>
      <c r="J187" s="4" t="str">
        <f ca="1">INDEX(INDIRECT($4:$4),Table1[//DB])</f>
        <v>ARTO MORO</v>
      </c>
      <c r="K187" s="5" t="str">
        <f ca="1">INDEX(INDIRECT($4:$4),Table1[//DB])</f>
        <v>KENKO</v>
      </c>
      <c r="L187" s="4" t="str">
        <f ca="1">INDEX(INDIRECT($4:$4),Table1[//DB])</f>
        <v>36 LSN</v>
      </c>
      <c r="M187" s="4" t="str">
        <f ca="1">INDEX(INDIRECT($4:$4),Table1[//DB])</f>
        <v>tipex</v>
      </c>
      <c r="N187" s="4" t="str">
        <f ca="1">INDEX(INDIRECT($4:$4),Table1[//DB])</f>
        <v>36</v>
      </c>
      <c r="O187" s="4" t="str">
        <f ca="1">INDEX(INDIRECT($4:$4),Table1[//DB])</f>
        <v>LSN</v>
      </c>
      <c r="P187" s="4">
        <f ca="1">INDEX(INDIRECT($4:$4),Table1[//DB])</f>
        <v>12</v>
      </c>
      <c r="Q187" s="4" t="str">
        <f ca="1">INDEX(INDIRECT($4:$4),Table1[//DB])</f>
        <v>PCS</v>
      </c>
      <c r="R187" s="4" t="str">
        <f ca="1">INDEX(INDIRECT($4:$4),Table1[//DB])</f>
        <v/>
      </c>
      <c r="S187" s="4" t="str">
        <f ca="1">INDEX(INDIRECT($4:$4),Table1[//DB])</f>
        <v/>
      </c>
      <c r="T187" s="4">
        <f ca="1">INDEX(INDIRECT($4:$4),Table1[//DB])</f>
        <v>432</v>
      </c>
      <c r="U187" s="4" t="str">
        <f ca="1">INDEX(INDIRECT($4:$4),Table1[//DB])</f>
        <v>PCS</v>
      </c>
      <c r="V187" s="4"/>
      <c r="W187" s="2">
        <f>INDEX([1]!NOTA[C],Table1[[#This Row],[//NOTA]])</f>
        <v>18</v>
      </c>
      <c r="X187" s="2">
        <f ca="1">IF(Table1[[#This Row],[Column5]]/Table1[[#This Row],[QTY X]]=Table1[[#This Row],[CTN]],Table1[[#This Row],[Column5]]/Table1[[#This Row],[QTY X]],Table1[[#This Row],[Column5]]/Table1[[#This Row],[QTY X]]&amp;" xxx ")</f>
        <v>18</v>
      </c>
      <c r="Y187" s="2">
        <f>IF(Table1[[#This Row],[CTN]]&lt;1,"",INDEX([1]!NOTA[QTY],Table1[[#This Row],[//NOTA]]))</f>
        <v>0</v>
      </c>
      <c r="Z187" s="2">
        <f>IF(Table1[[#This Row],[CTN]]&lt;1,"",INDEX([1]!NOTA[STN],Table1[[#This Row],[//NOTA]]))</f>
        <v>0</v>
      </c>
      <c r="AA1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7776</v>
      </c>
      <c r="AB187" s="4" t="str">
        <f>IF(Table1[[#This Row],[CTN]]&lt;1,INDEX([1]!NOTA[QTY],Table1[[#This Row],[//NOTA]]),"")</f>
        <v/>
      </c>
      <c r="AC187" s="4" t="str">
        <f>IF(Table1[[#This Row],[SISA]]="","",INDEX([1]!NOTA[STN],Table1[[#This Row],[//NOTA]]))</f>
        <v/>
      </c>
      <c r="AD1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7" s="2" t="str">
        <f>IF(Table1[[#This Row],[SISA X]]="","",Table1[[#This Row],[STN X]])</f>
        <v/>
      </c>
      <c r="AF187" s="2" t="str">
        <f ca="1">IF(AND(AR$5:AR$345&gt;=$3:$3,AR$5:AR$345&lt;=$4:$4),Table1[[#This Row],[CTN]],"")</f>
        <v/>
      </c>
      <c r="AG187" s="2" t="str">
        <f ca="1">IF(Table1[[#This Row],[CTN_MG_1]]="","",Table1[[#This Row],[SISA X]])</f>
        <v/>
      </c>
      <c r="AH187" s="2" t="str">
        <f ca="1">IF(Table1[[#This Row],[QTY_ECER_MG_1]]="","",Table1[[#This Row],[STN SISA X]])</f>
        <v/>
      </c>
      <c r="AI187" s="2" t="str">
        <f ca="1">IF(Table1[[#This Row],[CTN_MG_1]]="","",COUNT(AF$6:AF187))</f>
        <v/>
      </c>
      <c r="AJ187" s="2">
        <f ca="1">IF(AND(Table1[TGL_H]&gt;=$3:$3,Table1[TGL_H]&lt;=$4:$4),Table1[CTN],"")</f>
        <v>18</v>
      </c>
      <c r="AK187" s="2" t="str">
        <f ca="1">IF(Table1[[#This Row],[CTN_MG_2]]="","",Table1[[#This Row],[SISA X]])</f>
        <v/>
      </c>
      <c r="AL187" s="2" t="str">
        <f ca="1">IF(Table1[[#This Row],[QTY_ECER_MG_2]]="","",Table1[[#This Row],[STN SISA X]])</f>
        <v/>
      </c>
      <c r="AM187" s="2">
        <f ca="1">IF(Table1[[#This Row],[CTN_MG_2]]="","",COUNT(AJ$6:AJ187))</f>
        <v>13</v>
      </c>
      <c r="AN187" s="2" t="str">
        <f ca="1">IF(AND(AR$5:AR$345&gt;=$3:$3,AR$5:AR$345&lt;=$4:$4),Table1[[#This Row],[CTN]],"")</f>
        <v/>
      </c>
      <c r="AO187" s="2" t="str">
        <f ca="1">IF(Table1[[#This Row],[CTN_MG_3]]="","",Table1[[#This Row],[SISA X]])</f>
        <v/>
      </c>
      <c r="AP187" s="2" t="str">
        <f ca="1">IF(Table1[[#This Row],[QTY_ECER_MG_3]]="","",Table1[[#This Row],[STN SISA X]])</f>
        <v/>
      </c>
      <c r="AQ187" s="4" t="str">
        <f ca="1">IF(Table1[[#This Row],[CTN_MG_3]]="","",COUNT(AN$6:AN187))</f>
        <v/>
      </c>
      <c r="AR187" s="3">
        <f ca="1">INDEX([1]!NOTA[TGL_H],Table1[[#This Row],[//NOTA]])</f>
        <v>45117</v>
      </c>
    </row>
    <row r="188" spans="1:44" x14ac:dyDescent="0.25">
      <c r="A188" s="1">
        <v>235</v>
      </c>
      <c r="D188" s="4" t="str">
        <f ca="1">INDEX([1]!NOTA[NB NOTA_C_QTY],Table1[[#This Row],[//NOTA]])</f>
        <v>kenkohandytapedispensertdb2besi8lsnartomoro</v>
      </c>
      <c r="E18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tapedispenserkenkotdb2besi8lsn</v>
      </c>
      <c r="F188" s="4" t="e">
        <f ca="1">MATCH(E$5:E$345,[2]!GLOBAL[POINTER],0)</f>
        <v>#N/A</v>
      </c>
      <c r="G188" s="4">
        <f t="shared" si="2"/>
        <v>235</v>
      </c>
      <c r="H188" s="4">
        <f ca="1">MATCH(Table1[[#This Row],[NB NOTA_C_QTY]],[3]!db[NB NOTA_C_QTY],0)</f>
        <v>1343</v>
      </c>
      <c r="I188" s="4" t="str">
        <f ca="1">INDEX(INDIRECT($4:$4),Table1[//DB])</f>
        <v>Tape dispenser Kenko TDB-2 besi</v>
      </c>
      <c r="J188" s="4" t="str">
        <f ca="1">INDEX(INDIRECT($4:$4),Table1[//DB])</f>
        <v>ARTO MORO</v>
      </c>
      <c r="K188" s="5" t="str">
        <f ca="1">INDEX(INDIRECT($4:$4),Table1[//DB])</f>
        <v>KENKO</v>
      </c>
      <c r="L188" s="4" t="str">
        <f ca="1">INDEX(INDIRECT($4:$4),Table1[//DB])</f>
        <v>8 LSN</v>
      </c>
      <c r="M188" s="4" t="str">
        <f ca="1">INDEX(INDIRECT($4:$4),Table1[//DB])</f>
        <v>isolasi</v>
      </c>
      <c r="N188" s="4" t="str">
        <f ca="1">INDEX(INDIRECT($4:$4),Table1[//DB])</f>
        <v>8</v>
      </c>
      <c r="O188" s="4" t="str">
        <f ca="1">INDEX(INDIRECT($4:$4),Table1[//DB])</f>
        <v>LSN</v>
      </c>
      <c r="P188" s="4">
        <f ca="1">INDEX(INDIRECT($4:$4),Table1[//DB])</f>
        <v>12</v>
      </c>
      <c r="Q188" s="4" t="str">
        <f ca="1">INDEX(INDIRECT($4:$4),Table1[//DB])</f>
        <v>PCS</v>
      </c>
      <c r="R188" s="4" t="str">
        <f ca="1">INDEX(INDIRECT($4:$4),Table1[//DB])</f>
        <v/>
      </c>
      <c r="S188" s="4" t="str">
        <f ca="1">INDEX(INDIRECT($4:$4),Table1[//DB])</f>
        <v/>
      </c>
      <c r="T188" s="4">
        <f ca="1">INDEX(INDIRECT($4:$4),Table1[//DB])</f>
        <v>96</v>
      </c>
      <c r="U188" s="4" t="str">
        <f ca="1">INDEX(INDIRECT($4:$4),Table1[//DB])</f>
        <v>PCS</v>
      </c>
      <c r="V188" s="4"/>
      <c r="W188" s="2">
        <f>INDEX([1]!NOTA[C],Table1[[#This Row],[//NOTA]])</f>
        <v>1</v>
      </c>
      <c r="X18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8" s="2">
        <f>IF(Table1[[#This Row],[CTN]]&lt;1,"",INDEX([1]!NOTA[QTY],Table1[[#This Row],[//NOTA]]))</f>
        <v>0</v>
      </c>
      <c r="Z188" s="2">
        <f>IF(Table1[[#This Row],[CTN]]&lt;1,"",INDEX([1]!NOTA[STN],Table1[[#This Row],[//NOTA]]))</f>
        <v>0</v>
      </c>
      <c r="AA1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188" s="4" t="str">
        <f>IF(Table1[[#This Row],[CTN]]&lt;1,INDEX([1]!NOTA[QTY],Table1[[#This Row],[//NOTA]]),"")</f>
        <v/>
      </c>
      <c r="AC188" s="4" t="str">
        <f>IF(Table1[[#This Row],[SISA]]="","",INDEX([1]!NOTA[STN],Table1[[#This Row],[//NOTA]]))</f>
        <v/>
      </c>
      <c r="AD1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8" s="2" t="str">
        <f>IF(Table1[[#This Row],[SISA X]]="","",Table1[[#This Row],[STN X]])</f>
        <v/>
      </c>
      <c r="AF188" s="2" t="str">
        <f ca="1">IF(AND(AR$5:AR$345&gt;=$3:$3,AR$5:AR$345&lt;=$4:$4),Table1[[#This Row],[CTN]],"")</f>
        <v/>
      </c>
      <c r="AG188" s="2" t="str">
        <f ca="1">IF(Table1[[#This Row],[CTN_MG_1]]="","",Table1[[#This Row],[SISA X]])</f>
        <v/>
      </c>
      <c r="AH188" s="2" t="str">
        <f ca="1">IF(Table1[[#This Row],[QTY_ECER_MG_1]]="","",Table1[[#This Row],[STN SISA X]])</f>
        <v/>
      </c>
      <c r="AI188" s="2" t="str">
        <f ca="1">IF(Table1[[#This Row],[CTN_MG_1]]="","",COUNT(AF$6:AF188))</f>
        <v/>
      </c>
      <c r="AJ188" s="2">
        <f ca="1">IF(AND(Table1[TGL_H]&gt;=$3:$3,Table1[TGL_H]&lt;=$4:$4),Table1[CTN],"")</f>
        <v>1</v>
      </c>
      <c r="AK188" s="2" t="str">
        <f ca="1">IF(Table1[[#This Row],[CTN_MG_2]]="","",Table1[[#This Row],[SISA X]])</f>
        <v/>
      </c>
      <c r="AL188" s="2" t="str">
        <f ca="1">IF(Table1[[#This Row],[QTY_ECER_MG_2]]="","",Table1[[#This Row],[STN SISA X]])</f>
        <v/>
      </c>
      <c r="AM188" s="2">
        <f ca="1">IF(Table1[[#This Row],[CTN_MG_2]]="","",COUNT(AJ$6:AJ188))</f>
        <v>14</v>
      </c>
      <c r="AN188" s="2" t="str">
        <f ca="1">IF(AND(AR$5:AR$345&gt;=$3:$3,AR$5:AR$345&lt;=$4:$4),Table1[[#This Row],[CTN]],"")</f>
        <v/>
      </c>
      <c r="AO188" s="2" t="str">
        <f ca="1">IF(Table1[[#This Row],[CTN_MG_3]]="","",Table1[[#This Row],[SISA X]])</f>
        <v/>
      </c>
      <c r="AP188" s="2" t="str">
        <f ca="1">IF(Table1[[#This Row],[QTY_ECER_MG_3]]="","",Table1[[#This Row],[STN SISA X]])</f>
        <v/>
      </c>
      <c r="AQ188" s="4" t="str">
        <f ca="1">IF(Table1[[#This Row],[CTN_MG_3]]="","",COUNT(AN$6:AN188))</f>
        <v/>
      </c>
      <c r="AR188" s="3">
        <f ca="1">INDEX([1]!NOTA[TGL_H],Table1[[#This Row],[//NOTA]])</f>
        <v>45117</v>
      </c>
    </row>
    <row r="189" spans="1:44" x14ac:dyDescent="0.25">
      <c r="A189" s="1">
        <v>236</v>
      </c>
      <c r="D189" s="4" t="str">
        <f ca="1">INDEX([1]!NOTA[NB NOTA_C_QTY],Table1[[#This Row],[//NOTA]])</f>
        <v>kenkopencilcasepc0719ur24lsnartomoro</v>
      </c>
      <c r="E18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189" s="4" t="e">
        <f ca="1">MATCH(E$5:E$345,[2]!GLOBAL[POINTER],0)</f>
        <v>#N/A</v>
      </c>
      <c r="G189" s="4">
        <f t="shared" si="2"/>
        <v>236</v>
      </c>
      <c r="H189" s="4">
        <f ca="1">MATCH(Table1[[#This Row],[NB NOTA_C_QTY]],[3]!db[NB NOTA_C_QTY],0)</f>
        <v>1400</v>
      </c>
      <c r="I189" s="4" t="str">
        <f ca="1">INDEX(INDIRECT($4:$4),Table1[//DB])</f>
        <v>Pc Kenko PC-0719-UR</v>
      </c>
      <c r="J189" s="4" t="str">
        <f ca="1">INDEX(INDIRECT($4:$4),Table1[//DB])</f>
        <v>ARTO MORO</v>
      </c>
      <c r="K189" s="5" t="str">
        <f ca="1">INDEX(INDIRECT($4:$4),Table1[//DB])</f>
        <v>KENKO</v>
      </c>
      <c r="L189" s="4" t="str">
        <f ca="1">INDEX(INDIRECT($4:$4),Table1[//DB])</f>
        <v>24 LSN</v>
      </c>
      <c r="M189" s="4" t="str">
        <f ca="1">INDEX(INDIRECT($4:$4),Table1[//DB])</f>
        <v>pcase</v>
      </c>
      <c r="N189" s="4" t="str">
        <f ca="1">INDEX(INDIRECT($4:$4),Table1[//DB])</f>
        <v>24</v>
      </c>
      <c r="O189" s="4" t="str">
        <f ca="1">INDEX(INDIRECT($4:$4),Table1[//DB])</f>
        <v>LSN</v>
      </c>
      <c r="P189" s="4">
        <f ca="1">INDEX(INDIRECT($4:$4),Table1[//DB])</f>
        <v>12</v>
      </c>
      <c r="Q189" s="4" t="str">
        <f ca="1">INDEX(INDIRECT($4:$4),Table1[//DB])</f>
        <v>PCS</v>
      </c>
      <c r="R189" s="4" t="str">
        <f ca="1">INDEX(INDIRECT($4:$4),Table1[//DB])</f>
        <v/>
      </c>
      <c r="S189" s="4" t="str">
        <f ca="1">INDEX(INDIRECT($4:$4),Table1[//DB])</f>
        <v/>
      </c>
      <c r="T189" s="4">
        <f ca="1">INDEX(INDIRECT($4:$4),Table1[//DB])</f>
        <v>288</v>
      </c>
      <c r="U189" s="4" t="str">
        <f ca="1">INDEX(INDIRECT($4:$4),Table1[//DB])</f>
        <v>PCS</v>
      </c>
      <c r="V189" s="4"/>
      <c r="W189" s="2">
        <f>INDEX([1]!NOTA[C],Table1[[#This Row],[//NOTA]])</f>
        <v>2</v>
      </c>
      <c r="X18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9" s="2">
        <f>IF(Table1[[#This Row],[CTN]]&lt;1,"",INDEX([1]!NOTA[QTY],Table1[[#This Row],[//NOTA]]))</f>
        <v>0</v>
      </c>
      <c r="Z189" s="2">
        <f>IF(Table1[[#This Row],[CTN]]&lt;1,"",INDEX([1]!NOTA[STN],Table1[[#This Row],[//NOTA]]))</f>
        <v>0</v>
      </c>
      <c r="AA1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89" s="4" t="str">
        <f>IF(Table1[[#This Row],[CTN]]&lt;1,INDEX([1]!NOTA[QTY],Table1[[#This Row],[//NOTA]]),"")</f>
        <v/>
      </c>
      <c r="AC189" s="4" t="str">
        <f>IF(Table1[[#This Row],[SISA]]="","",INDEX([1]!NOTA[STN],Table1[[#This Row],[//NOTA]]))</f>
        <v/>
      </c>
      <c r="AD1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9" s="2" t="str">
        <f>IF(Table1[[#This Row],[SISA X]]="","",Table1[[#This Row],[STN X]])</f>
        <v/>
      </c>
      <c r="AF189" s="2" t="str">
        <f ca="1">IF(AND(AR$5:AR$345&gt;=$3:$3,AR$5:AR$345&lt;=$4:$4),Table1[[#This Row],[CTN]],"")</f>
        <v/>
      </c>
      <c r="AG189" s="2" t="str">
        <f ca="1">IF(Table1[[#This Row],[CTN_MG_1]]="","",Table1[[#This Row],[SISA X]])</f>
        <v/>
      </c>
      <c r="AH189" s="2" t="str">
        <f ca="1">IF(Table1[[#This Row],[QTY_ECER_MG_1]]="","",Table1[[#This Row],[STN SISA X]])</f>
        <v/>
      </c>
      <c r="AI189" s="2" t="str">
        <f ca="1">IF(Table1[[#This Row],[CTN_MG_1]]="","",COUNT(AF$6:AF189))</f>
        <v/>
      </c>
      <c r="AJ189" s="2">
        <f ca="1">IF(AND(Table1[TGL_H]&gt;=$3:$3,Table1[TGL_H]&lt;=$4:$4),Table1[CTN],"")</f>
        <v>2</v>
      </c>
      <c r="AK189" s="2" t="str">
        <f ca="1">IF(Table1[[#This Row],[CTN_MG_2]]="","",Table1[[#This Row],[SISA X]])</f>
        <v/>
      </c>
      <c r="AL189" s="2" t="str">
        <f ca="1">IF(Table1[[#This Row],[QTY_ECER_MG_2]]="","",Table1[[#This Row],[STN SISA X]])</f>
        <v/>
      </c>
      <c r="AM189" s="2">
        <f ca="1">IF(Table1[[#This Row],[CTN_MG_2]]="","",COUNT(AJ$6:AJ189))</f>
        <v>15</v>
      </c>
      <c r="AN189" s="2" t="str">
        <f ca="1">IF(AND(AR$5:AR$345&gt;=$3:$3,AR$5:AR$345&lt;=$4:$4),Table1[[#This Row],[CTN]],"")</f>
        <v/>
      </c>
      <c r="AO189" s="2" t="str">
        <f ca="1">IF(Table1[[#This Row],[CTN_MG_3]]="","",Table1[[#This Row],[SISA X]])</f>
        <v/>
      </c>
      <c r="AP189" s="2" t="str">
        <f ca="1">IF(Table1[[#This Row],[QTY_ECER_MG_3]]="","",Table1[[#This Row],[STN SISA X]])</f>
        <v/>
      </c>
      <c r="AQ189" s="4" t="str">
        <f ca="1">IF(Table1[[#This Row],[CTN_MG_3]]="","",COUNT(AN$6:AN189))</f>
        <v/>
      </c>
      <c r="AR189" s="3">
        <f ca="1">INDEX([1]!NOTA[TGL_H],Table1[[#This Row],[//NOTA]])</f>
        <v>45117</v>
      </c>
    </row>
    <row r="190" spans="1:44" x14ac:dyDescent="0.25">
      <c r="A190" s="1">
        <v>237</v>
      </c>
      <c r="D190" s="4" t="str">
        <f ca="1">INDEX([1]!NOTA[NB NOTA_C_QTY],Table1[[#This Row],[//NOTA]])</f>
        <v>kenkocorrectiontapect902cl12mx5mm48lsnartomoro</v>
      </c>
      <c r="E19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tipeexkertaskenkoct902cl48lsn</v>
      </c>
      <c r="F190" s="4" t="e">
        <f ca="1">MATCH(E$5:E$345,[2]!GLOBAL[POINTER],0)</f>
        <v>#N/A</v>
      </c>
      <c r="G190" s="4">
        <f t="shared" si="2"/>
        <v>237</v>
      </c>
      <c r="H190" s="4">
        <f ca="1">MATCH(Table1[[#This Row],[NB NOTA_C_QTY]],[3]!db[NB NOTA_C_QTY],0)</f>
        <v>1267</v>
      </c>
      <c r="I190" s="4" t="str">
        <f ca="1">INDEX(INDIRECT($4:$4),Table1[//DB])</f>
        <v>Tipe-ex Kertas Kenko CT-902 CL</v>
      </c>
      <c r="J190" s="4" t="str">
        <f ca="1">INDEX(INDIRECT($4:$4),Table1[//DB])</f>
        <v>ARTO MORO</v>
      </c>
      <c r="K190" s="5" t="str">
        <f ca="1">INDEX(INDIRECT($4:$4),Table1[//DB])</f>
        <v>KENKO</v>
      </c>
      <c r="L190" s="4" t="str">
        <f ca="1">INDEX(INDIRECT($4:$4),Table1[//DB])</f>
        <v>48 LSN</v>
      </c>
      <c r="M190" s="4" t="str">
        <f ca="1">INDEX(INDIRECT($4:$4),Table1[//DB])</f>
        <v>tipex</v>
      </c>
      <c r="N190" s="4" t="str">
        <f ca="1">INDEX(INDIRECT($4:$4),Table1[//DB])</f>
        <v>48</v>
      </c>
      <c r="O190" s="4" t="str">
        <f ca="1">INDEX(INDIRECT($4:$4),Table1[//DB])</f>
        <v>LSN</v>
      </c>
      <c r="P190" s="4">
        <f ca="1">INDEX(INDIRECT($4:$4),Table1[//DB])</f>
        <v>12</v>
      </c>
      <c r="Q190" s="4" t="str">
        <f ca="1">INDEX(INDIRECT($4:$4),Table1[//DB])</f>
        <v>PCS</v>
      </c>
      <c r="R190" s="4" t="str">
        <f ca="1">INDEX(INDIRECT($4:$4),Table1[//DB])</f>
        <v/>
      </c>
      <c r="S190" s="4" t="str">
        <f ca="1">INDEX(INDIRECT($4:$4),Table1[//DB])</f>
        <v/>
      </c>
      <c r="T190" s="4">
        <f ca="1">INDEX(INDIRECT($4:$4),Table1[//DB])</f>
        <v>576</v>
      </c>
      <c r="U190" s="4" t="str">
        <f ca="1">INDEX(INDIRECT($4:$4),Table1[//DB])</f>
        <v>PCS</v>
      </c>
      <c r="V190" s="4"/>
      <c r="W190" s="2">
        <f>INDEX([1]!NOTA[C],Table1[[#This Row],[//NOTA]])</f>
        <v>3</v>
      </c>
      <c r="X19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0" s="2">
        <f>IF(Table1[[#This Row],[CTN]]&lt;1,"",INDEX([1]!NOTA[QTY],Table1[[#This Row],[//NOTA]]))</f>
        <v>0</v>
      </c>
      <c r="Z190" s="2">
        <f>IF(Table1[[#This Row],[CTN]]&lt;1,"",INDEX([1]!NOTA[STN],Table1[[#This Row],[//NOTA]]))</f>
        <v>0</v>
      </c>
      <c r="AA1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90" s="4" t="str">
        <f>IF(Table1[[#This Row],[CTN]]&lt;1,INDEX([1]!NOTA[QTY],Table1[[#This Row],[//NOTA]]),"")</f>
        <v/>
      </c>
      <c r="AC190" s="4" t="str">
        <f>IF(Table1[[#This Row],[SISA]]="","",INDEX([1]!NOTA[STN],Table1[[#This Row],[//NOTA]]))</f>
        <v/>
      </c>
      <c r="AD1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0" s="2" t="str">
        <f>IF(Table1[[#This Row],[SISA X]]="","",Table1[[#This Row],[STN X]])</f>
        <v/>
      </c>
      <c r="AF190" s="2" t="str">
        <f ca="1">IF(AND(AR$5:AR$345&gt;=$3:$3,AR$5:AR$345&lt;=$4:$4),Table1[[#This Row],[CTN]],"")</f>
        <v/>
      </c>
      <c r="AG190" s="2" t="str">
        <f ca="1">IF(Table1[[#This Row],[CTN_MG_1]]="","",Table1[[#This Row],[SISA X]])</f>
        <v/>
      </c>
      <c r="AH190" s="2" t="str">
        <f ca="1">IF(Table1[[#This Row],[QTY_ECER_MG_1]]="","",Table1[[#This Row],[STN SISA X]])</f>
        <v/>
      </c>
      <c r="AI190" s="2" t="str">
        <f ca="1">IF(Table1[[#This Row],[CTN_MG_1]]="","",COUNT(AF$6:AF190))</f>
        <v/>
      </c>
      <c r="AJ190" s="2">
        <f ca="1">IF(AND(Table1[TGL_H]&gt;=$3:$3,Table1[TGL_H]&lt;=$4:$4),Table1[CTN],"")</f>
        <v>3</v>
      </c>
      <c r="AK190" s="2" t="str">
        <f ca="1">IF(Table1[[#This Row],[CTN_MG_2]]="","",Table1[[#This Row],[SISA X]])</f>
        <v/>
      </c>
      <c r="AL190" s="2" t="str">
        <f ca="1">IF(Table1[[#This Row],[QTY_ECER_MG_2]]="","",Table1[[#This Row],[STN SISA X]])</f>
        <v/>
      </c>
      <c r="AM190" s="2">
        <f ca="1">IF(Table1[[#This Row],[CTN_MG_2]]="","",COUNT(AJ$6:AJ190))</f>
        <v>16</v>
      </c>
      <c r="AN190" s="2" t="str">
        <f ca="1">IF(AND(AR$5:AR$345&gt;=$3:$3,AR$5:AR$345&lt;=$4:$4),Table1[[#This Row],[CTN]],"")</f>
        <v/>
      </c>
      <c r="AO190" s="2" t="str">
        <f ca="1">IF(Table1[[#This Row],[CTN_MG_3]]="","",Table1[[#This Row],[SISA X]])</f>
        <v/>
      </c>
      <c r="AP190" s="2" t="str">
        <f ca="1">IF(Table1[[#This Row],[QTY_ECER_MG_3]]="","",Table1[[#This Row],[STN SISA X]])</f>
        <v/>
      </c>
      <c r="AQ190" s="4" t="str">
        <f ca="1">IF(Table1[[#This Row],[CTN_MG_3]]="","",COUNT(AN$6:AN190))</f>
        <v/>
      </c>
      <c r="AR190" s="3">
        <f ca="1">INDEX([1]!NOTA[TGL_H],Table1[[#This Row],[//NOTA]])</f>
        <v>45117</v>
      </c>
    </row>
    <row r="191" spans="1:44" x14ac:dyDescent="0.25">
      <c r="A191" s="1">
        <v>238</v>
      </c>
      <c r="D191" s="4" t="str">
        <f ca="1">INDEX([1]!NOTA[NB NOTA_C_QTY],Table1[[#This Row],[//NOTA]])</f>
        <v>kenkocorrectionfluidke107m36lsnartomoro</v>
      </c>
      <c r="E19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191" s="4" t="e">
        <f ca="1">MATCH(E$5:E$345,[2]!GLOBAL[POINTER],0)</f>
        <v>#N/A</v>
      </c>
      <c r="G191" s="4">
        <f t="shared" si="2"/>
        <v>238</v>
      </c>
      <c r="H191" s="4">
        <f ca="1">MATCH(Table1[[#This Row],[NB NOTA_C_QTY]],[3]!db[NB NOTA_C_QTY],0)</f>
        <v>1238</v>
      </c>
      <c r="I191" s="4" t="str">
        <f ca="1">INDEX(INDIRECT($4:$4),Table1[//DB])</f>
        <v>Tipe-ex Kenko KE-107 M</v>
      </c>
      <c r="J191" s="4" t="str">
        <f ca="1">INDEX(INDIRECT($4:$4),Table1[//DB])</f>
        <v>ARTO MORO</v>
      </c>
      <c r="K191" s="5" t="str">
        <f ca="1">INDEX(INDIRECT($4:$4),Table1[//DB])</f>
        <v>KENKO</v>
      </c>
      <c r="L191" s="4" t="str">
        <f ca="1">INDEX(INDIRECT($4:$4),Table1[//DB])</f>
        <v>36 LSN</v>
      </c>
      <c r="M191" s="4" t="str">
        <f ca="1">INDEX(INDIRECT($4:$4),Table1[//DB])</f>
        <v>tipex</v>
      </c>
      <c r="N191" s="4" t="str">
        <f ca="1">INDEX(INDIRECT($4:$4),Table1[//DB])</f>
        <v>36</v>
      </c>
      <c r="O191" s="4" t="str">
        <f ca="1">INDEX(INDIRECT($4:$4),Table1[//DB])</f>
        <v>LSN</v>
      </c>
      <c r="P191" s="4">
        <f ca="1">INDEX(INDIRECT($4:$4),Table1[//DB])</f>
        <v>12</v>
      </c>
      <c r="Q191" s="4" t="str">
        <f ca="1">INDEX(INDIRECT($4:$4),Table1[//DB])</f>
        <v>PCS</v>
      </c>
      <c r="R191" s="4" t="str">
        <f ca="1">INDEX(INDIRECT($4:$4),Table1[//DB])</f>
        <v/>
      </c>
      <c r="S191" s="4" t="str">
        <f ca="1">INDEX(INDIRECT($4:$4),Table1[//DB])</f>
        <v/>
      </c>
      <c r="T191" s="4">
        <f ca="1">INDEX(INDIRECT($4:$4),Table1[//DB])</f>
        <v>432</v>
      </c>
      <c r="U191" s="4" t="str">
        <f ca="1">INDEX(INDIRECT($4:$4),Table1[//DB])</f>
        <v>PCS</v>
      </c>
      <c r="V191" s="4"/>
      <c r="W191" s="2">
        <f>INDEX([1]!NOTA[C],Table1[[#This Row],[//NOTA]])</f>
        <v>1</v>
      </c>
      <c r="X1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91" s="2">
        <f>IF(Table1[[#This Row],[CTN]]&lt;1,"",INDEX([1]!NOTA[QTY],Table1[[#This Row],[//NOTA]]))</f>
        <v>0</v>
      </c>
      <c r="Z191" s="2">
        <f>IF(Table1[[#This Row],[CTN]]&lt;1,"",INDEX([1]!NOTA[STN],Table1[[#This Row],[//NOTA]]))</f>
        <v>0</v>
      </c>
      <c r="AA1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191" s="4" t="str">
        <f>IF(Table1[[#This Row],[CTN]]&lt;1,INDEX([1]!NOTA[QTY],Table1[[#This Row],[//NOTA]]),"")</f>
        <v/>
      </c>
      <c r="AC191" s="4" t="str">
        <f>IF(Table1[[#This Row],[SISA]]="","",INDEX([1]!NOTA[STN],Table1[[#This Row],[//NOTA]]))</f>
        <v/>
      </c>
      <c r="AD1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1" s="2" t="str">
        <f>IF(Table1[[#This Row],[SISA X]]="","",Table1[[#This Row],[STN X]])</f>
        <v/>
      </c>
      <c r="AF191" s="2" t="str">
        <f ca="1">IF(AND(AR$5:AR$345&gt;=$3:$3,AR$5:AR$345&lt;=$4:$4),Table1[[#This Row],[CTN]],"")</f>
        <v/>
      </c>
      <c r="AG191" s="2" t="str">
        <f ca="1">IF(Table1[[#This Row],[CTN_MG_1]]="","",Table1[[#This Row],[SISA X]])</f>
        <v/>
      </c>
      <c r="AH191" s="2" t="str">
        <f ca="1">IF(Table1[[#This Row],[QTY_ECER_MG_1]]="","",Table1[[#This Row],[STN SISA X]])</f>
        <v/>
      </c>
      <c r="AI191" s="2" t="str">
        <f ca="1">IF(Table1[[#This Row],[CTN_MG_1]]="","",COUNT(AF$6:AF191))</f>
        <v/>
      </c>
      <c r="AJ191" s="2">
        <f ca="1">IF(AND(Table1[TGL_H]&gt;=$3:$3,Table1[TGL_H]&lt;=$4:$4),Table1[CTN],"")</f>
        <v>1</v>
      </c>
      <c r="AK191" s="2" t="str">
        <f ca="1">IF(Table1[[#This Row],[CTN_MG_2]]="","",Table1[[#This Row],[SISA X]])</f>
        <v/>
      </c>
      <c r="AL191" s="2" t="str">
        <f ca="1">IF(Table1[[#This Row],[QTY_ECER_MG_2]]="","",Table1[[#This Row],[STN SISA X]])</f>
        <v/>
      </c>
      <c r="AM191" s="2">
        <f ca="1">IF(Table1[[#This Row],[CTN_MG_2]]="","",COUNT(AJ$6:AJ191))</f>
        <v>17</v>
      </c>
      <c r="AN191" s="2" t="str">
        <f ca="1">IF(AND(AR$5:AR$345&gt;=$3:$3,AR$5:AR$345&lt;=$4:$4),Table1[[#This Row],[CTN]],"")</f>
        <v/>
      </c>
      <c r="AO191" s="2" t="str">
        <f ca="1">IF(Table1[[#This Row],[CTN_MG_3]]="","",Table1[[#This Row],[SISA X]])</f>
        <v/>
      </c>
      <c r="AP191" s="2" t="str">
        <f ca="1">IF(Table1[[#This Row],[QTY_ECER_MG_3]]="","",Table1[[#This Row],[STN SISA X]])</f>
        <v/>
      </c>
      <c r="AQ191" s="4" t="str">
        <f ca="1">IF(Table1[[#This Row],[CTN_MG_3]]="","",COUNT(AN$6:AN191))</f>
        <v/>
      </c>
      <c r="AR191" s="3">
        <f ca="1">INDEX([1]!NOTA[TGL_H],Table1[[#This Row],[//NOTA]])</f>
        <v>45117</v>
      </c>
    </row>
    <row r="192" spans="1:44" x14ac:dyDescent="0.25">
      <c r="A192" s="1">
        <v>239</v>
      </c>
      <c r="D192" s="4" t="str">
        <f ca="1">INDEX([1]!NOTA[NB NOTA_C_QTY],Table1[[#This Row],[//NOTA]])</f>
        <v>kenkostaplerhd10dpastelcolor20lsnartomoro</v>
      </c>
      <c r="E19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staplerkenkohd10dpastelcolor20lsn</v>
      </c>
      <c r="F192" s="4" t="e">
        <f ca="1">MATCH(E$5:E$345,[2]!GLOBAL[POINTER],0)</f>
        <v>#N/A</v>
      </c>
      <c r="G192" s="4">
        <f t="shared" si="2"/>
        <v>239</v>
      </c>
      <c r="H192" s="4">
        <f ca="1">MATCH(Table1[[#This Row],[NB NOTA_C_QTY]],[3]!db[NB NOTA_C_QTY],0)</f>
        <v>1449</v>
      </c>
      <c r="I192" s="4" t="str">
        <f ca="1">INDEX(INDIRECT($4:$4),Table1[//DB])</f>
        <v>Stapler Kenko HD-10 D Pastel Color</v>
      </c>
      <c r="J192" s="4" t="str">
        <f ca="1">INDEX(INDIRECT($4:$4),Table1[//DB])</f>
        <v>ARTO MORO</v>
      </c>
      <c r="K192" s="5" t="str">
        <f ca="1">INDEX(INDIRECT($4:$4),Table1[//DB])</f>
        <v>KENKO</v>
      </c>
      <c r="L192" s="4" t="str">
        <f ca="1">INDEX(INDIRECT($4:$4),Table1[//DB])</f>
        <v>20 LSN</v>
      </c>
      <c r="M192" s="4" t="str">
        <f ca="1">INDEX(INDIRECT($4:$4),Table1[//DB])</f>
        <v>stapler</v>
      </c>
      <c r="N192" s="4" t="str">
        <f ca="1">INDEX(INDIRECT($4:$4),Table1[//DB])</f>
        <v>20</v>
      </c>
      <c r="O192" s="4" t="str">
        <f ca="1">INDEX(INDIRECT($4:$4),Table1[//DB])</f>
        <v>LSN</v>
      </c>
      <c r="P192" s="4">
        <f ca="1">INDEX(INDIRECT($4:$4),Table1[//DB])</f>
        <v>12</v>
      </c>
      <c r="Q192" s="4" t="str">
        <f ca="1">INDEX(INDIRECT($4:$4),Table1[//DB])</f>
        <v>PCS</v>
      </c>
      <c r="R192" s="4" t="str">
        <f ca="1">INDEX(INDIRECT($4:$4),Table1[//DB])</f>
        <v/>
      </c>
      <c r="S192" s="4" t="str">
        <f ca="1">INDEX(INDIRECT($4:$4),Table1[//DB])</f>
        <v/>
      </c>
      <c r="T192" s="4">
        <f ca="1">INDEX(INDIRECT($4:$4),Table1[//DB])</f>
        <v>240</v>
      </c>
      <c r="U192" s="4" t="str">
        <f ca="1">INDEX(INDIRECT($4:$4),Table1[//DB])</f>
        <v>PCS</v>
      </c>
      <c r="V192" s="4"/>
      <c r="W192" s="2">
        <f>INDEX([1]!NOTA[C],Table1[[#This Row],[//NOTA]])</f>
        <v>2</v>
      </c>
      <c r="X19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2" s="2">
        <f>IF(Table1[[#This Row],[CTN]]&lt;1,"",INDEX([1]!NOTA[QTY],Table1[[#This Row],[//NOTA]]))</f>
        <v>0</v>
      </c>
      <c r="Z192" s="2">
        <f>IF(Table1[[#This Row],[CTN]]&lt;1,"",INDEX([1]!NOTA[STN],Table1[[#This Row],[//NOTA]]))</f>
        <v>0</v>
      </c>
      <c r="AA1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92" s="4" t="str">
        <f>IF(Table1[[#This Row],[CTN]]&lt;1,INDEX([1]!NOTA[QTY],Table1[[#This Row],[//NOTA]]),"")</f>
        <v/>
      </c>
      <c r="AC192" s="4" t="str">
        <f>IF(Table1[[#This Row],[SISA]]="","",INDEX([1]!NOTA[STN],Table1[[#This Row],[//NOTA]]))</f>
        <v/>
      </c>
      <c r="AD1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2" s="2" t="str">
        <f>IF(Table1[[#This Row],[SISA X]]="","",Table1[[#This Row],[STN X]])</f>
        <v/>
      </c>
      <c r="AF192" s="2" t="str">
        <f ca="1">IF(AND(AR$5:AR$345&gt;=$3:$3,AR$5:AR$345&lt;=$4:$4),Table1[[#This Row],[CTN]],"")</f>
        <v/>
      </c>
      <c r="AG192" s="2" t="str">
        <f ca="1">IF(Table1[[#This Row],[CTN_MG_1]]="","",Table1[[#This Row],[SISA X]])</f>
        <v/>
      </c>
      <c r="AH192" s="2" t="str">
        <f ca="1">IF(Table1[[#This Row],[QTY_ECER_MG_1]]="","",Table1[[#This Row],[STN SISA X]])</f>
        <v/>
      </c>
      <c r="AI192" s="2" t="str">
        <f ca="1">IF(Table1[[#This Row],[CTN_MG_1]]="","",COUNT(AF$6:AF192))</f>
        <v/>
      </c>
      <c r="AJ192" s="2">
        <f ca="1">IF(AND(Table1[TGL_H]&gt;=$3:$3,Table1[TGL_H]&lt;=$4:$4),Table1[CTN],"")</f>
        <v>2</v>
      </c>
      <c r="AK192" s="2" t="str">
        <f ca="1">IF(Table1[[#This Row],[CTN_MG_2]]="","",Table1[[#This Row],[SISA X]])</f>
        <v/>
      </c>
      <c r="AL192" s="2" t="str">
        <f ca="1">IF(Table1[[#This Row],[QTY_ECER_MG_2]]="","",Table1[[#This Row],[STN SISA X]])</f>
        <v/>
      </c>
      <c r="AM192" s="2">
        <f ca="1">IF(Table1[[#This Row],[CTN_MG_2]]="","",COUNT(AJ$6:AJ192))</f>
        <v>18</v>
      </c>
      <c r="AN192" s="2" t="str">
        <f ca="1">IF(AND(AR$5:AR$345&gt;=$3:$3,AR$5:AR$345&lt;=$4:$4),Table1[[#This Row],[CTN]],"")</f>
        <v/>
      </c>
      <c r="AO192" s="2" t="str">
        <f ca="1">IF(Table1[[#This Row],[CTN_MG_3]]="","",Table1[[#This Row],[SISA X]])</f>
        <v/>
      </c>
      <c r="AP192" s="2" t="str">
        <f ca="1">IF(Table1[[#This Row],[QTY_ECER_MG_3]]="","",Table1[[#This Row],[STN SISA X]])</f>
        <v/>
      </c>
      <c r="AQ192" s="4" t="str">
        <f ca="1">IF(Table1[[#This Row],[CTN_MG_3]]="","",COUNT(AN$6:AN192))</f>
        <v/>
      </c>
      <c r="AR192" s="3">
        <f ca="1">INDEX([1]!NOTA[TGL_H],Table1[[#This Row],[//NOTA]])</f>
        <v>45117</v>
      </c>
    </row>
    <row r="193" spans="1:44" x14ac:dyDescent="0.25">
      <c r="A193" s="1">
        <v>240</v>
      </c>
      <c r="D193" s="4" t="str">
        <f ca="1">INDEX([1]!NOTA[NB NOTA_C_QTY],Table1[[#This Row],[//NOTA]])</f>
        <v>kenkostaplerhd50pastelcolor20box6pcsartomoro</v>
      </c>
      <c r="E19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staplerkenkohd50pastelcolor20box6pcs</v>
      </c>
      <c r="F193" s="4" t="e">
        <f ca="1">MATCH(E$5:E$345,[2]!GLOBAL[POINTER],0)</f>
        <v>#N/A</v>
      </c>
      <c r="G193" s="4">
        <f t="shared" si="2"/>
        <v>240</v>
      </c>
      <c r="H193" s="4">
        <f ca="1">MATCH(Table1[[#This Row],[NB NOTA_C_QTY]],[3]!db[NB NOTA_C_QTY],0)</f>
        <v>1455</v>
      </c>
      <c r="I193" s="4" t="str">
        <f ca="1">INDEX(INDIRECT($4:$4),Table1[//DB])</f>
        <v>Stapler Kenko HD-50 PASTEL COLOR</v>
      </c>
      <c r="J193" s="4" t="str">
        <f ca="1">INDEX(INDIRECT($4:$4),Table1[//DB])</f>
        <v>ARTO MORO</v>
      </c>
      <c r="K193" s="5" t="str">
        <f ca="1">INDEX(INDIRECT($4:$4),Table1[//DB])</f>
        <v>KENKO</v>
      </c>
      <c r="L193" s="4" t="str">
        <f ca="1">INDEX(INDIRECT($4:$4),Table1[//DB])</f>
        <v>20 BOX (6 PCS)</v>
      </c>
      <c r="M193" s="4" t="str">
        <f ca="1">INDEX(INDIRECT($4:$4),Table1[//DB])</f>
        <v>stapler</v>
      </c>
      <c r="N193" s="4" t="str">
        <f ca="1">INDEX(INDIRECT($4:$4),Table1[//DB])</f>
        <v>20</v>
      </c>
      <c r="O193" s="4" t="str">
        <f ca="1">INDEX(INDIRECT($4:$4),Table1[//DB])</f>
        <v>BOX</v>
      </c>
      <c r="P193" s="4" t="str">
        <f ca="1">INDEX(INDIRECT($4:$4),Table1[//DB])</f>
        <v>6</v>
      </c>
      <c r="Q193" s="4" t="str">
        <f ca="1">INDEX(INDIRECT($4:$4),Table1[//DB])</f>
        <v>PCS</v>
      </c>
      <c r="R193" s="4" t="str">
        <f ca="1">INDEX(INDIRECT($4:$4),Table1[//DB])</f>
        <v/>
      </c>
      <c r="S193" s="4" t="str">
        <f ca="1">INDEX(INDIRECT($4:$4),Table1[//DB])</f>
        <v/>
      </c>
      <c r="T193" s="4">
        <f ca="1">INDEX(INDIRECT($4:$4),Table1[//DB])</f>
        <v>120</v>
      </c>
      <c r="U193" s="4" t="str">
        <f ca="1">INDEX(INDIRECT($4:$4),Table1[//DB])</f>
        <v>PCS</v>
      </c>
      <c r="V193" s="4"/>
      <c r="W193" s="2">
        <f>INDEX([1]!NOTA[C],Table1[[#This Row],[//NOTA]])</f>
        <v>2</v>
      </c>
      <c r="X19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3" s="2">
        <f>IF(Table1[[#This Row],[CTN]]&lt;1,"",INDEX([1]!NOTA[QTY],Table1[[#This Row],[//NOTA]]))</f>
        <v>0</v>
      </c>
      <c r="Z193" s="2">
        <f>IF(Table1[[#This Row],[CTN]]&lt;1,"",INDEX([1]!NOTA[STN],Table1[[#This Row],[//NOTA]]))</f>
        <v>0</v>
      </c>
      <c r="AA19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93" s="4" t="str">
        <f>IF(Table1[[#This Row],[CTN]]&lt;1,INDEX([1]!NOTA[QTY],Table1[[#This Row],[//NOTA]]),"")</f>
        <v/>
      </c>
      <c r="AC193" s="4" t="str">
        <f>IF(Table1[[#This Row],[SISA]]="","",INDEX([1]!NOTA[STN],Table1[[#This Row],[//NOTA]]))</f>
        <v/>
      </c>
      <c r="AD1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3" s="2" t="str">
        <f>IF(Table1[[#This Row],[SISA X]]="","",Table1[[#This Row],[STN X]])</f>
        <v/>
      </c>
      <c r="AF193" s="2" t="str">
        <f ca="1">IF(AND(AR$5:AR$345&gt;=$3:$3,AR$5:AR$345&lt;=$4:$4),Table1[[#This Row],[CTN]],"")</f>
        <v/>
      </c>
      <c r="AG193" s="2" t="str">
        <f ca="1">IF(Table1[[#This Row],[CTN_MG_1]]="","",Table1[[#This Row],[SISA X]])</f>
        <v/>
      </c>
      <c r="AH193" s="2" t="str">
        <f ca="1">IF(Table1[[#This Row],[QTY_ECER_MG_1]]="","",Table1[[#This Row],[STN SISA X]])</f>
        <v/>
      </c>
      <c r="AI193" s="2" t="str">
        <f ca="1">IF(Table1[[#This Row],[CTN_MG_1]]="","",COUNT(AF$6:AF193))</f>
        <v/>
      </c>
      <c r="AJ193" s="2">
        <f ca="1">IF(AND(Table1[TGL_H]&gt;=$3:$3,Table1[TGL_H]&lt;=$4:$4),Table1[CTN],"")</f>
        <v>2</v>
      </c>
      <c r="AK193" s="2" t="str">
        <f ca="1">IF(Table1[[#This Row],[CTN_MG_2]]="","",Table1[[#This Row],[SISA X]])</f>
        <v/>
      </c>
      <c r="AL193" s="2" t="str">
        <f ca="1">IF(Table1[[#This Row],[QTY_ECER_MG_2]]="","",Table1[[#This Row],[STN SISA X]])</f>
        <v/>
      </c>
      <c r="AM193" s="2">
        <f ca="1">IF(Table1[[#This Row],[CTN_MG_2]]="","",COUNT(AJ$6:AJ193))</f>
        <v>19</v>
      </c>
      <c r="AN193" s="2" t="str">
        <f ca="1">IF(AND(AR$5:AR$345&gt;=$3:$3,AR$5:AR$345&lt;=$4:$4),Table1[[#This Row],[CTN]],"")</f>
        <v/>
      </c>
      <c r="AO193" s="2" t="str">
        <f ca="1">IF(Table1[[#This Row],[CTN_MG_3]]="","",Table1[[#This Row],[SISA X]])</f>
        <v/>
      </c>
      <c r="AP193" s="2" t="str">
        <f ca="1">IF(Table1[[#This Row],[QTY_ECER_MG_3]]="","",Table1[[#This Row],[STN SISA X]])</f>
        <v/>
      </c>
      <c r="AQ193" s="4" t="str">
        <f ca="1">IF(Table1[[#This Row],[CTN_MG_3]]="","",COUNT(AN$6:AN193))</f>
        <v/>
      </c>
      <c r="AR193" s="3">
        <f ca="1">INDEX([1]!NOTA[TGL_H],Table1[[#This Row],[//NOTA]])</f>
        <v>45117</v>
      </c>
    </row>
    <row r="194" spans="1:44" x14ac:dyDescent="0.25">
      <c r="A194" s="1">
        <v>242</v>
      </c>
      <c r="D194" s="4" t="str">
        <f ca="1">INDEX([1]!NOTA[NB NOTA_C_QTY],Table1[[#This Row],[//NOTA]])</f>
        <v>kenkocutterbladea1009mm120lsnartomoro</v>
      </c>
      <c r="E19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isicutterkenkoa100kecil120lsn</v>
      </c>
      <c r="F194" s="4" t="e">
        <f ca="1">MATCH(E$5:E$345,[2]!GLOBAL[POINTER],0)</f>
        <v>#N/A</v>
      </c>
      <c r="G194" s="4">
        <f t="shared" si="2"/>
        <v>242</v>
      </c>
      <c r="H194" s="4">
        <f ca="1">MATCH(Table1[[#This Row],[NB NOTA_C_QTY]],[3]!db[NB NOTA_C_QTY],0)</f>
        <v>1275</v>
      </c>
      <c r="I194" s="4" t="str">
        <f ca="1">INDEX(INDIRECT($4:$4),Table1[//DB])</f>
        <v>Isi cutter Kenko A-100 kecil</v>
      </c>
      <c r="J194" s="4" t="str">
        <f ca="1">INDEX(INDIRECT($4:$4),Table1[//DB])</f>
        <v>ARTO MORO</v>
      </c>
      <c r="K194" s="5" t="str">
        <f ca="1">INDEX(INDIRECT($4:$4),Table1[//DB])</f>
        <v>KENKO</v>
      </c>
      <c r="L194" s="4" t="str">
        <f ca="1">INDEX(INDIRECT($4:$4),Table1[//DB])</f>
        <v>120 LSN</v>
      </c>
      <c r="M194" s="4" t="str">
        <f ca="1">INDEX(INDIRECT($4:$4),Table1[//DB])</f>
        <v>isi</v>
      </c>
      <c r="N194" s="4" t="str">
        <f ca="1">INDEX(INDIRECT($4:$4),Table1[//DB])</f>
        <v>120</v>
      </c>
      <c r="O194" s="4" t="str">
        <f ca="1">INDEX(INDIRECT($4:$4),Table1[//DB])</f>
        <v>LSN</v>
      </c>
      <c r="P194" s="4">
        <f ca="1">INDEX(INDIRECT($4:$4),Table1[//DB])</f>
        <v>12</v>
      </c>
      <c r="Q194" s="4" t="str">
        <f ca="1">INDEX(INDIRECT($4:$4),Table1[//DB])</f>
        <v>PCS</v>
      </c>
      <c r="R194" s="4" t="str">
        <f ca="1">INDEX(INDIRECT($4:$4),Table1[//DB])</f>
        <v/>
      </c>
      <c r="S194" s="4" t="str">
        <f ca="1">INDEX(INDIRECT($4:$4),Table1[//DB])</f>
        <v/>
      </c>
      <c r="T194" s="4">
        <f ca="1">INDEX(INDIRECT($4:$4),Table1[//DB])</f>
        <v>1440</v>
      </c>
      <c r="U194" s="4" t="str">
        <f ca="1">INDEX(INDIRECT($4:$4),Table1[//DB])</f>
        <v>PCS</v>
      </c>
      <c r="V194" s="4"/>
      <c r="W194" s="2">
        <f>INDEX([1]!NOTA[C],Table1[[#This Row],[//NOTA]])</f>
        <v>2</v>
      </c>
      <c r="X19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4" s="2">
        <f>IF(Table1[[#This Row],[CTN]]&lt;1,"",INDEX([1]!NOTA[QTY],Table1[[#This Row],[//NOTA]]))</f>
        <v>0</v>
      </c>
      <c r="Z194" s="2">
        <f>IF(Table1[[#This Row],[CTN]]&lt;1,"",INDEX([1]!NOTA[STN],Table1[[#This Row],[//NOTA]]))</f>
        <v>0</v>
      </c>
      <c r="AA1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94" s="4" t="str">
        <f>IF(Table1[[#This Row],[CTN]]&lt;1,INDEX([1]!NOTA[QTY],Table1[[#This Row],[//NOTA]]),"")</f>
        <v/>
      </c>
      <c r="AC194" s="4" t="str">
        <f>IF(Table1[[#This Row],[SISA]]="","",INDEX([1]!NOTA[STN],Table1[[#This Row],[//NOTA]]))</f>
        <v/>
      </c>
      <c r="AD1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4" s="2" t="str">
        <f>IF(Table1[[#This Row],[SISA X]]="","",Table1[[#This Row],[STN X]])</f>
        <v/>
      </c>
      <c r="AF194" s="2" t="str">
        <f ca="1">IF(AND(AR$5:AR$345&gt;=$3:$3,AR$5:AR$345&lt;=$4:$4),Table1[[#This Row],[CTN]],"")</f>
        <v/>
      </c>
      <c r="AG194" s="2" t="str">
        <f ca="1">IF(Table1[[#This Row],[CTN_MG_1]]="","",Table1[[#This Row],[SISA X]])</f>
        <v/>
      </c>
      <c r="AH194" s="2" t="str">
        <f ca="1">IF(Table1[[#This Row],[QTY_ECER_MG_1]]="","",Table1[[#This Row],[STN SISA X]])</f>
        <v/>
      </c>
      <c r="AI194" s="2" t="str">
        <f ca="1">IF(Table1[[#This Row],[CTN_MG_1]]="","",COUNT(AF$6:AF194))</f>
        <v/>
      </c>
      <c r="AJ194" s="2">
        <f ca="1">IF(AND(Table1[TGL_H]&gt;=$3:$3,Table1[TGL_H]&lt;=$4:$4),Table1[CTN],"")</f>
        <v>2</v>
      </c>
      <c r="AK194" s="2" t="str">
        <f ca="1">IF(Table1[[#This Row],[CTN_MG_2]]="","",Table1[[#This Row],[SISA X]])</f>
        <v/>
      </c>
      <c r="AL194" s="2" t="str">
        <f ca="1">IF(Table1[[#This Row],[QTY_ECER_MG_2]]="","",Table1[[#This Row],[STN SISA X]])</f>
        <v/>
      </c>
      <c r="AM194" s="2">
        <f ca="1">IF(Table1[[#This Row],[CTN_MG_2]]="","",COUNT(AJ$6:AJ194))</f>
        <v>20</v>
      </c>
      <c r="AN194" s="2" t="str">
        <f ca="1">IF(AND(AR$5:AR$345&gt;=$3:$3,AR$5:AR$345&lt;=$4:$4),Table1[[#This Row],[CTN]],"")</f>
        <v/>
      </c>
      <c r="AO194" s="2" t="str">
        <f ca="1">IF(Table1[[#This Row],[CTN_MG_3]]="","",Table1[[#This Row],[SISA X]])</f>
        <v/>
      </c>
      <c r="AP194" s="2" t="str">
        <f ca="1">IF(Table1[[#This Row],[QTY_ECER_MG_3]]="","",Table1[[#This Row],[STN SISA X]])</f>
        <v/>
      </c>
      <c r="AQ194" s="4" t="str">
        <f ca="1">IF(Table1[[#This Row],[CTN_MG_3]]="","",COUNT(AN$6:AN194))</f>
        <v/>
      </c>
      <c r="AR194" s="3">
        <f ca="1">INDEX([1]!NOTA[TGL_H],Table1[[#This Row],[//NOTA]])</f>
        <v>45117</v>
      </c>
    </row>
    <row r="195" spans="1:44" x14ac:dyDescent="0.25">
      <c r="A195" s="1">
        <v>243</v>
      </c>
      <c r="D195" s="4" t="str">
        <f ca="1">INDEX([1]!NOTA[NB NOTA_C_QTY],Table1[[#This Row],[//NOTA]])</f>
        <v>kenkocutterbladel15018mm60lsnartomoro</v>
      </c>
      <c r="E19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195" s="4" t="e">
        <f ca="1">MATCH(E$5:E$345,[2]!GLOBAL[POINTER],0)</f>
        <v>#N/A</v>
      </c>
      <c r="G195" s="4">
        <f t="shared" si="2"/>
        <v>243</v>
      </c>
      <c r="H195" s="4">
        <f ca="1">MATCH(Table1[[#This Row],[NB NOTA_C_QTY]],[3]!db[NB NOTA_C_QTY],0)</f>
        <v>1276</v>
      </c>
      <c r="I195" s="4" t="str">
        <f ca="1">INDEX(INDIRECT($4:$4),Table1[//DB])</f>
        <v>Isi cutter Kenko L-150</v>
      </c>
      <c r="J195" s="4" t="str">
        <f ca="1">INDEX(INDIRECT($4:$4),Table1[//DB])</f>
        <v>ARTO MORO</v>
      </c>
      <c r="K195" s="5" t="str">
        <f ca="1">INDEX(INDIRECT($4:$4),Table1[//DB])</f>
        <v>KENKO</v>
      </c>
      <c r="L195" s="4" t="str">
        <f ca="1">INDEX(INDIRECT($4:$4),Table1[//DB])</f>
        <v>60 LSN</v>
      </c>
      <c r="M195" s="4" t="str">
        <f ca="1">INDEX(INDIRECT($4:$4),Table1[//DB])</f>
        <v>isi</v>
      </c>
      <c r="N195" s="4" t="str">
        <f ca="1">INDEX(INDIRECT($4:$4),Table1[//DB])</f>
        <v>60</v>
      </c>
      <c r="O195" s="4" t="str">
        <f ca="1">INDEX(INDIRECT($4:$4),Table1[//DB])</f>
        <v>LSN</v>
      </c>
      <c r="P195" s="4">
        <f ca="1">INDEX(INDIRECT($4:$4),Table1[//DB])</f>
        <v>12</v>
      </c>
      <c r="Q195" s="4" t="str">
        <f ca="1">INDEX(INDIRECT($4:$4),Table1[//DB])</f>
        <v>PCS</v>
      </c>
      <c r="R195" s="4" t="str">
        <f ca="1">INDEX(INDIRECT($4:$4),Table1[//DB])</f>
        <v/>
      </c>
      <c r="S195" s="4" t="str">
        <f ca="1">INDEX(INDIRECT($4:$4),Table1[//DB])</f>
        <v/>
      </c>
      <c r="T195" s="4">
        <f ca="1">INDEX(INDIRECT($4:$4),Table1[//DB])</f>
        <v>720</v>
      </c>
      <c r="U195" s="4" t="str">
        <f ca="1">INDEX(INDIRECT($4:$4),Table1[//DB])</f>
        <v>PCS</v>
      </c>
      <c r="V195" s="4"/>
      <c r="W195" s="2">
        <f>INDEX([1]!NOTA[C],Table1[[#This Row],[//NOTA]])</f>
        <v>5</v>
      </c>
      <c r="X1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5" s="2">
        <f>IF(Table1[[#This Row],[CTN]]&lt;1,"",INDEX([1]!NOTA[QTY],Table1[[#This Row],[//NOTA]]))</f>
        <v>0</v>
      </c>
      <c r="Z195" s="2">
        <f>IF(Table1[[#This Row],[CTN]]&lt;1,"",INDEX([1]!NOTA[STN],Table1[[#This Row],[//NOTA]]))</f>
        <v>0</v>
      </c>
      <c r="AA1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195" s="4" t="str">
        <f>IF(Table1[[#This Row],[CTN]]&lt;1,INDEX([1]!NOTA[QTY],Table1[[#This Row],[//NOTA]]),"")</f>
        <v/>
      </c>
      <c r="AC195" s="4" t="str">
        <f>IF(Table1[[#This Row],[SISA]]="","",INDEX([1]!NOTA[STN],Table1[[#This Row],[//NOTA]]))</f>
        <v/>
      </c>
      <c r="AD1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5" s="2" t="str">
        <f>IF(Table1[[#This Row],[SISA X]]="","",Table1[[#This Row],[STN X]])</f>
        <v/>
      </c>
      <c r="AF195" s="2" t="str">
        <f ca="1">IF(AND(AR$5:AR$345&gt;=$3:$3,AR$5:AR$345&lt;=$4:$4),Table1[[#This Row],[CTN]],"")</f>
        <v/>
      </c>
      <c r="AG195" s="2" t="str">
        <f ca="1">IF(Table1[[#This Row],[CTN_MG_1]]="","",Table1[[#This Row],[SISA X]])</f>
        <v/>
      </c>
      <c r="AH195" s="2" t="str">
        <f ca="1">IF(Table1[[#This Row],[QTY_ECER_MG_1]]="","",Table1[[#This Row],[STN SISA X]])</f>
        <v/>
      </c>
      <c r="AI195" s="2" t="str">
        <f ca="1">IF(Table1[[#This Row],[CTN_MG_1]]="","",COUNT(AF$6:AF195))</f>
        <v/>
      </c>
      <c r="AJ195" s="2">
        <f ca="1">IF(AND(Table1[TGL_H]&gt;=$3:$3,Table1[TGL_H]&lt;=$4:$4),Table1[CTN],"")</f>
        <v>5</v>
      </c>
      <c r="AK195" s="2" t="str">
        <f ca="1">IF(Table1[[#This Row],[CTN_MG_2]]="","",Table1[[#This Row],[SISA X]])</f>
        <v/>
      </c>
      <c r="AL195" s="2" t="str">
        <f ca="1">IF(Table1[[#This Row],[QTY_ECER_MG_2]]="","",Table1[[#This Row],[STN SISA X]])</f>
        <v/>
      </c>
      <c r="AM195" s="2">
        <f ca="1">IF(Table1[[#This Row],[CTN_MG_2]]="","",COUNT(AJ$6:AJ195))</f>
        <v>21</v>
      </c>
      <c r="AN195" s="2" t="str">
        <f ca="1">IF(AND(AR$5:AR$345&gt;=$3:$3,AR$5:AR$345&lt;=$4:$4),Table1[[#This Row],[CTN]],"")</f>
        <v/>
      </c>
      <c r="AO195" s="2" t="str">
        <f ca="1">IF(Table1[[#This Row],[CTN_MG_3]]="","",Table1[[#This Row],[SISA X]])</f>
        <v/>
      </c>
      <c r="AP195" s="2" t="str">
        <f ca="1">IF(Table1[[#This Row],[QTY_ECER_MG_3]]="","",Table1[[#This Row],[STN SISA X]])</f>
        <v/>
      </c>
      <c r="AQ195" s="4" t="str">
        <f ca="1">IF(Table1[[#This Row],[CTN_MG_3]]="","",COUNT(AN$6:AN195))</f>
        <v/>
      </c>
      <c r="AR195" s="3">
        <f ca="1">INDEX([1]!NOTA[TGL_H],Table1[[#This Row],[//NOTA]])</f>
        <v>45117</v>
      </c>
    </row>
    <row r="196" spans="1:44" x14ac:dyDescent="0.25">
      <c r="A196" s="1">
        <v>245</v>
      </c>
      <c r="D196" s="4" t="str">
        <f ca="1">INDEX([1]!NOTA[NB NOTA_C_QTY],Table1[[#This Row],[//NOTA]])</f>
        <v>pencilp882bjk30grsartomoro</v>
      </c>
      <c r="E19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196" s="4" t="e">
        <f ca="1">MATCH(E$5:E$345,[2]!GLOBAL[POINTER],0)</f>
        <v>#N/A</v>
      </c>
      <c r="G196" s="4">
        <f t="shared" si="2"/>
        <v>245</v>
      </c>
      <c r="H196" s="4">
        <f ca="1">MATCH(Table1[[#This Row],[NB NOTA_C_QTY]],[3]!db[NB NOTA_C_QTY],0)</f>
        <v>2034</v>
      </c>
      <c r="I196" s="4" t="str">
        <f ca="1">INDEX(INDIRECT($4:$4),Table1[//DB])</f>
        <v>Pensil JK P-88 2B</v>
      </c>
      <c r="J196" s="4" t="str">
        <f ca="1">INDEX(INDIRECT($4:$4),Table1[//DB])</f>
        <v>ARTO MORO</v>
      </c>
      <c r="K196" s="5" t="str">
        <f ca="1">INDEX(INDIRECT($4:$4),Table1[//DB])</f>
        <v>ATALI</v>
      </c>
      <c r="L196" s="4" t="str">
        <f ca="1">INDEX(INDIRECT($4:$4),Table1[//DB])</f>
        <v>30 GRS</v>
      </c>
      <c r="M196" s="4" t="str">
        <f ca="1">INDEX(INDIRECT($4:$4),Table1[//DB])</f>
        <v>pensil</v>
      </c>
      <c r="N196" s="4" t="str">
        <f ca="1">INDEX(INDIRECT($4:$4),Table1[//DB])</f>
        <v>30</v>
      </c>
      <c r="O196" s="4" t="str">
        <f ca="1">INDEX(INDIRECT($4:$4),Table1[//DB])</f>
        <v>GRS</v>
      </c>
      <c r="P196" s="4">
        <f ca="1">INDEX(INDIRECT($4:$4),Table1[//DB])</f>
        <v>12</v>
      </c>
      <c r="Q196" s="4" t="str">
        <f ca="1">INDEX(INDIRECT($4:$4),Table1[//DB])</f>
        <v>LSN</v>
      </c>
      <c r="R196" s="4">
        <f ca="1">INDEX(INDIRECT($4:$4),Table1[//DB])</f>
        <v>12</v>
      </c>
      <c r="S196" s="4" t="str">
        <f ca="1">INDEX(INDIRECT($4:$4),Table1[//DB])</f>
        <v>PCS</v>
      </c>
      <c r="T196" s="4">
        <f ca="1">INDEX(INDIRECT($4:$4),Table1[//DB])</f>
        <v>4320</v>
      </c>
      <c r="U196" s="4" t="str">
        <f ca="1">INDEX(INDIRECT($4:$4),Table1[//DB])</f>
        <v>PCS</v>
      </c>
      <c r="V196" s="4"/>
      <c r="W196" s="2">
        <f>INDEX([1]!NOTA[C],Table1[[#This Row],[//NOTA]])</f>
        <v>5</v>
      </c>
      <c r="X1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6" s="2">
        <f>IF(Table1[[#This Row],[CTN]]&lt;1,"",INDEX([1]!NOTA[QTY],Table1[[#This Row],[//NOTA]]))</f>
        <v>150</v>
      </c>
      <c r="Z196" s="2" t="str">
        <f>IF(Table1[[#This Row],[CTN]]&lt;1,"",INDEX([1]!NOTA[STN],Table1[[#This Row],[//NOTA]]))</f>
        <v>GRS</v>
      </c>
      <c r="AA19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196" s="4" t="str">
        <f>IF(Table1[[#This Row],[CTN]]&lt;1,INDEX([1]!NOTA[QTY],Table1[[#This Row],[//NOTA]]),"")</f>
        <v/>
      </c>
      <c r="AC196" s="4" t="str">
        <f>IF(Table1[[#This Row],[SISA]]="","",INDEX([1]!NOTA[STN],Table1[[#This Row],[//NOTA]]))</f>
        <v/>
      </c>
      <c r="AD1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6" s="2" t="str">
        <f>IF(Table1[[#This Row],[SISA X]]="","",Table1[[#This Row],[STN X]])</f>
        <v/>
      </c>
      <c r="AF196" s="2" t="str">
        <f ca="1">IF(AND(AR$5:AR$345&gt;=$3:$3,AR$5:AR$345&lt;=$4:$4),Table1[[#This Row],[CTN]],"")</f>
        <v/>
      </c>
      <c r="AG196" s="2" t="str">
        <f ca="1">IF(Table1[[#This Row],[CTN_MG_1]]="","",Table1[[#This Row],[SISA X]])</f>
        <v/>
      </c>
      <c r="AH196" s="2" t="str">
        <f ca="1">IF(Table1[[#This Row],[QTY_ECER_MG_1]]="","",Table1[[#This Row],[STN SISA X]])</f>
        <v/>
      </c>
      <c r="AI196" s="2" t="str">
        <f ca="1">IF(Table1[[#This Row],[CTN_MG_1]]="","",COUNT(AF$6:AF196))</f>
        <v/>
      </c>
      <c r="AJ196" s="2">
        <f ca="1">IF(AND(Table1[TGL_H]&gt;=$3:$3,Table1[TGL_H]&lt;=$4:$4),Table1[CTN],"")</f>
        <v>5</v>
      </c>
      <c r="AK196" s="2" t="str">
        <f ca="1">IF(Table1[[#This Row],[CTN_MG_2]]="","",Table1[[#This Row],[SISA X]])</f>
        <v/>
      </c>
      <c r="AL196" s="2" t="str">
        <f ca="1">IF(Table1[[#This Row],[QTY_ECER_MG_2]]="","",Table1[[#This Row],[STN SISA X]])</f>
        <v/>
      </c>
      <c r="AM196" s="2">
        <f ca="1">IF(Table1[[#This Row],[CTN_MG_2]]="","",COUNT(AJ$6:AJ196))</f>
        <v>22</v>
      </c>
      <c r="AN196" s="2" t="str">
        <f ca="1">IF(AND(AR$5:AR$345&gt;=$3:$3,AR$5:AR$345&lt;=$4:$4),Table1[[#This Row],[CTN]],"")</f>
        <v/>
      </c>
      <c r="AO196" s="2" t="str">
        <f ca="1">IF(Table1[[#This Row],[CTN_MG_3]]="","",Table1[[#This Row],[SISA X]])</f>
        <v/>
      </c>
      <c r="AP196" s="2" t="str">
        <f ca="1">IF(Table1[[#This Row],[QTY_ECER_MG_3]]="","",Table1[[#This Row],[STN SISA X]])</f>
        <v/>
      </c>
      <c r="AQ196" s="4" t="str">
        <f ca="1">IF(Table1[[#This Row],[CTN_MG_3]]="","",COUNT(AN$6:AN196))</f>
        <v/>
      </c>
      <c r="AR196" s="3">
        <f ca="1">INDEX([1]!NOTA[TGL_H],Table1[[#This Row],[//NOTA]])</f>
        <v>45117</v>
      </c>
    </row>
    <row r="197" spans="1:44" x14ac:dyDescent="0.25">
      <c r="A197" s="1">
        <v>246</v>
      </c>
      <c r="D197" s="4" t="str">
        <f ca="1">INDEX([1]!NOTA[NB NOTA_C_QTY],Table1[[#This Row],[//NOTA]])</f>
        <v>eraser526b40pjk50box40pcsartomoro</v>
      </c>
      <c r="E19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197" s="4" t="e">
        <f ca="1">MATCH(E$5:E$345,[2]!GLOBAL[POINTER],0)</f>
        <v>#N/A</v>
      </c>
      <c r="G197" s="4">
        <f t="shared" si="2"/>
        <v>246</v>
      </c>
      <c r="H197" s="4">
        <f ca="1">MATCH(Table1[[#This Row],[NB NOTA_C_QTY]],[3]!db[NB NOTA_C_QTY],0)</f>
        <v>768</v>
      </c>
      <c r="I197" s="4" t="str">
        <f ca="1">INDEX(INDIRECT($4:$4),Table1[//DB])</f>
        <v>Stip JK 526-B40 P Putih</v>
      </c>
      <c r="J197" s="4" t="str">
        <f ca="1">INDEX(INDIRECT($4:$4),Table1[//DB])</f>
        <v>ARTO MORO</v>
      </c>
      <c r="K197" s="5" t="str">
        <f ca="1">INDEX(INDIRECT($4:$4),Table1[//DB])</f>
        <v>ATALI</v>
      </c>
      <c r="L197" s="4" t="str">
        <f ca="1">INDEX(INDIRECT($4:$4),Table1[//DB])</f>
        <v>50 BOX (40 PCS)</v>
      </c>
      <c r="M197" s="4" t="str">
        <f ca="1">INDEX(INDIRECT($4:$4),Table1[//DB])</f>
        <v>stip</v>
      </c>
      <c r="N197" s="4" t="str">
        <f ca="1">INDEX(INDIRECT($4:$4),Table1[//DB])</f>
        <v>50</v>
      </c>
      <c r="O197" s="4" t="str">
        <f ca="1">INDEX(INDIRECT($4:$4),Table1[//DB])</f>
        <v>BOX</v>
      </c>
      <c r="P197" s="4" t="str">
        <f ca="1">INDEX(INDIRECT($4:$4),Table1[//DB])</f>
        <v>40</v>
      </c>
      <c r="Q197" s="4" t="str">
        <f ca="1">INDEX(INDIRECT($4:$4),Table1[//DB])</f>
        <v>PCS</v>
      </c>
      <c r="R197" s="4" t="str">
        <f ca="1">INDEX(INDIRECT($4:$4),Table1[//DB])</f>
        <v/>
      </c>
      <c r="S197" s="4" t="str">
        <f ca="1">INDEX(INDIRECT($4:$4),Table1[//DB])</f>
        <v/>
      </c>
      <c r="T197" s="4">
        <f ca="1">INDEX(INDIRECT($4:$4),Table1[//DB])</f>
        <v>2000</v>
      </c>
      <c r="U197" s="4" t="str">
        <f ca="1">INDEX(INDIRECT($4:$4),Table1[//DB])</f>
        <v>PCS</v>
      </c>
      <c r="V197" s="4"/>
      <c r="W197" s="2">
        <f>INDEX([1]!NOTA[C],Table1[[#This Row],[//NOTA]])</f>
        <v>5</v>
      </c>
      <c r="X19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7" s="2">
        <f>IF(Table1[[#This Row],[CTN]]&lt;1,"",INDEX([1]!NOTA[QTY],Table1[[#This Row],[//NOTA]]))</f>
        <v>250</v>
      </c>
      <c r="Z197" s="2" t="str">
        <f>IF(Table1[[#This Row],[CTN]]&lt;1,"",INDEX([1]!NOTA[STN],Table1[[#This Row],[//NOTA]]))</f>
        <v>BOX</v>
      </c>
      <c r="AA1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197" s="4" t="str">
        <f>IF(Table1[[#This Row],[CTN]]&lt;1,INDEX([1]!NOTA[QTY],Table1[[#This Row],[//NOTA]]),"")</f>
        <v/>
      </c>
      <c r="AC197" s="4" t="str">
        <f>IF(Table1[[#This Row],[SISA]]="","",INDEX([1]!NOTA[STN],Table1[[#This Row],[//NOTA]]))</f>
        <v/>
      </c>
      <c r="AD1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7" s="2" t="str">
        <f>IF(Table1[[#This Row],[SISA X]]="","",Table1[[#This Row],[STN X]])</f>
        <v/>
      </c>
      <c r="AF197" s="2" t="str">
        <f ca="1">IF(AND(AR$5:AR$345&gt;=$3:$3,AR$5:AR$345&lt;=$4:$4),Table1[[#This Row],[CTN]],"")</f>
        <v/>
      </c>
      <c r="AG197" s="2" t="str">
        <f ca="1">IF(Table1[[#This Row],[CTN_MG_1]]="","",Table1[[#This Row],[SISA X]])</f>
        <v/>
      </c>
      <c r="AH197" s="2" t="str">
        <f ca="1">IF(Table1[[#This Row],[QTY_ECER_MG_1]]="","",Table1[[#This Row],[STN SISA X]])</f>
        <v/>
      </c>
      <c r="AI197" s="2" t="str">
        <f ca="1">IF(Table1[[#This Row],[CTN_MG_1]]="","",COUNT(AF$6:AF197))</f>
        <v/>
      </c>
      <c r="AJ197" s="2">
        <f ca="1">IF(AND(Table1[TGL_H]&gt;=$3:$3,Table1[TGL_H]&lt;=$4:$4),Table1[CTN],"")</f>
        <v>5</v>
      </c>
      <c r="AK197" s="2" t="str">
        <f ca="1">IF(Table1[[#This Row],[CTN_MG_2]]="","",Table1[[#This Row],[SISA X]])</f>
        <v/>
      </c>
      <c r="AL197" s="2" t="str">
        <f ca="1">IF(Table1[[#This Row],[QTY_ECER_MG_2]]="","",Table1[[#This Row],[STN SISA X]])</f>
        <v/>
      </c>
      <c r="AM197" s="2">
        <f ca="1">IF(Table1[[#This Row],[CTN_MG_2]]="","",COUNT(AJ$6:AJ197))</f>
        <v>23</v>
      </c>
      <c r="AN197" s="2" t="str">
        <f ca="1">IF(AND(AR$5:AR$345&gt;=$3:$3,AR$5:AR$345&lt;=$4:$4),Table1[[#This Row],[CTN]],"")</f>
        <v/>
      </c>
      <c r="AO197" s="2" t="str">
        <f ca="1">IF(Table1[[#This Row],[CTN_MG_3]]="","",Table1[[#This Row],[SISA X]])</f>
        <v/>
      </c>
      <c r="AP197" s="2" t="str">
        <f ca="1">IF(Table1[[#This Row],[QTY_ECER_MG_3]]="","",Table1[[#This Row],[STN SISA X]])</f>
        <v/>
      </c>
      <c r="AQ197" s="4" t="str">
        <f ca="1">IF(Table1[[#This Row],[CTN_MG_3]]="","",COUNT(AN$6:AN197))</f>
        <v/>
      </c>
      <c r="AR197" s="3">
        <f ca="1">INDEX([1]!NOTA[TGL_H],Table1[[#This Row],[//NOTA]])</f>
        <v>45117</v>
      </c>
    </row>
    <row r="198" spans="1:44" x14ac:dyDescent="0.25">
      <c r="A198" s="1">
        <v>247</v>
      </c>
      <c r="D198" s="4" t="str">
        <f ca="1">INDEX([1]!NOTA[NB NOTA_C_QTY],Table1[[#This Row],[//NOTA]])</f>
        <v>eraser526b40bljk50box40pcsartomoro</v>
      </c>
      <c r="E19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198" s="4" t="e">
        <f ca="1">MATCH(E$5:E$345,[2]!GLOBAL[POINTER],0)</f>
        <v>#N/A</v>
      </c>
      <c r="G198" s="4">
        <f t="shared" ref="G198:G261" si="3">A:A</f>
        <v>247</v>
      </c>
      <c r="H198" s="4">
        <f ca="1">MATCH(Table1[[#This Row],[NB NOTA_C_QTY]],[3]!db[NB NOTA_C_QTY],0)</f>
        <v>766</v>
      </c>
      <c r="I198" s="4" t="str">
        <f ca="1">INDEX(INDIRECT($4:$4),Table1[//DB])</f>
        <v>Stip JK 526-B40 BL Hitam</v>
      </c>
      <c r="J198" s="4" t="str">
        <f ca="1">INDEX(INDIRECT($4:$4),Table1[//DB])</f>
        <v>ARTO MORO</v>
      </c>
      <c r="K198" s="5" t="str">
        <f ca="1">INDEX(INDIRECT($4:$4),Table1[//DB])</f>
        <v>ATALI</v>
      </c>
      <c r="L198" s="4" t="str">
        <f ca="1">INDEX(INDIRECT($4:$4),Table1[//DB])</f>
        <v>50 BOX (40 PCS)</v>
      </c>
      <c r="M198" s="4" t="str">
        <f ca="1">INDEX(INDIRECT($4:$4),Table1[//DB])</f>
        <v>stip</v>
      </c>
      <c r="N198" s="4" t="str">
        <f ca="1">INDEX(INDIRECT($4:$4),Table1[//DB])</f>
        <v>50</v>
      </c>
      <c r="O198" s="4" t="str">
        <f ca="1">INDEX(INDIRECT($4:$4),Table1[//DB])</f>
        <v>BOX</v>
      </c>
      <c r="P198" s="4" t="str">
        <f ca="1">INDEX(INDIRECT($4:$4),Table1[//DB])</f>
        <v>40</v>
      </c>
      <c r="Q198" s="4" t="str">
        <f ca="1">INDEX(INDIRECT($4:$4),Table1[//DB])</f>
        <v>PCS</v>
      </c>
      <c r="R198" s="4" t="str">
        <f ca="1">INDEX(INDIRECT($4:$4),Table1[//DB])</f>
        <v/>
      </c>
      <c r="S198" s="4" t="str">
        <f ca="1">INDEX(INDIRECT($4:$4),Table1[//DB])</f>
        <v/>
      </c>
      <c r="T198" s="4">
        <f ca="1">INDEX(INDIRECT($4:$4),Table1[//DB])</f>
        <v>2000</v>
      </c>
      <c r="U198" s="4" t="str">
        <f ca="1">INDEX(INDIRECT($4:$4),Table1[//DB])</f>
        <v>PCS</v>
      </c>
      <c r="V198" s="4"/>
      <c r="W198" s="2">
        <f>INDEX([1]!NOTA[C],Table1[[#This Row],[//NOTA]])</f>
        <v>2</v>
      </c>
      <c r="X19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8" s="2">
        <f>IF(Table1[[#This Row],[CTN]]&lt;1,"",INDEX([1]!NOTA[QTY],Table1[[#This Row],[//NOTA]]))</f>
        <v>100</v>
      </c>
      <c r="Z198" s="2" t="str">
        <f>IF(Table1[[#This Row],[CTN]]&lt;1,"",INDEX([1]!NOTA[STN],Table1[[#This Row],[//NOTA]]))</f>
        <v>BOX</v>
      </c>
      <c r="AA1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B198" s="4" t="str">
        <f>IF(Table1[[#This Row],[CTN]]&lt;1,INDEX([1]!NOTA[QTY],Table1[[#This Row],[//NOTA]]),"")</f>
        <v/>
      </c>
      <c r="AC198" s="4" t="str">
        <f>IF(Table1[[#This Row],[SISA]]="","",INDEX([1]!NOTA[STN],Table1[[#This Row],[//NOTA]]))</f>
        <v/>
      </c>
      <c r="AD1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8" s="2" t="str">
        <f>IF(Table1[[#This Row],[SISA X]]="","",Table1[[#This Row],[STN X]])</f>
        <v/>
      </c>
      <c r="AF198" s="2" t="str">
        <f ca="1">IF(AND(AR$5:AR$345&gt;=$3:$3,AR$5:AR$345&lt;=$4:$4),Table1[[#This Row],[CTN]],"")</f>
        <v/>
      </c>
      <c r="AG198" s="2" t="str">
        <f ca="1">IF(Table1[[#This Row],[CTN_MG_1]]="","",Table1[[#This Row],[SISA X]])</f>
        <v/>
      </c>
      <c r="AH198" s="2" t="str">
        <f ca="1">IF(Table1[[#This Row],[QTY_ECER_MG_1]]="","",Table1[[#This Row],[STN SISA X]])</f>
        <v/>
      </c>
      <c r="AI198" s="2" t="str">
        <f ca="1">IF(Table1[[#This Row],[CTN_MG_1]]="","",COUNT(AF$6:AF198))</f>
        <v/>
      </c>
      <c r="AJ198" s="2">
        <f ca="1">IF(AND(Table1[TGL_H]&gt;=$3:$3,Table1[TGL_H]&lt;=$4:$4),Table1[CTN],"")</f>
        <v>2</v>
      </c>
      <c r="AK198" s="2" t="str">
        <f ca="1">IF(Table1[[#This Row],[CTN_MG_2]]="","",Table1[[#This Row],[SISA X]])</f>
        <v/>
      </c>
      <c r="AL198" s="2" t="str">
        <f ca="1">IF(Table1[[#This Row],[QTY_ECER_MG_2]]="","",Table1[[#This Row],[STN SISA X]])</f>
        <v/>
      </c>
      <c r="AM198" s="2">
        <f ca="1">IF(Table1[[#This Row],[CTN_MG_2]]="","",COUNT(AJ$6:AJ198))</f>
        <v>24</v>
      </c>
      <c r="AN198" s="2" t="str">
        <f ca="1">IF(AND(AR$5:AR$345&gt;=$3:$3,AR$5:AR$345&lt;=$4:$4),Table1[[#This Row],[CTN]],"")</f>
        <v/>
      </c>
      <c r="AO198" s="2" t="str">
        <f ca="1">IF(Table1[[#This Row],[CTN_MG_3]]="","",Table1[[#This Row],[SISA X]])</f>
        <v/>
      </c>
      <c r="AP198" s="2" t="str">
        <f ca="1">IF(Table1[[#This Row],[QTY_ECER_MG_3]]="","",Table1[[#This Row],[STN SISA X]])</f>
        <v/>
      </c>
      <c r="AQ198" s="4" t="str">
        <f ca="1">IF(Table1[[#This Row],[CTN_MG_3]]="","",COUNT(AN$6:AN198))</f>
        <v/>
      </c>
      <c r="AR198" s="3">
        <f ca="1">INDEX([1]!NOTA[TGL_H],Table1[[#This Row],[//NOTA]])</f>
        <v>45117</v>
      </c>
    </row>
    <row r="199" spans="1:44" x14ac:dyDescent="0.25">
      <c r="A199" s="1">
        <v>248</v>
      </c>
      <c r="D199" s="4" t="str">
        <f ca="1">INDEX([1]!NOTA[NB NOTA_C_QTY],Table1[[#This Row],[//NOTA]])</f>
        <v>erasereb30jk50box30pcsartomoro</v>
      </c>
      <c r="E19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199" s="4" t="e">
        <f ca="1">MATCH(E$5:E$345,[2]!GLOBAL[POINTER],0)</f>
        <v>#N/A</v>
      </c>
      <c r="G199" s="4">
        <f t="shared" si="3"/>
        <v>248</v>
      </c>
      <c r="H199" s="4">
        <f ca="1">MATCH(Table1[[#This Row],[NB NOTA_C_QTY]],[3]!db[NB NOTA_C_QTY],0)</f>
        <v>769</v>
      </c>
      <c r="I199" s="4" t="str">
        <f ca="1">INDEX(INDIRECT($4:$4),Table1[//DB])</f>
        <v>Stip JK EB-30 Hitam</v>
      </c>
      <c r="J199" s="4" t="str">
        <f ca="1">INDEX(INDIRECT($4:$4),Table1[//DB])</f>
        <v>ARTO MORO</v>
      </c>
      <c r="K199" s="5" t="str">
        <f ca="1">INDEX(INDIRECT($4:$4),Table1[//DB])</f>
        <v>ATALI</v>
      </c>
      <c r="L199" s="4" t="str">
        <f ca="1">INDEX(INDIRECT($4:$4),Table1[//DB])</f>
        <v>50 BOX (30 PCS)</v>
      </c>
      <c r="M199" s="4" t="str">
        <f ca="1">INDEX(INDIRECT($4:$4),Table1[//DB])</f>
        <v>stip</v>
      </c>
      <c r="N199" s="4" t="str">
        <f ca="1">INDEX(INDIRECT($4:$4),Table1[//DB])</f>
        <v>50</v>
      </c>
      <c r="O199" s="4" t="str">
        <f ca="1">INDEX(INDIRECT($4:$4),Table1[//DB])</f>
        <v>BOX</v>
      </c>
      <c r="P199" s="4" t="str">
        <f ca="1">INDEX(INDIRECT($4:$4),Table1[//DB])</f>
        <v>30</v>
      </c>
      <c r="Q199" s="4" t="str">
        <f ca="1">INDEX(INDIRECT($4:$4),Table1[//DB])</f>
        <v>PCS</v>
      </c>
      <c r="R199" s="4" t="str">
        <f ca="1">INDEX(INDIRECT($4:$4),Table1[//DB])</f>
        <v/>
      </c>
      <c r="S199" s="4" t="str">
        <f ca="1">INDEX(INDIRECT($4:$4),Table1[//DB])</f>
        <v/>
      </c>
      <c r="T199" s="4">
        <f ca="1">INDEX(INDIRECT($4:$4),Table1[//DB])</f>
        <v>1500</v>
      </c>
      <c r="U199" s="4" t="str">
        <f ca="1">INDEX(INDIRECT($4:$4),Table1[//DB])</f>
        <v>PCS</v>
      </c>
      <c r="V199" s="4"/>
      <c r="W199" s="2">
        <f>INDEX([1]!NOTA[C],Table1[[#This Row],[//NOTA]])</f>
        <v>2</v>
      </c>
      <c r="X19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9" s="2">
        <f>IF(Table1[[#This Row],[CTN]]&lt;1,"",INDEX([1]!NOTA[QTY],Table1[[#This Row],[//NOTA]]))</f>
        <v>100</v>
      </c>
      <c r="Z199" s="2" t="str">
        <f>IF(Table1[[#This Row],[CTN]]&lt;1,"",INDEX([1]!NOTA[STN],Table1[[#This Row],[//NOTA]]))</f>
        <v>BOX</v>
      </c>
      <c r="AA1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199" s="4" t="str">
        <f>IF(Table1[[#This Row],[CTN]]&lt;1,INDEX([1]!NOTA[QTY],Table1[[#This Row],[//NOTA]]),"")</f>
        <v/>
      </c>
      <c r="AC199" s="4" t="str">
        <f>IF(Table1[[#This Row],[SISA]]="","",INDEX([1]!NOTA[STN],Table1[[#This Row],[//NOTA]]))</f>
        <v/>
      </c>
      <c r="AD1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9" s="2" t="str">
        <f>IF(Table1[[#This Row],[SISA X]]="","",Table1[[#This Row],[STN X]])</f>
        <v/>
      </c>
      <c r="AF199" s="2" t="str">
        <f ca="1">IF(AND(AR$5:AR$345&gt;=$3:$3,AR$5:AR$345&lt;=$4:$4),Table1[[#This Row],[CTN]],"")</f>
        <v/>
      </c>
      <c r="AG199" s="2" t="str">
        <f ca="1">IF(Table1[[#This Row],[CTN_MG_1]]="","",Table1[[#This Row],[SISA X]])</f>
        <v/>
      </c>
      <c r="AH199" s="2" t="str">
        <f ca="1">IF(Table1[[#This Row],[QTY_ECER_MG_1]]="","",Table1[[#This Row],[STN SISA X]])</f>
        <v/>
      </c>
      <c r="AI199" s="2" t="str">
        <f ca="1">IF(Table1[[#This Row],[CTN_MG_1]]="","",COUNT(AF$6:AF199))</f>
        <v/>
      </c>
      <c r="AJ199" s="2">
        <f ca="1">IF(AND(Table1[TGL_H]&gt;=$3:$3,Table1[TGL_H]&lt;=$4:$4),Table1[CTN],"")</f>
        <v>2</v>
      </c>
      <c r="AK199" s="2" t="str">
        <f ca="1">IF(Table1[[#This Row],[CTN_MG_2]]="","",Table1[[#This Row],[SISA X]])</f>
        <v/>
      </c>
      <c r="AL199" s="2" t="str">
        <f ca="1">IF(Table1[[#This Row],[QTY_ECER_MG_2]]="","",Table1[[#This Row],[STN SISA X]])</f>
        <v/>
      </c>
      <c r="AM199" s="2">
        <f ca="1">IF(Table1[[#This Row],[CTN_MG_2]]="","",COUNT(AJ$6:AJ199))</f>
        <v>25</v>
      </c>
      <c r="AN199" s="2" t="str">
        <f ca="1">IF(AND(AR$5:AR$345&gt;=$3:$3,AR$5:AR$345&lt;=$4:$4),Table1[[#This Row],[CTN]],"")</f>
        <v/>
      </c>
      <c r="AO199" s="2" t="str">
        <f ca="1">IF(Table1[[#This Row],[CTN_MG_3]]="","",Table1[[#This Row],[SISA X]])</f>
        <v/>
      </c>
      <c r="AP199" s="2" t="str">
        <f ca="1">IF(Table1[[#This Row],[QTY_ECER_MG_3]]="","",Table1[[#This Row],[STN SISA X]])</f>
        <v/>
      </c>
      <c r="AQ199" s="4" t="str">
        <f ca="1">IF(Table1[[#This Row],[CTN_MG_3]]="","",COUNT(AN$6:AN199))</f>
        <v/>
      </c>
      <c r="AR199" s="3">
        <f ca="1">INDEX([1]!NOTA[TGL_H],Table1[[#This Row],[//NOTA]])</f>
        <v>45117</v>
      </c>
    </row>
    <row r="200" spans="1:44" x14ac:dyDescent="0.25">
      <c r="A200" s="1">
        <v>249</v>
      </c>
      <c r="D200" s="4" t="str">
        <f ca="1">INDEX([1]!NOTA[NB NOTA_C_QTY],Table1[[#This Row],[//NOTA]])</f>
        <v>eraserer30wjk50box30pcsartomoro</v>
      </c>
      <c r="E20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00" s="4" t="e">
        <f ca="1">MATCH(E$5:E$345,[2]!GLOBAL[POINTER],0)</f>
        <v>#N/A</v>
      </c>
      <c r="G200" s="4">
        <f t="shared" si="3"/>
        <v>249</v>
      </c>
      <c r="H200" s="4">
        <f ca="1">MATCH(Table1[[#This Row],[NB NOTA_C_QTY]],[3]!db[NB NOTA_C_QTY],0)</f>
        <v>775</v>
      </c>
      <c r="I200" s="4" t="str">
        <f ca="1">INDEX(INDIRECT($4:$4),Table1[//DB])</f>
        <v>Stip JK ER-30 W</v>
      </c>
      <c r="J200" s="4" t="str">
        <f ca="1">INDEX(INDIRECT($4:$4),Table1[//DB])</f>
        <v>ARTO MORO</v>
      </c>
      <c r="K200" s="5" t="str">
        <f ca="1">INDEX(INDIRECT($4:$4),Table1[//DB])</f>
        <v>ATALI</v>
      </c>
      <c r="L200" s="4" t="str">
        <f ca="1">INDEX(INDIRECT($4:$4),Table1[//DB])</f>
        <v>50 BOX (30 PCS)</v>
      </c>
      <c r="M200" s="4" t="str">
        <f ca="1">INDEX(INDIRECT($4:$4),Table1[//DB])</f>
        <v>stip</v>
      </c>
      <c r="N200" s="4" t="str">
        <f ca="1">INDEX(INDIRECT($4:$4),Table1[//DB])</f>
        <v>50</v>
      </c>
      <c r="O200" s="4" t="str">
        <f ca="1">INDEX(INDIRECT($4:$4),Table1[//DB])</f>
        <v>BOX</v>
      </c>
      <c r="P200" s="4" t="str">
        <f ca="1">INDEX(INDIRECT($4:$4),Table1[//DB])</f>
        <v>30</v>
      </c>
      <c r="Q200" s="4" t="str">
        <f ca="1">INDEX(INDIRECT($4:$4),Table1[//DB])</f>
        <v>PCS</v>
      </c>
      <c r="R200" s="4" t="str">
        <f ca="1">INDEX(INDIRECT($4:$4),Table1[//DB])</f>
        <v/>
      </c>
      <c r="S200" s="4" t="str">
        <f ca="1">INDEX(INDIRECT($4:$4),Table1[//DB])</f>
        <v/>
      </c>
      <c r="T200" s="4">
        <f ca="1">INDEX(INDIRECT($4:$4),Table1[//DB])</f>
        <v>1500</v>
      </c>
      <c r="U200" s="4" t="str">
        <f ca="1">INDEX(INDIRECT($4:$4),Table1[//DB])</f>
        <v>PCS</v>
      </c>
      <c r="V200" s="4"/>
      <c r="W200" s="2">
        <f>INDEX([1]!NOTA[C],Table1[[#This Row],[//NOTA]])</f>
        <v>5</v>
      </c>
      <c r="X2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0" s="2">
        <f>IF(Table1[[#This Row],[CTN]]&lt;1,"",INDEX([1]!NOTA[QTY],Table1[[#This Row],[//NOTA]]))</f>
        <v>250</v>
      </c>
      <c r="Z200" s="2" t="str">
        <f>IF(Table1[[#This Row],[CTN]]&lt;1,"",INDEX([1]!NOTA[STN],Table1[[#This Row],[//NOTA]]))</f>
        <v>BOX</v>
      </c>
      <c r="AA2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00" s="4" t="str">
        <f>IF(Table1[[#This Row],[CTN]]&lt;1,INDEX([1]!NOTA[QTY],Table1[[#This Row],[//NOTA]]),"")</f>
        <v/>
      </c>
      <c r="AC200" s="4" t="str">
        <f>IF(Table1[[#This Row],[SISA]]="","",INDEX([1]!NOTA[STN],Table1[[#This Row],[//NOTA]]))</f>
        <v/>
      </c>
      <c r="AD2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0" s="2" t="str">
        <f>IF(Table1[[#This Row],[SISA X]]="","",Table1[[#This Row],[STN X]])</f>
        <v/>
      </c>
      <c r="AF200" s="2" t="str">
        <f ca="1">IF(AND(AR$5:AR$345&gt;=$3:$3,AR$5:AR$345&lt;=$4:$4),Table1[[#This Row],[CTN]],"")</f>
        <v/>
      </c>
      <c r="AG200" s="2" t="str">
        <f ca="1">IF(Table1[[#This Row],[CTN_MG_1]]="","",Table1[[#This Row],[SISA X]])</f>
        <v/>
      </c>
      <c r="AH200" s="2" t="str">
        <f ca="1">IF(Table1[[#This Row],[QTY_ECER_MG_1]]="","",Table1[[#This Row],[STN SISA X]])</f>
        <v/>
      </c>
      <c r="AI200" s="2" t="str">
        <f ca="1">IF(Table1[[#This Row],[CTN_MG_1]]="","",COUNT(AF$6:AF200))</f>
        <v/>
      </c>
      <c r="AJ200" s="2">
        <f ca="1">IF(AND(Table1[TGL_H]&gt;=$3:$3,Table1[TGL_H]&lt;=$4:$4),Table1[CTN],"")</f>
        <v>5</v>
      </c>
      <c r="AK200" s="2" t="str">
        <f ca="1">IF(Table1[[#This Row],[CTN_MG_2]]="","",Table1[[#This Row],[SISA X]])</f>
        <v/>
      </c>
      <c r="AL200" s="2" t="str">
        <f ca="1">IF(Table1[[#This Row],[QTY_ECER_MG_2]]="","",Table1[[#This Row],[STN SISA X]])</f>
        <v/>
      </c>
      <c r="AM200" s="2">
        <f ca="1">IF(Table1[[#This Row],[CTN_MG_2]]="","",COUNT(AJ$6:AJ200))</f>
        <v>26</v>
      </c>
      <c r="AN200" s="2" t="str">
        <f ca="1">IF(AND(AR$5:AR$345&gt;=$3:$3,AR$5:AR$345&lt;=$4:$4),Table1[[#This Row],[CTN]],"")</f>
        <v/>
      </c>
      <c r="AO200" s="2" t="str">
        <f ca="1">IF(Table1[[#This Row],[CTN_MG_3]]="","",Table1[[#This Row],[SISA X]])</f>
        <v/>
      </c>
      <c r="AP200" s="2" t="str">
        <f ca="1">IF(Table1[[#This Row],[QTY_ECER_MG_3]]="","",Table1[[#This Row],[STN SISA X]])</f>
        <v/>
      </c>
      <c r="AQ200" s="4" t="str">
        <f ca="1">IF(Table1[[#This Row],[CTN_MG_3]]="","",COUNT(AN$6:AN200))</f>
        <v/>
      </c>
      <c r="AR200" s="3">
        <f ca="1">INDEX([1]!NOTA[TGL_H],Table1[[#This Row],[//NOTA]])</f>
        <v>45117</v>
      </c>
    </row>
    <row r="201" spans="1:44" x14ac:dyDescent="0.25">
      <c r="A201" s="1">
        <v>250</v>
      </c>
      <c r="D201" s="4" t="str">
        <f ca="1">INDEX([1]!NOTA[NB NOTA_C_QTY],Table1[[#This Row],[//NOTA]])</f>
        <v>eraser526b20jk50box20pcsartomoro</v>
      </c>
      <c r="E20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01" s="4" t="e">
        <f ca="1">MATCH(E$5:E$345,[2]!GLOBAL[POINTER],0)</f>
        <v>#N/A</v>
      </c>
      <c r="G201" s="4">
        <f t="shared" si="3"/>
        <v>250</v>
      </c>
      <c r="H201" s="4">
        <f ca="1">MATCH(Table1[[#This Row],[NB NOTA_C_QTY]],[3]!db[NB NOTA_C_QTY],0)</f>
        <v>765</v>
      </c>
      <c r="I201" s="4" t="str">
        <f ca="1">INDEX(INDIRECT($4:$4),Table1[//DB])</f>
        <v>Stip JK 526-B20 Putih</v>
      </c>
      <c r="J201" s="4" t="str">
        <f ca="1">INDEX(INDIRECT($4:$4),Table1[//DB])</f>
        <v>ARTO MORO</v>
      </c>
      <c r="K201" s="5" t="str">
        <f ca="1">INDEX(INDIRECT($4:$4),Table1[//DB])</f>
        <v>ATALI</v>
      </c>
      <c r="L201" s="4" t="str">
        <f ca="1">INDEX(INDIRECT($4:$4),Table1[//DB])</f>
        <v>50 BOX (20 PCS)</v>
      </c>
      <c r="M201" s="4" t="str">
        <f ca="1">INDEX(INDIRECT($4:$4),Table1[//DB])</f>
        <v>stip</v>
      </c>
      <c r="N201" s="4" t="str">
        <f ca="1">INDEX(INDIRECT($4:$4),Table1[//DB])</f>
        <v>50</v>
      </c>
      <c r="O201" s="4" t="str">
        <f ca="1">INDEX(INDIRECT($4:$4),Table1[//DB])</f>
        <v>BOX</v>
      </c>
      <c r="P201" s="4" t="str">
        <f ca="1">INDEX(INDIRECT($4:$4),Table1[//DB])</f>
        <v>20</v>
      </c>
      <c r="Q201" s="4" t="str">
        <f ca="1">INDEX(INDIRECT($4:$4),Table1[//DB])</f>
        <v>PCS</v>
      </c>
      <c r="R201" s="4" t="str">
        <f ca="1">INDEX(INDIRECT($4:$4),Table1[//DB])</f>
        <v/>
      </c>
      <c r="S201" s="4" t="str">
        <f ca="1">INDEX(INDIRECT($4:$4),Table1[//DB])</f>
        <v/>
      </c>
      <c r="T201" s="4">
        <f ca="1">INDEX(INDIRECT($4:$4),Table1[//DB])</f>
        <v>1000</v>
      </c>
      <c r="U201" s="4" t="str">
        <f ca="1">INDEX(INDIRECT($4:$4),Table1[//DB])</f>
        <v>PCS</v>
      </c>
      <c r="V201" s="4"/>
      <c r="W201" s="2">
        <f>INDEX([1]!NOTA[C],Table1[[#This Row],[//NOTA]])</f>
        <v>5</v>
      </c>
      <c r="X20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1" s="2">
        <f>IF(Table1[[#This Row],[CTN]]&lt;1,"",INDEX([1]!NOTA[QTY],Table1[[#This Row],[//NOTA]]))</f>
        <v>250</v>
      </c>
      <c r="Z201" s="2" t="str">
        <f>IF(Table1[[#This Row],[CTN]]&lt;1,"",INDEX([1]!NOTA[STN],Table1[[#This Row],[//NOTA]]))</f>
        <v>BOX</v>
      </c>
      <c r="AA2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B201" s="4" t="str">
        <f>IF(Table1[[#This Row],[CTN]]&lt;1,INDEX([1]!NOTA[QTY],Table1[[#This Row],[//NOTA]]),"")</f>
        <v/>
      </c>
      <c r="AC201" s="4" t="str">
        <f>IF(Table1[[#This Row],[SISA]]="","",INDEX([1]!NOTA[STN],Table1[[#This Row],[//NOTA]]))</f>
        <v/>
      </c>
      <c r="AD2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1" s="2" t="str">
        <f>IF(Table1[[#This Row],[SISA X]]="","",Table1[[#This Row],[STN X]])</f>
        <v/>
      </c>
      <c r="AF201" s="2" t="str">
        <f ca="1">IF(AND(AR$5:AR$345&gt;=$3:$3,AR$5:AR$345&lt;=$4:$4),Table1[[#This Row],[CTN]],"")</f>
        <v/>
      </c>
      <c r="AG201" s="2" t="str">
        <f ca="1">IF(Table1[[#This Row],[CTN_MG_1]]="","",Table1[[#This Row],[SISA X]])</f>
        <v/>
      </c>
      <c r="AH201" s="2" t="str">
        <f ca="1">IF(Table1[[#This Row],[QTY_ECER_MG_1]]="","",Table1[[#This Row],[STN SISA X]])</f>
        <v/>
      </c>
      <c r="AI201" s="2" t="str">
        <f ca="1">IF(Table1[[#This Row],[CTN_MG_1]]="","",COUNT(AF$6:AF201))</f>
        <v/>
      </c>
      <c r="AJ201" s="2">
        <f ca="1">IF(AND(Table1[TGL_H]&gt;=$3:$3,Table1[TGL_H]&lt;=$4:$4),Table1[CTN],"")</f>
        <v>5</v>
      </c>
      <c r="AK201" s="2" t="str">
        <f ca="1">IF(Table1[[#This Row],[CTN_MG_2]]="","",Table1[[#This Row],[SISA X]])</f>
        <v/>
      </c>
      <c r="AL201" s="2" t="str">
        <f ca="1">IF(Table1[[#This Row],[QTY_ECER_MG_2]]="","",Table1[[#This Row],[STN SISA X]])</f>
        <v/>
      </c>
      <c r="AM201" s="2">
        <f ca="1">IF(Table1[[#This Row],[CTN_MG_2]]="","",COUNT(AJ$6:AJ201))</f>
        <v>27</v>
      </c>
      <c r="AN201" s="2" t="str">
        <f ca="1">IF(AND(AR$5:AR$345&gt;=$3:$3,AR$5:AR$345&lt;=$4:$4),Table1[[#This Row],[CTN]],"")</f>
        <v/>
      </c>
      <c r="AO201" s="2" t="str">
        <f ca="1">IF(Table1[[#This Row],[CTN_MG_3]]="","",Table1[[#This Row],[SISA X]])</f>
        <v/>
      </c>
      <c r="AP201" s="2" t="str">
        <f ca="1">IF(Table1[[#This Row],[QTY_ECER_MG_3]]="","",Table1[[#This Row],[STN SISA X]])</f>
        <v/>
      </c>
      <c r="AQ201" s="4" t="str">
        <f ca="1">IF(Table1[[#This Row],[CTN_MG_3]]="","",COUNT(AN$6:AN201))</f>
        <v/>
      </c>
      <c r="AR201" s="3">
        <f ca="1">INDEX([1]!NOTA[TGL_H],Table1[[#This Row],[//NOTA]])</f>
        <v>45117</v>
      </c>
    </row>
    <row r="202" spans="1:44" x14ac:dyDescent="0.25">
      <c r="A202" s="1">
        <v>251</v>
      </c>
      <c r="D202" s="4" t="str">
        <f ca="1">INDEX([1]!NOTA[NB NOTA_C_QTY],Table1[[#This Row],[//NOTA]])</f>
        <v>erasererb20bljk50box20pcsartomoro</v>
      </c>
      <c r="E20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stipjkerb20bl50box20pcs</v>
      </c>
      <c r="F202" s="4" t="e">
        <f ca="1">MATCH(E$5:E$345,[2]!GLOBAL[POINTER],0)</f>
        <v>#N/A</v>
      </c>
      <c r="G202" s="4">
        <f t="shared" si="3"/>
        <v>251</v>
      </c>
      <c r="H202" s="4">
        <f ca="1">MATCH(Table1[[#This Row],[NB NOTA_C_QTY]],[3]!db[NB NOTA_C_QTY],0)</f>
        <v>776</v>
      </c>
      <c r="I202" s="4" t="str">
        <f ca="1">INDEX(INDIRECT($4:$4),Table1[//DB])</f>
        <v>Stip JK ER-B20 BL</v>
      </c>
      <c r="J202" s="4" t="str">
        <f ca="1">INDEX(INDIRECT($4:$4),Table1[//DB])</f>
        <v>ARTO MORO</v>
      </c>
      <c r="K202" s="5" t="str">
        <f ca="1">INDEX(INDIRECT($4:$4),Table1[//DB])</f>
        <v>ATALI</v>
      </c>
      <c r="L202" s="4" t="str">
        <f ca="1">INDEX(INDIRECT($4:$4),Table1[//DB])</f>
        <v>50 BOX (20 PCS)</v>
      </c>
      <c r="M202" s="4" t="str">
        <f ca="1">INDEX(INDIRECT($4:$4),Table1[//DB])</f>
        <v>stip</v>
      </c>
      <c r="N202" s="4" t="str">
        <f ca="1">INDEX(INDIRECT($4:$4),Table1[//DB])</f>
        <v>50</v>
      </c>
      <c r="O202" s="4" t="str">
        <f ca="1">INDEX(INDIRECT($4:$4),Table1[//DB])</f>
        <v>BOX</v>
      </c>
      <c r="P202" s="4" t="str">
        <f ca="1">INDEX(INDIRECT($4:$4),Table1[//DB])</f>
        <v>20</v>
      </c>
      <c r="Q202" s="4" t="str">
        <f ca="1">INDEX(INDIRECT($4:$4),Table1[//DB])</f>
        <v>PCS</v>
      </c>
      <c r="R202" s="4" t="str">
        <f ca="1">INDEX(INDIRECT($4:$4),Table1[//DB])</f>
        <v/>
      </c>
      <c r="S202" s="4" t="str">
        <f ca="1">INDEX(INDIRECT($4:$4),Table1[//DB])</f>
        <v/>
      </c>
      <c r="T202" s="4">
        <f ca="1">INDEX(INDIRECT($4:$4),Table1[//DB])</f>
        <v>1000</v>
      </c>
      <c r="U202" s="4" t="str">
        <f ca="1">INDEX(INDIRECT($4:$4),Table1[//DB])</f>
        <v>PCS</v>
      </c>
      <c r="V202" s="4"/>
      <c r="W202" s="2">
        <f>INDEX([1]!NOTA[C],Table1[[#This Row],[//NOTA]])</f>
        <v>2</v>
      </c>
      <c r="X2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2" s="2">
        <f>IF(Table1[[#This Row],[CTN]]&lt;1,"",INDEX([1]!NOTA[QTY],Table1[[#This Row],[//NOTA]]))</f>
        <v>100</v>
      </c>
      <c r="Z202" s="2" t="str">
        <f>IF(Table1[[#This Row],[CTN]]&lt;1,"",INDEX([1]!NOTA[STN],Table1[[#This Row],[//NOTA]]))</f>
        <v>BOX</v>
      </c>
      <c r="AA2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02" s="4" t="str">
        <f>IF(Table1[[#This Row],[CTN]]&lt;1,INDEX([1]!NOTA[QTY],Table1[[#This Row],[//NOTA]]),"")</f>
        <v/>
      </c>
      <c r="AC202" s="4" t="str">
        <f>IF(Table1[[#This Row],[SISA]]="","",INDEX([1]!NOTA[STN],Table1[[#This Row],[//NOTA]]))</f>
        <v/>
      </c>
      <c r="AD2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2" s="2" t="str">
        <f>IF(Table1[[#This Row],[SISA X]]="","",Table1[[#This Row],[STN X]])</f>
        <v/>
      </c>
      <c r="AF202" s="2" t="str">
        <f ca="1">IF(AND(AR$5:AR$345&gt;=$3:$3,AR$5:AR$345&lt;=$4:$4),Table1[[#This Row],[CTN]],"")</f>
        <v/>
      </c>
      <c r="AG202" s="2" t="str">
        <f ca="1">IF(Table1[[#This Row],[CTN_MG_1]]="","",Table1[[#This Row],[SISA X]])</f>
        <v/>
      </c>
      <c r="AH202" s="2" t="str">
        <f ca="1">IF(Table1[[#This Row],[QTY_ECER_MG_1]]="","",Table1[[#This Row],[STN SISA X]])</f>
        <v/>
      </c>
      <c r="AI202" s="2" t="str">
        <f ca="1">IF(Table1[[#This Row],[CTN_MG_1]]="","",COUNT(AF$6:AF202))</f>
        <v/>
      </c>
      <c r="AJ202" s="2">
        <f ca="1">IF(AND(Table1[TGL_H]&gt;=$3:$3,Table1[TGL_H]&lt;=$4:$4),Table1[CTN],"")</f>
        <v>2</v>
      </c>
      <c r="AK202" s="2" t="str">
        <f ca="1">IF(Table1[[#This Row],[CTN_MG_2]]="","",Table1[[#This Row],[SISA X]])</f>
        <v/>
      </c>
      <c r="AL202" s="2" t="str">
        <f ca="1">IF(Table1[[#This Row],[QTY_ECER_MG_2]]="","",Table1[[#This Row],[STN SISA X]])</f>
        <v/>
      </c>
      <c r="AM202" s="2">
        <f ca="1">IF(Table1[[#This Row],[CTN_MG_2]]="","",COUNT(AJ$6:AJ202))</f>
        <v>28</v>
      </c>
      <c r="AN202" s="2" t="str">
        <f ca="1">IF(AND(AR$5:AR$345&gt;=$3:$3,AR$5:AR$345&lt;=$4:$4),Table1[[#This Row],[CTN]],"")</f>
        <v/>
      </c>
      <c r="AO202" s="2" t="str">
        <f ca="1">IF(Table1[[#This Row],[CTN_MG_3]]="","",Table1[[#This Row],[SISA X]])</f>
        <v/>
      </c>
      <c r="AP202" s="2" t="str">
        <f ca="1">IF(Table1[[#This Row],[QTY_ECER_MG_3]]="","",Table1[[#This Row],[STN SISA X]])</f>
        <v/>
      </c>
      <c r="AQ202" s="4" t="str">
        <f ca="1">IF(Table1[[#This Row],[CTN_MG_3]]="","",COUNT(AN$6:AN202))</f>
        <v/>
      </c>
      <c r="AR202" s="3">
        <f ca="1">INDEX([1]!NOTA[TGL_H],Table1[[#This Row],[//NOTA]])</f>
        <v>45117</v>
      </c>
    </row>
    <row r="203" spans="1:44" x14ac:dyDescent="0.25">
      <c r="A203" s="1">
        <v>253</v>
      </c>
      <c r="D203" s="4" t="str">
        <f ca="1">INDEX([1]!NOTA[NB NOTA_C_QTY],Table1[[#This Row],[//NOTA]])</f>
        <v>oilpastelop12sppcaseseaworldjk12lsnartomoro</v>
      </c>
      <c r="E20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03" s="4" t="e">
        <f ca="1">MATCH(E$5:E$345,[2]!GLOBAL[POINTER],0)</f>
        <v>#N/A</v>
      </c>
      <c r="G203" s="4">
        <f t="shared" si="3"/>
        <v>253</v>
      </c>
      <c r="H203" s="4">
        <f ca="1">MATCH(Table1[[#This Row],[NB NOTA_C_QTY]],[3]!db[NB NOTA_C_QTY],0)</f>
        <v>1765</v>
      </c>
      <c r="I203" s="4" t="str">
        <f ca="1">INDEX(INDIRECT($4:$4),Table1[//DB])</f>
        <v>O pastel JK 12W OP-12 S</v>
      </c>
      <c r="J203" s="4" t="str">
        <f ca="1">INDEX(INDIRECT($4:$4),Table1[//DB])</f>
        <v>ARTO MORO</v>
      </c>
      <c r="K203" s="5" t="str">
        <f ca="1">INDEX(INDIRECT($4:$4),Table1[//DB])</f>
        <v>ATALI</v>
      </c>
      <c r="L203" s="4" t="str">
        <f ca="1">INDEX(INDIRECT($4:$4),Table1[//DB])</f>
        <v>12 LSN</v>
      </c>
      <c r="M203" s="4" t="str">
        <f ca="1">INDEX(INDIRECT($4:$4),Table1[//DB])</f>
        <v>cr/op</v>
      </c>
      <c r="N203" s="4" t="str">
        <f ca="1">INDEX(INDIRECT($4:$4),Table1[//DB])</f>
        <v>12</v>
      </c>
      <c r="O203" s="4" t="str">
        <f ca="1">INDEX(INDIRECT($4:$4),Table1[//DB])</f>
        <v>LSN</v>
      </c>
      <c r="P203" s="4">
        <f ca="1">INDEX(INDIRECT($4:$4),Table1[//DB])</f>
        <v>12</v>
      </c>
      <c r="Q203" s="4" t="str">
        <f ca="1">INDEX(INDIRECT($4:$4),Table1[//DB])</f>
        <v>PCS</v>
      </c>
      <c r="R203" s="4" t="str">
        <f ca="1">INDEX(INDIRECT($4:$4),Table1[//DB])</f>
        <v/>
      </c>
      <c r="S203" s="4" t="str">
        <f ca="1">INDEX(INDIRECT($4:$4),Table1[//DB])</f>
        <v/>
      </c>
      <c r="T203" s="4">
        <f ca="1">INDEX(INDIRECT($4:$4),Table1[//DB])</f>
        <v>144</v>
      </c>
      <c r="U203" s="4" t="str">
        <f ca="1">INDEX(INDIRECT($4:$4),Table1[//DB])</f>
        <v>PCS</v>
      </c>
      <c r="V203" s="4"/>
      <c r="W203" s="2">
        <f>INDEX([1]!NOTA[C],Table1[[#This Row],[//NOTA]])</f>
        <v>7</v>
      </c>
      <c r="X203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03" s="2">
        <f>IF(Table1[[#This Row],[CTN]]&lt;1,"",INDEX([1]!NOTA[QTY],Table1[[#This Row],[//NOTA]]))</f>
        <v>1008</v>
      </c>
      <c r="Z203" s="2" t="str">
        <f>IF(Table1[[#This Row],[CTN]]&lt;1,"",INDEX([1]!NOTA[STN],Table1[[#This Row],[//NOTA]]))</f>
        <v>SET</v>
      </c>
      <c r="AA2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1008</v>
      </c>
      <c r="AB203" s="4" t="str">
        <f>IF(Table1[[#This Row],[CTN]]&lt;1,INDEX([1]!NOTA[QTY],Table1[[#This Row],[//NOTA]]),"")</f>
        <v/>
      </c>
      <c r="AC203" s="4" t="str">
        <f>IF(Table1[[#This Row],[SISA]]="","",INDEX([1]!NOTA[STN],Table1[[#This Row],[//NOTA]]))</f>
        <v/>
      </c>
      <c r="AD2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3" s="2" t="str">
        <f>IF(Table1[[#This Row],[SISA X]]="","",Table1[[#This Row],[STN X]])</f>
        <v/>
      </c>
      <c r="AF203" s="2" t="str">
        <f ca="1">IF(AND(AR$5:AR$345&gt;=$3:$3,AR$5:AR$345&lt;=$4:$4),Table1[[#This Row],[CTN]],"")</f>
        <v/>
      </c>
      <c r="AG203" s="2" t="str">
        <f ca="1">IF(Table1[[#This Row],[CTN_MG_1]]="","",Table1[[#This Row],[SISA X]])</f>
        <v/>
      </c>
      <c r="AH203" s="2" t="str">
        <f ca="1">IF(Table1[[#This Row],[QTY_ECER_MG_1]]="","",Table1[[#This Row],[STN SISA X]])</f>
        <v/>
      </c>
      <c r="AI203" s="2" t="str">
        <f ca="1">IF(Table1[[#This Row],[CTN_MG_1]]="","",COUNT(AF$6:AF203))</f>
        <v/>
      </c>
      <c r="AJ203" s="2">
        <f ca="1">IF(AND(Table1[TGL_H]&gt;=$3:$3,Table1[TGL_H]&lt;=$4:$4),Table1[CTN],"")</f>
        <v>7</v>
      </c>
      <c r="AK203" s="2" t="str">
        <f ca="1">IF(Table1[[#This Row],[CTN_MG_2]]="","",Table1[[#This Row],[SISA X]])</f>
        <v/>
      </c>
      <c r="AL203" s="2" t="str">
        <f ca="1">IF(Table1[[#This Row],[QTY_ECER_MG_2]]="","",Table1[[#This Row],[STN SISA X]])</f>
        <v/>
      </c>
      <c r="AM203" s="2">
        <f ca="1">IF(Table1[[#This Row],[CTN_MG_2]]="","",COUNT(AJ$6:AJ203))</f>
        <v>29</v>
      </c>
      <c r="AN203" s="2" t="str">
        <f ca="1">IF(AND(AR$5:AR$345&gt;=$3:$3,AR$5:AR$345&lt;=$4:$4),Table1[[#This Row],[CTN]],"")</f>
        <v/>
      </c>
      <c r="AO203" s="2" t="str">
        <f ca="1">IF(Table1[[#This Row],[CTN_MG_3]]="","",Table1[[#This Row],[SISA X]])</f>
        <v/>
      </c>
      <c r="AP203" s="2" t="str">
        <f ca="1">IF(Table1[[#This Row],[QTY_ECER_MG_3]]="","",Table1[[#This Row],[STN SISA X]])</f>
        <v/>
      </c>
      <c r="AQ203" s="4" t="str">
        <f ca="1">IF(Table1[[#This Row],[CTN_MG_3]]="","",COUNT(AN$6:AN203))</f>
        <v/>
      </c>
      <c r="AR203" s="3">
        <f ca="1">INDEX([1]!NOTA[TGL_H],Table1[[#This Row],[//NOTA]])</f>
        <v>45117</v>
      </c>
    </row>
    <row r="204" spans="1:44" x14ac:dyDescent="0.25">
      <c r="A204" s="1">
        <v>254</v>
      </c>
      <c r="D204" s="4" t="str">
        <f ca="1">INDEX([1]!NOTA[NB NOTA_C_QTY],Table1[[#This Row],[//NOTA]])</f>
        <v>oilpastelop18sppcaseseaworldjk6lsnartomoro</v>
      </c>
      <c r="E20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04" s="4" t="e">
        <f ca="1">MATCH(E$5:E$345,[2]!GLOBAL[POINTER],0)</f>
        <v>#N/A</v>
      </c>
      <c r="G204" s="4">
        <f t="shared" si="3"/>
        <v>254</v>
      </c>
      <c r="H204" s="4">
        <f ca="1">MATCH(Table1[[#This Row],[NB NOTA_C_QTY]],[3]!db[NB NOTA_C_QTY],0)</f>
        <v>1766</v>
      </c>
      <c r="I204" s="4" t="str">
        <f ca="1">INDEX(INDIRECT($4:$4),Table1[//DB])</f>
        <v>O pastel JK 18W OP-18 S</v>
      </c>
      <c r="J204" s="4" t="str">
        <f ca="1">INDEX(INDIRECT($4:$4),Table1[//DB])</f>
        <v>ARTO MORO</v>
      </c>
      <c r="K204" s="5" t="str">
        <f ca="1">INDEX(INDIRECT($4:$4),Table1[//DB])</f>
        <v>ATALI</v>
      </c>
      <c r="L204" s="4" t="str">
        <f ca="1">INDEX(INDIRECT($4:$4),Table1[//DB])</f>
        <v>6 LSN</v>
      </c>
      <c r="M204" s="4" t="str">
        <f ca="1">INDEX(INDIRECT($4:$4),Table1[//DB])</f>
        <v>cr/op</v>
      </c>
      <c r="N204" s="4" t="str">
        <f ca="1">INDEX(INDIRECT($4:$4),Table1[//DB])</f>
        <v>6</v>
      </c>
      <c r="O204" s="4" t="str">
        <f ca="1">INDEX(INDIRECT($4:$4),Table1[//DB])</f>
        <v>LSN</v>
      </c>
      <c r="P204" s="4">
        <f ca="1">INDEX(INDIRECT($4:$4),Table1[//DB])</f>
        <v>12</v>
      </c>
      <c r="Q204" s="4" t="str">
        <f ca="1">INDEX(INDIRECT($4:$4),Table1[//DB])</f>
        <v>PCS</v>
      </c>
      <c r="R204" s="4" t="str">
        <f ca="1">INDEX(INDIRECT($4:$4),Table1[//DB])</f>
        <v/>
      </c>
      <c r="S204" s="4" t="str">
        <f ca="1">INDEX(INDIRECT($4:$4),Table1[//DB])</f>
        <v/>
      </c>
      <c r="T204" s="4">
        <f ca="1">INDEX(INDIRECT($4:$4),Table1[//DB])</f>
        <v>72</v>
      </c>
      <c r="U204" s="4" t="str">
        <f ca="1">INDEX(INDIRECT($4:$4),Table1[//DB])</f>
        <v>PCS</v>
      </c>
      <c r="V204" s="4"/>
      <c r="W204" s="2">
        <f>INDEX([1]!NOTA[C],Table1[[#This Row],[//NOTA]])</f>
        <v>1</v>
      </c>
      <c r="X20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4" s="2">
        <f>IF(Table1[[#This Row],[CTN]]&lt;1,"",INDEX([1]!NOTA[QTY],Table1[[#This Row],[//NOTA]]))</f>
        <v>72</v>
      </c>
      <c r="Z204" s="2" t="str">
        <f>IF(Table1[[#This Row],[CTN]]&lt;1,"",INDEX([1]!NOTA[STN],Table1[[#This Row],[//NOTA]]))</f>
        <v>SET</v>
      </c>
      <c r="AA2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204" s="4" t="str">
        <f>IF(Table1[[#This Row],[CTN]]&lt;1,INDEX([1]!NOTA[QTY],Table1[[#This Row],[//NOTA]]),"")</f>
        <v/>
      </c>
      <c r="AC204" s="4" t="str">
        <f>IF(Table1[[#This Row],[SISA]]="","",INDEX([1]!NOTA[STN],Table1[[#This Row],[//NOTA]]))</f>
        <v/>
      </c>
      <c r="AD2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4" s="2" t="str">
        <f>IF(Table1[[#This Row],[SISA X]]="","",Table1[[#This Row],[STN X]])</f>
        <v/>
      </c>
      <c r="AF204" s="2" t="str">
        <f ca="1">IF(AND(AR$5:AR$345&gt;=$3:$3,AR$5:AR$345&lt;=$4:$4),Table1[[#This Row],[CTN]],"")</f>
        <v/>
      </c>
      <c r="AG204" s="2" t="str">
        <f ca="1">IF(Table1[[#This Row],[CTN_MG_1]]="","",Table1[[#This Row],[SISA X]])</f>
        <v/>
      </c>
      <c r="AH204" s="2" t="str">
        <f ca="1">IF(Table1[[#This Row],[QTY_ECER_MG_1]]="","",Table1[[#This Row],[STN SISA X]])</f>
        <v/>
      </c>
      <c r="AI204" s="2" t="str">
        <f ca="1">IF(Table1[[#This Row],[CTN_MG_1]]="","",COUNT(AF$6:AF204))</f>
        <v/>
      </c>
      <c r="AJ204" s="2">
        <f ca="1">IF(AND(Table1[TGL_H]&gt;=$3:$3,Table1[TGL_H]&lt;=$4:$4),Table1[CTN],"")</f>
        <v>1</v>
      </c>
      <c r="AK204" s="2" t="str">
        <f ca="1">IF(Table1[[#This Row],[CTN_MG_2]]="","",Table1[[#This Row],[SISA X]])</f>
        <v/>
      </c>
      <c r="AL204" s="2" t="str">
        <f ca="1">IF(Table1[[#This Row],[QTY_ECER_MG_2]]="","",Table1[[#This Row],[STN SISA X]])</f>
        <v/>
      </c>
      <c r="AM204" s="2">
        <f ca="1">IF(Table1[[#This Row],[CTN_MG_2]]="","",COUNT(AJ$6:AJ204))</f>
        <v>30</v>
      </c>
      <c r="AN204" s="2" t="str">
        <f ca="1">IF(AND(AR$5:AR$345&gt;=$3:$3,AR$5:AR$345&lt;=$4:$4),Table1[[#This Row],[CTN]],"")</f>
        <v/>
      </c>
      <c r="AO204" s="2" t="str">
        <f ca="1">IF(Table1[[#This Row],[CTN_MG_3]]="","",Table1[[#This Row],[SISA X]])</f>
        <v/>
      </c>
      <c r="AP204" s="2" t="str">
        <f ca="1">IF(Table1[[#This Row],[QTY_ECER_MG_3]]="","",Table1[[#This Row],[STN SISA X]])</f>
        <v/>
      </c>
      <c r="AQ204" s="4" t="str">
        <f ca="1">IF(Table1[[#This Row],[CTN_MG_3]]="","",COUNT(AN$6:AN204))</f>
        <v/>
      </c>
      <c r="AR204" s="3">
        <f ca="1">INDEX([1]!NOTA[TGL_H],Table1[[#This Row],[//NOTA]])</f>
        <v>45117</v>
      </c>
    </row>
    <row r="205" spans="1:44" x14ac:dyDescent="0.25">
      <c r="A205" s="1">
        <v>255</v>
      </c>
      <c r="D205" s="4" t="str">
        <f ca="1">INDEX([1]!NOTA[NB NOTA_C_QTY],Table1[[#This Row],[//NOTA]])</f>
        <v>oilpastelop24sppcaseseaworldjk8box6setartomoro</v>
      </c>
      <c r="E20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05" s="4" t="e">
        <f ca="1">MATCH(E$5:E$345,[2]!GLOBAL[POINTER],0)</f>
        <v>#N/A</v>
      </c>
      <c r="G205" s="4">
        <f t="shared" si="3"/>
        <v>255</v>
      </c>
      <c r="H205" s="4">
        <f ca="1">MATCH(Table1[[#This Row],[NB NOTA_C_QTY]],[3]!db[NB NOTA_C_QTY],0)</f>
        <v>1767</v>
      </c>
      <c r="I205" s="4" t="str">
        <f ca="1">INDEX(INDIRECT($4:$4),Table1[//DB])</f>
        <v>O pastel JK 24W OP-24 S</v>
      </c>
      <c r="J205" s="4" t="str">
        <f ca="1">INDEX(INDIRECT($4:$4),Table1[//DB])</f>
        <v>ARTO MORO</v>
      </c>
      <c r="K205" s="5" t="str">
        <f ca="1">INDEX(INDIRECT($4:$4),Table1[//DB])</f>
        <v>ATALI</v>
      </c>
      <c r="L205" s="4" t="str">
        <f ca="1">INDEX(INDIRECT($4:$4),Table1[//DB])</f>
        <v>8 BOX (6 SET)</v>
      </c>
      <c r="M205" s="4" t="str">
        <f ca="1">INDEX(INDIRECT($4:$4),Table1[//DB])</f>
        <v>cr/op</v>
      </c>
      <c r="N205" s="4" t="str">
        <f ca="1">INDEX(INDIRECT($4:$4),Table1[//DB])</f>
        <v>8</v>
      </c>
      <c r="O205" s="4" t="str">
        <f ca="1">INDEX(INDIRECT($4:$4),Table1[//DB])</f>
        <v>BOX</v>
      </c>
      <c r="P205" s="4" t="str">
        <f ca="1">INDEX(INDIRECT($4:$4),Table1[//DB])</f>
        <v>6</v>
      </c>
      <c r="Q205" s="4" t="str">
        <f ca="1">INDEX(INDIRECT($4:$4),Table1[//DB])</f>
        <v>SET</v>
      </c>
      <c r="R205" s="4" t="str">
        <f ca="1">INDEX(INDIRECT($4:$4),Table1[//DB])</f>
        <v/>
      </c>
      <c r="S205" s="4" t="str">
        <f ca="1">INDEX(INDIRECT($4:$4),Table1[//DB])</f>
        <v/>
      </c>
      <c r="T205" s="4">
        <f ca="1">INDEX(INDIRECT($4:$4),Table1[//DB])</f>
        <v>48</v>
      </c>
      <c r="U205" s="4" t="str">
        <f ca="1">INDEX(INDIRECT($4:$4),Table1[//DB])</f>
        <v>SET</v>
      </c>
      <c r="V205" s="4"/>
      <c r="W205" s="2">
        <f>INDEX([1]!NOTA[C],Table1[[#This Row],[//NOTA]])</f>
        <v>5</v>
      </c>
      <c r="X20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5" s="2">
        <f>IF(Table1[[#This Row],[CTN]]&lt;1,"",INDEX([1]!NOTA[QTY],Table1[[#This Row],[//NOTA]]))</f>
        <v>240</v>
      </c>
      <c r="Z205" s="2" t="str">
        <f>IF(Table1[[#This Row],[CTN]]&lt;1,"",INDEX([1]!NOTA[STN],Table1[[#This Row],[//NOTA]]))</f>
        <v>SET</v>
      </c>
      <c r="AA2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05" s="4" t="str">
        <f>IF(Table1[[#This Row],[CTN]]&lt;1,INDEX([1]!NOTA[QTY],Table1[[#This Row],[//NOTA]]),"")</f>
        <v/>
      </c>
      <c r="AC205" s="4" t="str">
        <f>IF(Table1[[#This Row],[SISA]]="","",INDEX([1]!NOTA[STN],Table1[[#This Row],[//NOTA]]))</f>
        <v/>
      </c>
      <c r="AD2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5" s="2" t="str">
        <f>IF(Table1[[#This Row],[SISA X]]="","",Table1[[#This Row],[STN X]])</f>
        <v/>
      </c>
      <c r="AF205" s="2" t="str">
        <f ca="1">IF(AND(AR$5:AR$345&gt;=$3:$3,AR$5:AR$345&lt;=$4:$4),Table1[[#This Row],[CTN]],"")</f>
        <v/>
      </c>
      <c r="AG205" s="2" t="str">
        <f ca="1">IF(Table1[[#This Row],[CTN_MG_1]]="","",Table1[[#This Row],[SISA X]])</f>
        <v/>
      </c>
      <c r="AH205" s="2" t="str">
        <f ca="1">IF(Table1[[#This Row],[QTY_ECER_MG_1]]="","",Table1[[#This Row],[STN SISA X]])</f>
        <v/>
      </c>
      <c r="AI205" s="2" t="str">
        <f ca="1">IF(Table1[[#This Row],[CTN_MG_1]]="","",COUNT(AF$6:AF205))</f>
        <v/>
      </c>
      <c r="AJ205" s="2">
        <f ca="1">IF(AND(Table1[TGL_H]&gt;=$3:$3,Table1[TGL_H]&lt;=$4:$4),Table1[CTN],"")</f>
        <v>5</v>
      </c>
      <c r="AK205" s="2" t="str">
        <f ca="1">IF(Table1[[#This Row],[CTN_MG_2]]="","",Table1[[#This Row],[SISA X]])</f>
        <v/>
      </c>
      <c r="AL205" s="2" t="str">
        <f ca="1">IF(Table1[[#This Row],[QTY_ECER_MG_2]]="","",Table1[[#This Row],[STN SISA X]])</f>
        <v/>
      </c>
      <c r="AM205" s="2">
        <f ca="1">IF(Table1[[#This Row],[CTN_MG_2]]="","",COUNT(AJ$6:AJ205))</f>
        <v>31</v>
      </c>
      <c r="AN205" s="2" t="str">
        <f ca="1">IF(AND(AR$5:AR$345&gt;=$3:$3,AR$5:AR$345&lt;=$4:$4),Table1[[#This Row],[CTN]],"")</f>
        <v/>
      </c>
      <c r="AO205" s="2" t="str">
        <f ca="1">IF(Table1[[#This Row],[CTN_MG_3]]="","",Table1[[#This Row],[SISA X]])</f>
        <v/>
      </c>
      <c r="AP205" s="2" t="str">
        <f ca="1">IF(Table1[[#This Row],[QTY_ECER_MG_3]]="","",Table1[[#This Row],[STN SISA X]])</f>
        <v/>
      </c>
      <c r="AQ205" s="4" t="str">
        <f ca="1">IF(Table1[[#This Row],[CTN_MG_3]]="","",COUNT(AN$6:AN205))</f>
        <v/>
      </c>
      <c r="AR205" s="3">
        <f ca="1">INDEX([1]!NOTA[TGL_H],Table1[[#This Row],[//NOTA]])</f>
        <v>45117</v>
      </c>
    </row>
    <row r="206" spans="1:44" x14ac:dyDescent="0.25">
      <c r="A206" s="1">
        <v>256</v>
      </c>
      <c r="D206" s="4" t="str">
        <f ca="1">INDEX([1]!NOTA[NB NOTA_C_QTY],Table1[[#This Row],[//NOTA]])</f>
        <v>oilpastelop36sppcaseseaworldjk6box6setartomoro</v>
      </c>
      <c r="E20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206" s="4" t="e">
        <f ca="1">MATCH(E$5:E$345,[2]!GLOBAL[POINTER],0)</f>
        <v>#N/A</v>
      </c>
      <c r="G206" s="4">
        <f t="shared" si="3"/>
        <v>256</v>
      </c>
      <c r="H206" s="4">
        <f ca="1">MATCH(Table1[[#This Row],[NB NOTA_C_QTY]],[3]!db[NB NOTA_C_QTY],0)</f>
        <v>1768</v>
      </c>
      <c r="I206" s="4" t="str">
        <f ca="1">INDEX(INDIRECT($4:$4),Table1[//DB])</f>
        <v>O pastel JK 36W OP-36 S</v>
      </c>
      <c r="J206" s="4" t="str">
        <f ca="1">INDEX(INDIRECT($4:$4),Table1[//DB])</f>
        <v>ARTO MORO</v>
      </c>
      <c r="K206" s="5" t="str">
        <f ca="1">INDEX(INDIRECT($4:$4),Table1[//DB])</f>
        <v>ATALI</v>
      </c>
      <c r="L206" s="4" t="str">
        <f ca="1">INDEX(INDIRECT($4:$4),Table1[//DB])</f>
        <v>6 BOX (6 SET)</v>
      </c>
      <c r="M206" s="4" t="str">
        <f ca="1">INDEX(INDIRECT($4:$4),Table1[//DB])</f>
        <v>cr/op</v>
      </c>
      <c r="N206" s="4" t="str">
        <f ca="1">INDEX(INDIRECT($4:$4),Table1[//DB])</f>
        <v>6</v>
      </c>
      <c r="O206" s="4" t="str">
        <f ca="1">INDEX(INDIRECT($4:$4),Table1[//DB])</f>
        <v>BOX</v>
      </c>
      <c r="P206" s="4" t="str">
        <f ca="1">INDEX(INDIRECT($4:$4),Table1[//DB])</f>
        <v>6</v>
      </c>
      <c r="Q206" s="4" t="str">
        <f ca="1">INDEX(INDIRECT($4:$4),Table1[//DB])</f>
        <v>SET</v>
      </c>
      <c r="R206" s="4" t="str">
        <f ca="1">INDEX(INDIRECT($4:$4),Table1[//DB])</f>
        <v/>
      </c>
      <c r="S206" s="4" t="str">
        <f ca="1">INDEX(INDIRECT($4:$4),Table1[//DB])</f>
        <v/>
      </c>
      <c r="T206" s="4">
        <f ca="1">INDEX(INDIRECT($4:$4),Table1[//DB])</f>
        <v>36</v>
      </c>
      <c r="U206" s="4" t="str">
        <f ca="1">INDEX(INDIRECT($4:$4),Table1[//DB])</f>
        <v>SET</v>
      </c>
      <c r="V206" s="4"/>
      <c r="W206" s="2">
        <f>INDEX([1]!NOTA[C],Table1[[#This Row],[//NOTA]])</f>
        <v>1</v>
      </c>
      <c r="X2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6" s="2">
        <f>IF(Table1[[#This Row],[CTN]]&lt;1,"",INDEX([1]!NOTA[QTY],Table1[[#This Row],[//NOTA]]))</f>
        <v>36</v>
      </c>
      <c r="Z206" s="2" t="str">
        <f>IF(Table1[[#This Row],[CTN]]&lt;1,"",INDEX([1]!NOTA[STN],Table1[[#This Row],[//NOTA]]))</f>
        <v>SET</v>
      </c>
      <c r="AA2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</v>
      </c>
      <c r="AB206" s="4" t="str">
        <f>IF(Table1[[#This Row],[CTN]]&lt;1,INDEX([1]!NOTA[QTY],Table1[[#This Row],[//NOTA]]),"")</f>
        <v/>
      </c>
      <c r="AC206" s="4" t="str">
        <f>IF(Table1[[#This Row],[SISA]]="","",INDEX([1]!NOTA[STN],Table1[[#This Row],[//NOTA]]))</f>
        <v/>
      </c>
      <c r="AD2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6" s="2" t="str">
        <f>IF(Table1[[#This Row],[SISA X]]="","",Table1[[#This Row],[STN X]])</f>
        <v/>
      </c>
      <c r="AF206" s="2" t="str">
        <f ca="1">IF(AND(AR$5:AR$345&gt;=$3:$3,AR$5:AR$345&lt;=$4:$4),Table1[[#This Row],[CTN]],"")</f>
        <v/>
      </c>
      <c r="AG206" s="2" t="str">
        <f ca="1">IF(Table1[[#This Row],[CTN_MG_1]]="","",Table1[[#This Row],[SISA X]])</f>
        <v/>
      </c>
      <c r="AH206" s="2" t="str">
        <f ca="1">IF(Table1[[#This Row],[QTY_ECER_MG_1]]="","",Table1[[#This Row],[STN SISA X]])</f>
        <v/>
      </c>
      <c r="AI206" s="2" t="str">
        <f ca="1">IF(Table1[[#This Row],[CTN_MG_1]]="","",COUNT(AF$6:AF206))</f>
        <v/>
      </c>
      <c r="AJ206" s="2">
        <f ca="1">IF(AND(Table1[TGL_H]&gt;=$3:$3,Table1[TGL_H]&lt;=$4:$4),Table1[CTN],"")</f>
        <v>1</v>
      </c>
      <c r="AK206" s="2" t="str">
        <f ca="1">IF(Table1[[#This Row],[CTN_MG_2]]="","",Table1[[#This Row],[SISA X]])</f>
        <v/>
      </c>
      <c r="AL206" s="2" t="str">
        <f ca="1">IF(Table1[[#This Row],[QTY_ECER_MG_2]]="","",Table1[[#This Row],[STN SISA X]])</f>
        <v/>
      </c>
      <c r="AM206" s="2">
        <f ca="1">IF(Table1[[#This Row],[CTN_MG_2]]="","",COUNT(AJ$6:AJ206))</f>
        <v>32</v>
      </c>
      <c r="AN206" s="2" t="str">
        <f ca="1">IF(AND(AR$5:AR$345&gt;=$3:$3,AR$5:AR$345&lt;=$4:$4),Table1[[#This Row],[CTN]],"")</f>
        <v/>
      </c>
      <c r="AO206" s="2" t="str">
        <f ca="1">IF(Table1[[#This Row],[CTN_MG_3]]="","",Table1[[#This Row],[SISA X]])</f>
        <v/>
      </c>
      <c r="AP206" s="2" t="str">
        <f ca="1">IF(Table1[[#This Row],[QTY_ECER_MG_3]]="","",Table1[[#This Row],[STN SISA X]])</f>
        <v/>
      </c>
      <c r="AQ206" s="4" t="str">
        <f ca="1">IF(Table1[[#This Row],[CTN_MG_3]]="","",COUNT(AN$6:AN206))</f>
        <v/>
      </c>
      <c r="AR206" s="3">
        <f ca="1">INDEX([1]!NOTA[TGL_H],Table1[[#This Row],[//NOTA]])</f>
        <v>45117</v>
      </c>
    </row>
    <row r="207" spans="1:44" x14ac:dyDescent="0.25">
      <c r="A207" s="1">
        <v>257</v>
      </c>
      <c r="D207" s="4" t="str">
        <f ca="1">INDEX([1]!NOTA[NB NOTA_C_QTY],Table1[[#This Row],[//NOTA]])</f>
        <v>oilpastelop55sppcaseseaworldjk4box6setartomoro</v>
      </c>
      <c r="E20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opasteljk55wop55s4box6set</v>
      </c>
      <c r="F207" s="4" t="e">
        <f ca="1">MATCH(E$5:E$345,[2]!GLOBAL[POINTER],0)</f>
        <v>#N/A</v>
      </c>
      <c r="G207" s="4">
        <f t="shared" si="3"/>
        <v>257</v>
      </c>
      <c r="H207" s="4">
        <f ca="1">MATCH(Table1[[#This Row],[NB NOTA_C_QTY]],[3]!db[NB NOTA_C_QTY],0)</f>
        <v>1770</v>
      </c>
      <c r="I207" s="4" t="str">
        <f ca="1">INDEX(INDIRECT($4:$4),Table1[//DB])</f>
        <v>O pastel JK 55W OP-55 S</v>
      </c>
      <c r="J207" s="4" t="str">
        <f ca="1">INDEX(INDIRECT($4:$4),Table1[//DB])</f>
        <v>ARTO MORO</v>
      </c>
      <c r="K207" s="5" t="str">
        <f ca="1">INDEX(INDIRECT($4:$4),Table1[//DB])</f>
        <v>ATALI</v>
      </c>
      <c r="L207" s="4" t="str">
        <f ca="1">INDEX(INDIRECT($4:$4),Table1[//DB])</f>
        <v>4 BOX (6 SET)</v>
      </c>
      <c r="M207" s="4" t="str">
        <f ca="1">INDEX(INDIRECT($4:$4),Table1[//DB])</f>
        <v>cr/op</v>
      </c>
      <c r="N207" s="4" t="str">
        <f ca="1">INDEX(INDIRECT($4:$4),Table1[//DB])</f>
        <v>4</v>
      </c>
      <c r="O207" s="4" t="str">
        <f ca="1">INDEX(INDIRECT($4:$4),Table1[//DB])</f>
        <v>BOX</v>
      </c>
      <c r="P207" s="4" t="str">
        <f ca="1">INDEX(INDIRECT($4:$4),Table1[//DB])</f>
        <v>6</v>
      </c>
      <c r="Q207" s="4" t="str">
        <f ca="1">INDEX(INDIRECT($4:$4),Table1[//DB])</f>
        <v>SET</v>
      </c>
      <c r="R207" s="4" t="str">
        <f ca="1">INDEX(INDIRECT($4:$4),Table1[//DB])</f>
        <v/>
      </c>
      <c r="S207" s="4" t="str">
        <f ca="1">INDEX(INDIRECT($4:$4),Table1[//DB])</f>
        <v/>
      </c>
      <c r="T207" s="4">
        <f ca="1">INDEX(INDIRECT($4:$4),Table1[//DB])</f>
        <v>24</v>
      </c>
      <c r="U207" s="4" t="str">
        <f ca="1">INDEX(INDIRECT($4:$4),Table1[//DB])</f>
        <v>SET</v>
      </c>
      <c r="V207" s="4"/>
      <c r="W207" s="2">
        <f>INDEX([1]!NOTA[C],Table1[[#This Row],[//NOTA]])</f>
        <v>1</v>
      </c>
      <c r="X20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7" s="2">
        <f>IF(Table1[[#This Row],[CTN]]&lt;1,"",INDEX([1]!NOTA[QTY],Table1[[#This Row],[//NOTA]]))</f>
        <v>24</v>
      </c>
      <c r="Z207" s="2" t="str">
        <f>IF(Table1[[#This Row],[CTN]]&lt;1,"",INDEX([1]!NOTA[STN],Table1[[#This Row],[//NOTA]]))</f>
        <v>SET</v>
      </c>
      <c r="AA2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207" s="4" t="str">
        <f>IF(Table1[[#This Row],[CTN]]&lt;1,INDEX([1]!NOTA[QTY],Table1[[#This Row],[//NOTA]]),"")</f>
        <v/>
      </c>
      <c r="AC207" s="4" t="str">
        <f>IF(Table1[[#This Row],[SISA]]="","",INDEX([1]!NOTA[STN],Table1[[#This Row],[//NOTA]]))</f>
        <v/>
      </c>
      <c r="AD2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7" s="2" t="str">
        <f>IF(Table1[[#This Row],[SISA X]]="","",Table1[[#This Row],[STN X]])</f>
        <v/>
      </c>
      <c r="AF207" s="2" t="str">
        <f ca="1">IF(AND(AR$5:AR$345&gt;=$3:$3,AR$5:AR$345&lt;=$4:$4),Table1[[#This Row],[CTN]],"")</f>
        <v/>
      </c>
      <c r="AG207" s="2" t="str">
        <f ca="1">IF(Table1[[#This Row],[CTN_MG_1]]="","",Table1[[#This Row],[SISA X]])</f>
        <v/>
      </c>
      <c r="AH207" s="2" t="str">
        <f ca="1">IF(Table1[[#This Row],[QTY_ECER_MG_1]]="","",Table1[[#This Row],[STN SISA X]])</f>
        <v/>
      </c>
      <c r="AI207" s="2" t="str">
        <f ca="1">IF(Table1[[#This Row],[CTN_MG_1]]="","",COUNT(AF$6:AF207))</f>
        <v/>
      </c>
      <c r="AJ207" s="2">
        <f ca="1">IF(AND(Table1[TGL_H]&gt;=$3:$3,Table1[TGL_H]&lt;=$4:$4),Table1[CTN],"")</f>
        <v>1</v>
      </c>
      <c r="AK207" s="2" t="str">
        <f ca="1">IF(Table1[[#This Row],[CTN_MG_2]]="","",Table1[[#This Row],[SISA X]])</f>
        <v/>
      </c>
      <c r="AL207" s="2" t="str">
        <f ca="1">IF(Table1[[#This Row],[QTY_ECER_MG_2]]="","",Table1[[#This Row],[STN SISA X]])</f>
        <v/>
      </c>
      <c r="AM207" s="2">
        <f ca="1">IF(Table1[[#This Row],[CTN_MG_2]]="","",COUNT(AJ$6:AJ207))</f>
        <v>33</v>
      </c>
      <c r="AN207" s="2" t="str">
        <f ca="1">IF(AND(AR$5:AR$345&gt;=$3:$3,AR$5:AR$345&lt;=$4:$4),Table1[[#This Row],[CTN]],"")</f>
        <v/>
      </c>
      <c r="AO207" s="2" t="str">
        <f ca="1">IF(Table1[[#This Row],[CTN_MG_3]]="","",Table1[[#This Row],[SISA X]])</f>
        <v/>
      </c>
      <c r="AP207" s="2" t="str">
        <f ca="1">IF(Table1[[#This Row],[QTY_ECER_MG_3]]="","",Table1[[#This Row],[STN SISA X]])</f>
        <v/>
      </c>
      <c r="AQ207" s="4" t="str">
        <f ca="1">IF(Table1[[#This Row],[CTN_MG_3]]="","",COUNT(AN$6:AN207))</f>
        <v/>
      </c>
      <c r="AR207" s="3">
        <f ca="1">INDEX([1]!NOTA[TGL_H],Table1[[#This Row],[//NOTA]])</f>
        <v>45117</v>
      </c>
    </row>
    <row r="208" spans="1:44" x14ac:dyDescent="0.25">
      <c r="A208" s="1">
        <v>258</v>
      </c>
      <c r="D208" s="4" t="str">
        <f ca="1">INDEX([1]!NOTA[NB NOTA_C_QTY],Table1[[#This Row],[//NOTA]])</f>
        <v>crayonputartwcr12sjk12lsnartomoro</v>
      </c>
      <c r="E20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208" s="4" t="e">
        <f ca="1">MATCH(E$5:E$345,[2]!GLOBAL[POINTER],0)</f>
        <v>#N/A</v>
      </c>
      <c r="G208" s="4">
        <f t="shared" si="3"/>
        <v>258</v>
      </c>
      <c r="H208" s="4">
        <f ca="1">MATCH(Table1[[#This Row],[NB NOTA_C_QTY]],[3]!db[NB NOTA_C_QTY],0)</f>
        <v>619</v>
      </c>
      <c r="I208" s="4" t="str">
        <f ca="1">INDEX(INDIRECT($4:$4),Table1[//DB])</f>
        <v>Crayon putar JK TWCR-12 S</v>
      </c>
      <c r="J208" s="4" t="str">
        <f ca="1">INDEX(INDIRECT($4:$4),Table1[//DB])</f>
        <v>ARTO MORO</v>
      </c>
      <c r="K208" s="5" t="str">
        <f ca="1">INDEX(INDIRECT($4:$4),Table1[//DB])</f>
        <v>ATALI</v>
      </c>
      <c r="L208" s="4" t="str">
        <f ca="1">INDEX(INDIRECT($4:$4),Table1[//DB])</f>
        <v>12 LSN</v>
      </c>
      <c r="M208" s="4" t="str">
        <f ca="1">INDEX(INDIRECT($4:$4),Table1[//DB])</f>
        <v>cr/op</v>
      </c>
      <c r="N208" s="4" t="str">
        <f ca="1">INDEX(INDIRECT($4:$4),Table1[//DB])</f>
        <v>12</v>
      </c>
      <c r="O208" s="4" t="str">
        <f ca="1">INDEX(INDIRECT($4:$4),Table1[//DB])</f>
        <v>LSN</v>
      </c>
      <c r="P208" s="4">
        <f ca="1">INDEX(INDIRECT($4:$4),Table1[//DB])</f>
        <v>12</v>
      </c>
      <c r="Q208" s="4" t="str">
        <f ca="1">INDEX(INDIRECT($4:$4),Table1[//DB])</f>
        <v>PCS</v>
      </c>
      <c r="R208" s="4" t="str">
        <f ca="1">INDEX(INDIRECT($4:$4),Table1[//DB])</f>
        <v/>
      </c>
      <c r="S208" s="4" t="str">
        <f ca="1">INDEX(INDIRECT($4:$4),Table1[//DB])</f>
        <v/>
      </c>
      <c r="T208" s="4">
        <f ca="1">INDEX(INDIRECT($4:$4),Table1[//DB])</f>
        <v>144</v>
      </c>
      <c r="U208" s="4" t="str">
        <f ca="1">INDEX(INDIRECT($4:$4),Table1[//DB])</f>
        <v>PCS</v>
      </c>
      <c r="V208" s="4"/>
      <c r="W208" s="2">
        <f>INDEX([1]!NOTA[C],Table1[[#This Row],[//NOTA]])</f>
        <v>2</v>
      </c>
      <c r="X20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8" s="2">
        <f>IF(Table1[[#This Row],[CTN]]&lt;1,"",INDEX([1]!NOTA[QTY],Table1[[#This Row],[//NOTA]]))</f>
        <v>288</v>
      </c>
      <c r="Z208" s="2" t="str">
        <f>IF(Table1[[#This Row],[CTN]]&lt;1,"",INDEX([1]!NOTA[STN],Table1[[#This Row],[//NOTA]]))</f>
        <v>SET</v>
      </c>
      <c r="AA20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08" s="4" t="str">
        <f>IF(Table1[[#This Row],[CTN]]&lt;1,INDEX([1]!NOTA[QTY],Table1[[#This Row],[//NOTA]]),"")</f>
        <v/>
      </c>
      <c r="AC208" s="4" t="str">
        <f>IF(Table1[[#This Row],[SISA]]="","",INDEX([1]!NOTA[STN],Table1[[#This Row],[//NOTA]]))</f>
        <v/>
      </c>
      <c r="AD2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8" s="2" t="str">
        <f>IF(Table1[[#This Row],[SISA X]]="","",Table1[[#This Row],[STN X]])</f>
        <v/>
      </c>
      <c r="AF208" s="2" t="str">
        <f ca="1">IF(AND(AR$5:AR$345&gt;=$3:$3,AR$5:AR$345&lt;=$4:$4),Table1[[#This Row],[CTN]],"")</f>
        <v/>
      </c>
      <c r="AG208" s="2" t="str">
        <f ca="1">IF(Table1[[#This Row],[CTN_MG_1]]="","",Table1[[#This Row],[SISA X]])</f>
        <v/>
      </c>
      <c r="AH208" s="2" t="str">
        <f ca="1">IF(Table1[[#This Row],[QTY_ECER_MG_1]]="","",Table1[[#This Row],[STN SISA X]])</f>
        <v/>
      </c>
      <c r="AI208" s="2" t="str">
        <f ca="1">IF(Table1[[#This Row],[CTN_MG_1]]="","",COUNT(AF$6:AF208))</f>
        <v/>
      </c>
      <c r="AJ208" s="2">
        <f ca="1">IF(AND(Table1[TGL_H]&gt;=$3:$3,Table1[TGL_H]&lt;=$4:$4),Table1[CTN],"")</f>
        <v>2</v>
      </c>
      <c r="AK208" s="2" t="str">
        <f ca="1">IF(Table1[[#This Row],[CTN_MG_2]]="","",Table1[[#This Row],[SISA X]])</f>
        <v/>
      </c>
      <c r="AL208" s="2" t="str">
        <f ca="1">IF(Table1[[#This Row],[QTY_ECER_MG_2]]="","",Table1[[#This Row],[STN SISA X]])</f>
        <v/>
      </c>
      <c r="AM208" s="2">
        <f ca="1">IF(Table1[[#This Row],[CTN_MG_2]]="","",COUNT(AJ$6:AJ208))</f>
        <v>34</v>
      </c>
      <c r="AN208" s="2" t="str">
        <f ca="1">IF(AND(AR$5:AR$345&gt;=$3:$3,AR$5:AR$345&lt;=$4:$4),Table1[[#This Row],[CTN]],"")</f>
        <v/>
      </c>
      <c r="AO208" s="2" t="str">
        <f ca="1">IF(Table1[[#This Row],[CTN_MG_3]]="","",Table1[[#This Row],[SISA X]])</f>
        <v/>
      </c>
      <c r="AP208" s="2" t="str">
        <f ca="1">IF(Table1[[#This Row],[QTY_ECER_MG_3]]="","",Table1[[#This Row],[STN SISA X]])</f>
        <v/>
      </c>
      <c r="AQ208" s="4" t="str">
        <f ca="1">IF(Table1[[#This Row],[CTN_MG_3]]="","",COUNT(AN$6:AN208))</f>
        <v/>
      </c>
      <c r="AR208" s="3">
        <f ca="1">INDEX([1]!NOTA[TGL_H],Table1[[#This Row],[//NOTA]])</f>
        <v>45117</v>
      </c>
    </row>
    <row r="209" spans="1:44" x14ac:dyDescent="0.25">
      <c r="A209" s="1">
        <v>259</v>
      </c>
      <c r="D209" s="4" t="str">
        <f ca="1">INDEX([1]!NOTA[NB NOTA_C_QTY],Table1[[#This Row],[//NOTA]])</f>
        <v>crayonputartwcr12minijk12lsnartomoro</v>
      </c>
      <c r="E20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crayonputarjktwcr12mini12lsn</v>
      </c>
      <c r="F209" s="4" t="e">
        <f ca="1">MATCH(E$5:E$345,[2]!GLOBAL[POINTER],0)</f>
        <v>#N/A</v>
      </c>
      <c r="G209" s="4">
        <f t="shared" si="3"/>
        <v>259</v>
      </c>
      <c r="H209" s="4">
        <f ca="1">MATCH(Table1[[#This Row],[NB NOTA_C_QTY]],[3]!db[NB NOTA_C_QTY],0)</f>
        <v>618</v>
      </c>
      <c r="I209" s="4" t="str">
        <f ca="1">INDEX(INDIRECT($4:$4),Table1[//DB])</f>
        <v>Crayon putar JK TWCR-12 mini</v>
      </c>
      <c r="J209" s="4" t="str">
        <f ca="1">INDEX(INDIRECT($4:$4),Table1[//DB])</f>
        <v>ARTO MORO</v>
      </c>
      <c r="K209" s="5" t="str">
        <f ca="1">INDEX(INDIRECT($4:$4),Table1[//DB])</f>
        <v>ATALI</v>
      </c>
      <c r="L209" s="4" t="str">
        <f ca="1">INDEX(INDIRECT($4:$4),Table1[//DB])</f>
        <v>12 LSN</v>
      </c>
      <c r="M209" s="4" t="str">
        <f ca="1">INDEX(INDIRECT($4:$4),Table1[//DB])</f>
        <v>cr/op</v>
      </c>
      <c r="N209" s="4" t="str">
        <f ca="1">INDEX(INDIRECT($4:$4),Table1[//DB])</f>
        <v>12</v>
      </c>
      <c r="O209" s="4" t="str">
        <f ca="1">INDEX(INDIRECT($4:$4),Table1[//DB])</f>
        <v>LSN</v>
      </c>
      <c r="P209" s="4">
        <f ca="1">INDEX(INDIRECT($4:$4),Table1[//DB])</f>
        <v>12</v>
      </c>
      <c r="Q209" s="4" t="str">
        <f ca="1">INDEX(INDIRECT($4:$4),Table1[//DB])</f>
        <v>PCS</v>
      </c>
      <c r="R209" s="4" t="str">
        <f ca="1">INDEX(INDIRECT($4:$4),Table1[//DB])</f>
        <v/>
      </c>
      <c r="S209" s="4" t="str">
        <f ca="1">INDEX(INDIRECT($4:$4),Table1[//DB])</f>
        <v/>
      </c>
      <c r="T209" s="4">
        <f ca="1">INDEX(INDIRECT($4:$4),Table1[//DB])</f>
        <v>144</v>
      </c>
      <c r="U209" s="4" t="str">
        <f ca="1">INDEX(INDIRECT($4:$4),Table1[//DB])</f>
        <v>PCS</v>
      </c>
      <c r="V209" s="4"/>
      <c r="W209" s="2">
        <f>INDEX([1]!NOTA[C],Table1[[#This Row],[//NOTA]])</f>
        <v>2</v>
      </c>
      <c r="X20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9" s="2">
        <f>IF(Table1[[#This Row],[CTN]]&lt;1,"",INDEX([1]!NOTA[QTY],Table1[[#This Row],[//NOTA]]))</f>
        <v>288</v>
      </c>
      <c r="Z209" s="2" t="str">
        <f>IF(Table1[[#This Row],[CTN]]&lt;1,"",INDEX([1]!NOTA[STN],Table1[[#This Row],[//NOTA]]))</f>
        <v>SET</v>
      </c>
      <c r="AA20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09" s="4" t="str">
        <f>IF(Table1[[#This Row],[CTN]]&lt;1,INDEX([1]!NOTA[QTY],Table1[[#This Row],[//NOTA]]),"")</f>
        <v/>
      </c>
      <c r="AC209" s="4" t="str">
        <f>IF(Table1[[#This Row],[SISA]]="","",INDEX([1]!NOTA[STN],Table1[[#This Row],[//NOTA]]))</f>
        <v/>
      </c>
      <c r="AD2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9" s="2" t="str">
        <f>IF(Table1[[#This Row],[SISA X]]="","",Table1[[#This Row],[STN X]])</f>
        <v/>
      </c>
      <c r="AF209" s="2" t="str">
        <f ca="1">IF(AND(AR$5:AR$345&gt;=$3:$3,AR$5:AR$345&lt;=$4:$4),Table1[[#This Row],[CTN]],"")</f>
        <v/>
      </c>
      <c r="AG209" s="2" t="str">
        <f ca="1">IF(Table1[[#This Row],[CTN_MG_1]]="","",Table1[[#This Row],[SISA X]])</f>
        <v/>
      </c>
      <c r="AH209" s="2" t="str">
        <f ca="1">IF(Table1[[#This Row],[QTY_ECER_MG_1]]="","",Table1[[#This Row],[STN SISA X]])</f>
        <v/>
      </c>
      <c r="AI209" s="2" t="str">
        <f ca="1">IF(Table1[[#This Row],[CTN_MG_1]]="","",COUNT(AF$6:AF209))</f>
        <v/>
      </c>
      <c r="AJ209" s="2">
        <f ca="1">IF(AND(Table1[TGL_H]&gt;=$3:$3,Table1[TGL_H]&lt;=$4:$4),Table1[CTN],"")</f>
        <v>2</v>
      </c>
      <c r="AK209" s="2" t="str">
        <f ca="1">IF(Table1[[#This Row],[CTN_MG_2]]="","",Table1[[#This Row],[SISA X]])</f>
        <v/>
      </c>
      <c r="AL209" s="2" t="str">
        <f ca="1">IF(Table1[[#This Row],[QTY_ECER_MG_2]]="","",Table1[[#This Row],[STN SISA X]])</f>
        <v/>
      </c>
      <c r="AM209" s="2">
        <f ca="1">IF(Table1[[#This Row],[CTN_MG_2]]="","",COUNT(AJ$6:AJ209))</f>
        <v>35</v>
      </c>
      <c r="AN209" s="2" t="str">
        <f ca="1">IF(AND(AR$5:AR$345&gt;=$3:$3,AR$5:AR$345&lt;=$4:$4),Table1[[#This Row],[CTN]],"")</f>
        <v/>
      </c>
      <c r="AO209" s="2" t="str">
        <f ca="1">IF(Table1[[#This Row],[CTN_MG_3]]="","",Table1[[#This Row],[SISA X]])</f>
        <v/>
      </c>
      <c r="AP209" s="2" t="str">
        <f ca="1">IF(Table1[[#This Row],[QTY_ECER_MG_3]]="","",Table1[[#This Row],[STN SISA X]])</f>
        <v/>
      </c>
      <c r="AQ209" s="4" t="str">
        <f ca="1">IF(Table1[[#This Row],[CTN_MG_3]]="","",COUNT(AN$6:AN209))</f>
        <v/>
      </c>
      <c r="AR209" s="3">
        <f ca="1">INDEX([1]!NOTA[TGL_H],Table1[[#This Row],[//NOTA]])</f>
        <v>45117</v>
      </c>
    </row>
    <row r="210" spans="1:44" x14ac:dyDescent="0.25">
      <c r="A210" s="1">
        <v>260</v>
      </c>
      <c r="D210" s="4" t="str">
        <f ca="1">INDEX([1]!NOTA[NB NOTA_C_QTY],Table1[[#This Row],[//NOTA]])</f>
        <v>eraser526b40pjk50box40pcsartomoro</v>
      </c>
      <c r="E21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10" s="4" t="e">
        <f ca="1">MATCH(E$5:E$345,[2]!GLOBAL[POINTER],0)</f>
        <v>#N/A</v>
      </c>
      <c r="G210" s="4">
        <f t="shared" si="3"/>
        <v>260</v>
      </c>
      <c r="H210" s="4">
        <f ca="1">MATCH(Table1[[#This Row],[NB NOTA_C_QTY]],[3]!db[NB NOTA_C_QTY],0)</f>
        <v>768</v>
      </c>
      <c r="I210" s="4" t="str">
        <f ca="1">INDEX(INDIRECT($4:$4),Table1[//DB])</f>
        <v>Stip JK 526-B40 P Putih</v>
      </c>
      <c r="J210" s="4" t="str">
        <f ca="1">INDEX(INDIRECT($4:$4),Table1[//DB])</f>
        <v>ARTO MORO</v>
      </c>
      <c r="K210" s="5" t="str">
        <f ca="1">INDEX(INDIRECT($4:$4),Table1[//DB])</f>
        <v>ATALI</v>
      </c>
      <c r="L210" s="4" t="str">
        <f ca="1">INDEX(INDIRECT($4:$4),Table1[//DB])</f>
        <v>50 BOX (40 PCS)</v>
      </c>
      <c r="M210" s="4" t="str">
        <f ca="1">INDEX(INDIRECT($4:$4),Table1[//DB])</f>
        <v>stip</v>
      </c>
      <c r="N210" s="4" t="str">
        <f ca="1">INDEX(INDIRECT($4:$4),Table1[//DB])</f>
        <v>50</v>
      </c>
      <c r="O210" s="4" t="str">
        <f ca="1">INDEX(INDIRECT($4:$4),Table1[//DB])</f>
        <v>BOX</v>
      </c>
      <c r="P210" s="4" t="str">
        <f ca="1">INDEX(INDIRECT($4:$4),Table1[//DB])</f>
        <v>40</v>
      </c>
      <c r="Q210" s="4" t="str">
        <f ca="1">INDEX(INDIRECT($4:$4),Table1[//DB])</f>
        <v>PCS</v>
      </c>
      <c r="R210" s="4" t="str">
        <f ca="1">INDEX(INDIRECT($4:$4),Table1[//DB])</f>
        <v/>
      </c>
      <c r="S210" s="4" t="str">
        <f ca="1">INDEX(INDIRECT($4:$4),Table1[//DB])</f>
        <v/>
      </c>
      <c r="T210" s="4">
        <f ca="1">INDEX(INDIRECT($4:$4),Table1[//DB])</f>
        <v>2000</v>
      </c>
      <c r="U210" s="4" t="str">
        <f ca="1">INDEX(INDIRECT($4:$4),Table1[//DB])</f>
        <v>PCS</v>
      </c>
      <c r="V210" s="4"/>
      <c r="W210" s="2">
        <f>INDEX([1]!NOTA[C],Table1[[#This Row],[//NOTA]])</f>
        <v>2</v>
      </c>
      <c r="X2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0" s="2">
        <f>IF(Table1[[#This Row],[CTN]]&lt;1,"",INDEX([1]!NOTA[QTY],Table1[[#This Row],[//NOTA]]))</f>
        <v>100</v>
      </c>
      <c r="Z210" s="2" t="str">
        <f>IF(Table1[[#This Row],[CTN]]&lt;1,"",INDEX([1]!NOTA[STN],Table1[[#This Row],[//NOTA]]))</f>
        <v>BOX</v>
      </c>
      <c r="AA2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B210" s="4" t="str">
        <f>IF(Table1[[#This Row],[CTN]]&lt;1,INDEX([1]!NOTA[QTY],Table1[[#This Row],[//NOTA]]),"")</f>
        <v/>
      </c>
      <c r="AC210" s="4" t="str">
        <f>IF(Table1[[#This Row],[SISA]]="","",INDEX([1]!NOTA[STN],Table1[[#This Row],[//NOTA]]))</f>
        <v/>
      </c>
      <c r="AD2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0" s="2" t="str">
        <f>IF(Table1[[#This Row],[SISA X]]="","",Table1[[#This Row],[STN X]])</f>
        <v/>
      </c>
      <c r="AF210" s="2" t="str">
        <f ca="1">IF(AND(AR$5:AR$345&gt;=$3:$3,AR$5:AR$345&lt;=$4:$4),Table1[[#This Row],[CTN]],"")</f>
        <v/>
      </c>
      <c r="AG210" s="2" t="str">
        <f ca="1">IF(Table1[[#This Row],[CTN_MG_1]]="","",Table1[[#This Row],[SISA X]])</f>
        <v/>
      </c>
      <c r="AH210" s="2" t="str">
        <f ca="1">IF(Table1[[#This Row],[QTY_ECER_MG_1]]="","",Table1[[#This Row],[STN SISA X]])</f>
        <v/>
      </c>
      <c r="AI210" s="2" t="str">
        <f ca="1">IF(Table1[[#This Row],[CTN_MG_1]]="","",COUNT(AF$6:AF210))</f>
        <v/>
      </c>
      <c r="AJ210" s="2">
        <f ca="1">IF(AND(Table1[TGL_H]&gt;=$3:$3,Table1[TGL_H]&lt;=$4:$4),Table1[CTN],"")</f>
        <v>2</v>
      </c>
      <c r="AK210" s="2" t="str">
        <f ca="1">IF(Table1[[#This Row],[CTN_MG_2]]="","",Table1[[#This Row],[SISA X]])</f>
        <v/>
      </c>
      <c r="AL210" s="2" t="str">
        <f ca="1">IF(Table1[[#This Row],[QTY_ECER_MG_2]]="","",Table1[[#This Row],[STN SISA X]])</f>
        <v/>
      </c>
      <c r="AM210" s="2">
        <f ca="1">IF(Table1[[#This Row],[CTN_MG_2]]="","",COUNT(AJ$6:AJ210))</f>
        <v>36</v>
      </c>
      <c r="AN210" s="2" t="str">
        <f ca="1">IF(AND(AR$5:AR$345&gt;=$3:$3,AR$5:AR$345&lt;=$4:$4),Table1[[#This Row],[CTN]],"")</f>
        <v/>
      </c>
      <c r="AO210" s="2" t="str">
        <f ca="1">IF(Table1[[#This Row],[CTN_MG_3]]="","",Table1[[#This Row],[SISA X]])</f>
        <v/>
      </c>
      <c r="AP210" s="2" t="str">
        <f ca="1">IF(Table1[[#This Row],[QTY_ECER_MG_3]]="","",Table1[[#This Row],[STN SISA X]])</f>
        <v/>
      </c>
      <c r="AQ210" s="4" t="str">
        <f ca="1">IF(Table1[[#This Row],[CTN_MG_3]]="","",COUNT(AN$6:AN210))</f>
        <v/>
      </c>
      <c r="AR210" s="3">
        <f ca="1">INDEX([1]!NOTA[TGL_H],Table1[[#This Row],[//NOTA]])</f>
        <v>45117</v>
      </c>
    </row>
    <row r="211" spans="1:44" x14ac:dyDescent="0.25">
      <c r="A211" s="1">
        <v>261</v>
      </c>
      <c r="D211" s="4" t="str">
        <f ca="1">INDEX([1]!NOTA[NB NOTA_C_QTY],Table1[[#This Row],[//NOTA]])</f>
        <v>eraser526b20jk50box20pcsartomoro</v>
      </c>
      <c r="E21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11" s="4" t="e">
        <f ca="1">MATCH(E$5:E$345,[2]!GLOBAL[POINTER],0)</f>
        <v>#N/A</v>
      </c>
      <c r="G211" s="4">
        <f t="shared" si="3"/>
        <v>261</v>
      </c>
      <c r="H211" s="4">
        <f ca="1">MATCH(Table1[[#This Row],[NB NOTA_C_QTY]],[3]!db[NB NOTA_C_QTY],0)</f>
        <v>765</v>
      </c>
      <c r="I211" s="4" t="str">
        <f ca="1">INDEX(INDIRECT($4:$4),Table1[//DB])</f>
        <v>Stip JK 526-B20 Putih</v>
      </c>
      <c r="J211" s="4" t="str">
        <f ca="1">INDEX(INDIRECT($4:$4),Table1[//DB])</f>
        <v>ARTO MORO</v>
      </c>
      <c r="K211" s="5" t="str">
        <f ca="1">INDEX(INDIRECT($4:$4),Table1[//DB])</f>
        <v>ATALI</v>
      </c>
      <c r="L211" s="4" t="str">
        <f ca="1">INDEX(INDIRECT($4:$4),Table1[//DB])</f>
        <v>50 BOX (20 PCS)</v>
      </c>
      <c r="M211" s="4" t="str">
        <f ca="1">INDEX(INDIRECT($4:$4),Table1[//DB])</f>
        <v>stip</v>
      </c>
      <c r="N211" s="4" t="str">
        <f ca="1">INDEX(INDIRECT($4:$4),Table1[//DB])</f>
        <v>50</v>
      </c>
      <c r="O211" s="4" t="str">
        <f ca="1">INDEX(INDIRECT($4:$4),Table1[//DB])</f>
        <v>BOX</v>
      </c>
      <c r="P211" s="4" t="str">
        <f ca="1">INDEX(INDIRECT($4:$4),Table1[//DB])</f>
        <v>20</v>
      </c>
      <c r="Q211" s="4" t="str">
        <f ca="1">INDEX(INDIRECT($4:$4),Table1[//DB])</f>
        <v>PCS</v>
      </c>
      <c r="R211" s="4" t="str">
        <f ca="1">INDEX(INDIRECT($4:$4),Table1[//DB])</f>
        <v/>
      </c>
      <c r="S211" s="4" t="str">
        <f ca="1">INDEX(INDIRECT($4:$4),Table1[//DB])</f>
        <v/>
      </c>
      <c r="T211" s="4">
        <f ca="1">INDEX(INDIRECT($4:$4),Table1[//DB])</f>
        <v>1000</v>
      </c>
      <c r="U211" s="4" t="str">
        <f ca="1">INDEX(INDIRECT($4:$4),Table1[//DB])</f>
        <v>PCS</v>
      </c>
      <c r="V211" s="4"/>
      <c r="W211" s="2">
        <f>INDEX([1]!NOTA[C],Table1[[#This Row],[//NOTA]])</f>
        <v>2</v>
      </c>
      <c r="X2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1" s="2">
        <f>IF(Table1[[#This Row],[CTN]]&lt;1,"",INDEX([1]!NOTA[QTY],Table1[[#This Row],[//NOTA]]))</f>
        <v>100</v>
      </c>
      <c r="Z211" s="2" t="str">
        <f>IF(Table1[[#This Row],[CTN]]&lt;1,"",INDEX([1]!NOTA[STN],Table1[[#This Row],[//NOTA]]))</f>
        <v>BOX</v>
      </c>
      <c r="AA2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11" s="4" t="str">
        <f>IF(Table1[[#This Row],[CTN]]&lt;1,INDEX([1]!NOTA[QTY],Table1[[#This Row],[//NOTA]]),"")</f>
        <v/>
      </c>
      <c r="AC211" s="4" t="str">
        <f>IF(Table1[[#This Row],[SISA]]="","",INDEX([1]!NOTA[STN],Table1[[#This Row],[//NOTA]]))</f>
        <v/>
      </c>
      <c r="AD2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1" s="2" t="str">
        <f>IF(Table1[[#This Row],[SISA X]]="","",Table1[[#This Row],[STN X]])</f>
        <v/>
      </c>
      <c r="AF211" s="2" t="str">
        <f ca="1">IF(AND(AR$5:AR$345&gt;=$3:$3,AR$5:AR$345&lt;=$4:$4),Table1[[#This Row],[CTN]],"")</f>
        <v/>
      </c>
      <c r="AG211" s="2" t="str">
        <f ca="1">IF(Table1[[#This Row],[CTN_MG_1]]="","",Table1[[#This Row],[SISA X]])</f>
        <v/>
      </c>
      <c r="AH211" s="2" t="str">
        <f ca="1">IF(Table1[[#This Row],[QTY_ECER_MG_1]]="","",Table1[[#This Row],[STN SISA X]])</f>
        <v/>
      </c>
      <c r="AI211" s="2" t="str">
        <f ca="1">IF(Table1[[#This Row],[CTN_MG_1]]="","",COUNT(AF$6:AF211))</f>
        <v/>
      </c>
      <c r="AJ211" s="2">
        <f ca="1">IF(AND(Table1[TGL_H]&gt;=$3:$3,Table1[TGL_H]&lt;=$4:$4),Table1[CTN],"")</f>
        <v>2</v>
      </c>
      <c r="AK211" s="2" t="str">
        <f ca="1">IF(Table1[[#This Row],[CTN_MG_2]]="","",Table1[[#This Row],[SISA X]])</f>
        <v/>
      </c>
      <c r="AL211" s="2" t="str">
        <f ca="1">IF(Table1[[#This Row],[QTY_ECER_MG_2]]="","",Table1[[#This Row],[STN SISA X]])</f>
        <v/>
      </c>
      <c r="AM211" s="2">
        <f ca="1">IF(Table1[[#This Row],[CTN_MG_2]]="","",COUNT(AJ$6:AJ211))</f>
        <v>37</v>
      </c>
      <c r="AN211" s="2" t="str">
        <f ca="1">IF(AND(AR$5:AR$345&gt;=$3:$3,AR$5:AR$345&lt;=$4:$4),Table1[[#This Row],[CTN]],"")</f>
        <v/>
      </c>
      <c r="AO211" s="2" t="str">
        <f ca="1">IF(Table1[[#This Row],[CTN_MG_3]]="","",Table1[[#This Row],[SISA X]])</f>
        <v/>
      </c>
      <c r="AP211" s="2" t="str">
        <f ca="1">IF(Table1[[#This Row],[QTY_ECER_MG_3]]="","",Table1[[#This Row],[STN SISA X]])</f>
        <v/>
      </c>
      <c r="AQ211" s="4" t="str">
        <f ca="1">IF(Table1[[#This Row],[CTN_MG_3]]="","",COUNT(AN$6:AN211))</f>
        <v/>
      </c>
      <c r="AR211" s="3">
        <f ca="1">INDEX([1]!NOTA[TGL_H],Table1[[#This Row],[//NOTA]])</f>
        <v>45117</v>
      </c>
    </row>
    <row r="212" spans="1:44" x14ac:dyDescent="0.25">
      <c r="A212" s="1">
        <v>262</v>
      </c>
      <c r="D212" s="4" t="str">
        <f ca="1">INDEX([1]!NOTA[NB NOTA_C_QTY],Table1[[#This Row],[//NOTA]])</f>
        <v>glueglr50jk24lsnartomoro</v>
      </c>
      <c r="E21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12" s="4" t="e">
        <f ca="1">MATCH(E$5:E$345,[2]!GLOBAL[POINTER],0)</f>
        <v>#N/A</v>
      </c>
      <c r="G212" s="4">
        <f t="shared" si="3"/>
        <v>262</v>
      </c>
      <c r="H212" s="4">
        <f ca="1">MATCH(Table1[[#This Row],[NB NOTA_C_QTY]],[3]!db[NB NOTA_C_QTY],0)</f>
        <v>1037</v>
      </c>
      <c r="I212" s="4" t="str">
        <f ca="1">INDEX(INDIRECT($4:$4),Table1[//DB])</f>
        <v>Lem JK GL-R50</v>
      </c>
      <c r="J212" s="4" t="str">
        <f ca="1">INDEX(INDIRECT($4:$4),Table1[//DB])</f>
        <v>ARTO MORO</v>
      </c>
      <c r="K212" s="5" t="str">
        <f ca="1">INDEX(INDIRECT($4:$4),Table1[//DB])</f>
        <v>ATALI</v>
      </c>
      <c r="L212" s="4" t="str">
        <f ca="1">INDEX(INDIRECT($4:$4),Table1[//DB])</f>
        <v>24 LSN</v>
      </c>
      <c r="M212" s="4" t="str">
        <f ca="1">INDEX(INDIRECT($4:$4),Table1[//DB])</f>
        <v>lem</v>
      </c>
      <c r="N212" s="4" t="str">
        <f ca="1">INDEX(INDIRECT($4:$4),Table1[//DB])</f>
        <v>24</v>
      </c>
      <c r="O212" s="4" t="str">
        <f ca="1">INDEX(INDIRECT($4:$4),Table1[//DB])</f>
        <v>LSN</v>
      </c>
      <c r="P212" s="4">
        <f ca="1">INDEX(INDIRECT($4:$4),Table1[//DB])</f>
        <v>12</v>
      </c>
      <c r="Q212" s="4" t="str">
        <f ca="1">INDEX(INDIRECT($4:$4),Table1[//DB])</f>
        <v>PCS</v>
      </c>
      <c r="R212" s="4" t="str">
        <f ca="1">INDEX(INDIRECT($4:$4),Table1[//DB])</f>
        <v/>
      </c>
      <c r="S212" s="4" t="str">
        <f ca="1">INDEX(INDIRECT($4:$4),Table1[//DB])</f>
        <v/>
      </c>
      <c r="T212" s="4">
        <f ca="1">INDEX(INDIRECT($4:$4),Table1[//DB])</f>
        <v>288</v>
      </c>
      <c r="U212" s="4" t="str">
        <f ca="1">INDEX(INDIRECT($4:$4),Table1[//DB])</f>
        <v>PCS</v>
      </c>
      <c r="V212" s="4"/>
      <c r="W212" s="2">
        <f>INDEX([1]!NOTA[C],Table1[[#This Row],[//NOTA]])</f>
        <v>2</v>
      </c>
      <c r="X2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2" s="2">
        <f>IF(Table1[[#This Row],[CTN]]&lt;1,"",INDEX([1]!NOTA[QTY],Table1[[#This Row],[//NOTA]]))</f>
        <v>576</v>
      </c>
      <c r="Z212" s="2" t="str">
        <f>IF(Table1[[#This Row],[CTN]]&lt;1,"",INDEX([1]!NOTA[STN],Table1[[#This Row],[//NOTA]]))</f>
        <v>PCS</v>
      </c>
      <c r="AA2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212" s="4" t="str">
        <f>IF(Table1[[#This Row],[CTN]]&lt;1,INDEX([1]!NOTA[QTY],Table1[[#This Row],[//NOTA]]),"")</f>
        <v/>
      </c>
      <c r="AC212" s="4" t="str">
        <f>IF(Table1[[#This Row],[SISA]]="","",INDEX([1]!NOTA[STN],Table1[[#This Row],[//NOTA]]))</f>
        <v/>
      </c>
      <c r="AD2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2" s="2" t="str">
        <f>IF(Table1[[#This Row],[SISA X]]="","",Table1[[#This Row],[STN X]])</f>
        <v/>
      </c>
      <c r="AF212" s="2" t="str">
        <f ca="1">IF(AND(AR$5:AR$345&gt;=$3:$3,AR$5:AR$345&lt;=$4:$4),Table1[[#This Row],[CTN]],"")</f>
        <v/>
      </c>
      <c r="AG212" s="2" t="str">
        <f ca="1">IF(Table1[[#This Row],[CTN_MG_1]]="","",Table1[[#This Row],[SISA X]])</f>
        <v/>
      </c>
      <c r="AH212" s="2" t="str">
        <f ca="1">IF(Table1[[#This Row],[QTY_ECER_MG_1]]="","",Table1[[#This Row],[STN SISA X]])</f>
        <v/>
      </c>
      <c r="AI212" s="2" t="str">
        <f ca="1">IF(Table1[[#This Row],[CTN_MG_1]]="","",COUNT(AF$6:AF212))</f>
        <v/>
      </c>
      <c r="AJ212" s="2">
        <f ca="1">IF(AND(Table1[TGL_H]&gt;=$3:$3,Table1[TGL_H]&lt;=$4:$4),Table1[CTN],"")</f>
        <v>2</v>
      </c>
      <c r="AK212" s="2" t="str">
        <f ca="1">IF(Table1[[#This Row],[CTN_MG_2]]="","",Table1[[#This Row],[SISA X]])</f>
        <v/>
      </c>
      <c r="AL212" s="2" t="str">
        <f ca="1">IF(Table1[[#This Row],[QTY_ECER_MG_2]]="","",Table1[[#This Row],[STN SISA X]])</f>
        <v/>
      </c>
      <c r="AM212" s="2">
        <f ca="1">IF(Table1[[#This Row],[CTN_MG_2]]="","",COUNT(AJ$6:AJ212))</f>
        <v>38</v>
      </c>
      <c r="AN212" s="2" t="str">
        <f ca="1">IF(AND(AR$5:AR$345&gt;=$3:$3,AR$5:AR$345&lt;=$4:$4),Table1[[#This Row],[CTN]],"")</f>
        <v/>
      </c>
      <c r="AO212" s="2" t="str">
        <f ca="1">IF(Table1[[#This Row],[CTN_MG_3]]="","",Table1[[#This Row],[SISA X]])</f>
        <v/>
      </c>
      <c r="AP212" s="2" t="str">
        <f ca="1">IF(Table1[[#This Row],[QTY_ECER_MG_3]]="","",Table1[[#This Row],[STN SISA X]])</f>
        <v/>
      </c>
      <c r="AQ212" s="4" t="str">
        <f ca="1">IF(Table1[[#This Row],[CTN_MG_3]]="","",COUNT(AN$6:AN212))</f>
        <v/>
      </c>
      <c r="AR212" s="3">
        <f ca="1">INDEX([1]!NOTA[TGL_H],Table1[[#This Row],[//NOTA]])</f>
        <v>45117</v>
      </c>
    </row>
    <row r="213" spans="1:44" x14ac:dyDescent="0.25">
      <c r="A213" s="1">
        <v>263</v>
      </c>
      <c r="D213" s="4" t="str">
        <f ca="1">INDEX([1]!NOTA[NB NOTA_C_QTY],Table1[[#This Row],[//NOTA]])</f>
        <v>labellb2rl1barisjk100pak10rolartomoro</v>
      </c>
      <c r="E21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labeljklb2rl1brs100pak10rol</v>
      </c>
      <c r="F213" s="4" t="e">
        <f ca="1">MATCH(E$5:E$345,[2]!GLOBAL[POINTER],0)</f>
        <v>#N/A</v>
      </c>
      <c r="G213" s="4">
        <f t="shared" si="3"/>
        <v>263</v>
      </c>
      <c r="H213" s="4">
        <f ca="1">MATCH(Table1[[#This Row],[NB NOTA_C_QTY]],[3]!db[NB NOTA_C_QTY],0)</f>
        <v>1511</v>
      </c>
      <c r="I213" s="4" t="str">
        <f ca="1">INDEX(INDIRECT($4:$4),Table1[//DB])</f>
        <v>Label JK LB-2 RL 1brs</v>
      </c>
      <c r="J213" s="4" t="str">
        <f ca="1">INDEX(INDIRECT($4:$4),Table1[//DB])</f>
        <v>ARTO MORO</v>
      </c>
      <c r="K213" s="5" t="str">
        <f ca="1">INDEX(INDIRECT($4:$4),Table1[//DB])</f>
        <v>ATALI</v>
      </c>
      <c r="L213" s="4" t="str">
        <f ca="1">INDEX(INDIRECT($4:$4),Table1[//DB])</f>
        <v>100 PAK (10 ROL)</v>
      </c>
      <c r="M213" s="4" t="str">
        <f ca="1">INDEX(INDIRECT($4:$4),Table1[//DB])</f>
        <v>label</v>
      </c>
      <c r="N213" s="4" t="str">
        <f ca="1">INDEX(INDIRECT($4:$4),Table1[//DB])</f>
        <v>100</v>
      </c>
      <c r="O213" s="4" t="str">
        <f ca="1">INDEX(INDIRECT($4:$4),Table1[//DB])</f>
        <v>PAK</v>
      </c>
      <c r="P213" s="4" t="str">
        <f ca="1">INDEX(INDIRECT($4:$4),Table1[//DB])</f>
        <v>10</v>
      </c>
      <c r="Q213" s="4" t="str">
        <f ca="1">INDEX(INDIRECT($4:$4),Table1[//DB])</f>
        <v>ROL</v>
      </c>
      <c r="R213" s="4" t="str">
        <f ca="1">INDEX(INDIRECT($4:$4),Table1[//DB])</f>
        <v/>
      </c>
      <c r="S213" s="4" t="str">
        <f ca="1">INDEX(INDIRECT($4:$4),Table1[//DB])</f>
        <v/>
      </c>
      <c r="T213" s="4">
        <f ca="1">INDEX(INDIRECT($4:$4),Table1[//DB])</f>
        <v>1000</v>
      </c>
      <c r="U213" s="4" t="str">
        <f ca="1">INDEX(INDIRECT($4:$4),Table1[//DB])</f>
        <v>ROL</v>
      </c>
      <c r="V213" s="4"/>
      <c r="W213" s="2">
        <f>INDEX([1]!NOTA[C],Table1[[#This Row],[//NOTA]])</f>
        <v>1</v>
      </c>
      <c r="X2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3" s="2">
        <f>IF(Table1[[#This Row],[CTN]]&lt;1,"",INDEX([1]!NOTA[QTY],Table1[[#This Row],[//NOTA]]))</f>
        <v>1000</v>
      </c>
      <c r="Z213" s="2" t="str">
        <f>IF(Table1[[#This Row],[CTN]]&lt;1,"",INDEX([1]!NOTA[STN],Table1[[#This Row],[//NOTA]]))</f>
        <v>ROL</v>
      </c>
      <c r="AA2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B213" s="4" t="str">
        <f>IF(Table1[[#This Row],[CTN]]&lt;1,INDEX([1]!NOTA[QTY],Table1[[#This Row],[//NOTA]]),"")</f>
        <v/>
      </c>
      <c r="AC213" s="4" t="str">
        <f>IF(Table1[[#This Row],[SISA]]="","",INDEX([1]!NOTA[STN],Table1[[#This Row],[//NOTA]]))</f>
        <v/>
      </c>
      <c r="AD2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3" s="2" t="str">
        <f>IF(Table1[[#This Row],[SISA X]]="","",Table1[[#This Row],[STN X]])</f>
        <v/>
      </c>
      <c r="AF213" s="2" t="str">
        <f ca="1">IF(AND(AR$5:AR$345&gt;=$3:$3,AR$5:AR$345&lt;=$4:$4),Table1[[#This Row],[CTN]],"")</f>
        <v/>
      </c>
      <c r="AG213" s="2" t="str">
        <f ca="1">IF(Table1[[#This Row],[CTN_MG_1]]="","",Table1[[#This Row],[SISA X]])</f>
        <v/>
      </c>
      <c r="AH213" s="2" t="str">
        <f ca="1">IF(Table1[[#This Row],[QTY_ECER_MG_1]]="","",Table1[[#This Row],[STN SISA X]])</f>
        <v/>
      </c>
      <c r="AI213" s="2" t="str">
        <f ca="1">IF(Table1[[#This Row],[CTN_MG_1]]="","",COUNT(AF$6:AF213))</f>
        <v/>
      </c>
      <c r="AJ213" s="2">
        <f ca="1">IF(AND(Table1[TGL_H]&gt;=$3:$3,Table1[TGL_H]&lt;=$4:$4),Table1[CTN],"")</f>
        <v>1</v>
      </c>
      <c r="AK213" s="2" t="str">
        <f ca="1">IF(Table1[[#This Row],[CTN_MG_2]]="","",Table1[[#This Row],[SISA X]])</f>
        <v/>
      </c>
      <c r="AL213" s="2" t="str">
        <f ca="1">IF(Table1[[#This Row],[QTY_ECER_MG_2]]="","",Table1[[#This Row],[STN SISA X]])</f>
        <v/>
      </c>
      <c r="AM213" s="2">
        <f ca="1">IF(Table1[[#This Row],[CTN_MG_2]]="","",COUNT(AJ$6:AJ213))</f>
        <v>39</v>
      </c>
      <c r="AN213" s="2" t="str">
        <f ca="1">IF(AND(AR$5:AR$345&gt;=$3:$3,AR$5:AR$345&lt;=$4:$4),Table1[[#This Row],[CTN]],"")</f>
        <v/>
      </c>
      <c r="AO213" s="2" t="str">
        <f ca="1">IF(Table1[[#This Row],[CTN_MG_3]]="","",Table1[[#This Row],[SISA X]])</f>
        <v/>
      </c>
      <c r="AP213" s="2" t="str">
        <f ca="1">IF(Table1[[#This Row],[QTY_ECER_MG_3]]="","",Table1[[#This Row],[STN SISA X]])</f>
        <v/>
      </c>
      <c r="AQ213" s="4" t="str">
        <f ca="1">IF(Table1[[#This Row],[CTN_MG_3]]="","",COUNT(AN$6:AN213))</f>
        <v/>
      </c>
      <c r="AR213" s="3">
        <f ca="1">INDEX([1]!NOTA[TGL_H],Table1[[#This Row],[//NOTA]])</f>
        <v>45117</v>
      </c>
    </row>
    <row r="214" spans="1:44" x14ac:dyDescent="0.25">
      <c r="A214" s="1">
        <v>264</v>
      </c>
      <c r="D214" s="4" t="str">
        <f ca="1">INDEX([1]!NOTA[NB NOTA_C_QTY],Table1[[#This Row],[//NOTA]])</f>
        <v>mathsetms402jk12box24setartomoro</v>
      </c>
      <c r="E21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jangkasetjkms40212box24set</v>
      </c>
      <c r="F214" s="4" t="e">
        <f ca="1">MATCH(E$5:E$345,[2]!GLOBAL[POINTER],0)</f>
        <v>#N/A</v>
      </c>
      <c r="G214" s="4">
        <f t="shared" si="3"/>
        <v>264</v>
      </c>
      <c r="H214" s="4">
        <f ca="1">MATCH(Table1[[#This Row],[NB NOTA_C_QTY]],[3]!db[NB NOTA_C_QTY],0)</f>
        <v>1677</v>
      </c>
      <c r="I214" s="4" t="str">
        <f ca="1">INDEX(INDIRECT($4:$4),Table1[//DB])</f>
        <v>Jangka Set JK MS-402</v>
      </c>
      <c r="J214" s="4" t="str">
        <f ca="1">INDEX(INDIRECT($4:$4),Table1[//DB])</f>
        <v>ARTO MORO</v>
      </c>
      <c r="K214" s="5" t="str">
        <f ca="1">INDEX(INDIRECT($4:$4),Table1[//DB])</f>
        <v>ATALI</v>
      </c>
      <c r="L214" s="4" t="str">
        <f ca="1">INDEX(INDIRECT($4:$4),Table1[//DB])</f>
        <v>12 BOX (24 SET)</v>
      </c>
      <c r="M214" s="4" t="str">
        <f ca="1">INDEX(INDIRECT($4:$4),Table1[//DB])</f>
        <v>jangka</v>
      </c>
      <c r="N214" s="4" t="str">
        <f ca="1">INDEX(INDIRECT($4:$4),Table1[//DB])</f>
        <v>12</v>
      </c>
      <c r="O214" s="4" t="str">
        <f ca="1">INDEX(INDIRECT($4:$4),Table1[//DB])</f>
        <v>BOX</v>
      </c>
      <c r="P214" s="4" t="str">
        <f ca="1">INDEX(INDIRECT($4:$4),Table1[//DB])</f>
        <v>24</v>
      </c>
      <c r="Q214" s="4" t="str">
        <f ca="1">INDEX(INDIRECT($4:$4),Table1[//DB])</f>
        <v>SET</v>
      </c>
      <c r="R214" s="4" t="str">
        <f ca="1">INDEX(INDIRECT($4:$4),Table1[//DB])</f>
        <v/>
      </c>
      <c r="S214" s="4" t="str">
        <f ca="1">INDEX(INDIRECT($4:$4),Table1[//DB])</f>
        <v/>
      </c>
      <c r="T214" s="4">
        <f ca="1">INDEX(INDIRECT($4:$4),Table1[//DB])</f>
        <v>288</v>
      </c>
      <c r="U214" s="4" t="str">
        <f ca="1">INDEX(INDIRECT($4:$4),Table1[//DB])</f>
        <v>SET</v>
      </c>
      <c r="V214" s="4"/>
      <c r="W214" s="2">
        <f>INDEX([1]!NOTA[C],Table1[[#This Row],[//NOTA]])</f>
        <v>1</v>
      </c>
      <c r="X21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4" s="2">
        <f>IF(Table1[[#This Row],[CTN]]&lt;1,"",INDEX([1]!NOTA[QTY],Table1[[#This Row],[//NOTA]]))</f>
        <v>288</v>
      </c>
      <c r="Z214" s="2" t="str">
        <f>IF(Table1[[#This Row],[CTN]]&lt;1,"",INDEX([1]!NOTA[STN],Table1[[#This Row],[//NOTA]]))</f>
        <v>SET</v>
      </c>
      <c r="AA2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14" s="4" t="str">
        <f>IF(Table1[[#This Row],[CTN]]&lt;1,INDEX([1]!NOTA[QTY],Table1[[#This Row],[//NOTA]]),"")</f>
        <v/>
      </c>
      <c r="AC214" s="4" t="str">
        <f>IF(Table1[[#This Row],[SISA]]="","",INDEX([1]!NOTA[STN],Table1[[#This Row],[//NOTA]]))</f>
        <v/>
      </c>
      <c r="AD2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4" s="2" t="str">
        <f>IF(Table1[[#This Row],[SISA X]]="","",Table1[[#This Row],[STN X]])</f>
        <v/>
      </c>
      <c r="AF214" s="2" t="str">
        <f ca="1">IF(AND(AR$5:AR$345&gt;=$3:$3,AR$5:AR$345&lt;=$4:$4),Table1[[#This Row],[CTN]],"")</f>
        <v/>
      </c>
      <c r="AG214" s="2" t="str">
        <f ca="1">IF(Table1[[#This Row],[CTN_MG_1]]="","",Table1[[#This Row],[SISA X]])</f>
        <v/>
      </c>
      <c r="AH214" s="2" t="str">
        <f ca="1">IF(Table1[[#This Row],[QTY_ECER_MG_1]]="","",Table1[[#This Row],[STN SISA X]])</f>
        <v/>
      </c>
      <c r="AI214" s="2" t="str">
        <f ca="1">IF(Table1[[#This Row],[CTN_MG_1]]="","",COUNT(AF$6:AF214))</f>
        <v/>
      </c>
      <c r="AJ214" s="2">
        <f ca="1">IF(AND(Table1[TGL_H]&gt;=$3:$3,Table1[TGL_H]&lt;=$4:$4),Table1[CTN],"")</f>
        <v>1</v>
      </c>
      <c r="AK214" s="2" t="str">
        <f ca="1">IF(Table1[[#This Row],[CTN_MG_2]]="","",Table1[[#This Row],[SISA X]])</f>
        <v/>
      </c>
      <c r="AL214" s="2" t="str">
        <f ca="1">IF(Table1[[#This Row],[QTY_ECER_MG_2]]="","",Table1[[#This Row],[STN SISA X]])</f>
        <v/>
      </c>
      <c r="AM214" s="2">
        <f ca="1">IF(Table1[[#This Row],[CTN_MG_2]]="","",COUNT(AJ$6:AJ214))</f>
        <v>40</v>
      </c>
      <c r="AN214" s="2" t="str">
        <f ca="1">IF(AND(AR$5:AR$345&gt;=$3:$3,AR$5:AR$345&lt;=$4:$4),Table1[[#This Row],[CTN]],"")</f>
        <v/>
      </c>
      <c r="AO214" s="2" t="str">
        <f ca="1">IF(Table1[[#This Row],[CTN_MG_3]]="","",Table1[[#This Row],[SISA X]])</f>
        <v/>
      </c>
      <c r="AP214" s="2" t="str">
        <f ca="1">IF(Table1[[#This Row],[QTY_ECER_MG_3]]="","",Table1[[#This Row],[STN SISA X]])</f>
        <v/>
      </c>
      <c r="AQ214" s="4" t="str">
        <f ca="1">IF(Table1[[#This Row],[CTN_MG_3]]="","",COUNT(AN$6:AN214))</f>
        <v/>
      </c>
      <c r="AR214" s="3">
        <f ca="1">INDEX([1]!NOTA[TGL_H],Table1[[#This Row],[//NOTA]])</f>
        <v>45117</v>
      </c>
    </row>
    <row r="215" spans="1:44" x14ac:dyDescent="0.25">
      <c r="A215" s="1">
        <v>266</v>
      </c>
      <c r="D215" s="4" t="str">
        <f ca="1">INDEX([1]!NOTA[NB NOTA_C_QTY],Table1[[#This Row],[//NOTA]])</f>
        <v>tapecuttertd102jk24pcsartomoro</v>
      </c>
      <c r="E21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tapecutterjktd10224pcs</v>
      </c>
      <c r="F215" s="4" t="e">
        <f ca="1">MATCH(E$5:E$345,[2]!GLOBAL[POINTER],0)</f>
        <v>#N/A</v>
      </c>
      <c r="G215" s="4">
        <f t="shared" si="3"/>
        <v>266</v>
      </c>
      <c r="H215" s="4">
        <f ca="1">MATCH(Table1[[#This Row],[NB NOTA_C_QTY]],[3]!db[NB NOTA_C_QTY],0)</f>
        <v>2342</v>
      </c>
      <c r="I215" s="4" t="str">
        <f ca="1">INDEX(INDIRECT($4:$4),Table1[//DB])</f>
        <v>Tape cutter JK TD-102</v>
      </c>
      <c r="J215" s="4" t="str">
        <f ca="1">INDEX(INDIRECT($4:$4),Table1[//DB])</f>
        <v>ARTO MORO</v>
      </c>
      <c r="K215" s="5" t="str">
        <f ca="1">INDEX(INDIRECT($4:$4),Table1[//DB])</f>
        <v>ATALI</v>
      </c>
      <c r="L215" s="4" t="str">
        <f ca="1">INDEX(INDIRECT($4:$4),Table1[//DB])</f>
        <v>24 PCS</v>
      </c>
      <c r="M215" s="4" t="str">
        <f ca="1">INDEX(INDIRECT($4:$4),Table1[//DB])</f>
        <v>isolasi</v>
      </c>
      <c r="N215" s="4" t="str">
        <f ca="1">INDEX(INDIRECT($4:$4),Table1[//DB])</f>
        <v>24</v>
      </c>
      <c r="O215" s="4" t="str">
        <f ca="1">INDEX(INDIRECT($4:$4),Table1[//DB])</f>
        <v>PCS</v>
      </c>
      <c r="P215" s="4" t="str">
        <f ca="1">INDEX(INDIRECT($4:$4),Table1[//DB])</f>
        <v/>
      </c>
      <c r="Q215" s="4" t="str">
        <f ca="1">INDEX(INDIRECT($4:$4),Table1[//DB])</f>
        <v/>
      </c>
      <c r="R215" s="4" t="str">
        <f ca="1">INDEX(INDIRECT($4:$4),Table1[//DB])</f>
        <v/>
      </c>
      <c r="S215" s="4" t="str">
        <f ca="1">INDEX(INDIRECT($4:$4),Table1[//DB])</f>
        <v/>
      </c>
      <c r="T215" s="4">
        <f ca="1">INDEX(INDIRECT($4:$4),Table1[//DB])</f>
        <v>24</v>
      </c>
      <c r="U215" s="4" t="str">
        <f ca="1">INDEX(INDIRECT($4:$4),Table1[//DB])</f>
        <v>PCS</v>
      </c>
      <c r="V215" s="4"/>
      <c r="W215" s="2">
        <f>INDEX([1]!NOTA[C],Table1[[#This Row],[//NOTA]])</f>
        <v>1</v>
      </c>
      <c r="X21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5" s="2">
        <f>IF(Table1[[#This Row],[CTN]]&lt;1,"",INDEX([1]!NOTA[QTY],Table1[[#This Row],[//NOTA]]))</f>
        <v>24</v>
      </c>
      <c r="Z215" s="2" t="str">
        <f>IF(Table1[[#This Row],[CTN]]&lt;1,"",INDEX([1]!NOTA[STN],Table1[[#This Row],[//NOTA]]))</f>
        <v>PCS</v>
      </c>
      <c r="AA2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215" s="4" t="str">
        <f>IF(Table1[[#This Row],[CTN]]&lt;1,INDEX([1]!NOTA[QTY],Table1[[#This Row],[//NOTA]]),"")</f>
        <v/>
      </c>
      <c r="AC215" s="4" t="str">
        <f>IF(Table1[[#This Row],[SISA]]="","",INDEX([1]!NOTA[STN],Table1[[#This Row],[//NOTA]]))</f>
        <v/>
      </c>
      <c r="AD2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5" s="2" t="str">
        <f>IF(Table1[[#This Row],[SISA X]]="","",Table1[[#This Row],[STN X]])</f>
        <v/>
      </c>
      <c r="AF215" s="2" t="str">
        <f ca="1">IF(AND(AR$5:AR$345&gt;=$3:$3,AR$5:AR$345&lt;=$4:$4),Table1[[#This Row],[CTN]],"")</f>
        <v/>
      </c>
      <c r="AG215" s="2" t="str">
        <f ca="1">IF(Table1[[#This Row],[CTN_MG_1]]="","",Table1[[#This Row],[SISA X]])</f>
        <v/>
      </c>
      <c r="AH215" s="2" t="str">
        <f ca="1">IF(Table1[[#This Row],[QTY_ECER_MG_1]]="","",Table1[[#This Row],[STN SISA X]])</f>
        <v/>
      </c>
      <c r="AI215" s="2" t="str">
        <f ca="1">IF(Table1[[#This Row],[CTN_MG_1]]="","",COUNT(AF$6:AF215))</f>
        <v/>
      </c>
      <c r="AJ215" s="2">
        <f ca="1">IF(AND(Table1[TGL_H]&gt;=$3:$3,Table1[TGL_H]&lt;=$4:$4),Table1[CTN],"")</f>
        <v>1</v>
      </c>
      <c r="AK215" s="2" t="str">
        <f ca="1">IF(Table1[[#This Row],[CTN_MG_2]]="","",Table1[[#This Row],[SISA X]])</f>
        <v/>
      </c>
      <c r="AL215" s="2" t="str">
        <f ca="1">IF(Table1[[#This Row],[QTY_ECER_MG_2]]="","",Table1[[#This Row],[STN SISA X]])</f>
        <v/>
      </c>
      <c r="AM215" s="2">
        <f ca="1">IF(Table1[[#This Row],[CTN_MG_2]]="","",COUNT(AJ$6:AJ215))</f>
        <v>41</v>
      </c>
      <c r="AN215" s="2" t="str">
        <f ca="1">IF(AND(AR$5:AR$345&gt;=$3:$3,AR$5:AR$345&lt;=$4:$4),Table1[[#This Row],[CTN]],"")</f>
        <v/>
      </c>
      <c r="AO215" s="2" t="str">
        <f ca="1">IF(Table1[[#This Row],[CTN_MG_3]]="","",Table1[[#This Row],[SISA X]])</f>
        <v/>
      </c>
      <c r="AP215" s="2" t="str">
        <f ca="1">IF(Table1[[#This Row],[QTY_ECER_MG_3]]="","",Table1[[#This Row],[STN SISA X]])</f>
        <v/>
      </c>
      <c r="AQ215" s="4" t="str">
        <f ca="1">IF(Table1[[#This Row],[CTN_MG_3]]="","",COUNT(AN$6:AN215))</f>
        <v/>
      </c>
      <c r="AR215" s="3">
        <f ca="1">INDEX([1]!NOTA[TGL_H],Table1[[#This Row],[//NOTA]])</f>
        <v>45117</v>
      </c>
    </row>
    <row r="216" spans="1:44" x14ac:dyDescent="0.25">
      <c r="A216" s="1">
        <v>267</v>
      </c>
      <c r="D216" s="4" t="str">
        <f ca="1">INDEX([1]!NOTA[NB NOTA_C_QTY],Table1[[#This Row],[//NOTA]])</f>
        <v>pencilp912bjk30grsartomoro</v>
      </c>
      <c r="E21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pensiljkp9130grs</v>
      </c>
      <c r="F216" s="4" t="e">
        <f ca="1">MATCH(E$5:E$345,[2]!GLOBAL[POINTER],0)</f>
        <v>#N/A</v>
      </c>
      <c r="G216" s="4">
        <f t="shared" si="3"/>
        <v>267</v>
      </c>
      <c r="H216" s="4">
        <f ca="1">MATCH(Table1[[#This Row],[NB NOTA_C_QTY]],[3]!db[NB NOTA_C_QTY],0)</f>
        <v>2036</v>
      </c>
      <c r="I216" s="4" t="str">
        <f ca="1">INDEX(INDIRECT($4:$4),Table1[//DB])</f>
        <v>Pensil JK P-91</v>
      </c>
      <c r="J216" s="4" t="str">
        <f ca="1">INDEX(INDIRECT($4:$4),Table1[//DB])</f>
        <v>ARTO MORO</v>
      </c>
      <c r="K216" s="5" t="str">
        <f ca="1">INDEX(INDIRECT($4:$4),Table1[//DB])</f>
        <v>ATALI</v>
      </c>
      <c r="L216" s="4" t="str">
        <f ca="1">INDEX(INDIRECT($4:$4),Table1[//DB])</f>
        <v>30 GRS</v>
      </c>
      <c r="M216" s="4" t="str">
        <f ca="1">INDEX(INDIRECT($4:$4),Table1[//DB])</f>
        <v>pensil</v>
      </c>
      <c r="N216" s="4" t="str">
        <f ca="1">INDEX(INDIRECT($4:$4),Table1[//DB])</f>
        <v>30</v>
      </c>
      <c r="O216" s="4" t="str">
        <f ca="1">INDEX(INDIRECT($4:$4),Table1[//DB])</f>
        <v>GRS</v>
      </c>
      <c r="P216" s="4">
        <f ca="1">INDEX(INDIRECT($4:$4),Table1[//DB])</f>
        <v>12</v>
      </c>
      <c r="Q216" s="4" t="str">
        <f ca="1">INDEX(INDIRECT($4:$4),Table1[//DB])</f>
        <v>LSN</v>
      </c>
      <c r="R216" s="4">
        <f ca="1">INDEX(INDIRECT($4:$4),Table1[//DB])</f>
        <v>12</v>
      </c>
      <c r="S216" s="4" t="str">
        <f ca="1">INDEX(INDIRECT($4:$4),Table1[//DB])</f>
        <v>PCS</v>
      </c>
      <c r="T216" s="4">
        <f ca="1">INDEX(INDIRECT($4:$4),Table1[//DB])</f>
        <v>4320</v>
      </c>
      <c r="U216" s="4" t="str">
        <f ca="1">INDEX(INDIRECT($4:$4),Table1[//DB])</f>
        <v>PCS</v>
      </c>
      <c r="V216" s="4"/>
      <c r="W216" s="2">
        <f>INDEX([1]!NOTA[C],Table1[[#This Row],[//NOTA]])</f>
        <v>2</v>
      </c>
      <c r="X2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6" s="2">
        <f>IF(Table1[[#This Row],[CTN]]&lt;1,"",INDEX([1]!NOTA[QTY],Table1[[#This Row],[//NOTA]]))</f>
        <v>60</v>
      </c>
      <c r="Z216" s="2" t="str">
        <f>IF(Table1[[#This Row],[CTN]]&lt;1,"",INDEX([1]!NOTA[STN],Table1[[#This Row],[//NOTA]]))</f>
        <v>GRS</v>
      </c>
      <c r="AA21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216" s="4" t="str">
        <f>IF(Table1[[#This Row],[CTN]]&lt;1,INDEX([1]!NOTA[QTY],Table1[[#This Row],[//NOTA]]),"")</f>
        <v/>
      </c>
      <c r="AC216" s="4" t="str">
        <f>IF(Table1[[#This Row],[SISA]]="","",INDEX([1]!NOTA[STN],Table1[[#This Row],[//NOTA]]))</f>
        <v/>
      </c>
      <c r="AD2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6" s="2" t="str">
        <f>IF(Table1[[#This Row],[SISA X]]="","",Table1[[#This Row],[STN X]])</f>
        <v/>
      </c>
      <c r="AF216" s="2" t="str">
        <f ca="1">IF(AND(AR$5:AR$345&gt;=$3:$3,AR$5:AR$345&lt;=$4:$4),Table1[[#This Row],[CTN]],"")</f>
        <v/>
      </c>
      <c r="AG216" s="2" t="str">
        <f ca="1">IF(Table1[[#This Row],[CTN_MG_1]]="","",Table1[[#This Row],[SISA X]])</f>
        <v/>
      </c>
      <c r="AH216" s="2" t="str">
        <f ca="1">IF(Table1[[#This Row],[QTY_ECER_MG_1]]="","",Table1[[#This Row],[STN SISA X]])</f>
        <v/>
      </c>
      <c r="AI216" s="2" t="str">
        <f ca="1">IF(Table1[[#This Row],[CTN_MG_1]]="","",COUNT(AF$6:AF216))</f>
        <v/>
      </c>
      <c r="AJ216" s="2">
        <f ca="1">IF(AND(Table1[TGL_H]&gt;=$3:$3,Table1[TGL_H]&lt;=$4:$4),Table1[CTN],"")</f>
        <v>2</v>
      </c>
      <c r="AK216" s="2" t="str">
        <f ca="1">IF(Table1[[#This Row],[CTN_MG_2]]="","",Table1[[#This Row],[SISA X]])</f>
        <v/>
      </c>
      <c r="AL216" s="2" t="str">
        <f ca="1">IF(Table1[[#This Row],[QTY_ECER_MG_2]]="","",Table1[[#This Row],[STN SISA X]])</f>
        <v/>
      </c>
      <c r="AM216" s="2">
        <f ca="1">IF(Table1[[#This Row],[CTN_MG_2]]="","",COUNT(AJ$6:AJ216))</f>
        <v>42</v>
      </c>
      <c r="AN216" s="2" t="str">
        <f ca="1">IF(AND(AR$5:AR$345&gt;=$3:$3,AR$5:AR$345&lt;=$4:$4),Table1[[#This Row],[CTN]],"")</f>
        <v/>
      </c>
      <c r="AO216" s="2" t="str">
        <f ca="1">IF(Table1[[#This Row],[CTN_MG_3]]="","",Table1[[#This Row],[SISA X]])</f>
        <v/>
      </c>
      <c r="AP216" s="2" t="str">
        <f ca="1">IF(Table1[[#This Row],[QTY_ECER_MG_3]]="","",Table1[[#This Row],[STN SISA X]])</f>
        <v/>
      </c>
      <c r="AQ216" s="4" t="str">
        <f ca="1">IF(Table1[[#This Row],[CTN_MG_3]]="","",COUNT(AN$6:AN216))</f>
        <v/>
      </c>
      <c r="AR216" s="3">
        <f ca="1">INDEX([1]!NOTA[TGL_H],Table1[[#This Row],[//NOTA]])</f>
        <v>45117</v>
      </c>
    </row>
    <row r="217" spans="1:44" x14ac:dyDescent="0.25">
      <c r="A217" s="1">
        <v>268</v>
      </c>
      <c r="D217" s="4" t="str">
        <f ca="1">INDEX([1]!NOTA[NB NOTA_C_QTY],Table1[[#This Row],[//NOTA]])</f>
        <v>pencilp882bjk30grsartomoro</v>
      </c>
      <c r="E21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217" s="4" t="e">
        <f ca="1">MATCH(E$5:E$345,[2]!GLOBAL[POINTER],0)</f>
        <v>#N/A</v>
      </c>
      <c r="G217" s="4">
        <f t="shared" si="3"/>
        <v>268</v>
      </c>
      <c r="H217" s="4">
        <f ca="1">MATCH(Table1[[#This Row],[NB NOTA_C_QTY]],[3]!db[NB NOTA_C_QTY],0)</f>
        <v>2034</v>
      </c>
      <c r="I217" s="4" t="str">
        <f ca="1">INDEX(INDIRECT($4:$4),Table1[//DB])</f>
        <v>Pensil JK P-88 2B</v>
      </c>
      <c r="J217" s="4" t="str">
        <f ca="1">INDEX(INDIRECT($4:$4),Table1[//DB])</f>
        <v>ARTO MORO</v>
      </c>
      <c r="K217" s="5" t="str">
        <f ca="1">INDEX(INDIRECT($4:$4),Table1[//DB])</f>
        <v>ATALI</v>
      </c>
      <c r="L217" s="4" t="str">
        <f ca="1">INDEX(INDIRECT($4:$4),Table1[//DB])</f>
        <v>30 GRS</v>
      </c>
      <c r="M217" s="4" t="str">
        <f ca="1">INDEX(INDIRECT($4:$4),Table1[//DB])</f>
        <v>pensil</v>
      </c>
      <c r="N217" s="4" t="str">
        <f ca="1">INDEX(INDIRECT($4:$4),Table1[//DB])</f>
        <v>30</v>
      </c>
      <c r="O217" s="4" t="str">
        <f ca="1">INDEX(INDIRECT($4:$4),Table1[//DB])</f>
        <v>GRS</v>
      </c>
      <c r="P217" s="4">
        <f ca="1">INDEX(INDIRECT($4:$4),Table1[//DB])</f>
        <v>12</v>
      </c>
      <c r="Q217" s="4" t="str">
        <f ca="1">INDEX(INDIRECT($4:$4),Table1[//DB])</f>
        <v>LSN</v>
      </c>
      <c r="R217" s="4">
        <f ca="1">INDEX(INDIRECT($4:$4),Table1[//DB])</f>
        <v>12</v>
      </c>
      <c r="S217" s="4" t="str">
        <f ca="1">INDEX(INDIRECT($4:$4),Table1[//DB])</f>
        <v>PCS</v>
      </c>
      <c r="T217" s="4">
        <f ca="1">INDEX(INDIRECT($4:$4),Table1[//DB])</f>
        <v>4320</v>
      </c>
      <c r="U217" s="4" t="str">
        <f ca="1">INDEX(INDIRECT($4:$4),Table1[//DB])</f>
        <v>PCS</v>
      </c>
      <c r="V217" s="4"/>
      <c r="W217" s="2">
        <f>INDEX([1]!NOTA[C],Table1[[#This Row],[//NOTA]])</f>
        <v>2</v>
      </c>
      <c r="X21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7" s="2">
        <f>IF(Table1[[#This Row],[CTN]]&lt;1,"",INDEX([1]!NOTA[QTY],Table1[[#This Row],[//NOTA]]))</f>
        <v>60</v>
      </c>
      <c r="Z217" s="2" t="str">
        <f>IF(Table1[[#This Row],[CTN]]&lt;1,"",INDEX([1]!NOTA[STN],Table1[[#This Row],[//NOTA]]))</f>
        <v>GRS</v>
      </c>
      <c r="AA2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217" s="4" t="str">
        <f>IF(Table1[[#This Row],[CTN]]&lt;1,INDEX([1]!NOTA[QTY],Table1[[#This Row],[//NOTA]]),"")</f>
        <v/>
      </c>
      <c r="AC217" s="4" t="str">
        <f>IF(Table1[[#This Row],[SISA]]="","",INDEX([1]!NOTA[STN],Table1[[#This Row],[//NOTA]]))</f>
        <v/>
      </c>
      <c r="AD2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7" s="2" t="str">
        <f>IF(Table1[[#This Row],[SISA X]]="","",Table1[[#This Row],[STN X]])</f>
        <v/>
      </c>
      <c r="AF217" s="2" t="str">
        <f ca="1">IF(AND(AR$5:AR$345&gt;=$3:$3,AR$5:AR$345&lt;=$4:$4),Table1[[#This Row],[CTN]],"")</f>
        <v/>
      </c>
      <c r="AG217" s="2" t="str">
        <f ca="1">IF(Table1[[#This Row],[CTN_MG_1]]="","",Table1[[#This Row],[SISA X]])</f>
        <v/>
      </c>
      <c r="AH217" s="2" t="str">
        <f ca="1">IF(Table1[[#This Row],[QTY_ECER_MG_1]]="","",Table1[[#This Row],[STN SISA X]])</f>
        <v/>
      </c>
      <c r="AI217" s="2" t="str">
        <f ca="1">IF(Table1[[#This Row],[CTN_MG_1]]="","",COUNT(AF$6:AF217))</f>
        <v/>
      </c>
      <c r="AJ217" s="2">
        <f ca="1">IF(AND(Table1[TGL_H]&gt;=$3:$3,Table1[TGL_H]&lt;=$4:$4),Table1[CTN],"")</f>
        <v>2</v>
      </c>
      <c r="AK217" s="2" t="str">
        <f ca="1">IF(Table1[[#This Row],[CTN_MG_2]]="","",Table1[[#This Row],[SISA X]])</f>
        <v/>
      </c>
      <c r="AL217" s="2" t="str">
        <f ca="1">IF(Table1[[#This Row],[QTY_ECER_MG_2]]="","",Table1[[#This Row],[STN SISA X]])</f>
        <v/>
      </c>
      <c r="AM217" s="2">
        <f ca="1">IF(Table1[[#This Row],[CTN_MG_2]]="","",COUNT(AJ$6:AJ217))</f>
        <v>43</v>
      </c>
      <c r="AN217" s="2" t="str">
        <f ca="1">IF(AND(AR$5:AR$345&gt;=$3:$3,AR$5:AR$345&lt;=$4:$4),Table1[[#This Row],[CTN]],"")</f>
        <v/>
      </c>
      <c r="AO217" s="2" t="str">
        <f ca="1">IF(Table1[[#This Row],[CTN_MG_3]]="","",Table1[[#This Row],[SISA X]])</f>
        <v/>
      </c>
      <c r="AP217" s="2" t="str">
        <f ca="1">IF(Table1[[#This Row],[QTY_ECER_MG_3]]="","",Table1[[#This Row],[STN SISA X]])</f>
        <v/>
      </c>
      <c r="AQ217" s="4" t="str">
        <f ca="1">IF(Table1[[#This Row],[CTN_MG_3]]="","",COUNT(AN$6:AN217))</f>
        <v/>
      </c>
      <c r="AR217" s="3">
        <f ca="1">INDEX([1]!NOTA[TGL_H],Table1[[#This Row],[//NOTA]])</f>
        <v>45117</v>
      </c>
    </row>
    <row r="218" spans="1:44" x14ac:dyDescent="0.25">
      <c r="A218" s="1">
        <v>269</v>
      </c>
      <c r="D218" s="4" t="str">
        <f ca="1">INDEX([1]!NOTA[NB NOTA_C_QTY],Table1[[#This Row],[//NOTA]])</f>
        <v>eraserer30wjk50box30pcsartomoro</v>
      </c>
      <c r="E21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18" s="4" t="e">
        <f ca="1">MATCH(E$5:E$345,[2]!GLOBAL[POINTER],0)</f>
        <v>#N/A</v>
      </c>
      <c r="G218" s="4">
        <f t="shared" si="3"/>
        <v>269</v>
      </c>
      <c r="H218" s="4">
        <f ca="1">MATCH(Table1[[#This Row],[NB NOTA_C_QTY]],[3]!db[NB NOTA_C_QTY],0)</f>
        <v>775</v>
      </c>
      <c r="I218" s="4" t="str">
        <f ca="1">INDEX(INDIRECT($4:$4),Table1[//DB])</f>
        <v>Stip JK ER-30 W</v>
      </c>
      <c r="J218" s="4" t="str">
        <f ca="1">INDEX(INDIRECT($4:$4),Table1[//DB])</f>
        <v>ARTO MORO</v>
      </c>
      <c r="K218" s="5" t="str">
        <f ca="1">INDEX(INDIRECT($4:$4),Table1[//DB])</f>
        <v>ATALI</v>
      </c>
      <c r="L218" s="4" t="str">
        <f ca="1">INDEX(INDIRECT($4:$4),Table1[//DB])</f>
        <v>50 BOX (30 PCS)</v>
      </c>
      <c r="M218" s="4" t="str">
        <f ca="1">INDEX(INDIRECT($4:$4),Table1[//DB])</f>
        <v>stip</v>
      </c>
      <c r="N218" s="4" t="str">
        <f ca="1">INDEX(INDIRECT($4:$4),Table1[//DB])</f>
        <v>50</v>
      </c>
      <c r="O218" s="4" t="str">
        <f ca="1">INDEX(INDIRECT($4:$4),Table1[//DB])</f>
        <v>BOX</v>
      </c>
      <c r="P218" s="4" t="str">
        <f ca="1">INDEX(INDIRECT($4:$4),Table1[//DB])</f>
        <v>30</v>
      </c>
      <c r="Q218" s="4" t="str">
        <f ca="1">INDEX(INDIRECT($4:$4),Table1[//DB])</f>
        <v>PCS</v>
      </c>
      <c r="R218" s="4" t="str">
        <f ca="1">INDEX(INDIRECT($4:$4),Table1[//DB])</f>
        <v/>
      </c>
      <c r="S218" s="4" t="str">
        <f ca="1">INDEX(INDIRECT($4:$4),Table1[//DB])</f>
        <v/>
      </c>
      <c r="T218" s="4">
        <f ca="1">INDEX(INDIRECT($4:$4),Table1[//DB])</f>
        <v>1500</v>
      </c>
      <c r="U218" s="4" t="str">
        <f ca="1">INDEX(INDIRECT($4:$4),Table1[//DB])</f>
        <v>PCS</v>
      </c>
      <c r="V218" s="4"/>
      <c r="W218" s="2">
        <f>INDEX([1]!NOTA[C],Table1[[#This Row],[//NOTA]])</f>
        <v>1</v>
      </c>
      <c r="X2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8" s="2">
        <f>IF(Table1[[#This Row],[CTN]]&lt;1,"",INDEX([1]!NOTA[QTY],Table1[[#This Row],[//NOTA]]))</f>
        <v>50</v>
      </c>
      <c r="Z218" s="2" t="str">
        <f>IF(Table1[[#This Row],[CTN]]&lt;1,"",INDEX([1]!NOTA[STN],Table1[[#This Row],[//NOTA]]))</f>
        <v>BOX</v>
      </c>
      <c r="AA2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18" s="4" t="str">
        <f>IF(Table1[[#This Row],[CTN]]&lt;1,INDEX([1]!NOTA[QTY],Table1[[#This Row],[//NOTA]]),"")</f>
        <v/>
      </c>
      <c r="AC218" s="4" t="str">
        <f>IF(Table1[[#This Row],[SISA]]="","",INDEX([1]!NOTA[STN],Table1[[#This Row],[//NOTA]]))</f>
        <v/>
      </c>
      <c r="AD2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8" s="2" t="str">
        <f>IF(Table1[[#This Row],[SISA X]]="","",Table1[[#This Row],[STN X]])</f>
        <v/>
      </c>
      <c r="AF218" s="2" t="str">
        <f ca="1">IF(AND(AR$5:AR$345&gt;=$3:$3,AR$5:AR$345&lt;=$4:$4),Table1[[#This Row],[CTN]],"")</f>
        <v/>
      </c>
      <c r="AG218" s="2" t="str">
        <f ca="1">IF(Table1[[#This Row],[CTN_MG_1]]="","",Table1[[#This Row],[SISA X]])</f>
        <v/>
      </c>
      <c r="AH218" s="2" t="str">
        <f ca="1">IF(Table1[[#This Row],[QTY_ECER_MG_1]]="","",Table1[[#This Row],[STN SISA X]])</f>
        <v/>
      </c>
      <c r="AI218" s="2" t="str">
        <f ca="1">IF(Table1[[#This Row],[CTN_MG_1]]="","",COUNT(AF$6:AF218))</f>
        <v/>
      </c>
      <c r="AJ218" s="2">
        <f ca="1">IF(AND(Table1[TGL_H]&gt;=$3:$3,Table1[TGL_H]&lt;=$4:$4),Table1[CTN],"")</f>
        <v>1</v>
      </c>
      <c r="AK218" s="2" t="str">
        <f ca="1">IF(Table1[[#This Row],[CTN_MG_2]]="","",Table1[[#This Row],[SISA X]])</f>
        <v/>
      </c>
      <c r="AL218" s="2" t="str">
        <f ca="1">IF(Table1[[#This Row],[QTY_ECER_MG_2]]="","",Table1[[#This Row],[STN SISA X]])</f>
        <v/>
      </c>
      <c r="AM218" s="2">
        <f ca="1">IF(Table1[[#This Row],[CTN_MG_2]]="","",COUNT(AJ$6:AJ218))</f>
        <v>44</v>
      </c>
      <c r="AN218" s="2" t="str">
        <f ca="1">IF(AND(AR$5:AR$345&gt;=$3:$3,AR$5:AR$345&lt;=$4:$4),Table1[[#This Row],[CTN]],"")</f>
        <v/>
      </c>
      <c r="AO218" s="2" t="str">
        <f ca="1">IF(Table1[[#This Row],[CTN_MG_3]]="","",Table1[[#This Row],[SISA X]])</f>
        <v/>
      </c>
      <c r="AP218" s="2" t="str">
        <f ca="1">IF(Table1[[#This Row],[QTY_ECER_MG_3]]="","",Table1[[#This Row],[STN SISA X]])</f>
        <v/>
      </c>
      <c r="AQ218" s="4" t="str">
        <f ca="1">IF(Table1[[#This Row],[CTN_MG_3]]="","",COUNT(AN$6:AN218))</f>
        <v/>
      </c>
      <c r="AR218" s="3">
        <f ca="1">INDEX([1]!NOTA[TGL_H],Table1[[#This Row],[//NOTA]])</f>
        <v>45117</v>
      </c>
    </row>
    <row r="219" spans="1:44" x14ac:dyDescent="0.25">
      <c r="A219" s="1">
        <v>270</v>
      </c>
      <c r="D219" s="4" t="str">
        <f ca="1">INDEX([1]!NOTA[NB NOTA_C_QTY],Table1[[#This Row],[//NOTA]])</f>
        <v>erasereb30jk50box30pcsartomoro</v>
      </c>
      <c r="E21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19" s="4" t="e">
        <f ca="1">MATCH(E$5:E$345,[2]!GLOBAL[POINTER],0)</f>
        <v>#N/A</v>
      </c>
      <c r="G219" s="4">
        <f t="shared" si="3"/>
        <v>270</v>
      </c>
      <c r="H219" s="4">
        <f ca="1">MATCH(Table1[[#This Row],[NB NOTA_C_QTY]],[3]!db[NB NOTA_C_QTY],0)</f>
        <v>769</v>
      </c>
      <c r="I219" s="4" t="str">
        <f ca="1">INDEX(INDIRECT($4:$4),Table1[//DB])</f>
        <v>Stip JK EB-30 Hitam</v>
      </c>
      <c r="J219" s="4" t="str">
        <f ca="1">INDEX(INDIRECT($4:$4),Table1[//DB])</f>
        <v>ARTO MORO</v>
      </c>
      <c r="K219" s="5" t="str">
        <f ca="1">INDEX(INDIRECT($4:$4),Table1[//DB])</f>
        <v>ATALI</v>
      </c>
      <c r="L219" s="4" t="str">
        <f ca="1">INDEX(INDIRECT($4:$4),Table1[//DB])</f>
        <v>50 BOX (30 PCS)</v>
      </c>
      <c r="M219" s="4" t="str">
        <f ca="1">INDEX(INDIRECT($4:$4),Table1[//DB])</f>
        <v>stip</v>
      </c>
      <c r="N219" s="4" t="str">
        <f ca="1">INDEX(INDIRECT($4:$4),Table1[//DB])</f>
        <v>50</v>
      </c>
      <c r="O219" s="4" t="str">
        <f ca="1">INDEX(INDIRECT($4:$4),Table1[//DB])</f>
        <v>BOX</v>
      </c>
      <c r="P219" s="4" t="str">
        <f ca="1">INDEX(INDIRECT($4:$4),Table1[//DB])</f>
        <v>30</v>
      </c>
      <c r="Q219" s="4" t="str">
        <f ca="1">INDEX(INDIRECT($4:$4),Table1[//DB])</f>
        <v>PCS</v>
      </c>
      <c r="R219" s="4" t="str">
        <f ca="1">INDEX(INDIRECT($4:$4),Table1[//DB])</f>
        <v/>
      </c>
      <c r="S219" s="4" t="str">
        <f ca="1">INDEX(INDIRECT($4:$4),Table1[//DB])</f>
        <v/>
      </c>
      <c r="T219" s="4">
        <f ca="1">INDEX(INDIRECT($4:$4),Table1[//DB])</f>
        <v>1500</v>
      </c>
      <c r="U219" s="4" t="str">
        <f ca="1">INDEX(INDIRECT($4:$4),Table1[//DB])</f>
        <v>PCS</v>
      </c>
      <c r="V219" s="4"/>
      <c r="W219" s="2">
        <f>INDEX([1]!NOTA[C],Table1[[#This Row],[//NOTA]])</f>
        <v>1</v>
      </c>
      <c r="X2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9" s="2">
        <f>IF(Table1[[#This Row],[CTN]]&lt;1,"",INDEX([1]!NOTA[QTY],Table1[[#This Row],[//NOTA]]))</f>
        <v>50</v>
      </c>
      <c r="Z219" s="2" t="str">
        <f>IF(Table1[[#This Row],[CTN]]&lt;1,"",INDEX([1]!NOTA[STN],Table1[[#This Row],[//NOTA]]))</f>
        <v>BOX</v>
      </c>
      <c r="AA2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19" s="4" t="str">
        <f>IF(Table1[[#This Row],[CTN]]&lt;1,INDEX([1]!NOTA[QTY],Table1[[#This Row],[//NOTA]]),"")</f>
        <v/>
      </c>
      <c r="AC219" s="4" t="str">
        <f>IF(Table1[[#This Row],[SISA]]="","",INDEX([1]!NOTA[STN],Table1[[#This Row],[//NOTA]]))</f>
        <v/>
      </c>
      <c r="AD2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9" s="2" t="str">
        <f>IF(Table1[[#This Row],[SISA X]]="","",Table1[[#This Row],[STN X]])</f>
        <v/>
      </c>
      <c r="AF219" s="2" t="str">
        <f ca="1">IF(AND(AR$5:AR$345&gt;=$3:$3,AR$5:AR$345&lt;=$4:$4),Table1[[#This Row],[CTN]],"")</f>
        <v/>
      </c>
      <c r="AG219" s="2" t="str">
        <f ca="1">IF(Table1[[#This Row],[CTN_MG_1]]="","",Table1[[#This Row],[SISA X]])</f>
        <v/>
      </c>
      <c r="AH219" s="2" t="str">
        <f ca="1">IF(Table1[[#This Row],[QTY_ECER_MG_1]]="","",Table1[[#This Row],[STN SISA X]])</f>
        <v/>
      </c>
      <c r="AI219" s="2" t="str">
        <f ca="1">IF(Table1[[#This Row],[CTN_MG_1]]="","",COUNT(AF$6:AF219))</f>
        <v/>
      </c>
      <c r="AJ219" s="2">
        <f ca="1">IF(AND(Table1[TGL_H]&gt;=$3:$3,Table1[TGL_H]&lt;=$4:$4),Table1[CTN],"")</f>
        <v>1</v>
      </c>
      <c r="AK219" s="2" t="str">
        <f ca="1">IF(Table1[[#This Row],[CTN_MG_2]]="","",Table1[[#This Row],[SISA X]])</f>
        <v/>
      </c>
      <c r="AL219" s="2" t="str">
        <f ca="1">IF(Table1[[#This Row],[QTY_ECER_MG_2]]="","",Table1[[#This Row],[STN SISA X]])</f>
        <v/>
      </c>
      <c r="AM219" s="2">
        <f ca="1">IF(Table1[[#This Row],[CTN_MG_2]]="","",COUNT(AJ$6:AJ219))</f>
        <v>45</v>
      </c>
      <c r="AN219" s="2" t="str">
        <f ca="1">IF(AND(AR$5:AR$345&gt;=$3:$3,AR$5:AR$345&lt;=$4:$4),Table1[[#This Row],[CTN]],"")</f>
        <v/>
      </c>
      <c r="AO219" s="2" t="str">
        <f ca="1">IF(Table1[[#This Row],[CTN_MG_3]]="","",Table1[[#This Row],[SISA X]])</f>
        <v/>
      </c>
      <c r="AP219" s="2" t="str">
        <f ca="1">IF(Table1[[#This Row],[QTY_ECER_MG_3]]="","",Table1[[#This Row],[STN SISA X]])</f>
        <v/>
      </c>
      <c r="AQ219" s="4" t="str">
        <f ca="1">IF(Table1[[#This Row],[CTN_MG_3]]="","",COUNT(AN$6:AN219))</f>
        <v/>
      </c>
      <c r="AR219" s="3">
        <f ca="1">INDEX([1]!NOTA[TGL_H],Table1[[#This Row],[//NOTA]])</f>
        <v>45117</v>
      </c>
    </row>
    <row r="220" spans="1:44" x14ac:dyDescent="0.25">
      <c r="A220" s="1">
        <v>271</v>
      </c>
      <c r="D220" s="4" t="str">
        <f ca="1">INDEX([1]!NOTA[NB NOTA_C_QTY],Table1[[#This Row],[//NOTA]])</f>
        <v>glueglr50jk24lsnartomoro</v>
      </c>
      <c r="E22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20" s="4" t="e">
        <f ca="1">MATCH(E$5:E$345,[2]!GLOBAL[POINTER],0)</f>
        <v>#N/A</v>
      </c>
      <c r="G220" s="4">
        <f t="shared" si="3"/>
        <v>271</v>
      </c>
      <c r="H220" s="4">
        <f ca="1">MATCH(Table1[[#This Row],[NB NOTA_C_QTY]],[3]!db[NB NOTA_C_QTY],0)</f>
        <v>1037</v>
      </c>
      <c r="I220" s="4" t="str">
        <f ca="1">INDEX(INDIRECT($4:$4),Table1[//DB])</f>
        <v>Lem JK GL-R50</v>
      </c>
      <c r="J220" s="4" t="str">
        <f ca="1">INDEX(INDIRECT($4:$4),Table1[//DB])</f>
        <v>ARTO MORO</v>
      </c>
      <c r="K220" s="5" t="str">
        <f ca="1">INDEX(INDIRECT($4:$4),Table1[//DB])</f>
        <v>ATALI</v>
      </c>
      <c r="L220" s="4" t="str">
        <f ca="1">INDEX(INDIRECT($4:$4),Table1[//DB])</f>
        <v>24 LSN</v>
      </c>
      <c r="M220" s="4" t="str">
        <f ca="1">INDEX(INDIRECT($4:$4),Table1[//DB])</f>
        <v>lem</v>
      </c>
      <c r="N220" s="4" t="str">
        <f ca="1">INDEX(INDIRECT($4:$4),Table1[//DB])</f>
        <v>24</v>
      </c>
      <c r="O220" s="4" t="str">
        <f ca="1">INDEX(INDIRECT($4:$4),Table1[//DB])</f>
        <v>LSN</v>
      </c>
      <c r="P220" s="4">
        <f ca="1">INDEX(INDIRECT($4:$4),Table1[//DB])</f>
        <v>12</v>
      </c>
      <c r="Q220" s="4" t="str">
        <f ca="1">INDEX(INDIRECT($4:$4),Table1[//DB])</f>
        <v>PCS</v>
      </c>
      <c r="R220" s="4" t="str">
        <f ca="1">INDEX(INDIRECT($4:$4),Table1[//DB])</f>
        <v/>
      </c>
      <c r="S220" s="4" t="str">
        <f ca="1">INDEX(INDIRECT($4:$4),Table1[//DB])</f>
        <v/>
      </c>
      <c r="T220" s="4">
        <f ca="1">INDEX(INDIRECT($4:$4),Table1[//DB])</f>
        <v>288</v>
      </c>
      <c r="U220" s="4" t="str">
        <f ca="1">INDEX(INDIRECT($4:$4),Table1[//DB])</f>
        <v>PCS</v>
      </c>
      <c r="V220" s="4"/>
      <c r="W220" s="2">
        <f>INDEX([1]!NOTA[C],Table1[[#This Row],[//NOTA]])</f>
        <v>5</v>
      </c>
      <c r="X2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0" s="2">
        <f>IF(Table1[[#This Row],[CTN]]&lt;1,"",INDEX([1]!NOTA[QTY],Table1[[#This Row],[//NOTA]]))</f>
        <v>1440</v>
      </c>
      <c r="Z220" s="2" t="str">
        <f>IF(Table1[[#This Row],[CTN]]&lt;1,"",INDEX([1]!NOTA[STN],Table1[[#This Row],[//NOTA]]))</f>
        <v>PCS</v>
      </c>
      <c r="AA2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20" s="4" t="str">
        <f>IF(Table1[[#This Row],[CTN]]&lt;1,INDEX([1]!NOTA[QTY],Table1[[#This Row],[//NOTA]]),"")</f>
        <v/>
      </c>
      <c r="AC220" s="4" t="str">
        <f>IF(Table1[[#This Row],[SISA]]="","",INDEX([1]!NOTA[STN],Table1[[#This Row],[//NOTA]]))</f>
        <v/>
      </c>
      <c r="AD2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0" s="2" t="str">
        <f>IF(Table1[[#This Row],[SISA X]]="","",Table1[[#This Row],[STN X]])</f>
        <v/>
      </c>
      <c r="AF220" s="2" t="str">
        <f ca="1">IF(AND(AR$5:AR$345&gt;=$3:$3,AR$5:AR$345&lt;=$4:$4),Table1[[#This Row],[CTN]],"")</f>
        <v/>
      </c>
      <c r="AG220" s="2" t="str">
        <f ca="1">IF(Table1[[#This Row],[CTN_MG_1]]="","",Table1[[#This Row],[SISA X]])</f>
        <v/>
      </c>
      <c r="AH220" s="2" t="str">
        <f ca="1">IF(Table1[[#This Row],[QTY_ECER_MG_1]]="","",Table1[[#This Row],[STN SISA X]])</f>
        <v/>
      </c>
      <c r="AI220" s="2" t="str">
        <f ca="1">IF(Table1[[#This Row],[CTN_MG_1]]="","",COUNT(AF$6:AF220))</f>
        <v/>
      </c>
      <c r="AJ220" s="2">
        <f ca="1">IF(AND(Table1[TGL_H]&gt;=$3:$3,Table1[TGL_H]&lt;=$4:$4),Table1[CTN],"")</f>
        <v>5</v>
      </c>
      <c r="AK220" s="2" t="str">
        <f ca="1">IF(Table1[[#This Row],[CTN_MG_2]]="","",Table1[[#This Row],[SISA X]])</f>
        <v/>
      </c>
      <c r="AL220" s="2" t="str">
        <f ca="1">IF(Table1[[#This Row],[QTY_ECER_MG_2]]="","",Table1[[#This Row],[STN SISA X]])</f>
        <v/>
      </c>
      <c r="AM220" s="2">
        <f ca="1">IF(Table1[[#This Row],[CTN_MG_2]]="","",COUNT(AJ$6:AJ220))</f>
        <v>46</v>
      </c>
      <c r="AN220" s="2" t="str">
        <f ca="1">IF(AND(AR$5:AR$345&gt;=$3:$3,AR$5:AR$345&lt;=$4:$4),Table1[[#This Row],[CTN]],"")</f>
        <v/>
      </c>
      <c r="AO220" s="2" t="str">
        <f ca="1">IF(Table1[[#This Row],[CTN_MG_3]]="","",Table1[[#This Row],[SISA X]])</f>
        <v/>
      </c>
      <c r="AP220" s="2" t="str">
        <f ca="1">IF(Table1[[#This Row],[QTY_ECER_MG_3]]="","",Table1[[#This Row],[STN SISA X]])</f>
        <v/>
      </c>
      <c r="AQ220" s="4" t="str">
        <f ca="1">IF(Table1[[#This Row],[CTN_MG_3]]="","",COUNT(AN$6:AN220))</f>
        <v/>
      </c>
      <c r="AR220" s="3">
        <f ca="1">INDEX([1]!NOTA[TGL_H],Table1[[#This Row],[//NOTA]])</f>
        <v>45117</v>
      </c>
    </row>
    <row r="221" spans="1:44" x14ac:dyDescent="0.25">
      <c r="A221" s="1">
        <v>272</v>
      </c>
      <c r="D221" s="4" t="str">
        <f ca="1">INDEX([1]!NOTA[NB NOTA_C_QTY],Table1[[#This Row],[//NOTA]])</f>
        <v>oilpastelop12sppcaseseaworldjk12lsnartomoro</v>
      </c>
      <c r="E22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21" s="4" t="e">
        <f ca="1">MATCH(E$5:E$345,[2]!GLOBAL[POINTER],0)</f>
        <v>#N/A</v>
      </c>
      <c r="G221" s="4">
        <f t="shared" si="3"/>
        <v>272</v>
      </c>
      <c r="H221" s="4">
        <f ca="1">MATCH(Table1[[#This Row],[NB NOTA_C_QTY]],[3]!db[NB NOTA_C_QTY],0)</f>
        <v>1765</v>
      </c>
      <c r="I221" s="4" t="str">
        <f ca="1">INDEX(INDIRECT($4:$4),Table1[//DB])</f>
        <v>O pastel JK 12W OP-12 S</v>
      </c>
      <c r="J221" s="4" t="str">
        <f ca="1">INDEX(INDIRECT($4:$4),Table1[//DB])</f>
        <v>ARTO MORO</v>
      </c>
      <c r="K221" s="5" t="str">
        <f ca="1">INDEX(INDIRECT($4:$4),Table1[//DB])</f>
        <v>ATALI</v>
      </c>
      <c r="L221" s="4" t="str">
        <f ca="1">INDEX(INDIRECT($4:$4),Table1[//DB])</f>
        <v>12 LSN</v>
      </c>
      <c r="M221" s="4" t="str">
        <f ca="1">INDEX(INDIRECT($4:$4),Table1[//DB])</f>
        <v>cr/op</v>
      </c>
      <c r="N221" s="4" t="str">
        <f ca="1">INDEX(INDIRECT($4:$4),Table1[//DB])</f>
        <v>12</v>
      </c>
      <c r="O221" s="4" t="str">
        <f ca="1">INDEX(INDIRECT($4:$4),Table1[//DB])</f>
        <v>LSN</v>
      </c>
      <c r="P221" s="4">
        <f ca="1">INDEX(INDIRECT($4:$4),Table1[//DB])</f>
        <v>12</v>
      </c>
      <c r="Q221" s="4" t="str">
        <f ca="1">INDEX(INDIRECT($4:$4),Table1[//DB])</f>
        <v>PCS</v>
      </c>
      <c r="R221" s="4" t="str">
        <f ca="1">INDEX(INDIRECT($4:$4),Table1[//DB])</f>
        <v/>
      </c>
      <c r="S221" s="4" t="str">
        <f ca="1">INDEX(INDIRECT($4:$4),Table1[//DB])</f>
        <v/>
      </c>
      <c r="T221" s="4">
        <f ca="1">INDEX(INDIRECT($4:$4),Table1[//DB])</f>
        <v>144</v>
      </c>
      <c r="U221" s="4" t="str">
        <f ca="1">INDEX(INDIRECT($4:$4),Table1[//DB])</f>
        <v>PCS</v>
      </c>
      <c r="V221" s="4"/>
      <c r="W221" s="2">
        <f>INDEX([1]!NOTA[C],Table1[[#This Row],[//NOTA]])</f>
        <v>10</v>
      </c>
      <c r="X22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1" s="2">
        <f>IF(Table1[[#This Row],[CTN]]&lt;1,"",INDEX([1]!NOTA[QTY],Table1[[#This Row],[//NOTA]]))</f>
        <v>1440</v>
      </c>
      <c r="Z221" s="2" t="str">
        <f>IF(Table1[[#This Row],[CTN]]&lt;1,"",INDEX([1]!NOTA[STN],Table1[[#This Row],[//NOTA]]))</f>
        <v>SET</v>
      </c>
      <c r="AA2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21" s="4" t="str">
        <f>IF(Table1[[#This Row],[CTN]]&lt;1,INDEX([1]!NOTA[QTY],Table1[[#This Row],[//NOTA]]),"")</f>
        <v/>
      </c>
      <c r="AC221" s="4" t="str">
        <f>IF(Table1[[#This Row],[SISA]]="","",INDEX([1]!NOTA[STN],Table1[[#This Row],[//NOTA]]))</f>
        <v/>
      </c>
      <c r="AD2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1" s="2" t="str">
        <f>IF(Table1[[#This Row],[SISA X]]="","",Table1[[#This Row],[STN X]])</f>
        <v/>
      </c>
      <c r="AF221" s="2" t="str">
        <f ca="1">IF(AND(AR$5:AR$345&gt;=$3:$3,AR$5:AR$345&lt;=$4:$4),Table1[[#This Row],[CTN]],"")</f>
        <v/>
      </c>
      <c r="AG221" s="2" t="str">
        <f ca="1">IF(Table1[[#This Row],[CTN_MG_1]]="","",Table1[[#This Row],[SISA X]])</f>
        <v/>
      </c>
      <c r="AH221" s="2" t="str">
        <f ca="1">IF(Table1[[#This Row],[QTY_ECER_MG_1]]="","",Table1[[#This Row],[STN SISA X]])</f>
        <v/>
      </c>
      <c r="AI221" s="2" t="str">
        <f ca="1">IF(Table1[[#This Row],[CTN_MG_1]]="","",COUNT(AF$6:AF221))</f>
        <v/>
      </c>
      <c r="AJ221" s="2">
        <f ca="1">IF(AND(Table1[TGL_H]&gt;=$3:$3,Table1[TGL_H]&lt;=$4:$4),Table1[CTN],"")</f>
        <v>10</v>
      </c>
      <c r="AK221" s="2" t="str">
        <f ca="1">IF(Table1[[#This Row],[CTN_MG_2]]="","",Table1[[#This Row],[SISA X]])</f>
        <v/>
      </c>
      <c r="AL221" s="2" t="str">
        <f ca="1">IF(Table1[[#This Row],[QTY_ECER_MG_2]]="","",Table1[[#This Row],[STN SISA X]])</f>
        <v/>
      </c>
      <c r="AM221" s="2">
        <f ca="1">IF(Table1[[#This Row],[CTN_MG_2]]="","",COUNT(AJ$6:AJ221))</f>
        <v>47</v>
      </c>
      <c r="AN221" s="2" t="str">
        <f ca="1">IF(AND(AR$5:AR$345&gt;=$3:$3,AR$5:AR$345&lt;=$4:$4),Table1[[#This Row],[CTN]],"")</f>
        <v/>
      </c>
      <c r="AO221" s="2" t="str">
        <f ca="1">IF(Table1[[#This Row],[CTN_MG_3]]="","",Table1[[#This Row],[SISA X]])</f>
        <v/>
      </c>
      <c r="AP221" s="2" t="str">
        <f ca="1">IF(Table1[[#This Row],[QTY_ECER_MG_3]]="","",Table1[[#This Row],[STN SISA X]])</f>
        <v/>
      </c>
      <c r="AQ221" s="4" t="str">
        <f ca="1">IF(Table1[[#This Row],[CTN_MG_3]]="","",COUNT(AN$6:AN221))</f>
        <v/>
      </c>
      <c r="AR221" s="3">
        <f ca="1">INDEX([1]!NOTA[TGL_H],Table1[[#This Row],[//NOTA]])</f>
        <v>45117</v>
      </c>
    </row>
    <row r="222" spans="1:44" x14ac:dyDescent="0.25">
      <c r="A222" s="1">
        <v>273</v>
      </c>
      <c r="D222" s="4" t="str">
        <f ca="1">INDEX([1]!NOTA[NB NOTA_C_QTY],Table1[[#This Row],[//NOTA]])</f>
        <v>oilpastelop18sppcaseseaworldjk6lsnartomoro</v>
      </c>
      <c r="E22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22" s="4" t="e">
        <f ca="1">MATCH(E$5:E$345,[2]!GLOBAL[POINTER],0)</f>
        <v>#N/A</v>
      </c>
      <c r="G222" s="4">
        <f t="shared" si="3"/>
        <v>273</v>
      </c>
      <c r="H222" s="4">
        <f ca="1">MATCH(Table1[[#This Row],[NB NOTA_C_QTY]],[3]!db[NB NOTA_C_QTY],0)</f>
        <v>1766</v>
      </c>
      <c r="I222" s="4" t="str">
        <f ca="1">INDEX(INDIRECT($4:$4),Table1[//DB])</f>
        <v>O pastel JK 18W OP-18 S</v>
      </c>
      <c r="J222" s="4" t="str">
        <f ca="1">INDEX(INDIRECT($4:$4),Table1[//DB])</f>
        <v>ARTO MORO</v>
      </c>
      <c r="K222" s="5" t="str">
        <f ca="1">INDEX(INDIRECT($4:$4),Table1[//DB])</f>
        <v>ATALI</v>
      </c>
      <c r="L222" s="4" t="str">
        <f ca="1">INDEX(INDIRECT($4:$4),Table1[//DB])</f>
        <v>6 LSN</v>
      </c>
      <c r="M222" s="4" t="str">
        <f ca="1">INDEX(INDIRECT($4:$4),Table1[//DB])</f>
        <v>cr/op</v>
      </c>
      <c r="N222" s="4" t="str">
        <f ca="1">INDEX(INDIRECT($4:$4),Table1[//DB])</f>
        <v>6</v>
      </c>
      <c r="O222" s="4" t="str">
        <f ca="1">INDEX(INDIRECT($4:$4),Table1[//DB])</f>
        <v>LSN</v>
      </c>
      <c r="P222" s="4">
        <f ca="1">INDEX(INDIRECT($4:$4),Table1[//DB])</f>
        <v>12</v>
      </c>
      <c r="Q222" s="4" t="str">
        <f ca="1">INDEX(INDIRECT($4:$4),Table1[//DB])</f>
        <v>PCS</v>
      </c>
      <c r="R222" s="4" t="str">
        <f ca="1">INDEX(INDIRECT($4:$4),Table1[//DB])</f>
        <v/>
      </c>
      <c r="S222" s="4" t="str">
        <f ca="1">INDEX(INDIRECT($4:$4),Table1[//DB])</f>
        <v/>
      </c>
      <c r="T222" s="4">
        <f ca="1">INDEX(INDIRECT($4:$4),Table1[//DB])</f>
        <v>72</v>
      </c>
      <c r="U222" s="4" t="str">
        <f ca="1">INDEX(INDIRECT($4:$4),Table1[//DB])</f>
        <v>PCS</v>
      </c>
      <c r="V222" s="4"/>
      <c r="W222" s="2">
        <f>INDEX([1]!NOTA[C],Table1[[#This Row],[//NOTA]])</f>
        <v>10</v>
      </c>
      <c r="X222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2" s="2">
        <f>IF(Table1[[#This Row],[CTN]]&lt;1,"",INDEX([1]!NOTA[QTY],Table1[[#This Row],[//NOTA]]))</f>
        <v>720</v>
      </c>
      <c r="Z222" s="2" t="str">
        <f>IF(Table1[[#This Row],[CTN]]&lt;1,"",INDEX([1]!NOTA[STN],Table1[[#This Row],[//NOTA]]))</f>
        <v>SET</v>
      </c>
      <c r="AA2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222" s="4" t="str">
        <f>IF(Table1[[#This Row],[CTN]]&lt;1,INDEX([1]!NOTA[QTY],Table1[[#This Row],[//NOTA]]),"")</f>
        <v/>
      </c>
      <c r="AC222" s="4" t="str">
        <f>IF(Table1[[#This Row],[SISA]]="","",INDEX([1]!NOTA[STN],Table1[[#This Row],[//NOTA]]))</f>
        <v/>
      </c>
      <c r="AD2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2" s="2" t="str">
        <f>IF(Table1[[#This Row],[SISA X]]="","",Table1[[#This Row],[STN X]])</f>
        <v/>
      </c>
      <c r="AF222" s="2" t="str">
        <f ca="1">IF(AND(AR$5:AR$345&gt;=$3:$3,AR$5:AR$345&lt;=$4:$4),Table1[[#This Row],[CTN]],"")</f>
        <v/>
      </c>
      <c r="AG222" s="2" t="str">
        <f ca="1">IF(Table1[[#This Row],[CTN_MG_1]]="","",Table1[[#This Row],[SISA X]])</f>
        <v/>
      </c>
      <c r="AH222" s="2" t="str">
        <f ca="1">IF(Table1[[#This Row],[QTY_ECER_MG_1]]="","",Table1[[#This Row],[STN SISA X]])</f>
        <v/>
      </c>
      <c r="AI222" s="2" t="str">
        <f ca="1">IF(Table1[[#This Row],[CTN_MG_1]]="","",COUNT(AF$6:AF222))</f>
        <v/>
      </c>
      <c r="AJ222" s="2">
        <f ca="1">IF(AND(Table1[TGL_H]&gt;=$3:$3,Table1[TGL_H]&lt;=$4:$4),Table1[CTN],"")</f>
        <v>10</v>
      </c>
      <c r="AK222" s="2" t="str">
        <f ca="1">IF(Table1[[#This Row],[CTN_MG_2]]="","",Table1[[#This Row],[SISA X]])</f>
        <v/>
      </c>
      <c r="AL222" s="2" t="str">
        <f ca="1">IF(Table1[[#This Row],[QTY_ECER_MG_2]]="","",Table1[[#This Row],[STN SISA X]])</f>
        <v/>
      </c>
      <c r="AM222" s="2">
        <f ca="1">IF(Table1[[#This Row],[CTN_MG_2]]="","",COUNT(AJ$6:AJ222))</f>
        <v>48</v>
      </c>
      <c r="AN222" s="2" t="str">
        <f ca="1">IF(AND(AR$5:AR$345&gt;=$3:$3,AR$5:AR$345&lt;=$4:$4),Table1[[#This Row],[CTN]],"")</f>
        <v/>
      </c>
      <c r="AO222" s="2" t="str">
        <f ca="1">IF(Table1[[#This Row],[CTN_MG_3]]="","",Table1[[#This Row],[SISA X]])</f>
        <v/>
      </c>
      <c r="AP222" s="2" t="str">
        <f ca="1">IF(Table1[[#This Row],[QTY_ECER_MG_3]]="","",Table1[[#This Row],[STN SISA X]])</f>
        <v/>
      </c>
      <c r="AQ222" s="4" t="str">
        <f ca="1">IF(Table1[[#This Row],[CTN_MG_3]]="","",COUNT(AN$6:AN222))</f>
        <v/>
      </c>
      <c r="AR222" s="3">
        <f ca="1">INDEX([1]!NOTA[TGL_H],Table1[[#This Row],[//NOTA]])</f>
        <v>45117</v>
      </c>
    </row>
    <row r="223" spans="1:44" x14ac:dyDescent="0.25">
      <c r="A223" s="1">
        <v>274</v>
      </c>
      <c r="D223" s="4" t="str">
        <f ca="1">INDEX([1]!NOTA[NB NOTA_C_QTY],Table1[[#This Row],[//NOTA]])</f>
        <v>oilpastelop24sppcaseseaworldjk8box6setartomoro</v>
      </c>
      <c r="E22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23" s="4" t="e">
        <f ca="1">MATCH(E$5:E$345,[2]!GLOBAL[POINTER],0)</f>
        <v>#N/A</v>
      </c>
      <c r="G223" s="4">
        <f t="shared" si="3"/>
        <v>274</v>
      </c>
      <c r="H223" s="4">
        <f ca="1">MATCH(Table1[[#This Row],[NB NOTA_C_QTY]],[3]!db[NB NOTA_C_QTY],0)</f>
        <v>1767</v>
      </c>
      <c r="I223" s="4" t="str">
        <f ca="1">INDEX(INDIRECT($4:$4),Table1[//DB])</f>
        <v>O pastel JK 24W OP-24 S</v>
      </c>
      <c r="J223" s="4" t="str">
        <f ca="1">INDEX(INDIRECT($4:$4),Table1[//DB])</f>
        <v>ARTO MORO</v>
      </c>
      <c r="K223" s="5" t="str">
        <f ca="1">INDEX(INDIRECT($4:$4),Table1[//DB])</f>
        <v>ATALI</v>
      </c>
      <c r="L223" s="4" t="str">
        <f ca="1">INDEX(INDIRECT($4:$4),Table1[//DB])</f>
        <v>8 BOX (6 SET)</v>
      </c>
      <c r="M223" s="4" t="str">
        <f ca="1">INDEX(INDIRECT($4:$4),Table1[//DB])</f>
        <v>cr/op</v>
      </c>
      <c r="N223" s="4" t="str">
        <f ca="1">INDEX(INDIRECT($4:$4),Table1[//DB])</f>
        <v>8</v>
      </c>
      <c r="O223" s="4" t="str">
        <f ca="1">INDEX(INDIRECT($4:$4),Table1[//DB])</f>
        <v>BOX</v>
      </c>
      <c r="P223" s="4" t="str">
        <f ca="1">INDEX(INDIRECT($4:$4),Table1[//DB])</f>
        <v>6</v>
      </c>
      <c r="Q223" s="4" t="str">
        <f ca="1">INDEX(INDIRECT($4:$4),Table1[//DB])</f>
        <v>SET</v>
      </c>
      <c r="R223" s="4" t="str">
        <f ca="1">INDEX(INDIRECT($4:$4),Table1[//DB])</f>
        <v/>
      </c>
      <c r="S223" s="4" t="str">
        <f ca="1">INDEX(INDIRECT($4:$4),Table1[//DB])</f>
        <v/>
      </c>
      <c r="T223" s="4">
        <f ca="1">INDEX(INDIRECT($4:$4),Table1[//DB])</f>
        <v>48</v>
      </c>
      <c r="U223" s="4" t="str">
        <f ca="1">INDEX(INDIRECT($4:$4),Table1[//DB])</f>
        <v>SET</v>
      </c>
      <c r="V223" s="4"/>
      <c r="W223" s="2">
        <f>INDEX([1]!NOTA[C],Table1[[#This Row],[//NOTA]])</f>
        <v>10</v>
      </c>
      <c r="X22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3" s="2">
        <f>IF(Table1[[#This Row],[CTN]]&lt;1,"",INDEX([1]!NOTA[QTY],Table1[[#This Row],[//NOTA]]))</f>
        <v>480</v>
      </c>
      <c r="Z223" s="2" t="str">
        <f>IF(Table1[[#This Row],[CTN]]&lt;1,"",INDEX([1]!NOTA[STN],Table1[[#This Row],[//NOTA]]))</f>
        <v>SET</v>
      </c>
      <c r="AA2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223" s="4" t="str">
        <f>IF(Table1[[#This Row],[CTN]]&lt;1,INDEX([1]!NOTA[QTY],Table1[[#This Row],[//NOTA]]),"")</f>
        <v/>
      </c>
      <c r="AC223" s="4" t="str">
        <f>IF(Table1[[#This Row],[SISA]]="","",INDEX([1]!NOTA[STN],Table1[[#This Row],[//NOTA]]))</f>
        <v/>
      </c>
      <c r="AD2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3" s="2" t="str">
        <f>IF(Table1[[#This Row],[SISA X]]="","",Table1[[#This Row],[STN X]])</f>
        <v/>
      </c>
      <c r="AF223" s="2" t="str">
        <f ca="1">IF(AND(AR$5:AR$345&gt;=$3:$3,AR$5:AR$345&lt;=$4:$4),Table1[[#This Row],[CTN]],"")</f>
        <v/>
      </c>
      <c r="AG223" s="2" t="str">
        <f ca="1">IF(Table1[[#This Row],[CTN_MG_1]]="","",Table1[[#This Row],[SISA X]])</f>
        <v/>
      </c>
      <c r="AH223" s="2" t="str">
        <f ca="1">IF(Table1[[#This Row],[QTY_ECER_MG_1]]="","",Table1[[#This Row],[STN SISA X]])</f>
        <v/>
      </c>
      <c r="AI223" s="2" t="str">
        <f ca="1">IF(Table1[[#This Row],[CTN_MG_1]]="","",COUNT(AF$6:AF223))</f>
        <v/>
      </c>
      <c r="AJ223" s="2">
        <f ca="1">IF(AND(Table1[TGL_H]&gt;=$3:$3,Table1[TGL_H]&lt;=$4:$4),Table1[CTN],"")</f>
        <v>10</v>
      </c>
      <c r="AK223" s="2" t="str">
        <f ca="1">IF(Table1[[#This Row],[CTN_MG_2]]="","",Table1[[#This Row],[SISA X]])</f>
        <v/>
      </c>
      <c r="AL223" s="2" t="str">
        <f ca="1">IF(Table1[[#This Row],[QTY_ECER_MG_2]]="","",Table1[[#This Row],[STN SISA X]])</f>
        <v/>
      </c>
      <c r="AM223" s="2">
        <f ca="1">IF(Table1[[#This Row],[CTN_MG_2]]="","",COUNT(AJ$6:AJ223))</f>
        <v>49</v>
      </c>
      <c r="AN223" s="2" t="str">
        <f ca="1">IF(AND(AR$5:AR$345&gt;=$3:$3,AR$5:AR$345&lt;=$4:$4),Table1[[#This Row],[CTN]],"")</f>
        <v/>
      </c>
      <c r="AO223" s="2" t="str">
        <f ca="1">IF(Table1[[#This Row],[CTN_MG_3]]="","",Table1[[#This Row],[SISA X]])</f>
        <v/>
      </c>
      <c r="AP223" s="2" t="str">
        <f ca="1">IF(Table1[[#This Row],[QTY_ECER_MG_3]]="","",Table1[[#This Row],[STN SISA X]])</f>
        <v/>
      </c>
      <c r="AQ223" s="4" t="str">
        <f ca="1">IF(Table1[[#This Row],[CTN_MG_3]]="","",COUNT(AN$6:AN223))</f>
        <v/>
      </c>
      <c r="AR223" s="3">
        <f ca="1">INDEX([1]!NOTA[TGL_H],Table1[[#This Row],[//NOTA]])</f>
        <v>45117</v>
      </c>
    </row>
    <row r="224" spans="1:44" x14ac:dyDescent="0.25">
      <c r="A224" s="1">
        <v>276</v>
      </c>
      <c r="D224" s="4" t="str">
        <f ca="1">INDEX([1]!NOTA[NB NOTA_C_QTY],Table1[[#This Row],[//NOTA]])</f>
        <v>oilpastelop12sppcaseseaworldjk12lsnartomoro</v>
      </c>
      <c r="E22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24" s="4" t="e">
        <f ca="1">MATCH(E$5:E$345,[2]!GLOBAL[POINTER],0)</f>
        <v>#N/A</v>
      </c>
      <c r="G224" s="4">
        <f t="shared" si="3"/>
        <v>276</v>
      </c>
      <c r="H224" s="4">
        <f ca="1">MATCH(Table1[[#This Row],[NB NOTA_C_QTY]],[3]!db[NB NOTA_C_QTY],0)</f>
        <v>1765</v>
      </c>
      <c r="I224" s="4" t="str">
        <f ca="1">INDEX(INDIRECT($4:$4),Table1[//DB])</f>
        <v>O pastel JK 12W OP-12 S</v>
      </c>
      <c r="J224" s="4" t="str">
        <f ca="1">INDEX(INDIRECT($4:$4),Table1[//DB])</f>
        <v>ARTO MORO</v>
      </c>
      <c r="K224" s="5" t="str">
        <f ca="1">INDEX(INDIRECT($4:$4),Table1[//DB])</f>
        <v>ATALI</v>
      </c>
      <c r="L224" s="4" t="str">
        <f ca="1">INDEX(INDIRECT($4:$4),Table1[//DB])</f>
        <v>12 LSN</v>
      </c>
      <c r="M224" s="4" t="str">
        <f ca="1">INDEX(INDIRECT($4:$4),Table1[//DB])</f>
        <v>cr/op</v>
      </c>
      <c r="N224" s="4" t="str">
        <f ca="1">INDEX(INDIRECT($4:$4),Table1[//DB])</f>
        <v>12</v>
      </c>
      <c r="O224" s="4" t="str">
        <f ca="1">INDEX(INDIRECT($4:$4),Table1[//DB])</f>
        <v>LSN</v>
      </c>
      <c r="P224" s="4">
        <f ca="1">INDEX(INDIRECT($4:$4),Table1[//DB])</f>
        <v>12</v>
      </c>
      <c r="Q224" s="4" t="str">
        <f ca="1">INDEX(INDIRECT($4:$4),Table1[//DB])</f>
        <v>PCS</v>
      </c>
      <c r="R224" s="4" t="str">
        <f ca="1">INDEX(INDIRECT($4:$4),Table1[//DB])</f>
        <v/>
      </c>
      <c r="S224" s="4" t="str">
        <f ca="1">INDEX(INDIRECT($4:$4),Table1[//DB])</f>
        <v/>
      </c>
      <c r="T224" s="4">
        <f ca="1">INDEX(INDIRECT($4:$4),Table1[//DB])</f>
        <v>144</v>
      </c>
      <c r="U224" s="4" t="str">
        <f ca="1">INDEX(INDIRECT($4:$4),Table1[//DB])</f>
        <v>PCS</v>
      </c>
      <c r="V224" s="4"/>
      <c r="W224" s="2">
        <f>INDEX([1]!NOTA[C],Table1[[#This Row],[//NOTA]])</f>
        <v>14</v>
      </c>
      <c r="X224" s="2">
        <f ca="1">IF(Table1[[#This Row],[Column5]]/Table1[[#This Row],[QTY X]]=Table1[[#This Row],[CTN]],Table1[[#This Row],[Column5]]/Table1[[#This Row],[QTY X]],Table1[[#This Row],[Column5]]/Table1[[#This Row],[QTY X]]&amp;" xxx ")</f>
        <v>14</v>
      </c>
      <c r="Y224" s="2">
        <f>IF(Table1[[#This Row],[CTN]]&lt;1,"",INDEX([1]!NOTA[QTY],Table1[[#This Row],[//NOTA]]))</f>
        <v>2016</v>
      </c>
      <c r="Z224" s="2" t="str">
        <f>IF(Table1[[#This Row],[CTN]]&lt;1,"",INDEX([1]!NOTA[STN],Table1[[#This Row],[//NOTA]]))</f>
        <v>SET</v>
      </c>
      <c r="AA2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2016</v>
      </c>
      <c r="AB224" s="4" t="str">
        <f>IF(Table1[[#This Row],[CTN]]&lt;1,INDEX([1]!NOTA[QTY],Table1[[#This Row],[//NOTA]]),"")</f>
        <v/>
      </c>
      <c r="AC224" s="4" t="str">
        <f>IF(Table1[[#This Row],[SISA]]="","",INDEX([1]!NOTA[STN],Table1[[#This Row],[//NOTA]]))</f>
        <v/>
      </c>
      <c r="AD2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4" s="2" t="str">
        <f>IF(Table1[[#This Row],[SISA X]]="","",Table1[[#This Row],[STN X]])</f>
        <v/>
      </c>
      <c r="AF224" s="2" t="str">
        <f ca="1">IF(AND(AR$5:AR$345&gt;=$3:$3,AR$5:AR$345&lt;=$4:$4),Table1[[#This Row],[CTN]],"")</f>
        <v/>
      </c>
      <c r="AG224" s="2" t="str">
        <f ca="1">IF(Table1[[#This Row],[CTN_MG_1]]="","",Table1[[#This Row],[SISA X]])</f>
        <v/>
      </c>
      <c r="AH224" s="2" t="str">
        <f ca="1">IF(Table1[[#This Row],[QTY_ECER_MG_1]]="","",Table1[[#This Row],[STN SISA X]])</f>
        <v/>
      </c>
      <c r="AI224" s="2" t="str">
        <f ca="1">IF(Table1[[#This Row],[CTN_MG_1]]="","",COUNT(AF$6:AF224))</f>
        <v/>
      </c>
      <c r="AJ224" s="2">
        <f ca="1">IF(AND(Table1[TGL_H]&gt;=$3:$3,Table1[TGL_H]&lt;=$4:$4),Table1[CTN],"")</f>
        <v>14</v>
      </c>
      <c r="AK224" s="2" t="str">
        <f ca="1">IF(Table1[[#This Row],[CTN_MG_2]]="","",Table1[[#This Row],[SISA X]])</f>
        <v/>
      </c>
      <c r="AL224" s="2" t="str">
        <f ca="1">IF(Table1[[#This Row],[QTY_ECER_MG_2]]="","",Table1[[#This Row],[STN SISA X]])</f>
        <v/>
      </c>
      <c r="AM224" s="2">
        <f ca="1">IF(Table1[[#This Row],[CTN_MG_2]]="","",COUNT(AJ$6:AJ224))</f>
        <v>50</v>
      </c>
      <c r="AN224" s="2" t="str">
        <f ca="1">IF(AND(AR$5:AR$345&gt;=$3:$3,AR$5:AR$345&lt;=$4:$4),Table1[[#This Row],[CTN]],"")</f>
        <v/>
      </c>
      <c r="AO224" s="2" t="str">
        <f ca="1">IF(Table1[[#This Row],[CTN_MG_3]]="","",Table1[[#This Row],[SISA X]])</f>
        <v/>
      </c>
      <c r="AP224" s="2" t="str">
        <f ca="1">IF(Table1[[#This Row],[QTY_ECER_MG_3]]="","",Table1[[#This Row],[STN SISA X]])</f>
        <v/>
      </c>
      <c r="AQ224" s="4" t="str">
        <f ca="1">IF(Table1[[#This Row],[CTN_MG_3]]="","",COUNT(AN$6:AN224))</f>
        <v/>
      </c>
      <c r="AR224" s="3">
        <f ca="1">INDEX([1]!NOTA[TGL_H],Table1[[#This Row],[//NOTA]])</f>
        <v>45117</v>
      </c>
    </row>
    <row r="225" spans="1:44" x14ac:dyDescent="0.25">
      <c r="A225" s="1">
        <v>277</v>
      </c>
      <c r="D225" s="4" t="str">
        <f ca="1">INDEX([1]!NOTA[NB NOTA_C_QTY],Table1[[#This Row],[//NOTA]])</f>
        <v>oilpastelop18sppcaseseaworldjk6lsnartomoro</v>
      </c>
      <c r="E22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25" s="4" t="e">
        <f ca="1">MATCH(E$5:E$345,[2]!GLOBAL[POINTER],0)</f>
        <v>#N/A</v>
      </c>
      <c r="G225" s="4">
        <f t="shared" si="3"/>
        <v>277</v>
      </c>
      <c r="H225" s="4">
        <f ca="1">MATCH(Table1[[#This Row],[NB NOTA_C_QTY]],[3]!db[NB NOTA_C_QTY],0)</f>
        <v>1766</v>
      </c>
      <c r="I225" s="4" t="str">
        <f ca="1">INDEX(INDIRECT($4:$4),Table1[//DB])</f>
        <v>O pastel JK 18W OP-18 S</v>
      </c>
      <c r="J225" s="4" t="str">
        <f ca="1">INDEX(INDIRECT($4:$4),Table1[//DB])</f>
        <v>ARTO MORO</v>
      </c>
      <c r="K225" s="5" t="str">
        <f ca="1">INDEX(INDIRECT($4:$4),Table1[//DB])</f>
        <v>ATALI</v>
      </c>
      <c r="L225" s="4" t="str">
        <f ca="1">INDEX(INDIRECT($4:$4),Table1[//DB])</f>
        <v>6 LSN</v>
      </c>
      <c r="M225" s="4" t="str">
        <f ca="1">INDEX(INDIRECT($4:$4),Table1[//DB])</f>
        <v>cr/op</v>
      </c>
      <c r="N225" s="4" t="str">
        <f ca="1">INDEX(INDIRECT($4:$4),Table1[//DB])</f>
        <v>6</v>
      </c>
      <c r="O225" s="4" t="str">
        <f ca="1">INDEX(INDIRECT($4:$4),Table1[//DB])</f>
        <v>LSN</v>
      </c>
      <c r="P225" s="4">
        <f ca="1">INDEX(INDIRECT($4:$4),Table1[//DB])</f>
        <v>12</v>
      </c>
      <c r="Q225" s="4" t="str">
        <f ca="1">INDEX(INDIRECT($4:$4),Table1[//DB])</f>
        <v>PCS</v>
      </c>
      <c r="R225" s="4" t="str">
        <f ca="1">INDEX(INDIRECT($4:$4),Table1[//DB])</f>
        <v/>
      </c>
      <c r="S225" s="4" t="str">
        <f ca="1">INDEX(INDIRECT($4:$4),Table1[//DB])</f>
        <v/>
      </c>
      <c r="T225" s="4">
        <f ca="1">INDEX(INDIRECT($4:$4),Table1[//DB])</f>
        <v>72</v>
      </c>
      <c r="U225" s="4" t="str">
        <f ca="1">INDEX(INDIRECT($4:$4),Table1[//DB])</f>
        <v>PCS</v>
      </c>
      <c r="V225" s="4"/>
      <c r="W225" s="2">
        <f>INDEX([1]!NOTA[C],Table1[[#This Row],[//NOTA]])</f>
        <v>5</v>
      </c>
      <c r="X22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5" s="2">
        <f>IF(Table1[[#This Row],[CTN]]&lt;1,"",INDEX([1]!NOTA[QTY],Table1[[#This Row],[//NOTA]]))</f>
        <v>360</v>
      </c>
      <c r="Z225" s="2" t="str">
        <f>IF(Table1[[#This Row],[CTN]]&lt;1,"",INDEX([1]!NOTA[STN],Table1[[#This Row],[//NOTA]]))</f>
        <v>SET</v>
      </c>
      <c r="AA2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225" s="4" t="str">
        <f>IF(Table1[[#This Row],[CTN]]&lt;1,INDEX([1]!NOTA[QTY],Table1[[#This Row],[//NOTA]]),"")</f>
        <v/>
      </c>
      <c r="AC225" s="4" t="str">
        <f>IF(Table1[[#This Row],[SISA]]="","",INDEX([1]!NOTA[STN],Table1[[#This Row],[//NOTA]]))</f>
        <v/>
      </c>
      <c r="AD2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5" s="2" t="str">
        <f>IF(Table1[[#This Row],[SISA X]]="","",Table1[[#This Row],[STN X]])</f>
        <v/>
      </c>
      <c r="AF225" s="2" t="str">
        <f ca="1">IF(AND(AR$5:AR$345&gt;=$3:$3,AR$5:AR$345&lt;=$4:$4),Table1[[#This Row],[CTN]],"")</f>
        <v/>
      </c>
      <c r="AG225" s="2" t="str">
        <f ca="1">IF(Table1[[#This Row],[CTN_MG_1]]="","",Table1[[#This Row],[SISA X]])</f>
        <v/>
      </c>
      <c r="AH225" s="2" t="str">
        <f ca="1">IF(Table1[[#This Row],[QTY_ECER_MG_1]]="","",Table1[[#This Row],[STN SISA X]])</f>
        <v/>
      </c>
      <c r="AI225" s="2" t="str">
        <f ca="1">IF(Table1[[#This Row],[CTN_MG_1]]="","",COUNT(AF$6:AF225))</f>
        <v/>
      </c>
      <c r="AJ225" s="2">
        <f ca="1">IF(AND(Table1[TGL_H]&gt;=$3:$3,Table1[TGL_H]&lt;=$4:$4),Table1[CTN],"")</f>
        <v>5</v>
      </c>
      <c r="AK225" s="2" t="str">
        <f ca="1">IF(Table1[[#This Row],[CTN_MG_2]]="","",Table1[[#This Row],[SISA X]])</f>
        <v/>
      </c>
      <c r="AL225" s="2" t="str">
        <f ca="1">IF(Table1[[#This Row],[QTY_ECER_MG_2]]="","",Table1[[#This Row],[STN SISA X]])</f>
        <v/>
      </c>
      <c r="AM225" s="2">
        <f ca="1">IF(Table1[[#This Row],[CTN_MG_2]]="","",COUNT(AJ$6:AJ225))</f>
        <v>51</v>
      </c>
      <c r="AN225" s="2" t="str">
        <f ca="1">IF(AND(AR$5:AR$345&gt;=$3:$3,AR$5:AR$345&lt;=$4:$4),Table1[[#This Row],[CTN]],"")</f>
        <v/>
      </c>
      <c r="AO225" s="2" t="str">
        <f ca="1">IF(Table1[[#This Row],[CTN_MG_3]]="","",Table1[[#This Row],[SISA X]])</f>
        <v/>
      </c>
      <c r="AP225" s="2" t="str">
        <f ca="1">IF(Table1[[#This Row],[QTY_ECER_MG_3]]="","",Table1[[#This Row],[STN SISA X]])</f>
        <v/>
      </c>
      <c r="AQ225" s="4" t="str">
        <f ca="1">IF(Table1[[#This Row],[CTN_MG_3]]="","",COUNT(AN$6:AN225))</f>
        <v/>
      </c>
      <c r="AR225" s="3">
        <f ca="1">INDEX([1]!NOTA[TGL_H],Table1[[#This Row],[//NOTA]])</f>
        <v>45117</v>
      </c>
    </row>
    <row r="226" spans="1:44" x14ac:dyDescent="0.25">
      <c r="A226" s="1">
        <v>278</v>
      </c>
      <c r="D226" s="4" t="str">
        <f ca="1">INDEX([1]!NOTA[NB NOTA_C_QTY],Table1[[#This Row],[//NOTA]])</f>
        <v>oilpastelop24sppcaseseaworldjk8box6setartomoro</v>
      </c>
      <c r="E22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26" s="4" t="e">
        <f ca="1">MATCH(E$5:E$345,[2]!GLOBAL[POINTER],0)</f>
        <v>#N/A</v>
      </c>
      <c r="G226" s="4">
        <f t="shared" si="3"/>
        <v>278</v>
      </c>
      <c r="H226" s="4">
        <f ca="1">MATCH(Table1[[#This Row],[NB NOTA_C_QTY]],[3]!db[NB NOTA_C_QTY],0)</f>
        <v>1767</v>
      </c>
      <c r="I226" s="4" t="str">
        <f ca="1">INDEX(INDIRECT($4:$4),Table1[//DB])</f>
        <v>O pastel JK 24W OP-24 S</v>
      </c>
      <c r="J226" s="4" t="str">
        <f ca="1">INDEX(INDIRECT($4:$4),Table1[//DB])</f>
        <v>ARTO MORO</v>
      </c>
      <c r="K226" s="5" t="str">
        <f ca="1">INDEX(INDIRECT($4:$4),Table1[//DB])</f>
        <v>ATALI</v>
      </c>
      <c r="L226" s="4" t="str">
        <f ca="1">INDEX(INDIRECT($4:$4),Table1[//DB])</f>
        <v>8 BOX (6 SET)</v>
      </c>
      <c r="M226" s="4" t="str">
        <f ca="1">INDEX(INDIRECT($4:$4),Table1[//DB])</f>
        <v>cr/op</v>
      </c>
      <c r="N226" s="4" t="str">
        <f ca="1">INDEX(INDIRECT($4:$4),Table1[//DB])</f>
        <v>8</v>
      </c>
      <c r="O226" s="4" t="str">
        <f ca="1">INDEX(INDIRECT($4:$4),Table1[//DB])</f>
        <v>BOX</v>
      </c>
      <c r="P226" s="4" t="str">
        <f ca="1">INDEX(INDIRECT($4:$4),Table1[//DB])</f>
        <v>6</v>
      </c>
      <c r="Q226" s="4" t="str">
        <f ca="1">INDEX(INDIRECT($4:$4),Table1[//DB])</f>
        <v>SET</v>
      </c>
      <c r="R226" s="4" t="str">
        <f ca="1">INDEX(INDIRECT($4:$4),Table1[//DB])</f>
        <v/>
      </c>
      <c r="S226" s="4" t="str">
        <f ca="1">INDEX(INDIRECT($4:$4),Table1[//DB])</f>
        <v/>
      </c>
      <c r="T226" s="4">
        <f ca="1">INDEX(INDIRECT($4:$4),Table1[//DB])</f>
        <v>48</v>
      </c>
      <c r="U226" s="4" t="str">
        <f ca="1">INDEX(INDIRECT($4:$4),Table1[//DB])</f>
        <v>SET</v>
      </c>
      <c r="V226" s="4"/>
      <c r="W226" s="2">
        <f>INDEX([1]!NOTA[C],Table1[[#This Row],[//NOTA]])</f>
        <v>3</v>
      </c>
      <c r="X22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6" s="2">
        <f>IF(Table1[[#This Row],[CTN]]&lt;1,"",INDEX([1]!NOTA[QTY],Table1[[#This Row],[//NOTA]]))</f>
        <v>144</v>
      </c>
      <c r="Z226" s="2" t="str">
        <f>IF(Table1[[#This Row],[CTN]]&lt;1,"",INDEX([1]!NOTA[STN],Table1[[#This Row],[//NOTA]]))</f>
        <v>SET</v>
      </c>
      <c r="AA2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26" s="4" t="str">
        <f>IF(Table1[[#This Row],[CTN]]&lt;1,INDEX([1]!NOTA[QTY],Table1[[#This Row],[//NOTA]]),"")</f>
        <v/>
      </c>
      <c r="AC226" s="4" t="str">
        <f>IF(Table1[[#This Row],[SISA]]="","",INDEX([1]!NOTA[STN],Table1[[#This Row],[//NOTA]]))</f>
        <v/>
      </c>
      <c r="AD2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6" s="2" t="str">
        <f>IF(Table1[[#This Row],[SISA X]]="","",Table1[[#This Row],[STN X]])</f>
        <v/>
      </c>
      <c r="AF226" s="2" t="str">
        <f ca="1">IF(AND(AR$5:AR$345&gt;=$3:$3,AR$5:AR$345&lt;=$4:$4),Table1[[#This Row],[CTN]],"")</f>
        <v/>
      </c>
      <c r="AG226" s="2" t="str">
        <f ca="1">IF(Table1[[#This Row],[CTN_MG_1]]="","",Table1[[#This Row],[SISA X]])</f>
        <v/>
      </c>
      <c r="AH226" s="2" t="str">
        <f ca="1">IF(Table1[[#This Row],[QTY_ECER_MG_1]]="","",Table1[[#This Row],[STN SISA X]])</f>
        <v/>
      </c>
      <c r="AI226" s="2" t="str">
        <f ca="1">IF(Table1[[#This Row],[CTN_MG_1]]="","",COUNT(AF$6:AF226))</f>
        <v/>
      </c>
      <c r="AJ226" s="2">
        <f ca="1">IF(AND(Table1[TGL_H]&gt;=$3:$3,Table1[TGL_H]&lt;=$4:$4),Table1[CTN],"")</f>
        <v>3</v>
      </c>
      <c r="AK226" s="2" t="str">
        <f ca="1">IF(Table1[[#This Row],[CTN_MG_2]]="","",Table1[[#This Row],[SISA X]])</f>
        <v/>
      </c>
      <c r="AL226" s="2" t="str">
        <f ca="1">IF(Table1[[#This Row],[QTY_ECER_MG_2]]="","",Table1[[#This Row],[STN SISA X]])</f>
        <v/>
      </c>
      <c r="AM226" s="2">
        <f ca="1">IF(Table1[[#This Row],[CTN_MG_2]]="","",COUNT(AJ$6:AJ226))</f>
        <v>52</v>
      </c>
      <c r="AN226" s="2" t="str">
        <f ca="1">IF(AND(AR$5:AR$345&gt;=$3:$3,AR$5:AR$345&lt;=$4:$4),Table1[[#This Row],[CTN]],"")</f>
        <v/>
      </c>
      <c r="AO226" s="2" t="str">
        <f ca="1">IF(Table1[[#This Row],[CTN_MG_3]]="","",Table1[[#This Row],[SISA X]])</f>
        <v/>
      </c>
      <c r="AP226" s="2" t="str">
        <f ca="1">IF(Table1[[#This Row],[QTY_ECER_MG_3]]="","",Table1[[#This Row],[STN SISA X]])</f>
        <v/>
      </c>
      <c r="AQ226" s="4" t="str">
        <f ca="1">IF(Table1[[#This Row],[CTN_MG_3]]="","",COUNT(AN$6:AN226))</f>
        <v/>
      </c>
      <c r="AR226" s="3">
        <f ca="1">INDEX([1]!NOTA[TGL_H],Table1[[#This Row],[//NOTA]])</f>
        <v>45117</v>
      </c>
    </row>
    <row r="227" spans="1:44" x14ac:dyDescent="0.25">
      <c r="A227" s="1">
        <v>279</v>
      </c>
      <c r="D227" s="4" t="str">
        <f ca="1">INDEX([1]!NOTA[NB NOTA_C_QTY],Table1[[#This Row],[//NOTA]])</f>
        <v>erasereb30jk50box30pcsartomoro</v>
      </c>
      <c r="E22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27" s="4" t="e">
        <f ca="1">MATCH(E$5:E$345,[2]!GLOBAL[POINTER],0)</f>
        <v>#N/A</v>
      </c>
      <c r="G227" s="4">
        <f t="shared" si="3"/>
        <v>279</v>
      </c>
      <c r="H227" s="4">
        <f ca="1">MATCH(Table1[[#This Row],[NB NOTA_C_QTY]],[3]!db[NB NOTA_C_QTY],0)</f>
        <v>769</v>
      </c>
      <c r="I227" s="4" t="str">
        <f ca="1">INDEX(INDIRECT($4:$4),Table1[//DB])</f>
        <v>Stip JK EB-30 Hitam</v>
      </c>
      <c r="J227" s="4" t="str">
        <f ca="1">INDEX(INDIRECT($4:$4),Table1[//DB])</f>
        <v>ARTO MORO</v>
      </c>
      <c r="K227" s="5" t="str">
        <f ca="1">INDEX(INDIRECT($4:$4),Table1[//DB])</f>
        <v>ATALI</v>
      </c>
      <c r="L227" s="4" t="str">
        <f ca="1">INDEX(INDIRECT($4:$4),Table1[//DB])</f>
        <v>50 BOX (30 PCS)</v>
      </c>
      <c r="M227" s="4" t="str">
        <f ca="1">INDEX(INDIRECT($4:$4),Table1[//DB])</f>
        <v>stip</v>
      </c>
      <c r="N227" s="4" t="str">
        <f ca="1">INDEX(INDIRECT($4:$4),Table1[//DB])</f>
        <v>50</v>
      </c>
      <c r="O227" s="4" t="str">
        <f ca="1">INDEX(INDIRECT($4:$4),Table1[//DB])</f>
        <v>BOX</v>
      </c>
      <c r="P227" s="4" t="str">
        <f ca="1">INDEX(INDIRECT($4:$4),Table1[//DB])</f>
        <v>30</v>
      </c>
      <c r="Q227" s="4" t="str">
        <f ca="1">INDEX(INDIRECT($4:$4),Table1[//DB])</f>
        <v>PCS</v>
      </c>
      <c r="R227" s="4" t="str">
        <f ca="1">INDEX(INDIRECT($4:$4),Table1[//DB])</f>
        <v/>
      </c>
      <c r="S227" s="4" t="str">
        <f ca="1">INDEX(INDIRECT($4:$4),Table1[//DB])</f>
        <v/>
      </c>
      <c r="T227" s="4">
        <f ca="1">INDEX(INDIRECT($4:$4),Table1[//DB])</f>
        <v>1500</v>
      </c>
      <c r="U227" s="4" t="str">
        <f ca="1">INDEX(INDIRECT($4:$4),Table1[//DB])</f>
        <v>PCS</v>
      </c>
      <c r="V227" s="4"/>
      <c r="W227" s="2">
        <f>INDEX([1]!NOTA[C],Table1[[#This Row],[//NOTA]])</f>
        <v>1</v>
      </c>
      <c r="X2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7" s="2">
        <f>IF(Table1[[#This Row],[CTN]]&lt;1,"",INDEX([1]!NOTA[QTY],Table1[[#This Row],[//NOTA]]))</f>
        <v>50</v>
      </c>
      <c r="Z227" s="2" t="str">
        <f>IF(Table1[[#This Row],[CTN]]&lt;1,"",INDEX([1]!NOTA[STN],Table1[[#This Row],[//NOTA]]))</f>
        <v>BOX</v>
      </c>
      <c r="AA2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27" s="4" t="str">
        <f>IF(Table1[[#This Row],[CTN]]&lt;1,INDEX([1]!NOTA[QTY],Table1[[#This Row],[//NOTA]]),"")</f>
        <v/>
      </c>
      <c r="AC227" s="4" t="str">
        <f>IF(Table1[[#This Row],[SISA]]="","",INDEX([1]!NOTA[STN],Table1[[#This Row],[//NOTA]]))</f>
        <v/>
      </c>
      <c r="AD2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7" s="2" t="str">
        <f>IF(Table1[[#This Row],[SISA X]]="","",Table1[[#This Row],[STN X]])</f>
        <v/>
      </c>
      <c r="AF227" s="2" t="str">
        <f ca="1">IF(AND(AR$5:AR$345&gt;=$3:$3,AR$5:AR$345&lt;=$4:$4),Table1[[#This Row],[CTN]],"")</f>
        <v/>
      </c>
      <c r="AG227" s="2" t="str">
        <f ca="1">IF(Table1[[#This Row],[CTN_MG_1]]="","",Table1[[#This Row],[SISA X]])</f>
        <v/>
      </c>
      <c r="AH227" s="2" t="str">
        <f ca="1">IF(Table1[[#This Row],[QTY_ECER_MG_1]]="","",Table1[[#This Row],[STN SISA X]])</f>
        <v/>
      </c>
      <c r="AI227" s="2" t="str">
        <f ca="1">IF(Table1[[#This Row],[CTN_MG_1]]="","",COUNT(AF$6:AF227))</f>
        <v/>
      </c>
      <c r="AJ227" s="2">
        <f ca="1">IF(AND(Table1[TGL_H]&gt;=$3:$3,Table1[TGL_H]&lt;=$4:$4),Table1[CTN],"")</f>
        <v>1</v>
      </c>
      <c r="AK227" s="2" t="str">
        <f ca="1">IF(Table1[[#This Row],[CTN_MG_2]]="","",Table1[[#This Row],[SISA X]])</f>
        <v/>
      </c>
      <c r="AL227" s="2" t="str">
        <f ca="1">IF(Table1[[#This Row],[QTY_ECER_MG_2]]="","",Table1[[#This Row],[STN SISA X]])</f>
        <v/>
      </c>
      <c r="AM227" s="2">
        <f ca="1">IF(Table1[[#This Row],[CTN_MG_2]]="","",COUNT(AJ$6:AJ227))</f>
        <v>53</v>
      </c>
      <c r="AN227" s="2" t="str">
        <f ca="1">IF(AND(AR$5:AR$345&gt;=$3:$3,AR$5:AR$345&lt;=$4:$4),Table1[[#This Row],[CTN]],"")</f>
        <v/>
      </c>
      <c r="AO227" s="2" t="str">
        <f ca="1">IF(Table1[[#This Row],[CTN_MG_3]]="","",Table1[[#This Row],[SISA X]])</f>
        <v/>
      </c>
      <c r="AP227" s="2" t="str">
        <f ca="1">IF(Table1[[#This Row],[QTY_ECER_MG_3]]="","",Table1[[#This Row],[STN SISA X]])</f>
        <v/>
      </c>
      <c r="AQ227" s="4" t="str">
        <f ca="1">IF(Table1[[#This Row],[CTN_MG_3]]="","",COUNT(AN$6:AN227))</f>
        <v/>
      </c>
      <c r="AR227" s="3">
        <f ca="1">INDEX([1]!NOTA[TGL_H],Table1[[#This Row],[//NOTA]])</f>
        <v>45117</v>
      </c>
    </row>
    <row r="228" spans="1:44" x14ac:dyDescent="0.25">
      <c r="A228" s="1">
        <v>280</v>
      </c>
      <c r="D228" s="4" t="str">
        <f ca="1">INDEX([1]!NOTA[NB NOTA_C_QTY],Table1[[#This Row],[//NOTA]])</f>
        <v>eraserer30wjk50box30pcsartomoro</v>
      </c>
      <c r="E22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28" s="4" t="e">
        <f ca="1">MATCH(E$5:E$345,[2]!GLOBAL[POINTER],0)</f>
        <v>#N/A</v>
      </c>
      <c r="G228" s="4">
        <f t="shared" si="3"/>
        <v>280</v>
      </c>
      <c r="H228" s="4">
        <f ca="1">MATCH(Table1[[#This Row],[NB NOTA_C_QTY]],[3]!db[NB NOTA_C_QTY],0)</f>
        <v>775</v>
      </c>
      <c r="I228" s="4" t="str">
        <f ca="1">INDEX(INDIRECT($4:$4),Table1[//DB])</f>
        <v>Stip JK ER-30 W</v>
      </c>
      <c r="J228" s="4" t="str">
        <f ca="1">INDEX(INDIRECT($4:$4),Table1[//DB])</f>
        <v>ARTO MORO</v>
      </c>
      <c r="K228" s="5" t="str">
        <f ca="1">INDEX(INDIRECT($4:$4),Table1[//DB])</f>
        <v>ATALI</v>
      </c>
      <c r="L228" s="4" t="str">
        <f ca="1">INDEX(INDIRECT($4:$4),Table1[//DB])</f>
        <v>50 BOX (30 PCS)</v>
      </c>
      <c r="M228" s="4" t="str">
        <f ca="1">INDEX(INDIRECT($4:$4),Table1[//DB])</f>
        <v>stip</v>
      </c>
      <c r="N228" s="4" t="str">
        <f ca="1">INDEX(INDIRECT($4:$4),Table1[//DB])</f>
        <v>50</v>
      </c>
      <c r="O228" s="4" t="str">
        <f ca="1">INDEX(INDIRECT($4:$4),Table1[//DB])</f>
        <v>BOX</v>
      </c>
      <c r="P228" s="4" t="str">
        <f ca="1">INDEX(INDIRECT($4:$4),Table1[//DB])</f>
        <v>30</v>
      </c>
      <c r="Q228" s="4" t="str">
        <f ca="1">INDEX(INDIRECT($4:$4),Table1[//DB])</f>
        <v>PCS</v>
      </c>
      <c r="R228" s="4" t="str">
        <f ca="1">INDEX(INDIRECT($4:$4),Table1[//DB])</f>
        <v/>
      </c>
      <c r="S228" s="4" t="str">
        <f ca="1">INDEX(INDIRECT($4:$4),Table1[//DB])</f>
        <v/>
      </c>
      <c r="T228" s="4">
        <f ca="1">INDEX(INDIRECT($4:$4),Table1[//DB])</f>
        <v>1500</v>
      </c>
      <c r="U228" s="4" t="str">
        <f ca="1">INDEX(INDIRECT($4:$4),Table1[//DB])</f>
        <v>PCS</v>
      </c>
      <c r="V228" s="4"/>
      <c r="W228" s="2">
        <f>INDEX([1]!NOTA[C],Table1[[#This Row],[//NOTA]])</f>
        <v>2</v>
      </c>
      <c r="X2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28" s="2">
        <f>IF(Table1[[#This Row],[CTN]]&lt;1,"",INDEX([1]!NOTA[QTY],Table1[[#This Row],[//NOTA]]))</f>
        <v>100</v>
      </c>
      <c r="Z228" s="2" t="str">
        <f>IF(Table1[[#This Row],[CTN]]&lt;1,"",INDEX([1]!NOTA[STN],Table1[[#This Row],[//NOTA]]))</f>
        <v>BOX</v>
      </c>
      <c r="AA2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228" s="4" t="str">
        <f>IF(Table1[[#This Row],[CTN]]&lt;1,INDEX([1]!NOTA[QTY],Table1[[#This Row],[//NOTA]]),"")</f>
        <v/>
      </c>
      <c r="AC228" s="4" t="str">
        <f>IF(Table1[[#This Row],[SISA]]="","",INDEX([1]!NOTA[STN],Table1[[#This Row],[//NOTA]]))</f>
        <v/>
      </c>
      <c r="AD2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8" s="2" t="str">
        <f>IF(Table1[[#This Row],[SISA X]]="","",Table1[[#This Row],[STN X]])</f>
        <v/>
      </c>
      <c r="AF228" s="2" t="str">
        <f ca="1">IF(AND(AR$5:AR$345&gt;=$3:$3,AR$5:AR$345&lt;=$4:$4),Table1[[#This Row],[CTN]],"")</f>
        <v/>
      </c>
      <c r="AG228" s="2" t="str">
        <f ca="1">IF(Table1[[#This Row],[CTN_MG_1]]="","",Table1[[#This Row],[SISA X]])</f>
        <v/>
      </c>
      <c r="AH228" s="2" t="str">
        <f ca="1">IF(Table1[[#This Row],[QTY_ECER_MG_1]]="","",Table1[[#This Row],[STN SISA X]])</f>
        <v/>
      </c>
      <c r="AI228" s="2" t="str">
        <f ca="1">IF(Table1[[#This Row],[CTN_MG_1]]="","",COUNT(AF$6:AF228))</f>
        <v/>
      </c>
      <c r="AJ228" s="2">
        <f ca="1">IF(AND(Table1[TGL_H]&gt;=$3:$3,Table1[TGL_H]&lt;=$4:$4),Table1[CTN],"")</f>
        <v>2</v>
      </c>
      <c r="AK228" s="2" t="str">
        <f ca="1">IF(Table1[[#This Row],[CTN_MG_2]]="","",Table1[[#This Row],[SISA X]])</f>
        <v/>
      </c>
      <c r="AL228" s="2" t="str">
        <f ca="1">IF(Table1[[#This Row],[QTY_ECER_MG_2]]="","",Table1[[#This Row],[STN SISA X]])</f>
        <v/>
      </c>
      <c r="AM228" s="2">
        <f ca="1">IF(Table1[[#This Row],[CTN_MG_2]]="","",COUNT(AJ$6:AJ228))</f>
        <v>54</v>
      </c>
      <c r="AN228" s="2" t="str">
        <f ca="1">IF(AND(AR$5:AR$345&gt;=$3:$3,AR$5:AR$345&lt;=$4:$4),Table1[[#This Row],[CTN]],"")</f>
        <v/>
      </c>
      <c r="AO228" s="2" t="str">
        <f ca="1">IF(Table1[[#This Row],[CTN_MG_3]]="","",Table1[[#This Row],[SISA X]])</f>
        <v/>
      </c>
      <c r="AP228" s="2" t="str">
        <f ca="1">IF(Table1[[#This Row],[QTY_ECER_MG_3]]="","",Table1[[#This Row],[STN SISA X]])</f>
        <v/>
      </c>
      <c r="AQ228" s="4" t="str">
        <f ca="1">IF(Table1[[#This Row],[CTN_MG_3]]="","",COUNT(AN$6:AN228))</f>
        <v/>
      </c>
      <c r="AR228" s="3">
        <f ca="1">INDEX([1]!NOTA[TGL_H],Table1[[#This Row],[//NOTA]])</f>
        <v>45117</v>
      </c>
    </row>
    <row r="229" spans="1:44" x14ac:dyDescent="0.25">
      <c r="A229" s="1">
        <v>281</v>
      </c>
      <c r="D229" s="4" t="str">
        <f ca="1">INDEX([1]!NOTA[NB NOTA_C_QTY],Table1[[#This Row],[//NOTA]])</f>
        <v>eraser526b40pjk50box40pcsartomoro</v>
      </c>
      <c r="E22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29" s="4" t="e">
        <f ca="1">MATCH(E$5:E$345,[2]!GLOBAL[POINTER],0)</f>
        <v>#N/A</v>
      </c>
      <c r="G229" s="4">
        <f t="shared" si="3"/>
        <v>281</v>
      </c>
      <c r="H229" s="4">
        <f ca="1">MATCH(Table1[[#This Row],[NB NOTA_C_QTY]],[3]!db[NB NOTA_C_QTY],0)</f>
        <v>768</v>
      </c>
      <c r="I229" s="4" t="str">
        <f ca="1">INDEX(INDIRECT($4:$4),Table1[//DB])</f>
        <v>Stip JK 526-B40 P Putih</v>
      </c>
      <c r="J229" s="4" t="str">
        <f ca="1">INDEX(INDIRECT($4:$4),Table1[//DB])</f>
        <v>ARTO MORO</v>
      </c>
      <c r="K229" s="5" t="str">
        <f ca="1">INDEX(INDIRECT($4:$4),Table1[//DB])</f>
        <v>ATALI</v>
      </c>
      <c r="L229" s="4" t="str">
        <f ca="1">INDEX(INDIRECT($4:$4),Table1[//DB])</f>
        <v>50 BOX (40 PCS)</v>
      </c>
      <c r="M229" s="4" t="str">
        <f ca="1">INDEX(INDIRECT($4:$4),Table1[//DB])</f>
        <v>stip</v>
      </c>
      <c r="N229" s="4" t="str">
        <f ca="1">INDEX(INDIRECT($4:$4),Table1[//DB])</f>
        <v>50</v>
      </c>
      <c r="O229" s="4" t="str">
        <f ca="1">INDEX(INDIRECT($4:$4),Table1[//DB])</f>
        <v>BOX</v>
      </c>
      <c r="P229" s="4" t="str">
        <f ca="1">INDEX(INDIRECT($4:$4),Table1[//DB])</f>
        <v>40</v>
      </c>
      <c r="Q229" s="4" t="str">
        <f ca="1">INDEX(INDIRECT($4:$4),Table1[//DB])</f>
        <v>PCS</v>
      </c>
      <c r="R229" s="4" t="str">
        <f ca="1">INDEX(INDIRECT($4:$4),Table1[//DB])</f>
        <v/>
      </c>
      <c r="S229" s="4" t="str">
        <f ca="1">INDEX(INDIRECT($4:$4),Table1[//DB])</f>
        <v/>
      </c>
      <c r="T229" s="4">
        <f ca="1">INDEX(INDIRECT($4:$4),Table1[//DB])</f>
        <v>2000</v>
      </c>
      <c r="U229" s="4" t="str">
        <f ca="1">INDEX(INDIRECT($4:$4),Table1[//DB])</f>
        <v>PCS</v>
      </c>
      <c r="V229" s="4"/>
      <c r="W229" s="2">
        <f>INDEX([1]!NOTA[C],Table1[[#This Row],[//NOTA]])</f>
        <v>1</v>
      </c>
      <c r="X2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9" s="2">
        <f>IF(Table1[[#This Row],[CTN]]&lt;1,"",INDEX([1]!NOTA[QTY],Table1[[#This Row],[//NOTA]]))</f>
        <v>50</v>
      </c>
      <c r="Z229" s="2" t="str">
        <f>IF(Table1[[#This Row],[CTN]]&lt;1,"",INDEX([1]!NOTA[STN],Table1[[#This Row],[//NOTA]]))</f>
        <v>BOX</v>
      </c>
      <c r="AA2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29" s="4" t="str">
        <f>IF(Table1[[#This Row],[CTN]]&lt;1,INDEX([1]!NOTA[QTY],Table1[[#This Row],[//NOTA]]),"")</f>
        <v/>
      </c>
      <c r="AC229" s="4" t="str">
        <f>IF(Table1[[#This Row],[SISA]]="","",INDEX([1]!NOTA[STN],Table1[[#This Row],[//NOTA]]))</f>
        <v/>
      </c>
      <c r="AD2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9" s="2" t="str">
        <f>IF(Table1[[#This Row],[SISA X]]="","",Table1[[#This Row],[STN X]])</f>
        <v/>
      </c>
      <c r="AF229" s="2" t="str">
        <f ca="1">IF(AND(AR$5:AR$345&gt;=$3:$3,AR$5:AR$345&lt;=$4:$4),Table1[[#This Row],[CTN]],"")</f>
        <v/>
      </c>
      <c r="AG229" s="2" t="str">
        <f ca="1">IF(Table1[[#This Row],[CTN_MG_1]]="","",Table1[[#This Row],[SISA X]])</f>
        <v/>
      </c>
      <c r="AH229" s="2" t="str">
        <f ca="1">IF(Table1[[#This Row],[QTY_ECER_MG_1]]="","",Table1[[#This Row],[STN SISA X]])</f>
        <v/>
      </c>
      <c r="AI229" s="2" t="str">
        <f ca="1">IF(Table1[[#This Row],[CTN_MG_1]]="","",COUNT(AF$6:AF229))</f>
        <v/>
      </c>
      <c r="AJ229" s="2">
        <f ca="1">IF(AND(Table1[TGL_H]&gt;=$3:$3,Table1[TGL_H]&lt;=$4:$4),Table1[CTN],"")</f>
        <v>1</v>
      </c>
      <c r="AK229" s="2" t="str">
        <f ca="1">IF(Table1[[#This Row],[CTN_MG_2]]="","",Table1[[#This Row],[SISA X]])</f>
        <v/>
      </c>
      <c r="AL229" s="2" t="str">
        <f ca="1">IF(Table1[[#This Row],[QTY_ECER_MG_2]]="","",Table1[[#This Row],[STN SISA X]])</f>
        <v/>
      </c>
      <c r="AM229" s="2">
        <f ca="1">IF(Table1[[#This Row],[CTN_MG_2]]="","",COUNT(AJ$6:AJ229))</f>
        <v>55</v>
      </c>
      <c r="AN229" s="2" t="str">
        <f ca="1">IF(AND(AR$5:AR$345&gt;=$3:$3,AR$5:AR$345&lt;=$4:$4),Table1[[#This Row],[CTN]],"")</f>
        <v/>
      </c>
      <c r="AO229" s="2" t="str">
        <f ca="1">IF(Table1[[#This Row],[CTN_MG_3]]="","",Table1[[#This Row],[SISA X]])</f>
        <v/>
      </c>
      <c r="AP229" s="2" t="str">
        <f ca="1">IF(Table1[[#This Row],[QTY_ECER_MG_3]]="","",Table1[[#This Row],[STN SISA X]])</f>
        <v/>
      </c>
      <c r="AQ229" s="4" t="str">
        <f ca="1">IF(Table1[[#This Row],[CTN_MG_3]]="","",COUNT(AN$6:AN229))</f>
        <v/>
      </c>
      <c r="AR229" s="3">
        <f ca="1">INDEX([1]!NOTA[TGL_H],Table1[[#This Row],[//NOTA]])</f>
        <v>45117</v>
      </c>
    </row>
    <row r="230" spans="1:44" x14ac:dyDescent="0.25">
      <c r="A230" s="1">
        <v>282</v>
      </c>
      <c r="D230" s="4" t="str">
        <f ca="1">INDEX([1]!NOTA[NB NOTA_C_QTY],Table1[[#This Row],[//NOTA]])</f>
        <v>eraser526b20jk50box20pcsartomoro</v>
      </c>
      <c r="E23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30" s="4" t="e">
        <f ca="1">MATCH(E$5:E$345,[2]!GLOBAL[POINTER],0)</f>
        <v>#N/A</v>
      </c>
      <c r="G230" s="4">
        <f t="shared" si="3"/>
        <v>282</v>
      </c>
      <c r="H230" s="4">
        <f ca="1">MATCH(Table1[[#This Row],[NB NOTA_C_QTY]],[3]!db[NB NOTA_C_QTY],0)</f>
        <v>765</v>
      </c>
      <c r="I230" s="4" t="str">
        <f ca="1">INDEX(INDIRECT($4:$4),Table1[//DB])</f>
        <v>Stip JK 526-B20 Putih</v>
      </c>
      <c r="J230" s="4" t="str">
        <f ca="1">INDEX(INDIRECT($4:$4),Table1[//DB])</f>
        <v>ARTO MORO</v>
      </c>
      <c r="K230" s="5" t="str">
        <f ca="1">INDEX(INDIRECT($4:$4),Table1[//DB])</f>
        <v>ATALI</v>
      </c>
      <c r="L230" s="4" t="str">
        <f ca="1">INDEX(INDIRECT($4:$4),Table1[//DB])</f>
        <v>50 BOX (20 PCS)</v>
      </c>
      <c r="M230" s="4" t="str">
        <f ca="1">INDEX(INDIRECT($4:$4),Table1[//DB])</f>
        <v>stip</v>
      </c>
      <c r="N230" s="4" t="str">
        <f ca="1">INDEX(INDIRECT($4:$4),Table1[//DB])</f>
        <v>50</v>
      </c>
      <c r="O230" s="4" t="str">
        <f ca="1">INDEX(INDIRECT($4:$4),Table1[//DB])</f>
        <v>BOX</v>
      </c>
      <c r="P230" s="4" t="str">
        <f ca="1">INDEX(INDIRECT($4:$4),Table1[//DB])</f>
        <v>20</v>
      </c>
      <c r="Q230" s="4" t="str">
        <f ca="1">INDEX(INDIRECT($4:$4),Table1[//DB])</f>
        <v>PCS</v>
      </c>
      <c r="R230" s="4" t="str">
        <f ca="1">INDEX(INDIRECT($4:$4),Table1[//DB])</f>
        <v/>
      </c>
      <c r="S230" s="4" t="str">
        <f ca="1">INDEX(INDIRECT($4:$4),Table1[//DB])</f>
        <v/>
      </c>
      <c r="T230" s="4">
        <f ca="1">INDEX(INDIRECT($4:$4),Table1[//DB])</f>
        <v>1000</v>
      </c>
      <c r="U230" s="4" t="str">
        <f ca="1">INDEX(INDIRECT($4:$4),Table1[//DB])</f>
        <v>PCS</v>
      </c>
      <c r="V230" s="4"/>
      <c r="W230" s="2">
        <f>INDEX([1]!NOTA[C],Table1[[#This Row],[//NOTA]])</f>
        <v>3</v>
      </c>
      <c r="X23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0" s="2">
        <f>IF(Table1[[#This Row],[CTN]]&lt;1,"",INDEX([1]!NOTA[QTY],Table1[[#This Row],[//NOTA]]))</f>
        <v>150</v>
      </c>
      <c r="Z230" s="2" t="str">
        <f>IF(Table1[[#This Row],[CTN]]&lt;1,"",INDEX([1]!NOTA[STN],Table1[[#This Row],[//NOTA]]))</f>
        <v>BOX</v>
      </c>
      <c r="AA2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230" s="4" t="str">
        <f>IF(Table1[[#This Row],[CTN]]&lt;1,INDEX([1]!NOTA[QTY],Table1[[#This Row],[//NOTA]]),"")</f>
        <v/>
      </c>
      <c r="AC230" s="4" t="str">
        <f>IF(Table1[[#This Row],[SISA]]="","",INDEX([1]!NOTA[STN],Table1[[#This Row],[//NOTA]]))</f>
        <v/>
      </c>
      <c r="AD2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0" s="2" t="str">
        <f>IF(Table1[[#This Row],[SISA X]]="","",Table1[[#This Row],[STN X]])</f>
        <v/>
      </c>
      <c r="AF230" s="2" t="str">
        <f ca="1">IF(AND(AR$5:AR$345&gt;=$3:$3,AR$5:AR$345&lt;=$4:$4),Table1[[#This Row],[CTN]],"")</f>
        <v/>
      </c>
      <c r="AG230" s="2" t="str">
        <f ca="1">IF(Table1[[#This Row],[CTN_MG_1]]="","",Table1[[#This Row],[SISA X]])</f>
        <v/>
      </c>
      <c r="AH230" s="2" t="str">
        <f ca="1">IF(Table1[[#This Row],[QTY_ECER_MG_1]]="","",Table1[[#This Row],[STN SISA X]])</f>
        <v/>
      </c>
      <c r="AI230" s="2" t="str">
        <f ca="1">IF(Table1[[#This Row],[CTN_MG_1]]="","",COUNT(AF$6:AF230))</f>
        <v/>
      </c>
      <c r="AJ230" s="2">
        <f ca="1">IF(AND(Table1[TGL_H]&gt;=$3:$3,Table1[TGL_H]&lt;=$4:$4),Table1[CTN],"")</f>
        <v>3</v>
      </c>
      <c r="AK230" s="2" t="str">
        <f ca="1">IF(Table1[[#This Row],[CTN_MG_2]]="","",Table1[[#This Row],[SISA X]])</f>
        <v/>
      </c>
      <c r="AL230" s="2" t="str">
        <f ca="1">IF(Table1[[#This Row],[QTY_ECER_MG_2]]="","",Table1[[#This Row],[STN SISA X]])</f>
        <v/>
      </c>
      <c r="AM230" s="2">
        <f ca="1">IF(Table1[[#This Row],[CTN_MG_2]]="","",COUNT(AJ$6:AJ230))</f>
        <v>56</v>
      </c>
      <c r="AN230" s="2" t="str">
        <f ca="1">IF(AND(AR$5:AR$345&gt;=$3:$3,AR$5:AR$345&lt;=$4:$4),Table1[[#This Row],[CTN]],"")</f>
        <v/>
      </c>
      <c r="AO230" s="2" t="str">
        <f ca="1">IF(Table1[[#This Row],[CTN_MG_3]]="","",Table1[[#This Row],[SISA X]])</f>
        <v/>
      </c>
      <c r="AP230" s="2" t="str">
        <f ca="1">IF(Table1[[#This Row],[QTY_ECER_MG_3]]="","",Table1[[#This Row],[STN SISA X]])</f>
        <v/>
      </c>
      <c r="AQ230" s="4" t="str">
        <f ca="1">IF(Table1[[#This Row],[CTN_MG_3]]="","",COUNT(AN$6:AN230))</f>
        <v/>
      </c>
      <c r="AR230" s="3">
        <f ca="1">INDEX([1]!NOTA[TGL_H],Table1[[#This Row],[//NOTA]])</f>
        <v>45117</v>
      </c>
    </row>
    <row r="231" spans="1:44" x14ac:dyDescent="0.25">
      <c r="A231" s="1">
        <v>283</v>
      </c>
      <c r="D231" s="4" t="str">
        <f ca="1">INDEX([1]!NOTA[NB NOTA_C_QTY],Table1[[#This Row],[//NOTA]])</f>
        <v>pencilcasepc0719tv33aftraveljk288pcsartomoro</v>
      </c>
      <c r="E23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231" s="4" t="e">
        <f ca="1">MATCH(E$5:E$345,[2]!GLOBAL[POINTER],0)</f>
        <v>#N/A</v>
      </c>
      <c r="G231" s="4">
        <f t="shared" si="3"/>
        <v>283</v>
      </c>
      <c r="H231" s="4">
        <f ca="1">MATCH(Table1[[#This Row],[NB NOTA_C_QTY]],[3]!db[NB NOTA_C_QTY],0)</f>
        <v>2024</v>
      </c>
      <c r="I231" s="4" t="str">
        <f ca="1">INDEX(INDIRECT($4:$4),Table1[//DB])</f>
        <v>Pc JK PC-0719TV-33A/F Travel</v>
      </c>
      <c r="J231" s="4" t="str">
        <f ca="1">INDEX(INDIRECT($4:$4),Table1[//DB])</f>
        <v>ARTO MORO</v>
      </c>
      <c r="K231" s="5" t="str">
        <f ca="1">INDEX(INDIRECT($4:$4),Table1[//DB])</f>
        <v>ATALI</v>
      </c>
      <c r="L231" s="4" t="str">
        <f ca="1">INDEX(INDIRECT($4:$4),Table1[//DB])</f>
        <v>288 PCS</v>
      </c>
      <c r="M231" s="4" t="str">
        <f ca="1">INDEX(INDIRECT($4:$4),Table1[//DB])</f>
        <v>pcase</v>
      </c>
      <c r="N231" s="4" t="str">
        <f ca="1">INDEX(INDIRECT($4:$4),Table1[//DB])</f>
        <v>288</v>
      </c>
      <c r="O231" s="4" t="str">
        <f ca="1">INDEX(INDIRECT($4:$4),Table1[//DB])</f>
        <v>PCS</v>
      </c>
      <c r="P231" s="4" t="str">
        <f ca="1">INDEX(INDIRECT($4:$4),Table1[//DB])</f>
        <v/>
      </c>
      <c r="Q231" s="4" t="str">
        <f ca="1">INDEX(INDIRECT($4:$4),Table1[//DB])</f>
        <v/>
      </c>
      <c r="R231" s="4" t="str">
        <f ca="1">INDEX(INDIRECT($4:$4),Table1[//DB])</f>
        <v/>
      </c>
      <c r="S231" s="4" t="str">
        <f ca="1">INDEX(INDIRECT($4:$4),Table1[//DB])</f>
        <v/>
      </c>
      <c r="T231" s="4">
        <f ca="1">INDEX(INDIRECT($4:$4),Table1[//DB])</f>
        <v>288</v>
      </c>
      <c r="U231" s="4" t="str">
        <f ca="1">INDEX(INDIRECT($4:$4),Table1[//DB])</f>
        <v>PCS</v>
      </c>
      <c r="V231" s="4"/>
      <c r="W231" s="2">
        <f>INDEX([1]!NOTA[C],Table1[[#This Row],[//NOTA]])</f>
        <v>1</v>
      </c>
      <c r="X2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1" s="2">
        <f>IF(Table1[[#This Row],[CTN]]&lt;1,"",INDEX([1]!NOTA[QTY],Table1[[#This Row],[//NOTA]]))</f>
        <v>288</v>
      </c>
      <c r="Z231" s="2" t="str">
        <f>IF(Table1[[#This Row],[CTN]]&lt;1,"",INDEX([1]!NOTA[STN],Table1[[#This Row],[//NOTA]]))</f>
        <v>PCS</v>
      </c>
      <c r="AA2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31" s="4" t="str">
        <f>IF(Table1[[#This Row],[CTN]]&lt;1,INDEX([1]!NOTA[QTY],Table1[[#This Row],[//NOTA]]),"")</f>
        <v/>
      </c>
      <c r="AC231" s="4" t="str">
        <f>IF(Table1[[#This Row],[SISA]]="","",INDEX([1]!NOTA[STN],Table1[[#This Row],[//NOTA]]))</f>
        <v/>
      </c>
      <c r="AD2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1" s="2" t="str">
        <f>IF(Table1[[#This Row],[SISA X]]="","",Table1[[#This Row],[STN X]])</f>
        <v/>
      </c>
      <c r="AF231" s="2" t="str">
        <f ca="1">IF(AND(AR$5:AR$345&gt;=$3:$3,AR$5:AR$345&lt;=$4:$4),Table1[[#This Row],[CTN]],"")</f>
        <v/>
      </c>
      <c r="AG231" s="2" t="str">
        <f ca="1">IF(Table1[[#This Row],[CTN_MG_1]]="","",Table1[[#This Row],[SISA X]])</f>
        <v/>
      </c>
      <c r="AH231" s="2" t="str">
        <f ca="1">IF(Table1[[#This Row],[QTY_ECER_MG_1]]="","",Table1[[#This Row],[STN SISA X]])</f>
        <v/>
      </c>
      <c r="AI231" s="2" t="str">
        <f ca="1">IF(Table1[[#This Row],[CTN_MG_1]]="","",COUNT(AF$6:AF231))</f>
        <v/>
      </c>
      <c r="AJ231" s="2">
        <f ca="1">IF(AND(Table1[TGL_H]&gt;=$3:$3,Table1[TGL_H]&lt;=$4:$4),Table1[CTN],"")</f>
        <v>1</v>
      </c>
      <c r="AK231" s="2" t="str">
        <f ca="1">IF(Table1[[#This Row],[CTN_MG_2]]="","",Table1[[#This Row],[SISA X]])</f>
        <v/>
      </c>
      <c r="AL231" s="2" t="str">
        <f ca="1">IF(Table1[[#This Row],[QTY_ECER_MG_2]]="","",Table1[[#This Row],[STN SISA X]])</f>
        <v/>
      </c>
      <c r="AM231" s="2">
        <f ca="1">IF(Table1[[#This Row],[CTN_MG_2]]="","",COUNT(AJ$6:AJ231))</f>
        <v>57</v>
      </c>
      <c r="AN231" s="2" t="str">
        <f ca="1">IF(AND(AR$5:AR$345&gt;=$3:$3,AR$5:AR$345&lt;=$4:$4),Table1[[#This Row],[CTN]],"")</f>
        <v/>
      </c>
      <c r="AO231" s="2" t="str">
        <f ca="1">IF(Table1[[#This Row],[CTN_MG_3]]="","",Table1[[#This Row],[SISA X]])</f>
        <v/>
      </c>
      <c r="AP231" s="2" t="str">
        <f ca="1">IF(Table1[[#This Row],[QTY_ECER_MG_3]]="","",Table1[[#This Row],[STN SISA X]])</f>
        <v/>
      </c>
      <c r="AQ231" s="4" t="str">
        <f ca="1">IF(Table1[[#This Row],[CTN_MG_3]]="","",COUNT(AN$6:AN231))</f>
        <v/>
      </c>
      <c r="AR231" s="3">
        <f ca="1">INDEX([1]!NOTA[TGL_H],Table1[[#This Row],[//NOTA]])</f>
        <v>45117</v>
      </c>
    </row>
    <row r="232" spans="1:44" x14ac:dyDescent="0.25">
      <c r="A232" s="1">
        <v>284</v>
      </c>
      <c r="D232" s="4" t="str">
        <f ca="1">INDEX([1]!NOTA[NB NOTA_C_QTY],Table1[[#This Row],[//NOTA]])</f>
        <v>pencilcasepc0719ac36afanimalcalenderjk288pcsartomoro</v>
      </c>
      <c r="E23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232" s="4" t="e">
        <f ca="1">MATCH(E$5:E$345,[2]!GLOBAL[POINTER],0)</f>
        <v>#N/A</v>
      </c>
      <c r="G232" s="4">
        <f t="shared" si="3"/>
        <v>284</v>
      </c>
      <c r="H232" s="4">
        <f ca="1">MATCH(Table1[[#This Row],[NB NOTA_C_QTY]],[3]!db[NB NOTA_C_QTY],0)</f>
        <v>2012</v>
      </c>
      <c r="I232" s="4" t="str">
        <f ca="1">INDEX(INDIRECT($4:$4),Table1[//DB])</f>
        <v>Pc JK PC-0719AC-36A/F Animal Calender</v>
      </c>
      <c r="J232" s="4" t="str">
        <f ca="1">INDEX(INDIRECT($4:$4),Table1[//DB])</f>
        <v>ARTO MORO</v>
      </c>
      <c r="K232" s="5" t="str">
        <f ca="1">INDEX(INDIRECT($4:$4),Table1[//DB])</f>
        <v>ATALI</v>
      </c>
      <c r="L232" s="4" t="str">
        <f ca="1">INDEX(INDIRECT($4:$4),Table1[//DB])</f>
        <v>288 PCS</v>
      </c>
      <c r="M232" s="4" t="str">
        <f ca="1">INDEX(INDIRECT($4:$4),Table1[//DB])</f>
        <v>pcase</v>
      </c>
      <c r="N232" s="4" t="str">
        <f ca="1">INDEX(INDIRECT($4:$4),Table1[//DB])</f>
        <v>288</v>
      </c>
      <c r="O232" s="4" t="str">
        <f ca="1">INDEX(INDIRECT($4:$4),Table1[//DB])</f>
        <v>PCS</v>
      </c>
      <c r="P232" s="4" t="str">
        <f ca="1">INDEX(INDIRECT($4:$4),Table1[//DB])</f>
        <v/>
      </c>
      <c r="Q232" s="4" t="str">
        <f ca="1">INDEX(INDIRECT($4:$4),Table1[//DB])</f>
        <v/>
      </c>
      <c r="R232" s="4" t="str">
        <f ca="1">INDEX(INDIRECT($4:$4),Table1[//DB])</f>
        <v/>
      </c>
      <c r="S232" s="4" t="str">
        <f ca="1">INDEX(INDIRECT($4:$4),Table1[//DB])</f>
        <v/>
      </c>
      <c r="T232" s="4">
        <f ca="1">INDEX(INDIRECT($4:$4),Table1[//DB])</f>
        <v>288</v>
      </c>
      <c r="U232" s="4" t="str">
        <f ca="1">INDEX(INDIRECT($4:$4),Table1[//DB])</f>
        <v>PCS</v>
      </c>
      <c r="V232" s="4"/>
      <c r="W232" s="2">
        <f>INDEX([1]!NOTA[C],Table1[[#This Row],[//NOTA]])</f>
        <v>1</v>
      </c>
      <c r="X2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2" s="2">
        <f>IF(Table1[[#This Row],[CTN]]&lt;1,"",INDEX([1]!NOTA[QTY],Table1[[#This Row],[//NOTA]]))</f>
        <v>288</v>
      </c>
      <c r="Z232" s="2" t="str">
        <f>IF(Table1[[#This Row],[CTN]]&lt;1,"",INDEX([1]!NOTA[STN],Table1[[#This Row],[//NOTA]]))</f>
        <v>PCS</v>
      </c>
      <c r="AA2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32" s="4" t="str">
        <f>IF(Table1[[#This Row],[CTN]]&lt;1,INDEX([1]!NOTA[QTY],Table1[[#This Row],[//NOTA]]),"")</f>
        <v/>
      </c>
      <c r="AC232" s="4" t="str">
        <f>IF(Table1[[#This Row],[SISA]]="","",INDEX([1]!NOTA[STN],Table1[[#This Row],[//NOTA]]))</f>
        <v/>
      </c>
      <c r="AD2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2" s="2" t="str">
        <f>IF(Table1[[#This Row],[SISA X]]="","",Table1[[#This Row],[STN X]])</f>
        <v/>
      </c>
      <c r="AF232" s="2" t="str">
        <f ca="1">IF(AND(AR$5:AR$345&gt;=$3:$3,AR$5:AR$345&lt;=$4:$4),Table1[[#This Row],[CTN]],"")</f>
        <v/>
      </c>
      <c r="AG232" s="2" t="str">
        <f ca="1">IF(Table1[[#This Row],[CTN_MG_1]]="","",Table1[[#This Row],[SISA X]])</f>
        <v/>
      </c>
      <c r="AH232" s="2" t="str">
        <f ca="1">IF(Table1[[#This Row],[QTY_ECER_MG_1]]="","",Table1[[#This Row],[STN SISA X]])</f>
        <v/>
      </c>
      <c r="AI232" s="2" t="str">
        <f ca="1">IF(Table1[[#This Row],[CTN_MG_1]]="","",COUNT(AF$6:AF232))</f>
        <v/>
      </c>
      <c r="AJ232" s="2">
        <f ca="1">IF(AND(Table1[TGL_H]&gt;=$3:$3,Table1[TGL_H]&lt;=$4:$4),Table1[CTN],"")</f>
        <v>1</v>
      </c>
      <c r="AK232" s="2" t="str">
        <f ca="1">IF(Table1[[#This Row],[CTN_MG_2]]="","",Table1[[#This Row],[SISA X]])</f>
        <v/>
      </c>
      <c r="AL232" s="2" t="str">
        <f ca="1">IF(Table1[[#This Row],[QTY_ECER_MG_2]]="","",Table1[[#This Row],[STN SISA X]])</f>
        <v/>
      </c>
      <c r="AM232" s="2">
        <f ca="1">IF(Table1[[#This Row],[CTN_MG_2]]="","",COUNT(AJ$6:AJ232))</f>
        <v>58</v>
      </c>
      <c r="AN232" s="2" t="str">
        <f ca="1">IF(AND(AR$5:AR$345&gt;=$3:$3,AR$5:AR$345&lt;=$4:$4),Table1[[#This Row],[CTN]],"")</f>
        <v/>
      </c>
      <c r="AO232" s="2" t="str">
        <f ca="1">IF(Table1[[#This Row],[CTN_MG_3]]="","",Table1[[#This Row],[SISA X]])</f>
        <v/>
      </c>
      <c r="AP232" s="2" t="str">
        <f ca="1">IF(Table1[[#This Row],[QTY_ECER_MG_3]]="","",Table1[[#This Row],[STN SISA X]])</f>
        <v/>
      </c>
      <c r="AQ232" s="4" t="str">
        <f ca="1">IF(Table1[[#This Row],[CTN_MG_3]]="","",COUNT(AN$6:AN232))</f>
        <v/>
      </c>
      <c r="AR232" s="3">
        <f ca="1">INDEX([1]!NOTA[TGL_H],Table1[[#This Row],[//NOTA]])</f>
        <v>45117</v>
      </c>
    </row>
    <row r="233" spans="1:44" x14ac:dyDescent="0.25">
      <c r="A233" s="1">
        <v>285</v>
      </c>
      <c r="D233" s="4" t="str">
        <f ca="1">INDEX([1]!NOTA[NB NOTA_C_QTY],Table1[[#This Row],[//NOTA]])</f>
        <v>punchno85jk24pcsartomoro</v>
      </c>
      <c r="E23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punchjkno8524pcs</v>
      </c>
      <c r="F233" s="4" t="e">
        <f ca="1">MATCH(E$5:E$345,[2]!GLOBAL[POINTER],0)</f>
        <v>#N/A</v>
      </c>
      <c r="G233" s="4">
        <f t="shared" si="3"/>
        <v>285</v>
      </c>
      <c r="H233" s="4">
        <f ca="1">MATCH(Table1[[#This Row],[NB NOTA_C_QTY]],[3]!db[NB NOTA_C_QTY],0)</f>
        <v>2181</v>
      </c>
      <c r="I233" s="4" t="str">
        <f ca="1">INDEX(INDIRECT($4:$4),Table1[//DB])</f>
        <v>Punch JK no.85</v>
      </c>
      <c r="J233" s="4" t="str">
        <f ca="1">INDEX(INDIRECT($4:$4),Table1[//DB])</f>
        <v>ARTO MORO</v>
      </c>
      <c r="K233" s="5" t="str">
        <f ca="1">INDEX(INDIRECT($4:$4),Table1[//DB])</f>
        <v>ATALI</v>
      </c>
      <c r="L233" s="4" t="str">
        <f ca="1">INDEX(INDIRECT($4:$4),Table1[//DB])</f>
        <v>24 PCS</v>
      </c>
      <c r="M233" s="4" t="str">
        <f ca="1">INDEX(INDIRECT($4:$4),Table1[//DB])</f>
        <v>punch</v>
      </c>
      <c r="N233" s="4" t="str">
        <f ca="1">INDEX(INDIRECT($4:$4),Table1[//DB])</f>
        <v>24</v>
      </c>
      <c r="O233" s="4" t="str">
        <f ca="1">INDEX(INDIRECT($4:$4),Table1[//DB])</f>
        <v>PCS</v>
      </c>
      <c r="P233" s="4" t="str">
        <f ca="1">INDEX(INDIRECT($4:$4),Table1[//DB])</f>
        <v/>
      </c>
      <c r="Q233" s="4" t="str">
        <f ca="1">INDEX(INDIRECT($4:$4),Table1[//DB])</f>
        <v/>
      </c>
      <c r="R233" s="4" t="str">
        <f ca="1">INDEX(INDIRECT($4:$4),Table1[//DB])</f>
        <v/>
      </c>
      <c r="S233" s="4" t="str">
        <f ca="1">INDEX(INDIRECT($4:$4),Table1[//DB])</f>
        <v/>
      </c>
      <c r="T233" s="4">
        <f ca="1">INDEX(INDIRECT($4:$4),Table1[//DB])</f>
        <v>24</v>
      </c>
      <c r="U233" s="4" t="str">
        <f ca="1">INDEX(INDIRECT($4:$4),Table1[//DB])</f>
        <v>PCS</v>
      </c>
      <c r="V233" s="4"/>
      <c r="W233" s="2">
        <f>INDEX([1]!NOTA[C],Table1[[#This Row],[//NOTA]])</f>
        <v>2</v>
      </c>
      <c r="X2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3" s="2">
        <f>IF(Table1[[#This Row],[CTN]]&lt;1,"",INDEX([1]!NOTA[QTY],Table1[[#This Row],[//NOTA]]))</f>
        <v>48</v>
      </c>
      <c r="Z233" s="2" t="str">
        <f>IF(Table1[[#This Row],[CTN]]&lt;1,"",INDEX([1]!NOTA[STN],Table1[[#This Row],[//NOTA]]))</f>
        <v>PCS</v>
      </c>
      <c r="AA2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233" s="4" t="str">
        <f>IF(Table1[[#This Row],[CTN]]&lt;1,INDEX([1]!NOTA[QTY],Table1[[#This Row],[//NOTA]]),"")</f>
        <v/>
      </c>
      <c r="AC233" s="4" t="str">
        <f>IF(Table1[[#This Row],[SISA]]="","",INDEX([1]!NOTA[STN],Table1[[#This Row],[//NOTA]]))</f>
        <v/>
      </c>
      <c r="AD2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3" s="2" t="str">
        <f>IF(Table1[[#This Row],[SISA X]]="","",Table1[[#This Row],[STN X]])</f>
        <v/>
      </c>
      <c r="AF233" s="2" t="str">
        <f ca="1">IF(AND(AR$5:AR$345&gt;=$3:$3,AR$5:AR$345&lt;=$4:$4),Table1[[#This Row],[CTN]],"")</f>
        <v/>
      </c>
      <c r="AG233" s="2" t="str">
        <f ca="1">IF(Table1[[#This Row],[CTN_MG_1]]="","",Table1[[#This Row],[SISA X]])</f>
        <v/>
      </c>
      <c r="AH233" s="2" t="str">
        <f ca="1">IF(Table1[[#This Row],[QTY_ECER_MG_1]]="","",Table1[[#This Row],[STN SISA X]])</f>
        <v/>
      </c>
      <c r="AI233" s="2" t="str">
        <f ca="1">IF(Table1[[#This Row],[CTN_MG_1]]="","",COUNT(AF$6:AF233))</f>
        <v/>
      </c>
      <c r="AJ233" s="2">
        <f ca="1">IF(AND(Table1[TGL_H]&gt;=$3:$3,Table1[TGL_H]&lt;=$4:$4),Table1[CTN],"")</f>
        <v>2</v>
      </c>
      <c r="AK233" s="2" t="str">
        <f ca="1">IF(Table1[[#This Row],[CTN_MG_2]]="","",Table1[[#This Row],[SISA X]])</f>
        <v/>
      </c>
      <c r="AL233" s="2" t="str">
        <f ca="1">IF(Table1[[#This Row],[QTY_ECER_MG_2]]="","",Table1[[#This Row],[STN SISA X]])</f>
        <v/>
      </c>
      <c r="AM233" s="2">
        <f ca="1">IF(Table1[[#This Row],[CTN_MG_2]]="","",COUNT(AJ$6:AJ233))</f>
        <v>59</v>
      </c>
      <c r="AN233" s="2" t="str">
        <f ca="1">IF(AND(AR$5:AR$345&gt;=$3:$3,AR$5:AR$345&lt;=$4:$4),Table1[[#This Row],[CTN]],"")</f>
        <v/>
      </c>
      <c r="AO233" s="2" t="str">
        <f ca="1">IF(Table1[[#This Row],[CTN_MG_3]]="","",Table1[[#This Row],[SISA X]])</f>
        <v/>
      </c>
      <c r="AP233" s="2" t="str">
        <f ca="1">IF(Table1[[#This Row],[QTY_ECER_MG_3]]="","",Table1[[#This Row],[STN SISA X]])</f>
        <v/>
      </c>
      <c r="AQ233" s="4" t="str">
        <f ca="1">IF(Table1[[#This Row],[CTN_MG_3]]="","",COUNT(AN$6:AN233))</f>
        <v/>
      </c>
      <c r="AR233" s="3">
        <f ca="1">INDEX([1]!NOTA[TGL_H],Table1[[#This Row],[//NOTA]])</f>
        <v>45117</v>
      </c>
    </row>
    <row r="234" spans="1:44" x14ac:dyDescent="0.25">
      <c r="A234" s="1">
        <v>286</v>
      </c>
      <c r="D234" s="4" t="str">
        <f ca="1">INDEX([1]!NOTA[NB NOTA_C_QTY],Table1[[#This Row],[//NOTA]])</f>
        <v>glueglr50jk24lsnartomoro</v>
      </c>
      <c r="E23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34" s="4" t="e">
        <f ca="1">MATCH(E$5:E$345,[2]!GLOBAL[POINTER],0)</f>
        <v>#N/A</v>
      </c>
      <c r="G234" s="4">
        <f t="shared" si="3"/>
        <v>286</v>
      </c>
      <c r="H234" s="4">
        <f ca="1">MATCH(Table1[[#This Row],[NB NOTA_C_QTY]],[3]!db[NB NOTA_C_QTY],0)</f>
        <v>1037</v>
      </c>
      <c r="I234" s="4" t="str">
        <f ca="1">INDEX(INDIRECT($4:$4),Table1[//DB])</f>
        <v>Lem JK GL-R50</v>
      </c>
      <c r="J234" s="4" t="str">
        <f ca="1">INDEX(INDIRECT($4:$4),Table1[//DB])</f>
        <v>ARTO MORO</v>
      </c>
      <c r="K234" s="5" t="str">
        <f ca="1">INDEX(INDIRECT($4:$4),Table1[//DB])</f>
        <v>ATALI</v>
      </c>
      <c r="L234" s="4" t="str">
        <f ca="1">INDEX(INDIRECT($4:$4),Table1[//DB])</f>
        <v>24 LSN</v>
      </c>
      <c r="M234" s="4" t="str">
        <f ca="1">INDEX(INDIRECT($4:$4),Table1[//DB])</f>
        <v>lem</v>
      </c>
      <c r="N234" s="4" t="str">
        <f ca="1">INDEX(INDIRECT($4:$4),Table1[//DB])</f>
        <v>24</v>
      </c>
      <c r="O234" s="4" t="str">
        <f ca="1">INDEX(INDIRECT($4:$4),Table1[//DB])</f>
        <v>LSN</v>
      </c>
      <c r="P234" s="4">
        <f ca="1">INDEX(INDIRECT($4:$4),Table1[//DB])</f>
        <v>12</v>
      </c>
      <c r="Q234" s="4" t="str">
        <f ca="1">INDEX(INDIRECT($4:$4),Table1[//DB])</f>
        <v>PCS</v>
      </c>
      <c r="R234" s="4" t="str">
        <f ca="1">INDEX(INDIRECT($4:$4),Table1[//DB])</f>
        <v/>
      </c>
      <c r="S234" s="4" t="str">
        <f ca="1">INDEX(INDIRECT($4:$4),Table1[//DB])</f>
        <v/>
      </c>
      <c r="T234" s="4">
        <f ca="1">INDEX(INDIRECT($4:$4),Table1[//DB])</f>
        <v>288</v>
      </c>
      <c r="U234" s="4" t="str">
        <f ca="1">INDEX(INDIRECT($4:$4),Table1[//DB])</f>
        <v>PCS</v>
      </c>
      <c r="V234" s="4"/>
      <c r="W234" s="2">
        <f>INDEX([1]!NOTA[C],Table1[[#This Row],[//NOTA]])</f>
        <v>10</v>
      </c>
      <c r="X23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34" s="2">
        <f>IF(Table1[[#This Row],[CTN]]&lt;1,"",INDEX([1]!NOTA[QTY],Table1[[#This Row],[//NOTA]]))</f>
        <v>2880</v>
      </c>
      <c r="Z234" s="2" t="str">
        <f>IF(Table1[[#This Row],[CTN]]&lt;1,"",INDEX([1]!NOTA[STN],Table1[[#This Row],[//NOTA]]))</f>
        <v>PCS</v>
      </c>
      <c r="AA2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234" s="4" t="str">
        <f>IF(Table1[[#This Row],[CTN]]&lt;1,INDEX([1]!NOTA[QTY],Table1[[#This Row],[//NOTA]]),"")</f>
        <v/>
      </c>
      <c r="AC234" s="4" t="str">
        <f>IF(Table1[[#This Row],[SISA]]="","",INDEX([1]!NOTA[STN],Table1[[#This Row],[//NOTA]]))</f>
        <v/>
      </c>
      <c r="AD2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4" s="2" t="str">
        <f>IF(Table1[[#This Row],[SISA X]]="","",Table1[[#This Row],[STN X]])</f>
        <v/>
      </c>
      <c r="AF234" s="2" t="str">
        <f ca="1">IF(AND(AR$5:AR$345&gt;=$3:$3,AR$5:AR$345&lt;=$4:$4),Table1[[#This Row],[CTN]],"")</f>
        <v/>
      </c>
      <c r="AG234" s="2" t="str">
        <f ca="1">IF(Table1[[#This Row],[CTN_MG_1]]="","",Table1[[#This Row],[SISA X]])</f>
        <v/>
      </c>
      <c r="AH234" s="2" t="str">
        <f ca="1">IF(Table1[[#This Row],[QTY_ECER_MG_1]]="","",Table1[[#This Row],[STN SISA X]])</f>
        <v/>
      </c>
      <c r="AI234" s="2" t="str">
        <f ca="1">IF(Table1[[#This Row],[CTN_MG_1]]="","",COUNT(AF$6:AF234))</f>
        <v/>
      </c>
      <c r="AJ234" s="2">
        <f ca="1">IF(AND(Table1[TGL_H]&gt;=$3:$3,Table1[TGL_H]&lt;=$4:$4),Table1[CTN],"")</f>
        <v>10</v>
      </c>
      <c r="AK234" s="2" t="str">
        <f ca="1">IF(Table1[[#This Row],[CTN_MG_2]]="","",Table1[[#This Row],[SISA X]])</f>
        <v/>
      </c>
      <c r="AL234" s="2" t="str">
        <f ca="1">IF(Table1[[#This Row],[QTY_ECER_MG_2]]="","",Table1[[#This Row],[STN SISA X]])</f>
        <v/>
      </c>
      <c r="AM234" s="2">
        <f ca="1">IF(Table1[[#This Row],[CTN_MG_2]]="","",COUNT(AJ$6:AJ234))</f>
        <v>60</v>
      </c>
      <c r="AN234" s="2" t="str">
        <f ca="1">IF(AND(AR$5:AR$345&gt;=$3:$3,AR$5:AR$345&lt;=$4:$4),Table1[[#This Row],[CTN]],"")</f>
        <v/>
      </c>
      <c r="AO234" s="2" t="str">
        <f ca="1">IF(Table1[[#This Row],[CTN_MG_3]]="","",Table1[[#This Row],[SISA X]])</f>
        <v/>
      </c>
      <c r="AP234" s="2" t="str">
        <f ca="1">IF(Table1[[#This Row],[QTY_ECER_MG_3]]="","",Table1[[#This Row],[STN SISA X]])</f>
        <v/>
      </c>
      <c r="AQ234" s="4" t="str">
        <f ca="1">IF(Table1[[#This Row],[CTN_MG_3]]="","",COUNT(AN$6:AN234))</f>
        <v/>
      </c>
      <c r="AR234" s="3">
        <f ca="1">INDEX([1]!NOTA[TGL_H],Table1[[#This Row],[//NOTA]])</f>
        <v>45117</v>
      </c>
    </row>
    <row r="235" spans="1:44" x14ac:dyDescent="0.25">
      <c r="A235" s="1">
        <v>288</v>
      </c>
      <c r="D235" s="4" t="str">
        <f ca="1">INDEX([1]!NOTA[NB NOTA_C_QTY],Table1[[#This Row],[//NOTA]])</f>
        <v>pelnalaptoptable10pcsuntana</v>
      </c>
      <c r="E23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mejabelajarpelna10pcs</v>
      </c>
      <c r="F235" s="4">
        <f ca="1">MATCH(E$5:E$345,[2]!GLOBAL[POINTER],0)</f>
        <v>1356</v>
      </c>
      <c r="G235" s="4">
        <f t="shared" si="3"/>
        <v>288</v>
      </c>
      <c r="H235" s="4">
        <f ca="1">MATCH(Table1[[#This Row],[NB NOTA_C_QTY]],[3]!db[NB NOTA_C_QTY],0)</f>
        <v>1976</v>
      </c>
      <c r="I235" s="4" t="str">
        <f ca="1">INDEX(INDIRECT($4:$4),Table1[//DB])</f>
        <v>Meja Belajar Pelna</v>
      </c>
      <c r="J235" s="4" t="str">
        <f ca="1">INDEX(INDIRECT($4:$4),Table1[//DB])</f>
        <v>UNTANA</v>
      </c>
      <c r="K235" s="5" t="str">
        <f ca="1">INDEX(INDIRECT($4:$4),Table1[//DB])</f>
        <v>PELNA</v>
      </c>
      <c r="L235" s="4" t="str">
        <f ca="1">INDEX(INDIRECT($4:$4),Table1[//DB])</f>
        <v>10 PCS</v>
      </c>
      <c r="M235" s="4" t="str">
        <f ca="1">INDEX(INDIRECT($4:$4),Table1[//DB])</f>
        <v>dll</v>
      </c>
      <c r="N235" s="4" t="str">
        <f ca="1">INDEX(INDIRECT($4:$4),Table1[//DB])</f>
        <v>10</v>
      </c>
      <c r="O235" s="4" t="str">
        <f ca="1">INDEX(INDIRECT($4:$4),Table1[//DB])</f>
        <v>PCS</v>
      </c>
      <c r="P235" s="4" t="str">
        <f ca="1">INDEX(INDIRECT($4:$4),Table1[//DB])</f>
        <v/>
      </c>
      <c r="Q235" s="4" t="str">
        <f ca="1">INDEX(INDIRECT($4:$4),Table1[//DB])</f>
        <v/>
      </c>
      <c r="R235" s="4" t="str">
        <f ca="1">INDEX(INDIRECT($4:$4),Table1[//DB])</f>
        <v/>
      </c>
      <c r="S235" s="4" t="str">
        <f ca="1">INDEX(INDIRECT($4:$4),Table1[//DB])</f>
        <v/>
      </c>
      <c r="T235" s="4">
        <f ca="1">INDEX(INDIRECT($4:$4),Table1[//DB])</f>
        <v>10</v>
      </c>
      <c r="U235" s="4" t="str">
        <f ca="1">INDEX(INDIRECT($4:$4),Table1[//DB])</f>
        <v>PCS</v>
      </c>
      <c r="V235" s="4"/>
      <c r="W235" s="2">
        <f>INDEX([1]!NOTA[C],Table1[[#This Row],[//NOTA]])</f>
        <v>60</v>
      </c>
      <c r="X235" s="2">
        <f ca="1">IF(Table1[[#This Row],[Column5]]/Table1[[#This Row],[QTY X]]=Table1[[#This Row],[CTN]],Table1[[#This Row],[Column5]]/Table1[[#This Row],[QTY X]],Table1[[#This Row],[Column5]]/Table1[[#This Row],[QTY X]]&amp;" xxx ")</f>
        <v>60</v>
      </c>
      <c r="Y235" s="2">
        <f>IF(Table1[[#This Row],[CTN]]&lt;1,"",INDEX([1]!NOTA[QTY],Table1[[#This Row],[//NOTA]]))</f>
        <v>600</v>
      </c>
      <c r="Z235" s="2" t="str">
        <f>IF(Table1[[#This Row],[CTN]]&lt;1,"",INDEX([1]!NOTA[STN],Table1[[#This Row],[//NOTA]]))</f>
        <v>PCS</v>
      </c>
      <c r="AA2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5" s="4" t="str">
        <f>IF(Table1[[#This Row],[CTN]]&lt;1,INDEX([1]!NOTA[QTY],Table1[[#This Row],[//NOTA]]),"")</f>
        <v/>
      </c>
      <c r="AC235" s="4" t="str">
        <f>IF(Table1[[#This Row],[SISA]]="","",INDEX([1]!NOTA[STN],Table1[[#This Row],[//NOTA]]))</f>
        <v/>
      </c>
      <c r="AD2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5" s="2" t="str">
        <f>IF(Table1[[#This Row],[SISA X]]="","",Table1[[#This Row],[STN X]])</f>
        <v/>
      </c>
      <c r="AF235" s="2" t="str">
        <f ca="1">IF(AND(AR$5:AR$345&gt;=$3:$3,AR$5:AR$345&lt;=$4:$4),Table1[[#This Row],[CTN]],"")</f>
        <v/>
      </c>
      <c r="AG235" s="2" t="str">
        <f ca="1">IF(Table1[[#This Row],[CTN_MG_1]]="","",Table1[[#This Row],[SISA X]])</f>
        <v/>
      </c>
      <c r="AH235" s="2" t="str">
        <f ca="1">IF(Table1[[#This Row],[QTY_ECER_MG_1]]="","",Table1[[#This Row],[STN SISA X]])</f>
        <v/>
      </c>
      <c r="AI235" s="2" t="str">
        <f ca="1">IF(Table1[[#This Row],[CTN_MG_1]]="","",COUNT(AF$6:AF235))</f>
        <v/>
      </c>
      <c r="AJ235" s="2">
        <f ca="1">IF(AND(Table1[TGL_H]&gt;=$3:$3,Table1[TGL_H]&lt;=$4:$4),Table1[CTN],"")</f>
        <v>60</v>
      </c>
      <c r="AK235" s="2" t="str">
        <f ca="1">IF(Table1[[#This Row],[CTN_MG_2]]="","",Table1[[#This Row],[SISA X]])</f>
        <v/>
      </c>
      <c r="AL235" s="2" t="str">
        <f ca="1">IF(Table1[[#This Row],[QTY_ECER_MG_2]]="","",Table1[[#This Row],[STN SISA X]])</f>
        <v/>
      </c>
      <c r="AM235" s="2">
        <f ca="1">IF(Table1[[#This Row],[CTN_MG_2]]="","",COUNT(AJ$6:AJ235))</f>
        <v>61</v>
      </c>
      <c r="AN235" s="2" t="str">
        <f ca="1">IF(AND(AR$5:AR$345&gt;=$3:$3,AR$5:AR$345&lt;=$4:$4),Table1[[#This Row],[CTN]],"")</f>
        <v/>
      </c>
      <c r="AO235" s="2" t="str">
        <f ca="1">IF(Table1[[#This Row],[CTN_MG_3]]="","",Table1[[#This Row],[SISA X]])</f>
        <v/>
      </c>
      <c r="AP235" s="2" t="str">
        <f ca="1">IF(Table1[[#This Row],[QTY_ECER_MG_3]]="","",Table1[[#This Row],[STN SISA X]])</f>
        <v/>
      </c>
      <c r="AQ235" s="4" t="str">
        <f ca="1">IF(Table1[[#This Row],[CTN_MG_3]]="","",COUNT(AN$6:AN235))</f>
        <v/>
      </c>
      <c r="AR235" s="3">
        <f ca="1">INDEX([1]!NOTA[TGL_H],Table1[[#This Row],[//NOTA]])</f>
        <v>45120</v>
      </c>
    </row>
    <row r="236" spans="1:44" x14ac:dyDescent="0.25">
      <c r="A236" s="1">
        <v>289</v>
      </c>
      <c r="D236" s="4" t="str">
        <f ca="1">INDEX([1]!NOTA[NB NOTA_C_QTY],Table1[[#This Row],[//NOTA]])</f>
        <v>pelnalaptoptable10pcsuntana</v>
      </c>
      <c r="E23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mejabelajarpelna10pcs</v>
      </c>
      <c r="F236" s="4">
        <f ca="1">MATCH(E$5:E$345,[2]!GLOBAL[POINTER],0)</f>
        <v>1356</v>
      </c>
      <c r="G236" s="4">
        <f t="shared" si="3"/>
        <v>289</v>
      </c>
      <c r="H236" s="4">
        <f ca="1">MATCH(Table1[[#This Row],[NB NOTA_C_QTY]],[3]!db[NB NOTA_C_QTY],0)</f>
        <v>1976</v>
      </c>
      <c r="I236" s="4" t="str">
        <f ca="1">INDEX(INDIRECT($4:$4),Table1[//DB])</f>
        <v>Meja Belajar Pelna</v>
      </c>
      <c r="J236" s="4" t="str">
        <f ca="1">INDEX(INDIRECT($4:$4),Table1[//DB])</f>
        <v>UNTANA</v>
      </c>
      <c r="K236" s="5" t="str">
        <f ca="1">INDEX(INDIRECT($4:$4),Table1[//DB])</f>
        <v>PELNA</v>
      </c>
      <c r="L236" s="4" t="str">
        <f ca="1">INDEX(INDIRECT($4:$4),Table1[//DB])</f>
        <v>10 PCS</v>
      </c>
      <c r="M236" s="4" t="str">
        <f ca="1">INDEX(INDIRECT($4:$4),Table1[//DB])</f>
        <v>dll</v>
      </c>
      <c r="N236" s="4" t="str">
        <f ca="1">INDEX(INDIRECT($4:$4),Table1[//DB])</f>
        <v>10</v>
      </c>
      <c r="O236" s="4" t="str">
        <f ca="1">INDEX(INDIRECT($4:$4),Table1[//DB])</f>
        <v>PCS</v>
      </c>
      <c r="P236" s="4" t="str">
        <f ca="1">INDEX(INDIRECT($4:$4),Table1[//DB])</f>
        <v/>
      </c>
      <c r="Q236" s="4" t="str">
        <f ca="1">INDEX(INDIRECT($4:$4),Table1[//DB])</f>
        <v/>
      </c>
      <c r="R236" s="4" t="str">
        <f ca="1">INDEX(INDIRECT($4:$4),Table1[//DB])</f>
        <v/>
      </c>
      <c r="S236" s="4" t="str">
        <f ca="1">INDEX(INDIRECT($4:$4),Table1[//DB])</f>
        <v/>
      </c>
      <c r="T236" s="4">
        <f ca="1">INDEX(INDIRECT($4:$4),Table1[//DB])</f>
        <v>10</v>
      </c>
      <c r="U236" s="4" t="str">
        <f ca="1">INDEX(INDIRECT($4:$4),Table1[//DB])</f>
        <v>PCS</v>
      </c>
      <c r="V236" s="4"/>
      <c r="W236" s="2">
        <f>INDEX([1]!NOTA[C],Table1[[#This Row],[//NOTA]])</f>
        <v>3</v>
      </c>
      <c r="X23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6" s="2">
        <f>IF(Table1[[#This Row],[CTN]]&lt;1,"",INDEX([1]!NOTA[QTY],Table1[[#This Row],[//NOTA]]))</f>
        <v>30</v>
      </c>
      <c r="Z236" s="2" t="str">
        <f>IF(Table1[[#This Row],[CTN]]&lt;1,"",INDEX([1]!NOTA[STN],Table1[[#This Row],[//NOTA]]))</f>
        <v>PCS</v>
      </c>
      <c r="AA2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</v>
      </c>
      <c r="AB236" s="4" t="str">
        <f>IF(Table1[[#This Row],[CTN]]&lt;1,INDEX([1]!NOTA[QTY],Table1[[#This Row],[//NOTA]]),"")</f>
        <v/>
      </c>
      <c r="AC236" s="4" t="str">
        <f>IF(Table1[[#This Row],[SISA]]="","",INDEX([1]!NOTA[STN],Table1[[#This Row],[//NOTA]]))</f>
        <v/>
      </c>
      <c r="AD2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6" s="2" t="str">
        <f>IF(Table1[[#This Row],[SISA X]]="","",Table1[[#This Row],[STN X]])</f>
        <v/>
      </c>
      <c r="AF236" s="2" t="str">
        <f ca="1">IF(AND(AR$5:AR$345&gt;=$3:$3,AR$5:AR$345&lt;=$4:$4),Table1[[#This Row],[CTN]],"")</f>
        <v/>
      </c>
      <c r="AG236" s="2" t="str">
        <f ca="1">IF(Table1[[#This Row],[CTN_MG_1]]="","",Table1[[#This Row],[SISA X]])</f>
        <v/>
      </c>
      <c r="AH236" s="2" t="str">
        <f ca="1">IF(Table1[[#This Row],[QTY_ECER_MG_1]]="","",Table1[[#This Row],[STN SISA X]])</f>
        <v/>
      </c>
      <c r="AI236" s="2" t="str">
        <f ca="1">IF(Table1[[#This Row],[CTN_MG_1]]="","",COUNT(AF$6:AF236))</f>
        <v/>
      </c>
      <c r="AJ236" s="2">
        <f ca="1">IF(AND(Table1[TGL_H]&gt;=$3:$3,Table1[TGL_H]&lt;=$4:$4),Table1[CTN],"")</f>
        <v>3</v>
      </c>
      <c r="AK236" s="2" t="str">
        <f ca="1">IF(Table1[[#This Row],[CTN_MG_2]]="","",Table1[[#This Row],[SISA X]])</f>
        <v/>
      </c>
      <c r="AL236" s="2" t="str">
        <f ca="1">IF(Table1[[#This Row],[QTY_ECER_MG_2]]="","",Table1[[#This Row],[STN SISA X]])</f>
        <v/>
      </c>
      <c r="AM236" s="2">
        <f ca="1">IF(Table1[[#This Row],[CTN_MG_2]]="","",COUNT(AJ$6:AJ236))</f>
        <v>62</v>
      </c>
      <c r="AN236" s="2" t="str">
        <f ca="1">IF(AND(AR$5:AR$345&gt;=$3:$3,AR$5:AR$345&lt;=$4:$4),Table1[[#This Row],[CTN]],"")</f>
        <v/>
      </c>
      <c r="AO236" s="2" t="str">
        <f ca="1">IF(Table1[[#This Row],[CTN_MG_3]]="","",Table1[[#This Row],[SISA X]])</f>
        <v/>
      </c>
      <c r="AP236" s="2" t="str">
        <f ca="1">IF(Table1[[#This Row],[QTY_ECER_MG_3]]="","",Table1[[#This Row],[STN SISA X]])</f>
        <v/>
      </c>
      <c r="AQ236" s="4" t="str">
        <f ca="1">IF(Table1[[#This Row],[CTN_MG_3]]="","",COUNT(AN$6:AN236))</f>
        <v/>
      </c>
      <c r="AR236" s="3">
        <f ca="1">INDEX([1]!NOTA[TGL_H],Table1[[#This Row],[//NOTA]])</f>
        <v>45120</v>
      </c>
    </row>
    <row r="237" spans="1:44" x14ac:dyDescent="0.25">
      <c r="A237" s="1">
        <v>291</v>
      </c>
      <c r="D237" s="4" t="str">
        <f ca="1">INDEX([1]!NOTA[NB NOTA_C_QTY],Table1[[#This Row],[//NOTA]])</f>
        <v>kenkostaplerhd10smini25lsnartomoro</v>
      </c>
      <c r="E23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237" s="4" t="e">
        <f ca="1">MATCH(E$5:E$345,[2]!GLOBAL[POINTER],0)</f>
        <v>#N/A</v>
      </c>
      <c r="G237" s="4">
        <f t="shared" si="3"/>
        <v>291</v>
      </c>
      <c r="H237" s="4">
        <f ca="1">MATCH(Table1[[#This Row],[NB NOTA_C_QTY]],[3]!db[NB NOTA_C_QTY],0)</f>
        <v>1451</v>
      </c>
      <c r="I237" s="4" t="str">
        <f ca="1">INDEX(INDIRECT($4:$4),Table1[//DB])</f>
        <v>Stapler Kenko HD-10 S mini</v>
      </c>
      <c r="J237" s="4" t="str">
        <f ca="1">INDEX(INDIRECT($4:$4),Table1[//DB])</f>
        <v>ARTO MORO</v>
      </c>
      <c r="K237" s="5" t="str">
        <f ca="1">INDEX(INDIRECT($4:$4),Table1[//DB])</f>
        <v>KENKO</v>
      </c>
      <c r="L237" s="4" t="str">
        <f ca="1">INDEX(INDIRECT($4:$4),Table1[//DB])</f>
        <v>25 LSN</v>
      </c>
      <c r="M237" s="4" t="str">
        <f ca="1">INDEX(INDIRECT($4:$4),Table1[//DB])</f>
        <v>stapler</v>
      </c>
      <c r="N237" s="4" t="str">
        <f ca="1">INDEX(INDIRECT($4:$4),Table1[//DB])</f>
        <v>25</v>
      </c>
      <c r="O237" s="4" t="str">
        <f ca="1">INDEX(INDIRECT($4:$4),Table1[//DB])</f>
        <v>LSN</v>
      </c>
      <c r="P237" s="4">
        <f ca="1">INDEX(INDIRECT($4:$4),Table1[//DB])</f>
        <v>12</v>
      </c>
      <c r="Q237" s="4" t="str">
        <f ca="1">INDEX(INDIRECT($4:$4),Table1[//DB])</f>
        <v>PCS</v>
      </c>
      <c r="R237" s="4" t="str">
        <f ca="1">INDEX(INDIRECT($4:$4),Table1[//DB])</f>
        <v/>
      </c>
      <c r="S237" s="4" t="str">
        <f ca="1">INDEX(INDIRECT($4:$4),Table1[//DB])</f>
        <v/>
      </c>
      <c r="T237" s="4">
        <f ca="1">INDEX(INDIRECT($4:$4),Table1[//DB])</f>
        <v>300</v>
      </c>
      <c r="U237" s="4" t="str">
        <f ca="1">INDEX(INDIRECT($4:$4),Table1[//DB])</f>
        <v>PCS</v>
      </c>
      <c r="V237" s="4"/>
      <c r="W237" s="2">
        <f>INDEX([1]!NOTA[C],Table1[[#This Row],[//NOTA]])</f>
        <v>2</v>
      </c>
      <c r="X23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7" s="2">
        <f>IF(Table1[[#This Row],[CTN]]&lt;1,"",INDEX([1]!NOTA[QTY],Table1[[#This Row],[//NOTA]]))</f>
        <v>0</v>
      </c>
      <c r="Z237" s="2">
        <f>IF(Table1[[#This Row],[CTN]]&lt;1,"",INDEX([1]!NOTA[STN],Table1[[#This Row],[//NOTA]]))</f>
        <v>0</v>
      </c>
      <c r="AA2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7" s="4" t="str">
        <f>IF(Table1[[#This Row],[CTN]]&lt;1,INDEX([1]!NOTA[QTY],Table1[[#This Row],[//NOTA]]),"")</f>
        <v/>
      </c>
      <c r="AC237" s="4" t="str">
        <f>IF(Table1[[#This Row],[SISA]]="","",INDEX([1]!NOTA[STN],Table1[[#This Row],[//NOTA]]))</f>
        <v/>
      </c>
      <c r="AD2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7" s="2" t="str">
        <f>IF(Table1[[#This Row],[SISA X]]="","",Table1[[#This Row],[STN X]])</f>
        <v/>
      </c>
      <c r="AF237" s="2" t="str">
        <f ca="1">IF(AND(AR$5:AR$345&gt;=$3:$3,AR$5:AR$345&lt;=$4:$4),Table1[[#This Row],[CTN]],"")</f>
        <v/>
      </c>
      <c r="AG237" s="2" t="str">
        <f ca="1">IF(Table1[[#This Row],[CTN_MG_1]]="","",Table1[[#This Row],[SISA X]])</f>
        <v/>
      </c>
      <c r="AH237" s="2" t="str">
        <f ca="1">IF(Table1[[#This Row],[QTY_ECER_MG_1]]="","",Table1[[#This Row],[STN SISA X]])</f>
        <v/>
      </c>
      <c r="AI237" s="2" t="str">
        <f ca="1">IF(Table1[[#This Row],[CTN_MG_1]]="","",COUNT(AF$6:AF237))</f>
        <v/>
      </c>
      <c r="AJ237" s="2">
        <f ca="1">IF(AND(Table1[TGL_H]&gt;=$3:$3,Table1[TGL_H]&lt;=$4:$4),Table1[CTN],"")</f>
        <v>2</v>
      </c>
      <c r="AK237" s="2" t="str">
        <f ca="1">IF(Table1[[#This Row],[CTN_MG_2]]="","",Table1[[#This Row],[SISA X]])</f>
        <v/>
      </c>
      <c r="AL237" s="2" t="str">
        <f ca="1">IF(Table1[[#This Row],[QTY_ECER_MG_2]]="","",Table1[[#This Row],[STN SISA X]])</f>
        <v/>
      </c>
      <c r="AM237" s="2">
        <f ca="1">IF(Table1[[#This Row],[CTN_MG_2]]="","",COUNT(AJ$6:AJ237))</f>
        <v>63</v>
      </c>
      <c r="AN237" s="2" t="str">
        <f ca="1">IF(AND(AR$5:AR$345&gt;=$3:$3,AR$5:AR$345&lt;=$4:$4),Table1[[#This Row],[CTN]],"")</f>
        <v/>
      </c>
      <c r="AO237" s="2" t="str">
        <f ca="1">IF(Table1[[#This Row],[CTN_MG_3]]="","",Table1[[#This Row],[SISA X]])</f>
        <v/>
      </c>
      <c r="AP237" s="2" t="str">
        <f ca="1">IF(Table1[[#This Row],[QTY_ECER_MG_3]]="","",Table1[[#This Row],[STN SISA X]])</f>
        <v/>
      </c>
      <c r="AQ237" s="4" t="str">
        <f ca="1">IF(Table1[[#This Row],[CTN_MG_3]]="","",COUNT(AN$6:AN237))</f>
        <v/>
      </c>
      <c r="AR237" s="3">
        <f ca="1">INDEX([1]!NOTA[TGL_H],Table1[[#This Row],[//NOTA]])</f>
        <v>45119</v>
      </c>
    </row>
    <row r="238" spans="1:44" x14ac:dyDescent="0.25">
      <c r="A238" s="1">
        <v>292</v>
      </c>
      <c r="D238" s="4" t="str">
        <f ca="1">INDEX([1]!NOTA[NB NOTA_C_QTY],Table1[[#This Row],[//NOTA]])</f>
        <v>kenkostaplesno1210231020pak10boxartomoro</v>
      </c>
      <c r="E23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isistaplerstapleskenko121020pak10box</v>
      </c>
      <c r="F238" s="4" t="e">
        <f ca="1">MATCH(E$5:E$345,[2]!GLOBAL[POINTER],0)</f>
        <v>#N/A</v>
      </c>
      <c r="G238" s="4">
        <f t="shared" si="3"/>
        <v>292</v>
      </c>
      <c r="H238" s="4">
        <f ca="1">MATCH(Table1[[#This Row],[NB NOTA_C_QTY]],[3]!db[NB NOTA_C_QTY],0)</f>
        <v>1458</v>
      </c>
      <c r="I238" s="4" t="str">
        <f ca="1">INDEX(INDIRECT($4:$4),Table1[//DB])</f>
        <v>Isi stapler (staples) Kenko 1210</v>
      </c>
      <c r="J238" s="4" t="str">
        <f ca="1">INDEX(INDIRECT($4:$4),Table1[//DB])</f>
        <v>ARTO MORO</v>
      </c>
      <c r="K238" s="5" t="str">
        <f ca="1">INDEX(INDIRECT($4:$4),Table1[//DB])</f>
        <v>KENKO</v>
      </c>
      <c r="L238" s="4" t="str">
        <f ca="1">INDEX(INDIRECT($4:$4),Table1[//DB])</f>
        <v>20 PAK (10 BOX)</v>
      </c>
      <c r="M238" s="4" t="str">
        <f ca="1">INDEX(INDIRECT($4:$4),Table1[//DB])</f>
        <v>isi</v>
      </c>
      <c r="N238" s="4" t="str">
        <f ca="1">INDEX(INDIRECT($4:$4),Table1[//DB])</f>
        <v>20</v>
      </c>
      <c r="O238" s="4" t="str">
        <f ca="1">INDEX(INDIRECT($4:$4),Table1[//DB])</f>
        <v>PAK</v>
      </c>
      <c r="P238" s="4" t="str">
        <f ca="1">INDEX(INDIRECT($4:$4),Table1[//DB])</f>
        <v>10</v>
      </c>
      <c r="Q238" s="4" t="str">
        <f ca="1">INDEX(INDIRECT($4:$4),Table1[//DB])</f>
        <v>BOX</v>
      </c>
      <c r="R238" s="4" t="str">
        <f ca="1">INDEX(INDIRECT($4:$4),Table1[//DB])</f>
        <v/>
      </c>
      <c r="S238" s="4" t="str">
        <f ca="1">INDEX(INDIRECT($4:$4),Table1[//DB])</f>
        <v/>
      </c>
      <c r="T238" s="4">
        <f ca="1">INDEX(INDIRECT($4:$4),Table1[//DB])</f>
        <v>200</v>
      </c>
      <c r="U238" s="4" t="str">
        <f ca="1">INDEX(INDIRECT($4:$4),Table1[//DB])</f>
        <v>BOX</v>
      </c>
      <c r="V238" s="4"/>
      <c r="W238" s="2">
        <f>INDEX([1]!NOTA[C],Table1[[#This Row],[//NOTA]])</f>
        <v>3</v>
      </c>
      <c r="X23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8" s="2">
        <f>IF(Table1[[#This Row],[CTN]]&lt;1,"",INDEX([1]!NOTA[QTY],Table1[[#This Row],[//NOTA]]))</f>
        <v>0</v>
      </c>
      <c r="Z238" s="2">
        <f>IF(Table1[[#This Row],[CTN]]&lt;1,"",INDEX([1]!NOTA[STN],Table1[[#This Row],[//NOTA]]))</f>
        <v>0</v>
      </c>
      <c r="AA2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8" s="4" t="str">
        <f>IF(Table1[[#This Row],[CTN]]&lt;1,INDEX([1]!NOTA[QTY],Table1[[#This Row],[//NOTA]]),"")</f>
        <v/>
      </c>
      <c r="AC238" s="4" t="str">
        <f>IF(Table1[[#This Row],[SISA]]="","",INDEX([1]!NOTA[STN],Table1[[#This Row],[//NOTA]]))</f>
        <v/>
      </c>
      <c r="AD2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8" s="2" t="str">
        <f>IF(Table1[[#This Row],[SISA X]]="","",Table1[[#This Row],[STN X]])</f>
        <v/>
      </c>
      <c r="AF238" s="2" t="str">
        <f ca="1">IF(AND(AR$5:AR$345&gt;=$3:$3,AR$5:AR$345&lt;=$4:$4),Table1[[#This Row],[CTN]],"")</f>
        <v/>
      </c>
      <c r="AG238" s="2" t="str">
        <f ca="1">IF(Table1[[#This Row],[CTN_MG_1]]="","",Table1[[#This Row],[SISA X]])</f>
        <v/>
      </c>
      <c r="AH238" s="2" t="str">
        <f ca="1">IF(Table1[[#This Row],[QTY_ECER_MG_1]]="","",Table1[[#This Row],[STN SISA X]])</f>
        <v/>
      </c>
      <c r="AI238" s="2" t="str">
        <f ca="1">IF(Table1[[#This Row],[CTN_MG_1]]="","",COUNT(AF$6:AF238))</f>
        <v/>
      </c>
      <c r="AJ238" s="2">
        <f ca="1">IF(AND(Table1[TGL_H]&gt;=$3:$3,Table1[TGL_H]&lt;=$4:$4),Table1[CTN],"")</f>
        <v>3</v>
      </c>
      <c r="AK238" s="2" t="str">
        <f ca="1">IF(Table1[[#This Row],[CTN_MG_2]]="","",Table1[[#This Row],[SISA X]])</f>
        <v/>
      </c>
      <c r="AL238" s="2" t="str">
        <f ca="1">IF(Table1[[#This Row],[QTY_ECER_MG_2]]="","",Table1[[#This Row],[STN SISA X]])</f>
        <v/>
      </c>
      <c r="AM238" s="2">
        <f ca="1">IF(Table1[[#This Row],[CTN_MG_2]]="","",COUNT(AJ$6:AJ238))</f>
        <v>64</v>
      </c>
      <c r="AN238" s="2" t="str">
        <f ca="1">IF(AND(AR$5:AR$345&gt;=$3:$3,AR$5:AR$345&lt;=$4:$4),Table1[[#This Row],[CTN]],"")</f>
        <v/>
      </c>
      <c r="AO238" s="2" t="str">
        <f ca="1">IF(Table1[[#This Row],[CTN_MG_3]]="","",Table1[[#This Row],[SISA X]])</f>
        <v/>
      </c>
      <c r="AP238" s="2" t="str">
        <f ca="1">IF(Table1[[#This Row],[QTY_ECER_MG_3]]="","",Table1[[#This Row],[STN SISA X]])</f>
        <v/>
      </c>
      <c r="AQ238" s="4" t="str">
        <f ca="1">IF(Table1[[#This Row],[CTN_MG_3]]="","",COUNT(AN$6:AN238))</f>
        <v/>
      </c>
      <c r="AR238" s="3">
        <f ca="1">INDEX([1]!NOTA[TGL_H],Table1[[#This Row],[//NOTA]])</f>
        <v>45119</v>
      </c>
    </row>
    <row r="239" spans="1:44" x14ac:dyDescent="0.25">
      <c r="A239" s="1">
        <v>293</v>
      </c>
      <c r="D239" s="4" t="str">
        <f ca="1">INDEX([1]!NOTA[NB NOTA_C_QTY],Table1[[#This Row],[//NOTA]])</f>
        <v>kenkocutterbladea1009mm120lsnartomoro</v>
      </c>
      <c r="E23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isicutterkenkoa100kecil120lsn</v>
      </c>
      <c r="F239" s="4" t="e">
        <f ca="1">MATCH(E$5:E$345,[2]!GLOBAL[POINTER],0)</f>
        <v>#N/A</v>
      </c>
      <c r="G239" s="4">
        <f t="shared" si="3"/>
        <v>293</v>
      </c>
      <c r="H239" s="4">
        <f ca="1">MATCH(Table1[[#This Row],[NB NOTA_C_QTY]],[3]!db[NB NOTA_C_QTY],0)</f>
        <v>1275</v>
      </c>
      <c r="I239" s="4" t="str">
        <f ca="1">INDEX(INDIRECT($4:$4),Table1[//DB])</f>
        <v>Isi cutter Kenko A-100 kecil</v>
      </c>
      <c r="J239" s="4" t="str">
        <f ca="1">INDEX(INDIRECT($4:$4),Table1[//DB])</f>
        <v>ARTO MORO</v>
      </c>
      <c r="K239" s="5" t="str">
        <f ca="1">INDEX(INDIRECT($4:$4),Table1[//DB])</f>
        <v>KENKO</v>
      </c>
      <c r="L239" s="4" t="str">
        <f ca="1">INDEX(INDIRECT($4:$4),Table1[//DB])</f>
        <v>120 LSN</v>
      </c>
      <c r="M239" s="4" t="str">
        <f ca="1">INDEX(INDIRECT($4:$4),Table1[//DB])</f>
        <v>isi</v>
      </c>
      <c r="N239" s="4" t="str">
        <f ca="1">INDEX(INDIRECT($4:$4),Table1[//DB])</f>
        <v>120</v>
      </c>
      <c r="O239" s="4" t="str">
        <f ca="1">INDEX(INDIRECT($4:$4),Table1[//DB])</f>
        <v>LSN</v>
      </c>
      <c r="P239" s="4">
        <f ca="1">INDEX(INDIRECT($4:$4),Table1[//DB])</f>
        <v>12</v>
      </c>
      <c r="Q239" s="4" t="str">
        <f ca="1">INDEX(INDIRECT($4:$4),Table1[//DB])</f>
        <v>PCS</v>
      </c>
      <c r="R239" s="4" t="str">
        <f ca="1">INDEX(INDIRECT($4:$4),Table1[//DB])</f>
        <v/>
      </c>
      <c r="S239" s="4" t="str">
        <f ca="1">INDEX(INDIRECT($4:$4),Table1[//DB])</f>
        <v/>
      </c>
      <c r="T239" s="4">
        <f ca="1">INDEX(INDIRECT($4:$4),Table1[//DB])</f>
        <v>1440</v>
      </c>
      <c r="U239" s="4" t="str">
        <f ca="1">INDEX(INDIRECT($4:$4),Table1[//DB])</f>
        <v>PCS</v>
      </c>
      <c r="V239" s="4"/>
      <c r="W239" s="2">
        <f>INDEX([1]!NOTA[C],Table1[[#This Row],[//NOTA]])</f>
        <v>1</v>
      </c>
      <c r="X2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9" s="2">
        <f>IF(Table1[[#This Row],[CTN]]&lt;1,"",INDEX([1]!NOTA[QTY],Table1[[#This Row],[//NOTA]]))</f>
        <v>0</v>
      </c>
      <c r="Z239" s="2">
        <f>IF(Table1[[#This Row],[CTN]]&lt;1,"",INDEX([1]!NOTA[STN],Table1[[#This Row],[//NOTA]]))</f>
        <v>0</v>
      </c>
      <c r="AA2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39" s="4" t="str">
        <f>IF(Table1[[#This Row],[CTN]]&lt;1,INDEX([1]!NOTA[QTY],Table1[[#This Row],[//NOTA]]),"")</f>
        <v/>
      </c>
      <c r="AC239" s="4" t="str">
        <f>IF(Table1[[#This Row],[SISA]]="","",INDEX([1]!NOTA[STN],Table1[[#This Row],[//NOTA]]))</f>
        <v/>
      </c>
      <c r="AD2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9" s="2" t="str">
        <f>IF(Table1[[#This Row],[SISA X]]="","",Table1[[#This Row],[STN X]])</f>
        <v/>
      </c>
      <c r="AF239" s="2" t="str">
        <f ca="1">IF(AND(AR$5:AR$345&gt;=$3:$3,AR$5:AR$345&lt;=$4:$4),Table1[[#This Row],[CTN]],"")</f>
        <v/>
      </c>
      <c r="AG239" s="2" t="str">
        <f ca="1">IF(Table1[[#This Row],[CTN_MG_1]]="","",Table1[[#This Row],[SISA X]])</f>
        <v/>
      </c>
      <c r="AH239" s="2" t="str">
        <f ca="1">IF(Table1[[#This Row],[QTY_ECER_MG_1]]="","",Table1[[#This Row],[STN SISA X]])</f>
        <v/>
      </c>
      <c r="AI239" s="2" t="str">
        <f ca="1">IF(Table1[[#This Row],[CTN_MG_1]]="","",COUNT(AF$6:AF239))</f>
        <v/>
      </c>
      <c r="AJ239" s="2">
        <f ca="1">IF(AND(Table1[TGL_H]&gt;=$3:$3,Table1[TGL_H]&lt;=$4:$4),Table1[CTN],"")</f>
        <v>1</v>
      </c>
      <c r="AK239" s="2" t="str">
        <f ca="1">IF(Table1[[#This Row],[CTN_MG_2]]="","",Table1[[#This Row],[SISA X]])</f>
        <v/>
      </c>
      <c r="AL239" s="2" t="str">
        <f ca="1">IF(Table1[[#This Row],[QTY_ECER_MG_2]]="","",Table1[[#This Row],[STN SISA X]])</f>
        <v/>
      </c>
      <c r="AM239" s="2">
        <f ca="1">IF(Table1[[#This Row],[CTN_MG_2]]="","",COUNT(AJ$6:AJ239))</f>
        <v>65</v>
      </c>
      <c r="AN239" s="2" t="str">
        <f ca="1">IF(AND(AR$5:AR$345&gt;=$3:$3,AR$5:AR$345&lt;=$4:$4),Table1[[#This Row],[CTN]],"")</f>
        <v/>
      </c>
      <c r="AO239" s="2" t="str">
        <f ca="1">IF(Table1[[#This Row],[CTN_MG_3]]="","",Table1[[#This Row],[SISA X]])</f>
        <v/>
      </c>
      <c r="AP239" s="2" t="str">
        <f ca="1">IF(Table1[[#This Row],[QTY_ECER_MG_3]]="","",Table1[[#This Row],[STN SISA X]])</f>
        <v/>
      </c>
      <c r="AQ239" s="4" t="str">
        <f ca="1">IF(Table1[[#This Row],[CTN_MG_3]]="","",COUNT(AN$6:AN239))</f>
        <v/>
      </c>
      <c r="AR239" s="3">
        <f ca="1">INDEX([1]!NOTA[TGL_H],Table1[[#This Row],[//NOTA]])</f>
        <v>45119</v>
      </c>
    </row>
    <row r="240" spans="1:44" x14ac:dyDescent="0.25">
      <c r="A240" s="1">
        <v>294</v>
      </c>
      <c r="D240" s="4" t="str">
        <f ca="1">INDEX([1]!NOTA[NB NOTA_C_QTY],Table1[[#This Row],[//NOTA]])</f>
        <v>kenkopencilcasepc0719ur24lsnartomoro</v>
      </c>
      <c r="E24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240" s="4" t="e">
        <f ca="1">MATCH(E$5:E$345,[2]!GLOBAL[POINTER],0)</f>
        <v>#N/A</v>
      </c>
      <c r="G240" s="4">
        <f t="shared" si="3"/>
        <v>294</v>
      </c>
      <c r="H240" s="4">
        <f ca="1">MATCH(Table1[[#This Row],[NB NOTA_C_QTY]],[3]!db[NB NOTA_C_QTY],0)</f>
        <v>1400</v>
      </c>
      <c r="I240" s="4" t="str">
        <f ca="1">INDEX(INDIRECT($4:$4),Table1[//DB])</f>
        <v>Pc Kenko PC-0719-UR</v>
      </c>
      <c r="J240" s="4" t="str">
        <f ca="1">INDEX(INDIRECT($4:$4),Table1[//DB])</f>
        <v>ARTO MORO</v>
      </c>
      <c r="K240" s="5" t="str">
        <f ca="1">INDEX(INDIRECT($4:$4),Table1[//DB])</f>
        <v>KENKO</v>
      </c>
      <c r="L240" s="4" t="str">
        <f ca="1">INDEX(INDIRECT($4:$4),Table1[//DB])</f>
        <v>24 LSN</v>
      </c>
      <c r="M240" s="4" t="str">
        <f ca="1">INDEX(INDIRECT($4:$4),Table1[//DB])</f>
        <v>pcase</v>
      </c>
      <c r="N240" s="4" t="str">
        <f ca="1">INDEX(INDIRECT($4:$4),Table1[//DB])</f>
        <v>24</v>
      </c>
      <c r="O240" s="4" t="str">
        <f ca="1">INDEX(INDIRECT($4:$4),Table1[//DB])</f>
        <v>LSN</v>
      </c>
      <c r="P240" s="4">
        <f ca="1">INDEX(INDIRECT($4:$4),Table1[//DB])</f>
        <v>12</v>
      </c>
      <c r="Q240" s="4" t="str">
        <f ca="1">INDEX(INDIRECT($4:$4),Table1[//DB])</f>
        <v>PCS</v>
      </c>
      <c r="R240" s="4" t="str">
        <f ca="1">INDEX(INDIRECT($4:$4),Table1[//DB])</f>
        <v/>
      </c>
      <c r="S240" s="4" t="str">
        <f ca="1">INDEX(INDIRECT($4:$4),Table1[//DB])</f>
        <v/>
      </c>
      <c r="T240" s="4">
        <f ca="1">INDEX(INDIRECT($4:$4),Table1[//DB])</f>
        <v>288</v>
      </c>
      <c r="U240" s="4" t="str">
        <f ca="1">INDEX(INDIRECT($4:$4),Table1[//DB])</f>
        <v>PCS</v>
      </c>
      <c r="V240" s="4"/>
      <c r="W240" s="2">
        <f>INDEX([1]!NOTA[C],Table1[[#This Row],[//NOTA]])</f>
        <v>1</v>
      </c>
      <c r="X2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0" s="2">
        <f>IF(Table1[[#This Row],[CTN]]&lt;1,"",INDEX([1]!NOTA[QTY],Table1[[#This Row],[//NOTA]]))</f>
        <v>0</v>
      </c>
      <c r="Z240" s="2">
        <f>IF(Table1[[#This Row],[CTN]]&lt;1,"",INDEX([1]!NOTA[STN],Table1[[#This Row],[//NOTA]]))</f>
        <v>0</v>
      </c>
      <c r="AA2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40" s="4" t="str">
        <f>IF(Table1[[#This Row],[CTN]]&lt;1,INDEX([1]!NOTA[QTY],Table1[[#This Row],[//NOTA]]),"")</f>
        <v/>
      </c>
      <c r="AC240" s="4" t="str">
        <f>IF(Table1[[#This Row],[SISA]]="","",INDEX([1]!NOTA[STN],Table1[[#This Row],[//NOTA]]))</f>
        <v/>
      </c>
      <c r="AD2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0" s="2" t="str">
        <f>IF(Table1[[#This Row],[SISA X]]="","",Table1[[#This Row],[STN X]])</f>
        <v/>
      </c>
      <c r="AF240" s="2" t="str">
        <f ca="1">IF(AND(AR$5:AR$345&gt;=$3:$3,AR$5:AR$345&lt;=$4:$4),Table1[[#This Row],[CTN]],"")</f>
        <v/>
      </c>
      <c r="AG240" s="2" t="str">
        <f ca="1">IF(Table1[[#This Row],[CTN_MG_1]]="","",Table1[[#This Row],[SISA X]])</f>
        <v/>
      </c>
      <c r="AH240" s="2" t="str">
        <f ca="1">IF(Table1[[#This Row],[QTY_ECER_MG_1]]="","",Table1[[#This Row],[STN SISA X]])</f>
        <v/>
      </c>
      <c r="AI240" s="2" t="str">
        <f ca="1">IF(Table1[[#This Row],[CTN_MG_1]]="","",COUNT(AF$6:AF240))</f>
        <v/>
      </c>
      <c r="AJ240" s="2">
        <f ca="1">IF(AND(Table1[TGL_H]&gt;=$3:$3,Table1[TGL_H]&lt;=$4:$4),Table1[CTN],"")</f>
        <v>1</v>
      </c>
      <c r="AK240" s="2" t="str">
        <f ca="1">IF(Table1[[#This Row],[CTN_MG_2]]="","",Table1[[#This Row],[SISA X]])</f>
        <v/>
      </c>
      <c r="AL240" s="2" t="str">
        <f ca="1">IF(Table1[[#This Row],[QTY_ECER_MG_2]]="","",Table1[[#This Row],[STN SISA X]])</f>
        <v/>
      </c>
      <c r="AM240" s="2">
        <f ca="1">IF(Table1[[#This Row],[CTN_MG_2]]="","",COUNT(AJ$6:AJ240))</f>
        <v>66</v>
      </c>
      <c r="AN240" s="2" t="str">
        <f ca="1">IF(AND(AR$5:AR$345&gt;=$3:$3,AR$5:AR$345&lt;=$4:$4),Table1[[#This Row],[CTN]],"")</f>
        <v/>
      </c>
      <c r="AO240" s="2" t="str">
        <f ca="1">IF(Table1[[#This Row],[CTN_MG_3]]="","",Table1[[#This Row],[SISA X]])</f>
        <v/>
      </c>
      <c r="AP240" s="2" t="str">
        <f ca="1">IF(Table1[[#This Row],[QTY_ECER_MG_3]]="","",Table1[[#This Row],[STN SISA X]])</f>
        <v/>
      </c>
      <c r="AQ240" s="4" t="str">
        <f ca="1">IF(Table1[[#This Row],[CTN_MG_3]]="","",COUNT(AN$6:AN240))</f>
        <v/>
      </c>
      <c r="AR240" s="3">
        <f ca="1">INDEX([1]!NOTA[TGL_H],Table1[[#This Row],[//NOTA]])</f>
        <v>45119</v>
      </c>
    </row>
    <row r="241" spans="1:44" x14ac:dyDescent="0.25">
      <c r="A241" s="1">
        <v>295</v>
      </c>
      <c r="D241" s="4" t="str">
        <f ca="1">INDEX([1]!NOTA[NB NOTA_C_QTY],Table1[[#This Row],[//NOTA]])</f>
        <v>kenkojumboclipno520pak10boxartomoro</v>
      </c>
      <c r="E24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241" s="4" t="e">
        <f ca="1">MATCH(E$5:E$345,[2]!GLOBAL[POINTER],0)</f>
        <v>#N/A</v>
      </c>
      <c r="G241" s="4">
        <f t="shared" si="3"/>
        <v>295</v>
      </c>
      <c r="H241" s="4">
        <f ca="1">MATCH(Table1[[#This Row],[NB NOTA_C_QTY]],[3]!db[NB NOTA_C_QTY],0)</f>
        <v>1361</v>
      </c>
      <c r="I241" s="4" t="str">
        <f ca="1">INDEX(INDIRECT($4:$4),Table1[//DB])</f>
        <v>Clip Jumbo Kenko no.5</v>
      </c>
      <c r="J241" s="4" t="str">
        <f ca="1">INDEX(INDIRECT($4:$4),Table1[//DB])</f>
        <v>ARTO MORO</v>
      </c>
      <c r="K241" s="5" t="str">
        <f ca="1">INDEX(INDIRECT($4:$4),Table1[//DB])</f>
        <v>KENKO</v>
      </c>
      <c r="L241" s="4" t="str">
        <f ca="1">INDEX(INDIRECT($4:$4),Table1[//DB])</f>
        <v>20 PAK (10 BOX)</v>
      </c>
      <c r="M241" s="4" t="str">
        <f ca="1">INDEX(INDIRECT($4:$4),Table1[//DB])</f>
        <v>clip</v>
      </c>
      <c r="N241" s="4" t="str">
        <f ca="1">INDEX(INDIRECT($4:$4),Table1[//DB])</f>
        <v>20</v>
      </c>
      <c r="O241" s="4" t="str">
        <f ca="1">INDEX(INDIRECT($4:$4),Table1[//DB])</f>
        <v>PAK</v>
      </c>
      <c r="P241" s="4" t="str">
        <f ca="1">INDEX(INDIRECT($4:$4),Table1[//DB])</f>
        <v>10</v>
      </c>
      <c r="Q241" s="4" t="str">
        <f ca="1">INDEX(INDIRECT($4:$4),Table1[//DB])</f>
        <v>BOX</v>
      </c>
      <c r="R241" s="4" t="str">
        <f ca="1">INDEX(INDIRECT($4:$4),Table1[//DB])</f>
        <v/>
      </c>
      <c r="S241" s="4" t="str">
        <f ca="1">INDEX(INDIRECT($4:$4),Table1[//DB])</f>
        <v/>
      </c>
      <c r="T241" s="4">
        <f ca="1">INDEX(INDIRECT($4:$4),Table1[//DB])</f>
        <v>200</v>
      </c>
      <c r="U241" s="4" t="str">
        <f ca="1">INDEX(INDIRECT($4:$4),Table1[//DB])</f>
        <v>BOX</v>
      </c>
      <c r="V241" s="4"/>
      <c r="W241" s="2">
        <f>INDEX([1]!NOTA[C],Table1[[#This Row],[//NOTA]])</f>
        <v>1</v>
      </c>
      <c r="X2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1" s="2">
        <f>IF(Table1[[#This Row],[CTN]]&lt;1,"",INDEX([1]!NOTA[QTY],Table1[[#This Row],[//NOTA]]))</f>
        <v>0</v>
      </c>
      <c r="Z241" s="2">
        <f>IF(Table1[[#This Row],[CTN]]&lt;1,"",INDEX([1]!NOTA[STN],Table1[[#This Row],[//NOTA]]))</f>
        <v>0</v>
      </c>
      <c r="AA2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241" s="4" t="str">
        <f>IF(Table1[[#This Row],[CTN]]&lt;1,INDEX([1]!NOTA[QTY],Table1[[#This Row],[//NOTA]]),"")</f>
        <v/>
      </c>
      <c r="AC241" s="4" t="str">
        <f>IF(Table1[[#This Row],[SISA]]="","",INDEX([1]!NOTA[STN],Table1[[#This Row],[//NOTA]]))</f>
        <v/>
      </c>
      <c r="AD2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1" s="2" t="str">
        <f>IF(Table1[[#This Row],[SISA X]]="","",Table1[[#This Row],[STN X]])</f>
        <v/>
      </c>
      <c r="AF241" s="2" t="str">
        <f ca="1">IF(AND(AR$5:AR$345&gt;=$3:$3,AR$5:AR$345&lt;=$4:$4),Table1[[#This Row],[CTN]],"")</f>
        <v/>
      </c>
      <c r="AG241" s="2" t="str">
        <f ca="1">IF(Table1[[#This Row],[CTN_MG_1]]="","",Table1[[#This Row],[SISA X]])</f>
        <v/>
      </c>
      <c r="AH241" s="2" t="str">
        <f ca="1">IF(Table1[[#This Row],[QTY_ECER_MG_1]]="","",Table1[[#This Row],[STN SISA X]])</f>
        <v/>
      </c>
      <c r="AI241" s="2" t="str">
        <f ca="1">IF(Table1[[#This Row],[CTN_MG_1]]="","",COUNT(AF$6:AF241))</f>
        <v/>
      </c>
      <c r="AJ241" s="2">
        <f ca="1">IF(AND(Table1[TGL_H]&gt;=$3:$3,Table1[TGL_H]&lt;=$4:$4),Table1[CTN],"")</f>
        <v>1</v>
      </c>
      <c r="AK241" s="2" t="str">
        <f ca="1">IF(Table1[[#This Row],[CTN_MG_2]]="","",Table1[[#This Row],[SISA X]])</f>
        <v/>
      </c>
      <c r="AL241" s="2" t="str">
        <f ca="1">IF(Table1[[#This Row],[QTY_ECER_MG_2]]="","",Table1[[#This Row],[STN SISA X]])</f>
        <v/>
      </c>
      <c r="AM241" s="2">
        <f ca="1">IF(Table1[[#This Row],[CTN_MG_2]]="","",COUNT(AJ$6:AJ241))</f>
        <v>67</v>
      </c>
      <c r="AN241" s="2" t="str">
        <f ca="1">IF(AND(AR$5:AR$345&gt;=$3:$3,AR$5:AR$345&lt;=$4:$4),Table1[[#This Row],[CTN]],"")</f>
        <v/>
      </c>
      <c r="AO241" s="2" t="str">
        <f ca="1">IF(Table1[[#This Row],[CTN_MG_3]]="","",Table1[[#This Row],[SISA X]])</f>
        <v/>
      </c>
      <c r="AP241" s="2" t="str">
        <f ca="1">IF(Table1[[#This Row],[QTY_ECER_MG_3]]="","",Table1[[#This Row],[STN SISA X]])</f>
        <v/>
      </c>
      <c r="AQ241" s="4" t="str">
        <f ca="1">IF(Table1[[#This Row],[CTN_MG_3]]="","",COUNT(AN$6:AN241))</f>
        <v/>
      </c>
      <c r="AR241" s="3">
        <f ca="1">INDEX([1]!NOTA[TGL_H],Table1[[#This Row],[//NOTA]])</f>
        <v>45119</v>
      </c>
    </row>
    <row r="242" spans="1:44" x14ac:dyDescent="0.25">
      <c r="A242" s="1">
        <v>296</v>
      </c>
      <c r="D242" s="4" t="str">
        <f ca="1">INDEX([1]!NOTA[NB NOTA_C_QTY],Table1[[#This Row],[//NOTA]])</f>
        <v>kenkobinderclipno10750grsartomoro</v>
      </c>
      <c r="E24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binderclipkenko10750grs</v>
      </c>
      <c r="F242" s="4" t="e">
        <f ca="1">MATCH(E$5:E$345,[2]!GLOBAL[POINTER],0)</f>
        <v>#N/A</v>
      </c>
      <c r="G242" s="4">
        <f t="shared" si="3"/>
        <v>296</v>
      </c>
      <c r="H242" s="4">
        <f ca="1">MATCH(Table1[[#This Row],[NB NOTA_C_QTY]],[3]!db[NB NOTA_C_QTY],0)</f>
        <v>1181</v>
      </c>
      <c r="I242" s="4" t="str">
        <f ca="1">INDEX(INDIRECT($4:$4),Table1[//DB])</f>
        <v>Binder clip Kenko 107</v>
      </c>
      <c r="J242" s="4" t="str">
        <f ca="1">INDEX(INDIRECT($4:$4),Table1[//DB])</f>
        <v>ARTO MORO</v>
      </c>
      <c r="K242" s="5" t="str">
        <f ca="1">INDEX(INDIRECT($4:$4),Table1[//DB])</f>
        <v>KENKO</v>
      </c>
      <c r="L242" s="4" t="str">
        <f ca="1">INDEX(INDIRECT($4:$4),Table1[//DB])</f>
        <v>50 GRS</v>
      </c>
      <c r="M242" s="4" t="str">
        <f ca="1">INDEX(INDIRECT($4:$4),Table1[//DB])</f>
        <v>clip</v>
      </c>
      <c r="N242" s="4" t="str">
        <f ca="1">INDEX(INDIRECT($4:$4),Table1[//DB])</f>
        <v>50</v>
      </c>
      <c r="O242" s="4" t="str">
        <f ca="1">INDEX(INDIRECT($4:$4),Table1[//DB])</f>
        <v>GRS</v>
      </c>
      <c r="P242" s="4">
        <f ca="1">INDEX(INDIRECT($4:$4),Table1[//DB])</f>
        <v>12</v>
      </c>
      <c r="Q242" s="4" t="str">
        <f ca="1">INDEX(INDIRECT($4:$4),Table1[//DB])</f>
        <v>LSN</v>
      </c>
      <c r="R242" s="4">
        <f ca="1">INDEX(INDIRECT($4:$4),Table1[//DB])</f>
        <v>12</v>
      </c>
      <c r="S242" s="4" t="str">
        <f ca="1">INDEX(INDIRECT($4:$4),Table1[//DB])</f>
        <v>PCS</v>
      </c>
      <c r="T242" s="4">
        <f ca="1">INDEX(INDIRECT($4:$4),Table1[//DB])</f>
        <v>7200</v>
      </c>
      <c r="U242" s="4" t="str">
        <f ca="1">INDEX(INDIRECT($4:$4),Table1[//DB])</f>
        <v>PCS</v>
      </c>
      <c r="V242" s="4"/>
      <c r="W242" s="2">
        <f>INDEX([1]!NOTA[C],Table1[[#This Row],[//NOTA]])</f>
        <v>1</v>
      </c>
      <c r="X2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2" s="2">
        <f>IF(Table1[[#This Row],[CTN]]&lt;1,"",INDEX([1]!NOTA[QTY],Table1[[#This Row],[//NOTA]]))</f>
        <v>0</v>
      </c>
      <c r="Z242" s="2">
        <f>IF(Table1[[#This Row],[CTN]]&lt;1,"",INDEX([1]!NOTA[STN],Table1[[#This Row],[//NOTA]]))</f>
        <v>0</v>
      </c>
      <c r="AA2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242" s="4" t="str">
        <f>IF(Table1[[#This Row],[CTN]]&lt;1,INDEX([1]!NOTA[QTY],Table1[[#This Row],[//NOTA]]),"")</f>
        <v/>
      </c>
      <c r="AC242" s="4" t="str">
        <f>IF(Table1[[#This Row],[SISA]]="","",INDEX([1]!NOTA[STN],Table1[[#This Row],[//NOTA]]))</f>
        <v/>
      </c>
      <c r="AD2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2" s="2" t="str">
        <f>IF(Table1[[#This Row],[SISA X]]="","",Table1[[#This Row],[STN X]])</f>
        <v/>
      </c>
      <c r="AF242" s="2" t="str">
        <f ca="1">IF(AND(AR$5:AR$345&gt;=$3:$3,AR$5:AR$345&lt;=$4:$4),Table1[[#This Row],[CTN]],"")</f>
        <v/>
      </c>
      <c r="AG242" s="2" t="str">
        <f ca="1">IF(Table1[[#This Row],[CTN_MG_1]]="","",Table1[[#This Row],[SISA X]])</f>
        <v/>
      </c>
      <c r="AH242" s="2" t="str">
        <f ca="1">IF(Table1[[#This Row],[QTY_ECER_MG_1]]="","",Table1[[#This Row],[STN SISA X]])</f>
        <v/>
      </c>
      <c r="AI242" s="2" t="str">
        <f ca="1">IF(Table1[[#This Row],[CTN_MG_1]]="","",COUNT(AF$6:AF242))</f>
        <v/>
      </c>
      <c r="AJ242" s="2">
        <f ca="1">IF(AND(Table1[TGL_H]&gt;=$3:$3,Table1[TGL_H]&lt;=$4:$4),Table1[CTN],"")</f>
        <v>1</v>
      </c>
      <c r="AK242" s="2" t="str">
        <f ca="1">IF(Table1[[#This Row],[CTN_MG_2]]="","",Table1[[#This Row],[SISA X]])</f>
        <v/>
      </c>
      <c r="AL242" s="2" t="str">
        <f ca="1">IF(Table1[[#This Row],[QTY_ECER_MG_2]]="","",Table1[[#This Row],[STN SISA X]])</f>
        <v/>
      </c>
      <c r="AM242" s="2">
        <f ca="1">IF(Table1[[#This Row],[CTN_MG_2]]="","",COUNT(AJ$6:AJ242))</f>
        <v>68</v>
      </c>
      <c r="AN242" s="2" t="str">
        <f ca="1">IF(AND(AR$5:AR$345&gt;=$3:$3,AR$5:AR$345&lt;=$4:$4),Table1[[#This Row],[CTN]],"")</f>
        <v/>
      </c>
      <c r="AO242" s="2" t="str">
        <f ca="1">IF(Table1[[#This Row],[CTN_MG_3]]="","",Table1[[#This Row],[SISA X]])</f>
        <v/>
      </c>
      <c r="AP242" s="2" t="str">
        <f ca="1">IF(Table1[[#This Row],[QTY_ECER_MG_3]]="","",Table1[[#This Row],[STN SISA X]])</f>
        <v/>
      </c>
      <c r="AQ242" s="4" t="str">
        <f ca="1">IF(Table1[[#This Row],[CTN_MG_3]]="","",COUNT(AN$6:AN242))</f>
        <v/>
      </c>
      <c r="AR242" s="3">
        <f ca="1">INDEX([1]!NOTA[TGL_H],Table1[[#This Row],[//NOTA]])</f>
        <v>45119</v>
      </c>
    </row>
    <row r="243" spans="1:44" x14ac:dyDescent="0.25">
      <c r="A243" s="1">
        <v>297</v>
      </c>
      <c r="D243" s="4" t="str">
        <f ca="1">INDEX([1]!NOTA[NB NOTA_C_QTY],Table1[[#This Row],[//NOTA]])</f>
        <v>kenkobinderclipno11130grsartomoro</v>
      </c>
      <c r="E24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binderclipkenko11130grs</v>
      </c>
      <c r="F243" s="4" t="e">
        <f ca="1">MATCH(E$5:E$345,[2]!GLOBAL[POINTER],0)</f>
        <v>#N/A</v>
      </c>
      <c r="G243" s="4">
        <f t="shared" si="3"/>
        <v>297</v>
      </c>
      <c r="H243" s="4">
        <f ca="1">MATCH(Table1[[#This Row],[NB NOTA_C_QTY]],[3]!db[NB NOTA_C_QTY],0)</f>
        <v>1182</v>
      </c>
      <c r="I243" s="4" t="str">
        <f ca="1">INDEX(INDIRECT($4:$4),Table1[//DB])</f>
        <v>Binder clip Kenko 111</v>
      </c>
      <c r="J243" s="4" t="str">
        <f ca="1">INDEX(INDIRECT($4:$4),Table1[//DB])</f>
        <v>ARTO MORO</v>
      </c>
      <c r="K243" s="5" t="str">
        <f ca="1">INDEX(INDIRECT($4:$4),Table1[//DB])</f>
        <v>KENKO</v>
      </c>
      <c r="L243" s="4" t="str">
        <f ca="1">INDEX(INDIRECT($4:$4),Table1[//DB])</f>
        <v>30 GRS</v>
      </c>
      <c r="M243" s="4" t="str">
        <f ca="1">INDEX(INDIRECT($4:$4),Table1[//DB])</f>
        <v>clip</v>
      </c>
      <c r="N243" s="4" t="str">
        <f ca="1">INDEX(INDIRECT($4:$4),Table1[//DB])</f>
        <v>30</v>
      </c>
      <c r="O243" s="4" t="str">
        <f ca="1">INDEX(INDIRECT($4:$4),Table1[//DB])</f>
        <v>GRS</v>
      </c>
      <c r="P243" s="4">
        <f ca="1">INDEX(INDIRECT($4:$4),Table1[//DB])</f>
        <v>12</v>
      </c>
      <c r="Q243" s="4" t="str">
        <f ca="1">INDEX(INDIRECT($4:$4),Table1[//DB])</f>
        <v>LSN</v>
      </c>
      <c r="R243" s="4">
        <f ca="1">INDEX(INDIRECT($4:$4),Table1[//DB])</f>
        <v>12</v>
      </c>
      <c r="S243" s="4" t="str">
        <f ca="1">INDEX(INDIRECT($4:$4),Table1[//DB])</f>
        <v>PCS</v>
      </c>
      <c r="T243" s="4">
        <f ca="1">INDEX(INDIRECT($4:$4),Table1[//DB])</f>
        <v>4320</v>
      </c>
      <c r="U243" s="4" t="str">
        <f ca="1">INDEX(INDIRECT($4:$4),Table1[//DB])</f>
        <v>PCS</v>
      </c>
      <c r="V243" s="4"/>
      <c r="W243" s="2">
        <f>INDEX([1]!NOTA[C],Table1[[#This Row],[//NOTA]])</f>
        <v>1</v>
      </c>
      <c r="X2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3" s="2">
        <f>IF(Table1[[#This Row],[CTN]]&lt;1,"",INDEX([1]!NOTA[QTY],Table1[[#This Row],[//NOTA]]))</f>
        <v>0</v>
      </c>
      <c r="Z243" s="2">
        <f>IF(Table1[[#This Row],[CTN]]&lt;1,"",INDEX([1]!NOTA[STN],Table1[[#This Row],[//NOTA]]))</f>
        <v>0</v>
      </c>
      <c r="AA2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243" s="4" t="str">
        <f>IF(Table1[[#This Row],[CTN]]&lt;1,INDEX([1]!NOTA[QTY],Table1[[#This Row],[//NOTA]]),"")</f>
        <v/>
      </c>
      <c r="AC243" s="4" t="str">
        <f>IF(Table1[[#This Row],[SISA]]="","",INDEX([1]!NOTA[STN],Table1[[#This Row],[//NOTA]]))</f>
        <v/>
      </c>
      <c r="AD2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3" s="2" t="str">
        <f>IF(Table1[[#This Row],[SISA X]]="","",Table1[[#This Row],[STN X]])</f>
        <v/>
      </c>
      <c r="AF243" s="2" t="str">
        <f ca="1">IF(AND(AR$5:AR$345&gt;=$3:$3,AR$5:AR$345&lt;=$4:$4),Table1[[#This Row],[CTN]],"")</f>
        <v/>
      </c>
      <c r="AG243" s="2" t="str">
        <f ca="1">IF(Table1[[#This Row],[CTN_MG_1]]="","",Table1[[#This Row],[SISA X]])</f>
        <v/>
      </c>
      <c r="AH243" s="2" t="str">
        <f ca="1">IF(Table1[[#This Row],[QTY_ECER_MG_1]]="","",Table1[[#This Row],[STN SISA X]])</f>
        <v/>
      </c>
      <c r="AI243" s="2" t="str">
        <f ca="1">IF(Table1[[#This Row],[CTN_MG_1]]="","",COUNT(AF$6:AF243))</f>
        <v/>
      </c>
      <c r="AJ243" s="2">
        <f ca="1">IF(AND(Table1[TGL_H]&gt;=$3:$3,Table1[TGL_H]&lt;=$4:$4),Table1[CTN],"")</f>
        <v>1</v>
      </c>
      <c r="AK243" s="2" t="str">
        <f ca="1">IF(Table1[[#This Row],[CTN_MG_2]]="","",Table1[[#This Row],[SISA X]])</f>
        <v/>
      </c>
      <c r="AL243" s="2" t="str">
        <f ca="1">IF(Table1[[#This Row],[QTY_ECER_MG_2]]="","",Table1[[#This Row],[STN SISA X]])</f>
        <v/>
      </c>
      <c r="AM243" s="2">
        <f ca="1">IF(Table1[[#This Row],[CTN_MG_2]]="","",COUNT(AJ$6:AJ243))</f>
        <v>69</v>
      </c>
      <c r="AN243" s="2" t="str">
        <f ca="1">IF(AND(AR$5:AR$345&gt;=$3:$3,AR$5:AR$345&lt;=$4:$4),Table1[[#This Row],[CTN]],"")</f>
        <v/>
      </c>
      <c r="AO243" s="2" t="str">
        <f ca="1">IF(Table1[[#This Row],[CTN_MG_3]]="","",Table1[[#This Row],[SISA X]])</f>
        <v/>
      </c>
      <c r="AP243" s="2" t="str">
        <f ca="1">IF(Table1[[#This Row],[QTY_ECER_MG_3]]="","",Table1[[#This Row],[STN SISA X]])</f>
        <v/>
      </c>
      <c r="AQ243" s="4" t="str">
        <f ca="1">IF(Table1[[#This Row],[CTN_MG_3]]="","",COUNT(AN$6:AN243))</f>
        <v/>
      </c>
      <c r="AR243" s="3">
        <f ca="1">INDEX([1]!NOTA[TGL_H],Table1[[#This Row],[//NOTA]])</f>
        <v>45119</v>
      </c>
    </row>
    <row r="244" spans="1:44" x14ac:dyDescent="0.25">
      <c r="A244" s="1">
        <v>298</v>
      </c>
      <c r="D244" s="4" t="str">
        <f ca="1">INDEX([1]!NOTA[NB NOTA_C_QTY],Table1[[#This Row],[//NOTA]])</f>
        <v>kenkocutterbladel15018mm60lsnartomoro</v>
      </c>
      <c r="E24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244" s="4" t="e">
        <f ca="1">MATCH(E$5:E$345,[2]!GLOBAL[POINTER],0)</f>
        <v>#N/A</v>
      </c>
      <c r="G244" s="4">
        <f t="shared" si="3"/>
        <v>298</v>
      </c>
      <c r="H244" s="4">
        <f ca="1">MATCH(Table1[[#This Row],[NB NOTA_C_QTY]],[3]!db[NB NOTA_C_QTY],0)</f>
        <v>1276</v>
      </c>
      <c r="I244" s="4" t="str">
        <f ca="1">INDEX(INDIRECT($4:$4),Table1[//DB])</f>
        <v>Isi cutter Kenko L-150</v>
      </c>
      <c r="J244" s="4" t="str">
        <f ca="1">INDEX(INDIRECT($4:$4),Table1[//DB])</f>
        <v>ARTO MORO</v>
      </c>
      <c r="K244" s="5" t="str">
        <f ca="1">INDEX(INDIRECT($4:$4),Table1[//DB])</f>
        <v>KENKO</v>
      </c>
      <c r="L244" s="4" t="str">
        <f ca="1">INDEX(INDIRECT($4:$4),Table1[//DB])</f>
        <v>60 LSN</v>
      </c>
      <c r="M244" s="4" t="str">
        <f ca="1">INDEX(INDIRECT($4:$4),Table1[//DB])</f>
        <v>isi</v>
      </c>
      <c r="N244" s="4" t="str">
        <f ca="1">INDEX(INDIRECT($4:$4),Table1[//DB])</f>
        <v>60</v>
      </c>
      <c r="O244" s="4" t="str">
        <f ca="1">INDEX(INDIRECT($4:$4),Table1[//DB])</f>
        <v>LSN</v>
      </c>
      <c r="P244" s="4">
        <f ca="1">INDEX(INDIRECT($4:$4),Table1[//DB])</f>
        <v>12</v>
      </c>
      <c r="Q244" s="4" t="str">
        <f ca="1">INDEX(INDIRECT($4:$4),Table1[//DB])</f>
        <v>PCS</v>
      </c>
      <c r="R244" s="4" t="str">
        <f ca="1">INDEX(INDIRECT($4:$4),Table1[//DB])</f>
        <v/>
      </c>
      <c r="S244" s="4" t="str">
        <f ca="1">INDEX(INDIRECT($4:$4),Table1[//DB])</f>
        <v/>
      </c>
      <c r="T244" s="4">
        <f ca="1">INDEX(INDIRECT($4:$4),Table1[//DB])</f>
        <v>720</v>
      </c>
      <c r="U244" s="4" t="str">
        <f ca="1">INDEX(INDIRECT($4:$4),Table1[//DB])</f>
        <v>PCS</v>
      </c>
      <c r="V244" s="4"/>
      <c r="W244" s="2">
        <f>INDEX([1]!NOTA[C],Table1[[#This Row],[//NOTA]])</f>
        <v>5</v>
      </c>
      <c r="X24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44" s="2">
        <f>IF(Table1[[#This Row],[CTN]]&lt;1,"",INDEX([1]!NOTA[QTY],Table1[[#This Row],[//NOTA]]))</f>
        <v>0</v>
      </c>
      <c r="Z244" s="2">
        <f>IF(Table1[[#This Row],[CTN]]&lt;1,"",INDEX([1]!NOTA[STN],Table1[[#This Row],[//NOTA]]))</f>
        <v>0</v>
      </c>
      <c r="AA2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244" s="4" t="str">
        <f>IF(Table1[[#This Row],[CTN]]&lt;1,INDEX([1]!NOTA[QTY],Table1[[#This Row],[//NOTA]]),"")</f>
        <v/>
      </c>
      <c r="AC244" s="4" t="str">
        <f>IF(Table1[[#This Row],[SISA]]="","",INDEX([1]!NOTA[STN],Table1[[#This Row],[//NOTA]]))</f>
        <v/>
      </c>
      <c r="AD2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4" s="2" t="str">
        <f>IF(Table1[[#This Row],[SISA X]]="","",Table1[[#This Row],[STN X]])</f>
        <v/>
      </c>
      <c r="AF244" s="2" t="str">
        <f ca="1">IF(AND(AR$5:AR$345&gt;=$3:$3,AR$5:AR$345&lt;=$4:$4),Table1[[#This Row],[CTN]],"")</f>
        <v/>
      </c>
      <c r="AG244" s="2" t="str">
        <f ca="1">IF(Table1[[#This Row],[CTN_MG_1]]="","",Table1[[#This Row],[SISA X]])</f>
        <v/>
      </c>
      <c r="AH244" s="2" t="str">
        <f ca="1">IF(Table1[[#This Row],[QTY_ECER_MG_1]]="","",Table1[[#This Row],[STN SISA X]])</f>
        <v/>
      </c>
      <c r="AI244" s="2" t="str">
        <f ca="1">IF(Table1[[#This Row],[CTN_MG_1]]="","",COUNT(AF$6:AF244))</f>
        <v/>
      </c>
      <c r="AJ244" s="2">
        <f ca="1">IF(AND(Table1[TGL_H]&gt;=$3:$3,Table1[TGL_H]&lt;=$4:$4),Table1[CTN],"")</f>
        <v>5</v>
      </c>
      <c r="AK244" s="2" t="str">
        <f ca="1">IF(Table1[[#This Row],[CTN_MG_2]]="","",Table1[[#This Row],[SISA X]])</f>
        <v/>
      </c>
      <c r="AL244" s="2" t="str">
        <f ca="1">IF(Table1[[#This Row],[QTY_ECER_MG_2]]="","",Table1[[#This Row],[STN SISA X]])</f>
        <v/>
      </c>
      <c r="AM244" s="2">
        <f ca="1">IF(Table1[[#This Row],[CTN_MG_2]]="","",COUNT(AJ$6:AJ244))</f>
        <v>70</v>
      </c>
      <c r="AN244" s="2" t="str">
        <f ca="1">IF(AND(AR$5:AR$345&gt;=$3:$3,AR$5:AR$345&lt;=$4:$4),Table1[[#This Row],[CTN]],"")</f>
        <v/>
      </c>
      <c r="AO244" s="2" t="str">
        <f ca="1">IF(Table1[[#This Row],[CTN_MG_3]]="","",Table1[[#This Row],[SISA X]])</f>
        <v/>
      </c>
      <c r="AP244" s="2" t="str">
        <f ca="1">IF(Table1[[#This Row],[QTY_ECER_MG_3]]="","",Table1[[#This Row],[STN SISA X]])</f>
        <v/>
      </c>
      <c r="AQ244" s="4" t="str">
        <f ca="1">IF(Table1[[#This Row],[CTN_MG_3]]="","",COUNT(AN$6:AN244))</f>
        <v/>
      </c>
      <c r="AR244" s="3">
        <f ca="1">INDEX([1]!NOTA[TGL_H],Table1[[#This Row],[//NOTA]])</f>
        <v>45119</v>
      </c>
    </row>
    <row r="245" spans="1:44" x14ac:dyDescent="0.25">
      <c r="A245" s="1">
        <v>299</v>
      </c>
      <c r="D245" s="4" t="str">
        <f ca="1">INDEX([1]!NOTA[NB NOTA_C_QTY],Table1[[#This Row],[//NOTA]])</f>
        <v>kenkocorrectionfluidke107m36lsnartomoro</v>
      </c>
      <c r="E24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245" s="4" t="e">
        <f ca="1">MATCH(E$5:E$345,[2]!GLOBAL[POINTER],0)</f>
        <v>#N/A</v>
      </c>
      <c r="G245" s="4">
        <f t="shared" si="3"/>
        <v>299</v>
      </c>
      <c r="H245" s="4">
        <f ca="1">MATCH(Table1[[#This Row],[NB NOTA_C_QTY]],[3]!db[NB NOTA_C_QTY],0)</f>
        <v>1238</v>
      </c>
      <c r="I245" s="4" t="str">
        <f ca="1">INDEX(INDIRECT($4:$4),Table1[//DB])</f>
        <v>Tipe-ex Kenko KE-107 M</v>
      </c>
      <c r="J245" s="4" t="str">
        <f ca="1">INDEX(INDIRECT($4:$4),Table1[//DB])</f>
        <v>ARTO MORO</v>
      </c>
      <c r="K245" s="5" t="str">
        <f ca="1">INDEX(INDIRECT($4:$4),Table1[//DB])</f>
        <v>KENKO</v>
      </c>
      <c r="L245" s="4" t="str">
        <f ca="1">INDEX(INDIRECT($4:$4),Table1[//DB])</f>
        <v>36 LSN</v>
      </c>
      <c r="M245" s="4" t="str">
        <f ca="1">INDEX(INDIRECT($4:$4),Table1[//DB])</f>
        <v>tipex</v>
      </c>
      <c r="N245" s="4" t="str">
        <f ca="1">INDEX(INDIRECT($4:$4),Table1[//DB])</f>
        <v>36</v>
      </c>
      <c r="O245" s="4" t="str">
        <f ca="1">INDEX(INDIRECT($4:$4),Table1[//DB])</f>
        <v>LSN</v>
      </c>
      <c r="P245" s="4">
        <f ca="1">INDEX(INDIRECT($4:$4),Table1[//DB])</f>
        <v>12</v>
      </c>
      <c r="Q245" s="4" t="str">
        <f ca="1">INDEX(INDIRECT($4:$4),Table1[//DB])</f>
        <v>PCS</v>
      </c>
      <c r="R245" s="4" t="str">
        <f ca="1">INDEX(INDIRECT($4:$4),Table1[//DB])</f>
        <v/>
      </c>
      <c r="S245" s="4" t="str">
        <f ca="1">INDEX(INDIRECT($4:$4),Table1[//DB])</f>
        <v/>
      </c>
      <c r="T245" s="4">
        <f ca="1">INDEX(INDIRECT($4:$4),Table1[//DB])</f>
        <v>432</v>
      </c>
      <c r="U245" s="4" t="str">
        <f ca="1">INDEX(INDIRECT($4:$4),Table1[//DB])</f>
        <v>PCS</v>
      </c>
      <c r="V245" s="4"/>
      <c r="W245" s="2">
        <f>INDEX([1]!NOTA[C],Table1[[#This Row],[//NOTA]])</f>
        <v>2</v>
      </c>
      <c r="X24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5" s="2">
        <f>IF(Table1[[#This Row],[CTN]]&lt;1,"",INDEX([1]!NOTA[QTY],Table1[[#This Row],[//NOTA]]))</f>
        <v>0</v>
      </c>
      <c r="Z245" s="2">
        <f>IF(Table1[[#This Row],[CTN]]&lt;1,"",INDEX([1]!NOTA[STN],Table1[[#This Row],[//NOTA]]))</f>
        <v>0</v>
      </c>
      <c r="AA2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45" s="4" t="str">
        <f>IF(Table1[[#This Row],[CTN]]&lt;1,INDEX([1]!NOTA[QTY],Table1[[#This Row],[//NOTA]]),"")</f>
        <v/>
      </c>
      <c r="AC245" s="4" t="str">
        <f>IF(Table1[[#This Row],[SISA]]="","",INDEX([1]!NOTA[STN],Table1[[#This Row],[//NOTA]]))</f>
        <v/>
      </c>
      <c r="AD2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5" s="2" t="str">
        <f>IF(Table1[[#This Row],[SISA X]]="","",Table1[[#This Row],[STN X]])</f>
        <v/>
      </c>
      <c r="AF245" s="2" t="str">
        <f ca="1">IF(AND(AR$5:AR$345&gt;=$3:$3,AR$5:AR$345&lt;=$4:$4),Table1[[#This Row],[CTN]],"")</f>
        <v/>
      </c>
      <c r="AG245" s="2" t="str">
        <f ca="1">IF(Table1[[#This Row],[CTN_MG_1]]="","",Table1[[#This Row],[SISA X]])</f>
        <v/>
      </c>
      <c r="AH245" s="2" t="str">
        <f ca="1">IF(Table1[[#This Row],[QTY_ECER_MG_1]]="","",Table1[[#This Row],[STN SISA X]])</f>
        <v/>
      </c>
      <c r="AI245" s="2" t="str">
        <f ca="1">IF(Table1[[#This Row],[CTN_MG_1]]="","",COUNT(AF$6:AF245))</f>
        <v/>
      </c>
      <c r="AJ245" s="2">
        <f ca="1">IF(AND(Table1[TGL_H]&gt;=$3:$3,Table1[TGL_H]&lt;=$4:$4),Table1[CTN],"")</f>
        <v>2</v>
      </c>
      <c r="AK245" s="2" t="str">
        <f ca="1">IF(Table1[[#This Row],[CTN_MG_2]]="","",Table1[[#This Row],[SISA X]])</f>
        <v/>
      </c>
      <c r="AL245" s="2" t="str">
        <f ca="1">IF(Table1[[#This Row],[QTY_ECER_MG_2]]="","",Table1[[#This Row],[STN SISA X]])</f>
        <v/>
      </c>
      <c r="AM245" s="2">
        <f ca="1">IF(Table1[[#This Row],[CTN_MG_2]]="","",COUNT(AJ$6:AJ245))</f>
        <v>71</v>
      </c>
      <c r="AN245" s="2" t="str">
        <f ca="1">IF(AND(AR$5:AR$345&gt;=$3:$3,AR$5:AR$345&lt;=$4:$4),Table1[[#This Row],[CTN]],"")</f>
        <v/>
      </c>
      <c r="AO245" s="2" t="str">
        <f ca="1">IF(Table1[[#This Row],[CTN_MG_3]]="","",Table1[[#This Row],[SISA X]])</f>
        <v/>
      </c>
      <c r="AP245" s="2" t="str">
        <f ca="1">IF(Table1[[#This Row],[QTY_ECER_MG_3]]="","",Table1[[#This Row],[STN SISA X]])</f>
        <v/>
      </c>
      <c r="AQ245" s="4" t="str">
        <f ca="1">IF(Table1[[#This Row],[CTN_MG_3]]="","",COUNT(AN$6:AN245))</f>
        <v/>
      </c>
      <c r="AR245" s="3">
        <f ca="1">INDEX([1]!NOTA[TGL_H],Table1[[#This Row],[//NOTA]])</f>
        <v>45119</v>
      </c>
    </row>
    <row r="246" spans="1:44" x14ac:dyDescent="0.25">
      <c r="A246" s="1">
        <v>300</v>
      </c>
      <c r="D246" s="4" t="str">
        <f ca="1">INDEX([1]!NOTA[NB NOTA_C_QTY],Table1[[#This Row],[//NOTA]])</f>
        <v>kenkocorrectionfluidke10836lsnartomoro</v>
      </c>
      <c r="E24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246" s="4" t="e">
        <f ca="1">MATCH(E$5:E$345,[2]!GLOBAL[POINTER],0)</f>
        <v>#N/A</v>
      </c>
      <c r="G246" s="4">
        <f t="shared" si="3"/>
        <v>300</v>
      </c>
      <c r="H246" s="4">
        <f ca="1">MATCH(Table1[[#This Row],[NB NOTA_C_QTY]],[3]!db[NB NOTA_C_QTY],0)</f>
        <v>1239</v>
      </c>
      <c r="I246" s="4" t="str">
        <f ca="1">INDEX(INDIRECT($4:$4),Table1[//DB])</f>
        <v>Tipe-ex Kenko KE-108</v>
      </c>
      <c r="J246" s="4" t="str">
        <f ca="1">INDEX(INDIRECT($4:$4),Table1[//DB])</f>
        <v>ARTO MORO</v>
      </c>
      <c r="K246" s="5" t="str">
        <f ca="1">INDEX(INDIRECT($4:$4),Table1[//DB])</f>
        <v>KENKO</v>
      </c>
      <c r="L246" s="4" t="str">
        <f ca="1">INDEX(INDIRECT($4:$4),Table1[//DB])</f>
        <v>36 LSN</v>
      </c>
      <c r="M246" s="4" t="str">
        <f ca="1">INDEX(INDIRECT($4:$4),Table1[//DB])</f>
        <v>tipex</v>
      </c>
      <c r="N246" s="4" t="str">
        <f ca="1">INDEX(INDIRECT($4:$4),Table1[//DB])</f>
        <v>36</v>
      </c>
      <c r="O246" s="4" t="str">
        <f ca="1">INDEX(INDIRECT($4:$4),Table1[//DB])</f>
        <v>LSN</v>
      </c>
      <c r="P246" s="4">
        <f ca="1">INDEX(INDIRECT($4:$4),Table1[//DB])</f>
        <v>12</v>
      </c>
      <c r="Q246" s="4" t="str">
        <f ca="1">INDEX(INDIRECT($4:$4),Table1[//DB])</f>
        <v>PCS</v>
      </c>
      <c r="R246" s="4" t="str">
        <f ca="1">INDEX(INDIRECT($4:$4),Table1[//DB])</f>
        <v/>
      </c>
      <c r="S246" s="4" t="str">
        <f ca="1">INDEX(INDIRECT($4:$4),Table1[//DB])</f>
        <v/>
      </c>
      <c r="T246" s="4">
        <f ca="1">INDEX(INDIRECT($4:$4),Table1[//DB])</f>
        <v>432</v>
      </c>
      <c r="U246" s="4" t="str">
        <f ca="1">INDEX(INDIRECT($4:$4),Table1[//DB])</f>
        <v>PCS</v>
      </c>
      <c r="V246" s="4"/>
      <c r="W246" s="2">
        <f>INDEX([1]!NOTA[C],Table1[[#This Row],[//NOTA]])</f>
        <v>2</v>
      </c>
      <c r="X2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6" s="2">
        <f>IF(Table1[[#This Row],[CTN]]&lt;1,"",INDEX([1]!NOTA[QTY],Table1[[#This Row],[//NOTA]]))</f>
        <v>0</v>
      </c>
      <c r="Z246" s="2">
        <f>IF(Table1[[#This Row],[CTN]]&lt;1,"",INDEX([1]!NOTA[STN],Table1[[#This Row],[//NOTA]]))</f>
        <v>0</v>
      </c>
      <c r="AA2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46" s="4" t="str">
        <f>IF(Table1[[#This Row],[CTN]]&lt;1,INDEX([1]!NOTA[QTY],Table1[[#This Row],[//NOTA]]),"")</f>
        <v/>
      </c>
      <c r="AC246" s="4" t="str">
        <f>IF(Table1[[#This Row],[SISA]]="","",INDEX([1]!NOTA[STN],Table1[[#This Row],[//NOTA]]))</f>
        <v/>
      </c>
      <c r="AD2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6" s="2" t="str">
        <f>IF(Table1[[#This Row],[SISA X]]="","",Table1[[#This Row],[STN X]])</f>
        <v/>
      </c>
      <c r="AF246" s="2" t="str">
        <f ca="1">IF(AND(AR$5:AR$345&gt;=$3:$3,AR$5:AR$345&lt;=$4:$4),Table1[[#This Row],[CTN]],"")</f>
        <v/>
      </c>
      <c r="AG246" s="2" t="str">
        <f ca="1">IF(Table1[[#This Row],[CTN_MG_1]]="","",Table1[[#This Row],[SISA X]])</f>
        <v/>
      </c>
      <c r="AH246" s="2" t="str">
        <f ca="1">IF(Table1[[#This Row],[QTY_ECER_MG_1]]="","",Table1[[#This Row],[STN SISA X]])</f>
        <v/>
      </c>
      <c r="AI246" s="2" t="str">
        <f ca="1">IF(Table1[[#This Row],[CTN_MG_1]]="","",COUNT(AF$6:AF246))</f>
        <v/>
      </c>
      <c r="AJ246" s="2">
        <f ca="1">IF(AND(Table1[TGL_H]&gt;=$3:$3,Table1[TGL_H]&lt;=$4:$4),Table1[CTN],"")</f>
        <v>2</v>
      </c>
      <c r="AK246" s="2" t="str">
        <f ca="1">IF(Table1[[#This Row],[CTN_MG_2]]="","",Table1[[#This Row],[SISA X]])</f>
        <v/>
      </c>
      <c r="AL246" s="2" t="str">
        <f ca="1">IF(Table1[[#This Row],[QTY_ECER_MG_2]]="","",Table1[[#This Row],[STN SISA X]])</f>
        <v/>
      </c>
      <c r="AM246" s="2">
        <f ca="1">IF(Table1[[#This Row],[CTN_MG_2]]="","",COUNT(AJ$6:AJ246))</f>
        <v>72</v>
      </c>
      <c r="AN246" s="2" t="str">
        <f ca="1">IF(AND(AR$5:AR$345&gt;=$3:$3,AR$5:AR$345&lt;=$4:$4),Table1[[#This Row],[CTN]],"")</f>
        <v/>
      </c>
      <c r="AO246" s="2" t="str">
        <f ca="1">IF(Table1[[#This Row],[CTN_MG_3]]="","",Table1[[#This Row],[SISA X]])</f>
        <v/>
      </c>
      <c r="AP246" s="2" t="str">
        <f ca="1">IF(Table1[[#This Row],[QTY_ECER_MG_3]]="","",Table1[[#This Row],[STN SISA X]])</f>
        <v/>
      </c>
      <c r="AQ246" s="4" t="str">
        <f ca="1">IF(Table1[[#This Row],[CTN_MG_3]]="","",COUNT(AN$6:AN246))</f>
        <v/>
      </c>
      <c r="AR246" s="3">
        <f ca="1">INDEX([1]!NOTA[TGL_H],Table1[[#This Row],[//NOTA]])</f>
        <v>45119</v>
      </c>
    </row>
    <row r="247" spans="1:44" x14ac:dyDescent="0.25">
      <c r="A247" s="1">
        <v>301</v>
      </c>
      <c r="D247" s="4" t="str">
        <f ca="1">INDEX([1]!NOTA[NB NOTA_C_QTY],Table1[[#This Row],[//NOTA]])</f>
        <v>kenkotapedispensertd3231&amp;3core24pcsartomoro</v>
      </c>
      <c r="E24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tapedispenserkenkotd32324pcs</v>
      </c>
      <c r="F247" s="4" t="e">
        <f ca="1">MATCH(E$5:E$345,[2]!GLOBAL[POINTER],0)</f>
        <v>#N/A</v>
      </c>
      <c r="G247" s="4">
        <f t="shared" si="3"/>
        <v>301</v>
      </c>
      <c r="H247" s="4">
        <f ca="1">MATCH(Table1[[#This Row],[NB NOTA_C_QTY]],[3]!db[NB NOTA_C_QTY],0)</f>
        <v>1463</v>
      </c>
      <c r="I247" s="4" t="str">
        <f ca="1">INDEX(INDIRECT($4:$4),Table1[//DB])</f>
        <v>Tape Dispenser Kenko TD-323</v>
      </c>
      <c r="J247" s="4" t="str">
        <f ca="1">INDEX(INDIRECT($4:$4),Table1[//DB])</f>
        <v>ARTO MORO</v>
      </c>
      <c r="K247" s="5" t="str">
        <f ca="1">INDEX(INDIRECT($4:$4),Table1[//DB])</f>
        <v>KENKO</v>
      </c>
      <c r="L247" s="4" t="str">
        <f ca="1">INDEX(INDIRECT($4:$4),Table1[//DB])</f>
        <v>24 PCS</v>
      </c>
      <c r="M247" s="4" t="str">
        <f ca="1">INDEX(INDIRECT($4:$4),Table1[//DB])</f>
        <v>isolasi</v>
      </c>
      <c r="N247" s="4" t="str">
        <f ca="1">INDEX(INDIRECT($4:$4),Table1[//DB])</f>
        <v>24</v>
      </c>
      <c r="O247" s="4" t="str">
        <f ca="1">INDEX(INDIRECT($4:$4),Table1[//DB])</f>
        <v>PCS</v>
      </c>
      <c r="P247" s="4" t="str">
        <f ca="1">INDEX(INDIRECT($4:$4),Table1[//DB])</f>
        <v/>
      </c>
      <c r="Q247" s="4" t="str">
        <f ca="1">INDEX(INDIRECT($4:$4),Table1[//DB])</f>
        <v/>
      </c>
      <c r="R247" s="4" t="str">
        <f ca="1">INDEX(INDIRECT($4:$4),Table1[//DB])</f>
        <v/>
      </c>
      <c r="S247" s="4" t="str">
        <f ca="1">INDEX(INDIRECT($4:$4),Table1[//DB])</f>
        <v/>
      </c>
      <c r="T247" s="4">
        <f ca="1">INDEX(INDIRECT($4:$4),Table1[//DB])</f>
        <v>24</v>
      </c>
      <c r="U247" s="4" t="str">
        <f ca="1">INDEX(INDIRECT($4:$4),Table1[//DB])</f>
        <v>PCS</v>
      </c>
      <c r="V247" s="4"/>
      <c r="W247" s="2">
        <f>INDEX([1]!NOTA[C],Table1[[#This Row],[//NOTA]])</f>
        <v>10</v>
      </c>
      <c r="X24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47" s="2">
        <f>IF(Table1[[#This Row],[CTN]]&lt;1,"",INDEX([1]!NOTA[QTY],Table1[[#This Row],[//NOTA]]))</f>
        <v>0</v>
      </c>
      <c r="Z247" s="2">
        <f>IF(Table1[[#This Row],[CTN]]&lt;1,"",INDEX([1]!NOTA[STN],Table1[[#This Row],[//NOTA]]))</f>
        <v>0</v>
      </c>
      <c r="AA2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47" s="4" t="str">
        <f>IF(Table1[[#This Row],[CTN]]&lt;1,INDEX([1]!NOTA[QTY],Table1[[#This Row],[//NOTA]]),"")</f>
        <v/>
      </c>
      <c r="AC247" s="4" t="str">
        <f>IF(Table1[[#This Row],[SISA]]="","",INDEX([1]!NOTA[STN],Table1[[#This Row],[//NOTA]]))</f>
        <v/>
      </c>
      <c r="AD2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7" s="2" t="str">
        <f>IF(Table1[[#This Row],[SISA X]]="","",Table1[[#This Row],[STN X]])</f>
        <v/>
      </c>
      <c r="AF247" s="2" t="str">
        <f ca="1">IF(AND(AR$5:AR$345&gt;=$3:$3,AR$5:AR$345&lt;=$4:$4),Table1[[#This Row],[CTN]],"")</f>
        <v/>
      </c>
      <c r="AG247" s="2" t="str">
        <f ca="1">IF(Table1[[#This Row],[CTN_MG_1]]="","",Table1[[#This Row],[SISA X]])</f>
        <v/>
      </c>
      <c r="AH247" s="2" t="str">
        <f ca="1">IF(Table1[[#This Row],[QTY_ECER_MG_1]]="","",Table1[[#This Row],[STN SISA X]])</f>
        <v/>
      </c>
      <c r="AI247" s="2" t="str">
        <f ca="1">IF(Table1[[#This Row],[CTN_MG_1]]="","",COUNT(AF$6:AF247))</f>
        <v/>
      </c>
      <c r="AJ247" s="2">
        <f ca="1">IF(AND(Table1[TGL_H]&gt;=$3:$3,Table1[TGL_H]&lt;=$4:$4),Table1[CTN],"")</f>
        <v>10</v>
      </c>
      <c r="AK247" s="2" t="str">
        <f ca="1">IF(Table1[[#This Row],[CTN_MG_2]]="","",Table1[[#This Row],[SISA X]])</f>
        <v/>
      </c>
      <c r="AL247" s="2" t="str">
        <f ca="1">IF(Table1[[#This Row],[QTY_ECER_MG_2]]="","",Table1[[#This Row],[STN SISA X]])</f>
        <v/>
      </c>
      <c r="AM247" s="2">
        <f ca="1">IF(Table1[[#This Row],[CTN_MG_2]]="","",COUNT(AJ$6:AJ247))</f>
        <v>73</v>
      </c>
      <c r="AN247" s="2" t="str">
        <f ca="1">IF(AND(AR$5:AR$345&gt;=$3:$3,AR$5:AR$345&lt;=$4:$4),Table1[[#This Row],[CTN]],"")</f>
        <v/>
      </c>
      <c r="AO247" s="2" t="str">
        <f ca="1">IF(Table1[[#This Row],[CTN_MG_3]]="","",Table1[[#This Row],[SISA X]])</f>
        <v/>
      </c>
      <c r="AP247" s="2" t="str">
        <f ca="1">IF(Table1[[#This Row],[QTY_ECER_MG_3]]="","",Table1[[#This Row],[STN SISA X]])</f>
        <v/>
      </c>
      <c r="AQ247" s="4" t="str">
        <f ca="1">IF(Table1[[#This Row],[CTN_MG_3]]="","",COUNT(AN$6:AN247))</f>
        <v/>
      </c>
      <c r="AR247" s="3">
        <f ca="1">INDEX([1]!NOTA[TGL_H],Table1[[#This Row],[//NOTA]])</f>
        <v>45119</v>
      </c>
    </row>
    <row r="248" spans="1:44" x14ac:dyDescent="0.25">
      <c r="A248" s="1">
        <v>303</v>
      </c>
      <c r="D248" s="4" t="str">
        <f ca="1">INDEX([1]!NOTA[NB NOTA_C_QTY],Table1[[#This Row],[//NOTA]])</f>
        <v>kenkomechanicalpencilmp0105mm12grsartomoro</v>
      </c>
      <c r="E24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mechpenkenkomp0112grs</v>
      </c>
      <c r="F248" s="4" t="e">
        <f ca="1">MATCH(E$5:E$345,[2]!GLOBAL[POINTER],0)</f>
        <v>#N/A</v>
      </c>
      <c r="G248" s="4">
        <f t="shared" si="3"/>
        <v>303</v>
      </c>
      <c r="H248" s="4">
        <f ca="1">MATCH(Table1[[#This Row],[NB NOTA_C_QTY]],[3]!db[NB NOTA_C_QTY],0)</f>
        <v>1369</v>
      </c>
      <c r="I248" s="4" t="str">
        <f ca="1">INDEX(INDIRECT($4:$4),Table1[//DB])</f>
        <v>Mech pen Kenko MP-01</v>
      </c>
      <c r="J248" s="4" t="str">
        <f ca="1">INDEX(INDIRECT($4:$4),Table1[//DB])</f>
        <v>ARTO MORO</v>
      </c>
      <c r="K248" s="5" t="str">
        <f ca="1">INDEX(INDIRECT($4:$4),Table1[//DB])</f>
        <v>KENKO</v>
      </c>
      <c r="L248" s="4" t="str">
        <f ca="1">INDEX(INDIRECT($4:$4),Table1[//DB])</f>
        <v>12 GRS</v>
      </c>
      <c r="M248" s="4" t="str">
        <f ca="1">INDEX(INDIRECT($4:$4),Table1[//DB])</f>
        <v>mechpen</v>
      </c>
      <c r="N248" s="4" t="str">
        <f ca="1">INDEX(INDIRECT($4:$4),Table1[//DB])</f>
        <v>12</v>
      </c>
      <c r="O248" s="4" t="str">
        <f ca="1">INDEX(INDIRECT($4:$4),Table1[//DB])</f>
        <v>GRS</v>
      </c>
      <c r="P248" s="4">
        <f ca="1">INDEX(INDIRECT($4:$4),Table1[//DB])</f>
        <v>12</v>
      </c>
      <c r="Q248" s="4" t="str">
        <f ca="1">INDEX(INDIRECT($4:$4),Table1[//DB])</f>
        <v>LSN</v>
      </c>
      <c r="R248" s="4">
        <f ca="1">INDEX(INDIRECT($4:$4),Table1[//DB])</f>
        <v>12</v>
      </c>
      <c r="S248" s="4" t="str">
        <f ca="1">INDEX(INDIRECT($4:$4),Table1[//DB])</f>
        <v>PCS</v>
      </c>
      <c r="T248" s="4">
        <f ca="1">INDEX(INDIRECT($4:$4),Table1[//DB])</f>
        <v>1728</v>
      </c>
      <c r="U248" s="4" t="str">
        <f ca="1">INDEX(INDIRECT($4:$4),Table1[//DB])</f>
        <v>PCS</v>
      </c>
      <c r="V248" s="4"/>
      <c r="W248" s="2">
        <f>INDEX([1]!NOTA[C],Table1[[#This Row],[//NOTA]])</f>
        <v>2</v>
      </c>
      <c r="X2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8" s="2">
        <f>IF(Table1[[#This Row],[CTN]]&lt;1,"",INDEX([1]!NOTA[QTY],Table1[[#This Row],[//NOTA]]))</f>
        <v>0</v>
      </c>
      <c r="Z248" s="2">
        <f>IF(Table1[[#This Row],[CTN]]&lt;1,"",INDEX([1]!NOTA[STN],Table1[[#This Row],[//NOTA]]))</f>
        <v>0</v>
      </c>
      <c r="AA2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48" s="4" t="str">
        <f>IF(Table1[[#This Row],[CTN]]&lt;1,INDEX([1]!NOTA[QTY],Table1[[#This Row],[//NOTA]]),"")</f>
        <v/>
      </c>
      <c r="AC248" s="4" t="str">
        <f>IF(Table1[[#This Row],[SISA]]="","",INDEX([1]!NOTA[STN],Table1[[#This Row],[//NOTA]]))</f>
        <v/>
      </c>
      <c r="AD2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8" s="2" t="str">
        <f>IF(Table1[[#This Row],[SISA X]]="","",Table1[[#This Row],[STN X]])</f>
        <v/>
      </c>
      <c r="AF248" s="2" t="str">
        <f ca="1">IF(AND(AR$5:AR$345&gt;=$3:$3,AR$5:AR$345&lt;=$4:$4),Table1[[#This Row],[CTN]],"")</f>
        <v/>
      </c>
      <c r="AG248" s="2" t="str">
        <f ca="1">IF(Table1[[#This Row],[CTN_MG_1]]="","",Table1[[#This Row],[SISA X]])</f>
        <v/>
      </c>
      <c r="AH248" s="2" t="str">
        <f ca="1">IF(Table1[[#This Row],[QTY_ECER_MG_1]]="","",Table1[[#This Row],[STN SISA X]])</f>
        <v/>
      </c>
      <c r="AI248" s="2" t="str">
        <f ca="1">IF(Table1[[#This Row],[CTN_MG_1]]="","",COUNT(AF$6:AF248))</f>
        <v/>
      </c>
      <c r="AJ248" s="2">
        <f ca="1">IF(AND(Table1[TGL_H]&gt;=$3:$3,Table1[TGL_H]&lt;=$4:$4),Table1[CTN],"")</f>
        <v>2</v>
      </c>
      <c r="AK248" s="2" t="str">
        <f ca="1">IF(Table1[[#This Row],[CTN_MG_2]]="","",Table1[[#This Row],[SISA X]])</f>
        <v/>
      </c>
      <c r="AL248" s="2" t="str">
        <f ca="1">IF(Table1[[#This Row],[QTY_ECER_MG_2]]="","",Table1[[#This Row],[STN SISA X]])</f>
        <v/>
      </c>
      <c r="AM248" s="2">
        <f ca="1">IF(Table1[[#This Row],[CTN_MG_2]]="","",COUNT(AJ$6:AJ248))</f>
        <v>74</v>
      </c>
      <c r="AN248" s="2" t="str">
        <f ca="1">IF(AND(AR$5:AR$345&gt;=$3:$3,AR$5:AR$345&lt;=$4:$4),Table1[[#This Row],[CTN]],"")</f>
        <v/>
      </c>
      <c r="AO248" s="2" t="str">
        <f ca="1">IF(Table1[[#This Row],[CTN_MG_3]]="","",Table1[[#This Row],[SISA X]])</f>
        <v/>
      </c>
      <c r="AP248" s="2" t="str">
        <f ca="1">IF(Table1[[#This Row],[QTY_ECER_MG_3]]="","",Table1[[#This Row],[STN SISA X]])</f>
        <v/>
      </c>
      <c r="AQ248" s="4" t="str">
        <f ca="1">IF(Table1[[#This Row],[CTN_MG_3]]="","",COUNT(AN$6:AN248))</f>
        <v/>
      </c>
      <c r="AR248" s="3">
        <f ca="1">INDEX([1]!NOTA[TGL_H],Table1[[#This Row],[//NOTA]])</f>
        <v>45119</v>
      </c>
    </row>
    <row r="249" spans="1:44" x14ac:dyDescent="0.25">
      <c r="A249" s="1">
        <v>304</v>
      </c>
      <c r="D249" s="4" t="str">
        <f ca="1">INDEX([1]!NOTA[NB NOTA_C_QTY],Table1[[#This Row],[//NOTA]])</f>
        <v>kenkostaplerhd5020box6pcsartomoro</v>
      </c>
      <c r="E24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staplerkenkohd5020box6pcs</v>
      </c>
      <c r="F249" s="4" t="e">
        <f ca="1">MATCH(E$5:E$345,[2]!GLOBAL[POINTER],0)</f>
        <v>#N/A</v>
      </c>
      <c r="G249" s="4">
        <f t="shared" si="3"/>
        <v>304</v>
      </c>
      <c r="H249" s="4">
        <f ca="1">MATCH(Table1[[#This Row],[NB NOTA_C_QTY]],[3]!db[NB NOTA_C_QTY],0)</f>
        <v>1453</v>
      </c>
      <c r="I249" s="4" t="str">
        <f ca="1">INDEX(INDIRECT($4:$4),Table1[//DB])</f>
        <v>Stapler Kenko HD-50</v>
      </c>
      <c r="J249" s="4" t="str">
        <f ca="1">INDEX(INDIRECT($4:$4),Table1[//DB])</f>
        <v>ARTO MORO</v>
      </c>
      <c r="K249" s="5" t="str">
        <f ca="1">INDEX(INDIRECT($4:$4),Table1[//DB])</f>
        <v>KENKO</v>
      </c>
      <c r="L249" s="4" t="str">
        <f ca="1">INDEX(INDIRECT($4:$4),Table1[//DB])</f>
        <v>20 BOX (6 PCS)</v>
      </c>
      <c r="M249" s="4" t="str">
        <f ca="1">INDEX(INDIRECT($4:$4),Table1[//DB])</f>
        <v>stapler</v>
      </c>
      <c r="N249" s="4" t="str">
        <f ca="1">INDEX(INDIRECT($4:$4),Table1[//DB])</f>
        <v>20</v>
      </c>
      <c r="O249" s="4" t="str">
        <f ca="1">INDEX(INDIRECT($4:$4),Table1[//DB])</f>
        <v>BOX</v>
      </c>
      <c r="P249" s="4" t="str">
        <f ca="1">INDEX(INDIRECT($4:$4),Table1[//DB])</f>
        <v>6</v>
      </c>
      <c r="Q249" s="4" t="str">
        <f ca="1">INDEX(INDIRECT($4:$4),Table1[//DB])</f>
        <v>PCS</v>
      </c>
      <c r="R249" s="4" t="str">
        <f ca="1">INDEX(INDIRECT($4:$4),Table1[//DB])</f>
        <v/>
      </c>
      <c r="S249" s="4" t="str">
        <f ca="1">INDEX(INDIRECT($4:$4),Table1[//DB])</f>
        <v/>
      </c>
      <c r="T249" s="4">
        <f ca="1">INDEX(INDIRECT($4:$4),Table1[//DB])</f>
        <v>120</v>
      </c>
      <c r="U249" s="4" t="str">
        <f ca="1">INDEX(INDIRECT($4:$4),Table1[//DB])</f>
        <v>PCS</v>
      </c>
      <c r="V249" s="4"/>
      <c r="W249" s="2">
        <f>INDEX([1]!NOTA[C],Table1[[#This Row],[//NOTA]])</f>
        <v>2</v>
      </c>
      <c r="X2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9" s="2">
        <f>IF(Table1[[#This Row],[CTN]]&lt;1,"",INDEX([1]!NOTA[QTY],Table1[[#This Row],[//NOTA]]))</f>
        <v>0</v>
      </c>
      <c r="Z249" s="2">
        <f>IF(Table1[[#This Row],[CTN]]&lt;1,"",INDEX([1]!NOTA[STN],Table1[[#This Row],[//NOTA]]))</f>
        <v>0</v>
      </c>
      <c r="AA2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49" s="4" t="str">
        <f>IF(Table1[[#This Row],[CTN]]&lt;1,INDEX([1]!NOTA[QTY],Table1[[#This Row],[//NOTA]]),"")</f>
        <v/>
      </c>
      <c r="AC249" s="4" t="str">
        <f>IF(Table1[[#This Row],[SISA]]="","",INDEX([1]!NOTA[STN],Table1[[#This Row],[//NOTA]]))</f>
        <v/>
      </c>
      <c r="AD2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9" s="2" t="str">
        <f>IF(Table1[[#This Row],[SISA X]]="","",Table1[[#This Row],[STN X]])</f>
        <v/>
      </c>
      <c r="AF249" s="2" t="str">
        <f ca="1">IF(AND(AR$5:AR$345&gt;=$3:$3,AR$5:AR$345&lt;=$4:$4),Table1[[#This Row],[CTN]],"")</f>
        <v/>
      </c>
      <c r="AG249" s="2" t="str">
        <f ca="1">IF(Table1[[#This Row],[CTN_MG_1]]="","",Table1[[#This Row],[SISA X]])</f>
        <v/>
      </c>
      <c r="AH249" s="2" t="str">
        <f ca="1">IF(Table1[[#This Row],[QTY_ECER_MG_1]]="","",Table1[[#This Row],[STN SISA X]])</f>
        <v/>
      </c>
      <c r="AI249" s="2" t="str">
        <f ca="1">IF(Table1[[#This Row],[CTN_MG_1]]="","",COUNT(AF$6:AF249))</f>
        <v/>
      </c>
      <c r="AJ249" s="2">
        <f ca="1">IF(AND(Table1[TGL_H]&gt;=$3:$3,Table1[TGL_H]&lt;=$4:$4),Table1[CTN],"")</f>
        <v>2</v>
      </c>
      <c r="AK249" s="2" t="str">
        <f ca="1">IF(Table1[[#This Row],[CTN_MG_2]]="","",Table1[[#This Row],[SISA X]])</f>
        <v/>
      </c>
      <c r="AL249" s="2" t="str">
        <f ca="1">IF(Table1[[#This Row],[QTY_ECER_MG_2]]="","",Table1[[#This Row],[STN SISA X]])</f>
        <v/>
      </c>
      <c r="AM249" s="2">
        <f ca="1">IF(Table1[[#This Row],[CTN_MG_2]]="","",COUNT(AJ$6:AJ249))</f>
        <v>75</v>
      </c>
      <c r="AN249" s="2" t="str">
        <f ca="1">IF(AND(AR$5:AR$345&gt;=$3:$3,AR$5:AR$345&lt;=$4:$4),Table1[[#This Row],[CTN]],"")</f>
        <v/>
      </c>
      <c r="AO249" s="2" t="str">
        <f ca="1">IF(Table1[[#This Row],[CTN_MG_3]]="","",Table1[[#This Row],[SISA X]])</f>
        <v/>
      </c>
      <c r="AP249" s="2" t="str">
        <f ca="1">IF(Table1[[#This Row],[QTY_ECER_MG_3]]="","",Table1[[#This Row],[STN SISA X]])</f>
        <v/>
      </c>
      <c r="AQ249" s="4" t="str">
        <f ca="1">IF(Table1[[#This Row],[CTN_MG_3]]="","",COUNT(AN$6:AN249))</f>
        <v/>
      </c>
      <c r="AR249" s="3">
        <f ca="1">INDEX([1]!NOTA[TGL_H],Table1[[#This Row],[//NOTA]])</f>
        <v>45119</v>
      </c>
    </row>
    <row r="250" spans="1:44" x14ac:dyDescent="0.25">
      <c r="A250" s="1">
        <v>305</v>
      </c>
      <c r="D250" s="4" t="str">
        <f ca="1">INDEX([1]!NOTA[NB NOTA_C_QTY],Table1[[#This Row],[//NOTA]])</f>
        <v>kenkocorrectionfluidke0136lsnartomoro</v>
      </c>
      <c r="E25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50" s="4" t="e">
        <f ca="1">MATCH(E$5:E$345,[2]!GLOBAL[POINTER],0)</f>
        <v>#N/A</v>
      </c>
      <c r="G250" s="4">
        <f t="shared" si="3"/>
        <v>305</v>
      </c>
      <c r="H250" s="4">
        <f ca="1">MATCH(Table1[[#This Row],[NB NOTA_C_QTY]],[3]!db[NB NOTA_C_QTY],0)</f>
        <v>1237</v>
      </c>
      <c r="I250" s="4" t="str">
        <f ca="1">INDEX(INDIRECT($4:$4),Table1[//DB])</f>
        <v>Tipe-ex Kenko KE-01</v>
      </c>
      <c r="J250" s="4" t="str">
        <f ca="1">INDEX(INDIRECT($4:$4),Table1[//DB])</f>
        <v>ARTO MORO</v>
      </c>
      <c r="K250" s="5" t="str">
        <f ca="1">INDEX(INDIRECT($4:$4),Table1[//DB])</f>
        <v>KENKO</v>
      </c>
      <c r="L250" s="4" t="str">
        <f ca="1">INDEX(INDIRECT($4:$4),Table1[//DB])</f>
        <v>36 LSN</v>
      </c>
      <c r="M250" s="4" t="str">
        <f ca="1">INDEX(INDIRECT($4:$4),Table1[//DB])</f>
        <v>tipex</v>
      </c>
      <c r="N250" s="4" t="str">
        <f ca="1">INDEX(INDIRECT($4:$4),Table1[//DB])</f>
        <v>36</v>
      </c>
      <c r="O250" s="4" t="str">
        <f ca="1">INDEX(INDIRECT($4:$4),Table1[//DB])</f>
        <v>LSN</v>
      </c>
      <c r="P250" s="4">
        <f ca="1">INDEX(INDIRECT($4:$4),Table1[//DB])</f>
        <v>12</v>
      </c>
      <c r="Q250" s="4" t="str">
        <f ca="1">INDEX(INDIRECT($4:$4),Table1[//DB])</f>
        <v>PCS</v>
      </c>
      <c r="R250" s="4" t="str">
        <f ca="1">INDEX(INDIRECT($4:$4),Table1[//DB])</f>
        <v/>
      </c>
      <c r="S250" s="4" t="str">
        <f ca="1">INDEX(INDIRECT($4:$4),Table1[//DB])</f>
        <v/>
      </c>
      <c r="T250" s="4">
        <f ca="1">INDEX(INDIRECT($4:$4),Table1[//DB])</f>
        <v>432</v>
      </c>
      <c r="U250" s="4" t="str">
        <f ca="1">INDEX(INDIRECT($4:$4),Table1[//DB])</f>
        <v>PCS</v>
      </c>
      <c r="V250" s="4"/>
      <c r="W250" s="2">
        <f>INDEX([1]!NOTA[C],Table1[[#This Row],[//NOTA]])</f>
        <v>7</v>
      </c>
      <c r="X250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0" s="2">
        <f>IF(Table1[[#This Row],[CTN]]&lt;1,"",INDEX([1]!NOTA[QTY],Table1[[#This Row],[//NOTA]]))</f>
        <v>0</v>
      </c>
      <c r="Z250" s="2">
        <f>IF(Table1[[#This Row],[CTN]]&lt;1,"",INDEX([1]!NOTA[STN],Table1[[#This Row],[//NOTA]]))</f>
        <v>0</v>
      </c>
      <c r="AA2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B250" s="4" t="str">
        <f>IF(Table1[[#This Row],[CTN]]&lt;1,INDEX([1]!NOTA[QTY],Table1[[#This Row],[//NOTA]]),"")</f>
        <v/>
      </c>
      <c r="AC250" s="4" t="str">
        <f>IF(Table1[[#This Row],[SISA]]="","",INDEX([1]!NOTA[STN],Table1[[#This Row],[//NOTA]]))</f>
        <v/>
      </c>
      <c r="AD2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0" s="2" t="str">
        <f>IF(Table1[[#This Row],[SISA X]]="","",Table1[[#This Row],[STN X]])</f>
        <v/>
      </c>
      <c r="AF250" s="2" t="str">
        <f ca="1">IF(AND(AR$5:AR$345&gt;=$3:$3,AR$5:AR$345&lt;=$4:$4),Table1[[#This Row],[CTN]],"")</f>
        <v/>
      </c>
      <c r="AG250" s="2" t="str">
        <f ca="1">IF(Table1[[#This Row],[CTN_MG_1]]="","",Table1[[#This Row],[SISA X]])</f>
        <v/>
      </c>
      <c r="AH250" s="2" t="str">
        <f ca="1">IF(Table1[[#This Row],[QTY_ECER_MG_1]]="","",Table1[[#This Row],[STN SISA X]])</f>
        <v/>
      </c>
      <c r="AI250" s="2" t="str">
        <f ca="1">IF(Table1[[#This Row],[CTN_MG_1]]="","",COUNT(AF$6:AF250))</f>
        <v/>
      </c>
      <c r="AJ250" s="2">
        <f ca="1">IF(AND(Table1[TGL_H]&gt;=$3:$3,Table1[TGL_H]&lt;=$4:$4),Table1[CTN],"")</f>
        <v>7</v>
      </c>
      <c r="AK250" s="2" t="str">
        <f ca="1">IF(Table1[[#This Row],[CTN_MG_2]]="","",Table1[[#This Row],[SISA X]])</f>
        <v/>
      </c>
      <c r="AL250" s="2" t="str">
        <f ca="1">IF(Table1[[#This Row],[QTY_ECER_MG_2]]="","",Table1[[#This Row],[STN SISA X]])</f>
        <v/>
      </c>
      <c r="AM250" s="2">
        <f ca="1">IF(Table1[[#This Row],[CTN_MG_2]]="","",COUNT(AJ$6:AJ250))</f>
        <v>76</v>
      </c>
      <c r="AN250" s="2" t="str">
        <f ca="1">IF(AND(AR$5:AR$345&gt;=$3:$3,AR$5:AR$345&lt;=$4:$4),Table1[[#This Row],[CTN]],"")</f>
        <v/>
      </c>
      <c r="AO250" s="2" t="str">
        <f ca="1">IF(Table1[[#This Row],[CTN_MG_3]]="","",Table1[[#This Row],[SISA X]])</f>
        <v/>
      </c>
      <c r="AP250" s="2" t="str">
        <f ca="1">IF(Table1[[#This Row],[QTY_ECER_MG_3]]="","",Table1[[#This Row],[STN SISA X]])</f>
        <v/>
      </c>
      <c r="AQ250" s="4" t="str">
        <f ca="1">IF(Table1[[#This Row],[CTN_MG_3]]="","",COUNT(AN$6:AN250))</f>
        <v/>
      </c>
      <c r="AR250" s="3">
        <f ca="1">INDEX([1]!NOTA[TGL_H],Table1[[#This Row],[//NOTA]])</f>
        <v>45119</v>
      </c>
    </row>
    <row r="251" spans="1:44" x14ac:dyDescent="0.25">
      <c r="A251" s="1">
        <v>306</v>
      </c>
      <c r="D251" s="4" t="str">
        <f ca="1">INDEX([1]!NOTA[NB NOTA_C_QTY],Table1[[#This Row],[//NOTA]])</f>
        <v>kenkopocketnotepn40420lsnartomoro</v>
      </c>
      <c r="E25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pocketnotekenkopn40420lsn</v>
      </c>
      <c r="F251" s="4" t="e">
        <f ca="1">MATCH(E$5:E$345,[2]!GLOBAL[POINTER],0)</f>
        <v>#N/A</v>
      </c>
      <c r="G251" s="4">
        <f t="shared" si="3"/>
        <v>306</v>
      </c>
      <c r="H251" s="4">
        <f ca="1">MATCH(Table1[[#This Row],[NB NOTA_C_QTY]],[3]!db[NB NOTA_C_QTY],0)</f>
        <v>1406</v>
      </c>
      <c r="I251" s="4" t="str">
        <f ca="1">INDEX(INDIRECT($4:$4),Table1[//DB])</f>
        <v>Pocket note Kenko PN-404</v>
      </c>
      <c r="J251" s="4" t="str">
        <f ca="1">INDEX(INDIRECT($4:$4),Table1[//DB])</f>
        <v>ARTO MORO</v>
      </c>
      <c r="K251" s="5" t="str">
        <f ca="1">INDEX(INDIRECT($4:$4),Table1[//DB])</f>
        <v>KENKO</v>
      </c>
      <c r="L251" s="4" t="str">
        <f ca="1">INDEX(INDIRECT($4:$4),Table1[//DB])</f>
        <v>20 LSN</v>
      </c>
      <c r="M251" s="4" t="str">
        <f ca="1">INDEX(INDIRECT($4:$4),Table1[//DB])</f>
        <v>note</v>
      </c>
      <c r="N251" s="4" t="str">
        <f ca="1">INDEX(INDIRECT($4:$4),Table1[//DB])</f>
        <v>20</v>
      </c>
      <c r="O251" s="4" t="str">
        <f ca="1">INDEX(INDIRECT($4:$4),Table1[//DB])</f>
        <v>LSN</v>
      </c>
      <c r="P251" s="4">
        <f ca="1">INDEX(INDIRECT($4:$4),Table1[//DB])</f>
        <v>12</v>
      </c>
      <c r="Q251" s="4" t="str">
        <f ca="1">INDEX(INDIRECT($4:$4),Table1[//DB])</f>
        <v>PCS</v>
      </c>
      <c r="R251" s="4" t="str">
        <f ca="1">INDEX(INDIRECT($4:$4),Table1[//DB])</f>
        <v/>
      </c>
      <c r="S251" s="4" t="str">
        <f ca="1">INDEX(INDIRECT($4:$4),Table1[//DB])</f>
        <v/>
      </c>
      <c r="T251" s="4">
        <f ca="1">INDEX(INDIRECT($4:$4),Table1[//DB])</f>
        <v>240</v>
      </c>
      <c r="U251" s="4" t="str">
        <f ca="1">INDEX(INDIRECT($4:$4),Table1[//DB])</f>
        <v>PCS</v>
      </c>
      <c r="V251" s="4"/>
      <c r="W251" s="2">
        <f>INDEX([1]!NOTA[C],Table1[[#This Row],[//NOTA]])</f>
        <v>1</v>
      </c>
      <c r="X25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1" s="2">
        <f>IF(Table1[[#This Row],[CTN]]&lt;1,"",INDEX([1]!NOTA[QTY],Table1[[#This Row],[//NOTA]]))</f>
        <v>0</v>
      </c>
      <c r="Z251" s="2">
        <f>IF(Table1[[#This Row],[CTN]]&lt;1,"",INDEX([1]!NOTA[STN],Table1[[#This Row],[//NOTA]]))</f>
        <v>0</v>
      </c>
      <c r="AA2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51" s="4" t="str">
        <f>IF(Table1[[#This Row],[CTN]]&lt;1,INDEX([1]!NOTA[QTY],Table1[[#This Row],[//NOTA]]),"")</f>
        <v/>
      </c>
      <c r="AC251" s="4" t="str">
        <f>IF(Table1[[#This Row],[SISA]]="","",INDEX([1]!NOTA[STN],Table1[[#This Row],[//NOTA]]))</f>
        <v/>
      </c>
      <c r="AD2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1" s="2" t="str">
        <f>IF(Table1[[#This Row],[SISA X]]="","",Table1[[#This Row],[STN X]])</f>
        <v/>
      </c>
      <c r="AF251" s="2" t="str">
        <f ca="1">IF(AND(AR$5:AR$345&gt;=$3:$3,AR$5:AR$345&lt;=$4:$4),Table1[[#This Row],[CTN]],"")</f>
        <v/>
      </c>
      <c r="AG251" s="2" t="str">
        <f ca="1">IF(Table1[[#This Row],[CTN_MG_1]]="","",Table1[[#This Row],[SISA X]])</f>
        <v/>
      </c>
      <c r="AH251" s="2" t="str">
        <f ca="1">IF(Table1[[#This Row],[QTY_ECER_MG_1]]="","",Table1[[#This Row],[STN SISA X]])</f>
        <v/>
      </c>
      <c r="AI251" s="2" t="str">
        <f ca="1">IF(Table1[[#This Row],[CTN_MG_1]]="","",COUNT(AF$6:AF251))</f>
        <v/>
      </c>
      <c r="AJ251" s="2">
        <f ca="1">IF(AND(Table1[TGL_H]&gt;=$3:$3,Table1[TGL_H]&lt;=$4:$4),Table1[CTN],"")</f>
        <v>1</v>
      </c>
      <c r="AK251" s="2" t="str">
        <f ca="1">IF(Table1[[#This Row],[CTN_MG_2]]="","",Table1[[#This Row],[SISA X]])</f>
        <v/>
      </c>
      <c r="AL251" s="2" t="str">
        <f ca="1">IF(Table1[[#This Row],[QTY_ECER_MG_2]]="","",Table1[[#This Row],[STN SISA X]])</f>
        <v/>
      </c>
      <c r="AM251" s="2">
        <f ca="1">IF(Table1[[#This Row],[CTN_MG_2]]="","",COUNT(AJ$6:AJ251))</f>
        <v>77</v>
      </c>
      <c r="AN251" s="2" t="str">
        <f ca="1">IF(AND(AR$5:AR$345&gt;=$3:$3,AR$5:AR$345&lt;=$4:$4),Table1[[#This Row],[CTN]],"")</f>
        <v/>
      </c>
      <c r="AO251" s="2" t="str">
        <f ca="1">IF(Table1[[#This Row],[CTN_MG_3]]="","",Table1[[#This Row],[SISA X]])</f>
        <v/>
      </c>
      <c r="AP251" s="2" t="str">
        <f ca="1">IF(Table1[[#This Row],[QTY_ECER_MG_3]]="","",Table1[[#This Row],[STN SISA X]])</f>
        <v/>
      </c>
      <c r="AQ251" s="4" t="str">
        <f ca="1">IF(Table1[[#This Row],[CTN_MG_3]]="","",COUNT(AN$6:AN251))</f>
        <v/>
      </c>
      <c r="AR251" s="3">
        <f ca="1">INDEX([1]!NOTA[TGL_H],Table1[[#This Row],[//NOTA]])</f>
        <v>45119</v>
      </c>
    </row>
    <row r="252" spans="1:44" x14ac:dyDescent="0.25">
      <c r="A252" s="1">
        <v>307</v>
      </c>
      <c r="D252" s="4" t="str">
        <f ca="1">INDEX([1]!NOTA[NB NOTA_C_QTY],Table1[[#This Row],[//NOTA]])</f>
        <v>kenkoliquidgluelg3535ml20lsnartomoro</v>
      </c>
      <c r="E25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252" s="4" t="e">
        <f ca="1">MATCH(E$5:E$345,[2]!GLOBAL[POINTER],0)</f>
        <v>#N/A</v>
      </c>
      <c r="G252" s="4">
        <f t="shared" si="3"/>
        <v>307</v>
      </c>
      <c r="H252" s="4">
        <f ca="1">MATCH(Table1[[#This Row],[NB NOTA_C_QTY]],[3]!db[NB NOTA_C_QTY],0)</f>
        <v>1363</v>
      </c>
      <c r="I252" s="4" t="str">
        <f ca="1">INDEX(INDIRECT($4:$4),Table1[//DB])</f>
        <v>Lem cair Kenko LG-35</v>
      </c>
      <c r="J252" s="4" t="str">
        <f ca="1">INDEX(INDIRECT($4:$4),Table1[//DB])</f>
        <v>ARTO MORO</v>
      </c>
      <c r="K252" s="5" t="str">
        <f ca="1">INDEX(INDIRECT($4:$4),Table1[//DB])</f>
        <v>KENKO</v>
      </c>
      <c r="L252" s="4" t="str">
        <f ca="1">INDEX(INDIRECT($4:$4),Table1[//DB])</f>
        <v>20 LSN</v>
      </c>
      <c r="M252" s="4" t="str">
        <f ca="1">INDEX(INDIRECT($4:$4),Table1[//DB])</f>
        <v>lem</v>
      </c>
      <c r="N252" s="4" t="str">
        <f ca="1">INDEX(INDIRECT($4:$4),Table1[//DB])</f>
        <v>20</v>
      </c>
      <c r="O252" s="4" t="str">
        <f ca="1">INDEX(INDIRECT($4:$4),Table1[//DB])</f>
        <v>LSN</v>
      </c>
      <c r="P252" s="4">
        <f ca="1">INDEX(INDIRECT($4:$4),Table1[//DB])</f>
        <v>12</v>
      </c>
      <c r="Q252" s="4" t="str">
        <f ca="1">INDEX(INDIRECT($4:$4),Table1[//DB])</f>
        <v>PCS</v>
      </c>
      <c r="R252" s="4" t="str">
        <f ca="1">INDEX(INDIRECT($4:$4),Table1[//DB])</f>
        <v/>
      </c>
      <c r="S252" s="4" t="str">
        <f ca="1">INDEX(INDIRECT($4:$4),Table1[//DB])</f>
        <v/>
      </c>
      <c r="T252" s="4">
        <f ca="1">INDEX(INDIRECT($4:$4),Table1[//DB])</f>
        <v>240</v>
      </c>
      <c r="U252" s="4" t="str">
        <f ca="1">INDEX(INDIRECT($4:$4),Table1[//DB])</f>
        <v>PCS</v>
      </c>
      <c r="V252" s="4"/>
      <c r="W252" s="2">
        <f>INDEX([1]!NOTA[C],Table1[[#This Row],[//NOTA]])</f>
        <v>3</v>
      </c>
      <c r="X25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2" s="2">
        <f>IF(Table1[[#This Row],[CTN]]&lt;1,"",INDEX([1]!NOTA[QTY],Table1[[#This Row],[//NOTA]]))</f>
        <v>0</v>
      </c>
      <c r="Z252" s="2">
        <f>IF(Table1[[#This Row],[CTN]]&lt;1,"",INDEX([1]!NOTA[STN],Table1[[#This Row],[//NOTA]]))</f>
        <v>0</v>
      </c>
      <c r="AA2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252" s="4" t="str">
        <f>IF(Table1[[#This Row],[CTN]]&lt;1,INDEX([1]!NOTA[QTY],Table1[[#This Row],[//NOTA]]),"")</f>
        <v/>
      </c>
      <c r="AC252" s="4" t="str">
        <f>IF(Table1[[#This Row],[SISA]]="","",INDEX([1]!NOTA[STN],Table1[[#This Row],[//NOTA]]))</f>
        <v/>
      </c>
      <c r="AD2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2" s="2" t="str">
        <f>IF(Table1[[#This Row],[SISA X]]="","",Table1[[#This Row],[STN X]])</f>
        <v/>
      </c>
      <c r="AF252" s="2" t="str">
        <f ca="1">IF(AND(AR$5:AR$345&gt;=$3:$3,AR$5:AR$345&lt;=$4:$4),Table1[[#This Row],[CTN]],"")</f>
        <v/>
      </c>
      <c r="AG252" s="2" t="str">
        <f ca="1">IF(Table1[[#This Row],[CTN_MG_1]]="","",Table1[[#This Row],[SISA X]])</f>
        <v/>
      </c>
      <c r="AH252" s="2" t="str">
        <f ca="1">IF(Table1[[#This Row],[QTY_ECER_MG_1]]="","",Table1[[#This Row],[STN SISA X]])</f>
        <v/>
      </c>
      <c r="AI252" s="2" t="str">
        <f ca="1">IF(Table1[[#This Row],[CTN_MG_1]]="","",COUNT(AF$6:AF252))</f>
        <v/>
      </c>
      <c r="AJ252" s="2">
        <f ca="1">IF(AND(Table1[TGL_H]&gt;=$3:$3,Table1[TGL_H]&lt;=$4:$4),Table1[CTN],"")</f>
        <v>3</v>
      </c>
      <c r="AK252" s="2" t="str">
        <f ca="1">IF(Table1[[#This Row],[CTN_MG_2]]="","",Table1[[#This Row],[SISA X]])</f>
        <v/>
      </c>
      <c r="AL252" s="2" t="str">
        <f ca="1">IF(Table1[[#This Row],[QTY_ECER_MG_2]]="","",Table1[[#This Row],[STN SISA X]])</f>
        <v/>
      </c>
      <c r="AM252" s="2">
        <f ca="1">IF(Table1[[#This Row],[CTN_MG_2]]="","",COUNT(AJ$6:AJ252))</f>
        <v>78</v>
      </c>
      <c r="AN252" s="2" t="str">
        <f ca="1">IF(AND(AR$5:AR$345&gt;=$3:$3,AR$5:AR$345&lt;=$4:$4),Table1[[#This Row],[CTN]],"")</f>
        <v/>
      </c>
      <c r="AO252" s="2" t="str">
        <f ca="1">IF(Table1[[#This Row],[CTN_MG_3]]="","",Table1[[#This Row],[SISA X]])</f>
        <v/>
      </c>
      <c r="AP252" s="2" t="str">
        <f ca="1">IF(Table1[[#This Row],[QTY_ECER_MG_3]]="","",Table1[[#This Row],[STN SISA X]])</f>
        <v/>
      </c>
      <c r="AQ252" s="4" t="str">
        <f ca="1">IF(Table1[[#This Row],[CTN_MG_3]]="","",COUNT(AN$6:AN252))</f>
        <v/>
      </c>
      <c r="AR252" s="3">
        <f ca="1">INDEX([1]!NOTA[TGL_H],Table1[[#This Row],[//NOTA]])</f>
        <v>45119</v>
      </c>
    </row>
    <row r="253" spans="1:44" x14ac:dyDescent="0.25">
      <c r="A253" s="1">
        <v>309</v>
      </c>
      <c r="D253" s="4" t="str">
        <f ca="1">INDEX([1]!NOTA[NB NOTA_C_QTY],Table1[[#This Row],[//NOTA]])</f>
        <v>pcmagac176222*75144pcsartomoro</v>
      </c>
      <c r="E25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pcmagnitac176222x75144pcs</v>
      </c>
      <c r="F253" s="4" t="e">
        <f ca="1">MATCH(E$5:E$345,[2]!GLOBAL[POINTER],0)</f>
        <v>#N/A</v>
      </c>
      <c r="G253" s="4">
        <f t="shared" si="3"/>
        <v>309</v>
      </c>
      <c r="H253" s="4">
        <f ca="1">MATCH(Table1[[#This Row],[NB NOTA_C_QTY]],[3]!db[NB NOTA_C_QTY],0)</f>
        <v>1822</v>
      </c>
      <c r="I253" s="4" t="str">
        <f ca="1">INDEX(INDIRECT($4:$4),Table1[//DB])</f>
        <v>Pc Magnit  AC-1762 22x7.5</v>
      </c>
      <c r="J253" s="4" t="str">
        <f ca="1">INDEX(INDIRECT($4:$4),Table1[//DB])</f>
        <v>ARTO MORO</v>
      </c>
      <c r="K253" s="5" t="str">
        <f ca="1">INDEX(INDIRECT($4:$4),Table1[//DB])</f>
        <v>SAMUDERA ANGKASA JAYA</v>
      </c>
      <c r="L253" s="4" t="str">
        <f ca="1">INDEX(INDIRECT($4:$4),Table1[//DB])</f>
        <v>144 PCS</v>
      </c>
      <c r="M253" s="4" t="str">
        <f ca="1">INDEX(INDIRECT($4:$4),Table1[//DB])</f>
        <v>pcase</v>
      </c>
      <c r="N253" s="4" t="str">
        <f ca="1">INDEX(INDIRECT($4:$4),Table1[//DB])</f>
        <v>144</v>
      </c>
      <c r="O253" s="4" t="str">
        <f ca="1">INDEX(INDIRECT($4:$4),Table1[//DB])</f>
        <v>PCS</v>
      </c>
      <c r="P253" s="4" t="str">
        <f ca="1">INDEX(INDIRECT($4:$4),Table1[//DB])</f>
        <v/>
      </c>
      <c r="Q253" s="4" t="str">
        <f ca="1">INDEX(INDIRECT($4:$4),Table1[//DB])</f>
        <v/>
      </c>
      <c r="R253" s="4" t="str">
        <f ca="1">INDEX(INDIRECT($4:$4),Table1[//DB])</f>
        <v/>
      </c>
      <c r="S253" s="4" t="str">
        <f ca="1">INDEX(INDIRECT($4:$4),Table1[//DB])</f>
        <v/>
      </c>
      <c r="T253" s="4">
        <f ca="1">INDEX(INDIRECT($4:$4),Table1[//DB])</f>
        <v>144</v>
      </c>
      <c r="U253" s="4" t="str">
        <f ca="1">INDEX(INDIRECT($4:$4),Table1[//DB])</f>
        <v>PCS</v>
      </c>
      <c r="V253" s="4"/>
      <c r="W253" s="2">
        <f>INDEX([1]!NOTA[C],Table1[[#This Row],[//NOTA]])</f>
        <v>3</v>
      </c>
      <c r="X25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3" s="2">
        <f>IF(Table1[[#This Row],[CTN]]&lt;1,"",INDEX([1]!NOTA[QTY],Table1[[#This Row],[//NOTA]]))</f>
        <v>432</v>
      </c>
      <c r="Z253" s="2" t="str">
        <f>IF(Table1[[#This Row],[CTN]]&lt;1,"",INDEX([1]!NOTA[STN],Table1[[#This Row],[//NOTA]]))</f>
        <v>PCS</v>
      </c>
      <c r="AA2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253" s="4" t="str">
        <f>IF(Table1[[#This Row],[CTN]]&lt;1,INDEX([1]!NOTA[QTY],Table1[[#This Row],[//NOTA]]),"")</f>
        <v/>
      </c>
      <c r="AC253" s="4" t="str">
        <f>IF(Table1[[#This Row],[SISA]]="","",INDEX([1]!NOTA[STN],Table1[[#This Row],[//NOTA]]))</f>
        <v/>
      </c>
      <c r="AD2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3" s="2" t="str">
        <f>IF(Table1[[#This Row],[SISA X]]="","",Table1[[#This Row],[STN X]])</f>
        <v/>
      </c>
      <c r="AF253" s="2" t="str">
        <f ca="1">IF(AND(AR$5:AR$345&gt;=$3:$3,AR$5:AR$345&lt;=$4:$4),Table1[[#This Row],[CTN]],"")</f>
        <v/>
      </c>
      <c r="AG253" s="2" t="str">
        <f ca="1">IF(Table1[[#This Row],[CTN_MG_1]]="","",Table1[[#This Row],[SISA X]])</f>
        <v/>
      </c>
      <c r="AH253" s="2" t="str">
        <f ca="1">IF(Table1[[#This Row],[QTY_ECER_MG_1]]="","",Table1[[#This Row],[STN SISA X]])</f>
        <v/>
      </c>
      <c r="AI253" s="2" t="str">
        <f ca="1">IF(Table1[[#This Row],[CTN_MG_1]]="","",COUNT(AF$6:AF253))</f>
        <v/>
      </c>
      <c r="AJ253" s="2">
        <f ca="1">IF(AND(Table1[TGL_H]&gt;=$3:$3,Table1[TGL_H]&lt;=$4:$4),Table1[CTN],"")</f>
        <v>3</v>
      </c>
      <c r="AK253" s="2" t="str">
        <f ca="1">IF(Table1[[#This Row],[CTN_MG_2]]="","",Table1[[#This Row],[SISA X]])</f>
        <v/>
      </c>
      <c r="AL253" s="2" t="str">
        <f ca="1">IF(Table1[[#This Row],[QTY_ECER_MG_2]]="","",Table1[[#This Row],[STN SISA X]])</f>
        <v/>
      </c>
      <c r="AM253" s="2">
        <f ca="1">IF(Table1[[#This Row],[CTN_MG_2]]="","",COUNT(AJ$6:AJ253))</f>
        <v>79</v>
      </c>
      <c r="AN253" s="2" t="str">
        <f ca="1">IF(AND(AR$5:AR$345&gt;=$3:$3,AR$5:AR$345&lt;=$4:$4),Table1[[#This Row],[CTN]],"")</f>
        <v/>
      </c>
      <c r="AO253" s="2" t="str">
        <f ca="1">IF(Table1[[#This Row],[CTN_MG_3]]="","",Table1[[#This Row],[SISA X]])</f>
        <v/>
      </c>
      <c r="AP253" s="2" t="str">
        <f ca="1">IF(Table1[[#This Row],[QTY_ECER_MG_3]]="","",Table1[[#This Row],[STN SISA X]])</f>
        <v/>
      </c>
      <c r="AQ253" s="4" t="str">
        <f ca="1">IF(Table1[[#This Row],[CTN_MG_3]]="","",COUNT(AN$6:AN253))</f>
        <v/>
      </c>
      <c r="AR253" s="3">
        <f ca="1">INDEX([1]!NOTA[TGL_H],Table1[[#This Row],[//NOTA]])</f>
        <v>45119</v>
      </c>
    </row>
    <row r="254" spans="1:44" x14ac:dyDescent="0.25">
      <c r="A254" s="1">
        <v>310</v>
      </c>
      <c r="D254" s="4" t="str">
        <f ca="1">INDEX([1]!NOTA[NB NOTA_C_QTY],Table1[[#This Row],[//NOTA]])</f>
        <v>pcmagfc175722*75144pcsartomoro</v>
      </c>
      <c r="E25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pcmagnitfc175722x75144pcs</v>
      </c>
      <c r="F254" s="4" t="e">
        <f ca="1">MATCH(E$5:E$345,[2]!GLOBAL[POINTER],0)</f>
        <v>#N/A</v>
      </c>
      <c r="G254" s="4">
        <f t="shared" si="3"/>
        <v>310</v>
      </c>
      <c r="H254" s="4">
        <f ca="1">MATCH(Table1[[#This Row],[NB NOTA_C_QTY]],[3]!db[NB NOTA_C_QTY],0)</f>
        <v>1828</v>
      </c>
      <c r="I254" s="4" t="str">
        <f ca="1">INDEX(INDIRECT($4:$4),Table1[//DB])</f>
        <v>Pc Magnit FC-1757 22x7.5</v>
      </c>
      <c r="J254" s="4" t="str">
        <f ca="1">INDEX(INDIRECT($4:$4),Table1[//DB])</f>
        <v>ARTO MORO</v>
      </c>
      <c r="K254" s="5" t="str">
        <f ca="1">INDEX(INDIRECT($4:$4),Table1[//DB])</f>
        <v>SAMUDERA ANGKASA JAYA</v>
      </c>
      <c r="L254" s="4" t="str">
        <f ca="1">INDEX(INDIRECT($4:$4),Table1[//DB])</f>
        <v>144 PCS</v>
      </c>
      <c r="M254" s="4" t="str">
        <f ca="1">INDEX(INDIRECT($4:$4),Table1[//DB])</f>
        <v>pcase</v>
      </c>
      <c r="N254" s="4" t="str">
        <f ca="1">INDEX(INDIRECT($4:$4),Table1[//DB])</f>
        <v>144</v>
      </c>
      <c r="O254" s="4" t="str">
        <f ca="1">INDEX(INDIRECT($4:$4),Table1[//DB])</f>
        <v>PCS</v>
      </c>
      <c r="P254" s="4" t="str">
        <f ca="1">INDEX(INDIRECT($4:$4),Table1[//DB])</f>
        <v/>
      </c>
      <c r="Q254" s="4" t="str">
        <f ca="1">INDEX(INDIRECT($4:$4),Table1[//DB])</f>
        <v/>
      </c>
      <c r="R254" s="4" t="str">
        <f ca="1">INDEX(INDIRECT($4:$4),Table1[//DB])</f>
        <v/>
      </c>
      <c r="S254" s="4" t="str">
        <f ca="1">INDEX(INDIRECT($4:$4),Table1[//DB])</f>
        <v/>
      </c>
      <c r="T254" s="4">
        <f ca="1">INDEX(INDIRECT($4:$4),Table1[//DB])</f>
        <v>144</v>
      </c>
      <c r="U254" s="4" t="str">
        <f ca="1">INDEX(INDIRECT($4:$4),Table1[//DB])</f>
        <v>PCS</v>
      </c>
      <c r="V254" s="4"/>
      <c r="W254" s="2">
        <f>INDEX([1]!NOTA[C],Table1[[#This Row],[//NOTA]])</f>
        <v>2</v>
      </c>
      <c r="X25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54" s="2">
        <f>IF(Table1[[#This Row],[CTN]]&lt;1,"",INDEX([1]!NOTA[QTY],Table1[[#This Row],[//NOTA]]))</f>
        <v>288</v>
      </c>
      <c r="Z254" s="2" t="str">
        <f>IF(Table1[[#This Row],[CTN]]&lt;1,"",INDEX([1]!NOTA[STN],Table1[[#This Row],[//NOTA]]))</f>
        <v>PCS</v>
      </c>
      <c r="AA2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54" s="4" t="str">
        <f>IF(Table1[[#This Row],[CTN]]&lt;1,INDEX([1]!NOTA[QTY],Table1[[#This Row],[//NOTA]]),"")</f>
        <v/>
      </c>
      <c r="AC254" s="4" t="str">
        <f>IF(Table1[[#This Row],[SISA]]="","",INDEX([1]!NOTA[STN],Table1[[#This Row],[//NOTA]]))</f>
        <v/>
      </c>
      <c r="AD2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4" s="2" t="str">
        <f>IF(Table1[[#This Row],[SISA X]]="","",Table1[[#This Row],[STN X]])</f>
        <v/>
      </c>
      <c r="AF254" s="2" t="str">
        <f ca="1">IF(AND(AR$5:AR$345&gt;=$3:$3,AR$5:AR$345&lt;=$4:$4),Table1[[#This Row],[CTN]],"")</f>
        <v/>
      </c>
      <c r="AG254" s="2" t="str">
        <f ca="1">IF(Table1[[#This Row],[CTN_MG_1]]="","",Table1[[#This Row],[SISA X]])</f>
        <v/>
      </c>
      <c r="AH254" s="2" t="str">
        <f ca="1">IF(Table1[[#This Row],[QTY_ECER_MG_1]]="","",Table1[[#This Row],[STN SISA X]])</f>
        <v/>
      </c>
      <c r="AI254" s="2" t="str">
        <f ca="1">IF(Table1[[#This Row],[CTN_MG_1]]="","",COUNT(AF$6:AF254))</f>
        <v/>
      </c>
      <c r="AJ254" s="2">
        <f ca="1">IF(AND(Table1[TGL_H]&gt;=$3:$3,Table1[TGL_H]&lt;=$4:$4),Table1[CTN],"")</f>
        <v>2</v>
      </c>
      <c r="AK254" s="2" t="str">
        <f ca="1">IF(Table1[[#This Row],[CTN_MG_2]]="","",Table1[[#This Row],[SISA X]])</f>
        <v/>
      </c>
      <c r="AL254" s="2" t="str">
        <f ca="1">IF(Table1[[#This Row],[QTY_ECER_MG_2]]="","",Table1[[#This Row],[STN SISA X]])</f>
        <v/>
      </c>
      <c r="AM254" s="2">
        <f ca="1">IF(Table1[[#This Row],[CTN_MG_2]]="","",COUNT(AJ$6:AJ254))</f>
        <v>80</v>
      </c>
      <c r="AN254" s="2" t="str">
        <f ca="1">IF(AND(AR$5:AR$345&gt;=$3:$3,AR$5:AR$345&lt;=$4:$4),Table1[[#This Row],[CTN]],"")</f>
        <v/>
      </c>
      <c r="AO254" s="2" t="str">
        <f ca="1">IF(Table1[[#This Row],[CTN_MG_3]]="","",Table1[[#This Row],[SISA X]])</f>
        <v/>
      </c>
      <c r="AP254" s="2" t="str">
        <f ca="1">IF(Table1[[#This Row],[QTY_ECER_MG_3]]="","",Table1[[#This Row],[STN SISA X]])</f>
        <v/>
      </c>
      <c r="AQ254" s="4" t="str">
        <f ca="1">IF(Table1[[#This Row],[CTN_MG_3]]="","",COUNT(AN$6:AN254))</f>
        <v/>
      </c>
      <c r="AR254" s="3">
        <f ca="1">INDEX([1]!NOTA[TGL_H],Table1[[#This Row],[//NOTA]])</f>
        <v>45119</v>
      </c>
    </row>
    <row r="255" spans="1:44" x14ac:dyDescent="0.25">
      <c r="A255" s="1">
        <v>311</v>
      </c>
      <c r="D255" s="4" t="str">
        <f ca="1">INDEX([1]!NOTA[NB NOTA_C_QTY],Table1[[#This Row],[//NOTA]])</f>
        <v>pcmagfx221022*10metaliklebar120pcsartomoro</v>
      </c>
      <c r="E25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pcmagnitfx2210metaliklebar22x10120pcs</v>
      </c>
      <c r="F255" s="4" t="e">
        <f ca="1">MATCH(E$5:E$345,[2]!GLOBAL[POINTER],0)</f>
        <v>#N/A</v>
      </c>
      <c r="G255" s="4">
        <f t="shared" si="3"/>
        <v>311</v>
      </c>
      <c r="H255" s="4">
        <f ca="1">MATCH(Table1[[#This Row],[NB NOTA_C_QTY]],[3]!db[NB NOTA_C_QTY],0)</f>
        <v>1834</v>
      </c>
      <c r="I255" s="4" t="str">
        <f ca="1">INDEX(INDIRECT($4:$4),Table1[//DB])</f>
        <v>Pc Magnit FX-2210 Metalik Lebar 22x10</v>
      </c>
      <c r="J255" s="4" t="str">
        <f ca="1">INDEX(INDIRECT($4:$4),Table1[//DB])</f>
        <v>ARTO MORO</v>
      </c>
      <c r="K255" s="5" t="str">
        <f ca="1">INDEX(INDIRECT($4:$4),Table1[//DB])</f>
        <v>SAMUDERA ANGKASA JAYA</v>
      </c>
      <c r="L255" s="4" t="str">
        <f ca="1">INDEX(INDIRECT($4:$4),Table1[//DB])</f>
        <v>120 PCS</v>
      </c>
      <c r="M255" s="4" t="str">
        <f ca="1">INDEX(INDIRECT($4:$4),Table1[//DB])</f>
        <v>pcase</v>
      </c>
      <c r="N255" s="4" t="str">
        <f ca="1">INDEX(INDIRECT($4:$4),Table1[//DB])</f>
        <v>120</v>
      </c>
      <c r="O255" s="4" t="str">
        <f ca="1">INDEX(INDIRECT($4:$4),Table1[//DB])</f>
        <v>PCS</v>
      </c>
      <c r="P255" s="4" t="str">
        <f ca="1">INDEX(INDIRECT($4:$4),Table1[//DB])</f>
        <v/>
      </c>
      <c r="Q255" s="4" t="str">
        <f ca="1">INDEX(INDIRECT($4:$4),Table1[//DB])</f>
        <v/>
      </c>
      <c r="R255" s="4" t="str">
        <f ca="1">INDEX(INDIRECT($4:$4),Table1[//DB])</f>
        <v/>
      </c>
      <c r="S255" s="4" t="str">
        <f ca="1">INDEX(INDIRECT($4:$4),Table1[//DB])</f>
        <v/>
      </c>
      <c r="T255" s="4">
        <f ca="1">INDEX(INDIRECT($4:$4),Table1[//DB])</f>
        <v>120</v>
      </c>
      <c r="U255" s="4" t="str">
        <f ca="1">INDEX(INDIRECT($4:$4),Table1[//DB])</f>
        <v>PCS</v>
      </c>
      <c r="V255" s="4"/>
      <c r="W255" s="2">
        <f>INDEX([1]!NOTA[C],Table1[[#This Row],[//NOTA]])</f>
        <v>1</v>
      </c>
      <c r="X2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5" s="2">
        <f>IF(Table1[[#This Row],[CTN]]&lt;1,"",INDEX([1]!NOTA[QTY],Table1[[#This Row],[//NOTA]]))</f>
        <v>120</v>
      </c>
      <c r="Z255" s="2" t="str">
        <f>IF(Table1[[#This Row],[CTN]]&lt;1,"",INDEX([1]!NOTA[STN],Table1[[#This Row],[//NOTA]]))</f>
        <v>PCS</v>
      </c>
      <c r="AA2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55" s="4" t="str">
        <f>IF(Table1[[#This Row],[CTN]]&lt;1,INDEX([1]!NOTA[QTY],Table1[[#This Row],[//NOTA]]),"")</f>
        <v/>
      </c>
      <c r="AC255" s="4" t="str">
        <f>IF(Table1[[#This Row],[SISA]]="","",INDEX([1]!NOTA[STN],Table1[[#This Row],[//NOTA]]))</f>
        <v/>
      </c>
      <c r="AD2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5" s="2" t="str">
        <f>IF(Table1[[#This Row],[SISA X]]="","",Table1[[#This Row],[STN X]])</f>
        <v/>
      </c>
      <c r="AF255" s="2" t="str">
        <f ca="1">IF(AND(AR$5:AR$345&gt;=$3:$3,AR$5:AR$345&lt;=$4:$4),Table1[[#This Row],[CTN]],"")</f>
        <v/>
      </c>
      <c r="AG255" s="2" t="str">
        <f ca="1">IF(Table1[[#This Row],[CTN_MG_1]]="","",Table1[[#This Row],[SISA X]])</f>
        <v/>
      </c>
      <c r="AH255" s="2" t="str">
        <f ca="1">IF(Table1[[#This Row],[QTY_ECER_MG_1]]="","",Table1[[#This Row],[STN SISA X]])</f>
        <v/>
      </c>
      <c r="AI255" s="2" t="str">
        <f ca="1">IF(Table1[[#This Row],[CTN_MG_1]]="","",COUNT(AF$6:AF255))</f>
        <v/>
      </c>
      <c r="AJ255" s="2">
        <f ca="1">IF(AND(Table1[TGL_H]&gt;=$3:$3,Table1[TGL_H]&lt;=$4:$4),Table1[CTN],"")</f>
        <v>1</v>
      </c>
      <c r="AK255" s="2" t="str">
        <f ca="1">IF(Table1[[#This Row],[CTN_MG_2]]="","",Table1[[#This Row],[SISA X]])</f>
        <v/>
      </c>
      <c r="AL255" s="2" t="str">
        <f ca="1">IF(Table1[[#This Row],[QTY_ECER_MG_2]]="","",Table1[[#This Row],[STN SISA X]])</f>
        <v/>
      </c>
      <c r="AM255" s="2">
        <f ca="1">IF(Table1[[#This Row],[CTN_MG_2]]="","",COUNT(AJ$6:AJ255))</f>
        <v>81</v>
      </c>
      <c r="AN255" s="2" t="str">
        <f ca="1">IF(AND(AR$5:AR$345&gt;=$3:$3,AR$5:AR$345&lt;=$4:$4),Table1[[#This Row],[CTN]],"")</f>
        <v/>
      </c>
      <c r="AO255" s="2" t="str">
        <f ca="1">IF(Table1[[#This Row],[CTN_MG_3]]="","",Table1[[#This Row],[SISA X]])</f>
        <v/>
      </c>
      <c r="AP255" s="2" t="str">
        <f ca="1">IF(Table1[[#This Row],[QTY_ECER_MG_3]]="","",Table1[[#This Row],[STN SISA X]])</f>
        <v/>
      </c>
      <c r="AQ255" s="4" t="str">
        <f ca="1">IF(Table1[[#This Row],[CTN_MG_3]]="","",COUNT(AN$6:AN255))</f>
        <v/>
      </c>
      <c r="AR255" s="3">
        <f ca="1">INDEX([1]!NOTA[TGL_H],Table1[[#This Row],[//NOTA]])</f>
        <v>45119</v>
      </c>
    </row>
    <row r="256" spans="1:44" x14ac:dyDescent="0.25">
      <c r="A256" s="1">
        <v>313</v>
      </c>
      <c r="D256" s="4" t="str">
        <f ca="1">INDEX([1]!NOTA[NB NOTA_C_QTY],Table1[[#This Row],[//NOTA]])</f>
        <v>ballpentf1190htm03mmhightech96lsnuntana</v>
      </c>
      <c r="E25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bpgeltf1190hitek03mmhitam96lsn</v>
      </c>
      <c r="F256" s="4">
        <f ca="1">MATCH(E$5:E$345,[2]!GLOBAL[POINTER],0)</f>
        <v>2532</v>
      </c>
      <c r="G256" s="4">
        <f t="shared" si="3"/>
        <v>313</v>
      </c>
      <c r="H256" s="4">
        <f ca="1">MATCH(Table1[[#This Row],[NB NOTA_C_QTY]],[3]!db[NB NOTA_C_QTY],0)</f>
        <v>115</v>
      </c>
      <c r="I256" s="4" t="str">
        <f ca="1">INDEX(INDIRECT($4:$4),Table1[//DB])</f>
        <v>Bp gel TF-1190 hitek 0.3mm hitam</v>
      </c>
      <c r="J256" s="4" t="str">
        <f ca="1">INDEX(INDIRECT($4:$4),Table1[//DB])</f>
        <v>UNTANA</v>
      </c>
      <c r="K256" s="5" t="str">
        <f ca="1">INDEX(INDIRECT($4:$4),Table1[//DB])</f>
        <v>DUTA BUANA</v>
      </c>
      <c r="L256" s="4" t="str">
        <f ca="1">INDEX(INDIRECT($4:$4),Table1[//DB])</f>
        <v>96 LSN</v>
      </c>
      <c r="M256" s="4" t="str">
        <f ca="1">INDEX(INDIRECT($4:$4),Table1[//DB])</f>
        <v>pen</v>
      </c>
      <c r="N256" s="4" t="str">
        <f ca="1">INDEX(INDIRECT($4:$4),Table1[//DB])</f>
        <v>96</v>
      </c>
      <c r="O256" s="4" t="str">
        <f ca="1">INDEX(INDIRECT($4:$4),Table1[//DB])</f>
        <v>LSN</v>
      </c>
      <c r="P256" s="4">
        <f ca="1">INDEX(INDIRECT($4:$4),Table1[//DB])</f>
        <v>12</v>
      </c>
      <c r="Q256" s="4" t="str">
        <f ca="1">INDEX(INDIRECT($4:$4),Table1[//DB])</f>
        <v>PCS</v>
      </c>
      <c r="R256" s="4" t="str">
        <f ca="1">INDEX(INDIRECT($4:$4),Table1[//DB])</f>
        <v/>
      </c>
      <c r="S256" s="4" t="str">
        <f ca="1">INDEX(INDIRECT($4:$4),Table1[//DB])</f>
        <v/>
      </c>
      <c r="T256" s="4">
        <f ca="1">INDEX(INDIRECT($4:$4),Table1[//DB])</f>
        <v>1152</v>
      </c>
      <c r="U256" s="4" t="str">
        <f ca="1">INDEX(INDIRECT($4:$4),Table1[//DB])</f>
        <v>PCS</v>
      </c>
      <c r="V256" s="4"/>
      <c r="W256" s="2">
        <f>INDEX([1]!NOTA[C],Table1[[#This Row],[//NOTA]])</f>
        <v>7</v>
      </c>
      <c r="X256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6" s="2">
        <f>IF(Table1[[#This Row],[CTN]]&lt;1,"",INDEX([1]!NOTA[QTY],Table1[[#This Row],[//NOTA]]))</f>
        <v>672</v>
      </c>
      <c r="Z256" s="2" t="str">
        <f>IF(Table1[[#This Row],[CTN]]&lt;1,"",INDEX([1]!NOTA[STN],Table1[[#This Row],[//NOTA]]))</f>
        <v>LSN</v>
      </c>
      <c r="AA25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8064</v>
      </c>
      <c r="AB256" s="4" t="str">
        <f>IF(Table1[[#This Row],[CTN]]&lt;1,INDEX([1]!NOTA[QTY],Table1[[#This Row],[//NOTA]]),"")</f>
        <v/>
      </c>
      <c r="AC256" s="4" t="str">
        <f>IF(Table1[[#This Row],[SISA]]="","",INDEX([1]!NOTA[STN],Table1[[#This Row],[//NOTA]]))</f>
        <v/>
      </c>
      <c r="AD2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6" s="2" t="str">
        <f>IF(Table1[[#This Row],[SISA X]]="","",Table1[[#This Row],[STN X]])</f>
        <v/>
      </c>
      <c r="AF256" s="2" t="str">
        <f ca="1">IF(AND(AR$5:AR$345&gt;=$3:$3,AR$5:AR$345&lt;=$4:$4),Table1[[#This Row],[CTN]],"")</f>
        <v/>
      </c>
      <c r="AG256" s="2" t="str">
        <f ca="1">IF(Table1[[#This Row],[CTN_MG_1]]="","",Table1[[#This Row],[SISA X]])</f>
        <v/>
      </c>
      <c r="AH256" s="2" t="str">
        <f ca="1">IF(Table1[[#This Row],[QTY_ECER_MG_1]]="","",Table1[[#This Row],[STN SISA X]])</f>
        <v/>
      </c>
      <c r="AI256" s="2" t="str">
        <f ca="1">IF(Table1[[#This Row],[CTN_MG_1]]="","",COUNT(AF$6:AF256))</f>
        <v/>
      </c>
      <c r="AJ256" s="2">
        <f ca="1">IF(AND(Table1[TGL_H]&gt;=$3:$3,Table1[TGL_H]&lt;=$4:$4),Table1[CTN],"")</f>
        <v>7</v>
      </c>
      <c r="AK256" s="2" t="str">
        <f ca="1">IF(Table1[[#This Row],[CTN_MG_2]]="","",Table1[[#This Row],[SISA X]])</f>
        <v/>
      </c>
      <c r="AL256" s="2" t="str">
        <f ca="1">IF(Table1[[#This Row],[QTY_ECER_MG_2]]="","",Table1[[#This Row],[STN SISA X]])</f>
        <v/>
      </c>
      <c r="AM256" s="2">
        <f ca="1">IF(Table1[[#This Row],[CTN_MG_2]]="","",COUNT(AJ$6:AJ256))</f>
        <v>82</v>
      </c>
      <c r="AN256" s="2" t="str">
        <f ca="1">IF(AND(AR$5:AR$345&gt;=$3:$3,AR$5:AR$345&lt;=$4:$4),Table1[[#This Row],[CTN]],"")</f>
        <v/>
      </c>
      <c r="AO256" s="2" t="str">
        <f ca="1">IF(Table1[[#This Row],[CTN_MG_3]]="","",Table1[[#This Row],[SISA X]])</f>
        <v/>
      </c>
      <c r="AP256" s="2" t="str">
        <f ca="1">IF(Table1[[#This Row],[QTY_ECER_MG_3]]="","",Table1[[#This Row],[STN SISA X]])</f>
        <v/>
      </c>
      <c r="AQ256" s="4" t="str">
        <f ca="1">IF(Table1[[#This Row],[CTN_MG_3]]="","",COUNT(AN$6:AN256))</f>
        <v/>
      </c>
      <c r="AR256" s="3">
        <f ca="1">INDEX([1]!NOTA[TGL_H],Table1[[#This Row],[//NOTA]])</f>
        <v>45119</v>
      </c>
    </row>
    <row r="257" spans="1:44" x14ac:dyDescent="0.25">
      <c r="A257" s="1">
        <v>315</v>
      </c>
      <c r="D257" s="4" t="str">
        <f ca="1">INDEX([1]!NOTA[NB NOTA_C_QTY],Table1[[#This Row],[//NOTA]])</f>
        <v>ballpengeltf311503mmhightechknock96lsnuntana</v>
      </c>
      <c r="E25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bpgeltf3115hitekknock03mm96lsn</v>
      </c>
      <c r="F257" s="4">
        <f ca="1">MATCH(E$5:E$345,[2]!GLOBAL[POINTER],0)</f>
        <v>521</v>
      </c>
      <c r="G257" s="4">
        <f t="shared" si="3"/>
        <v>315</v>
      </c>
      <c r="H257" s="4">
        <f ca="1">MATCH(Table1[[#This Row],[NB NOTA_C_QTY]],[3]!db[NB NOTA_C_QTY],0)</f>
        <v>111</v>
      </c>
      <c r="I257" s="4" t="str">
        <f ca="1">INDEX(INDIRECT($4:$4),Table1[//DB])</f>
        <v>Bp gel TF-3115 hitek knock 0.3mm</v>
      </c>
      <c r="J257" s="4" t="str">
        <f ca="1">INDEX(INDIRECT($4:$4),Table1[//DB])</f>
        <v>UNTANA</v>
      </c>
      <c r="K257" s="5" t="str">
        <f ca="1">INDEX(INDIRECT($4:$4),Table1[//DB])</f>
        <v>DUTA BUANA</v>
      </c>
      <c r="L257" s="4" t="str">
        <f ca="1">INDEX(INDIRECT($4:$4),Table1[//DB])</f>
        <v>96 LSN</v>
      </c>
      <c r="M257" s="4" t="str">
        <f ca="1">INDEX(INDIRECT($4:$4),Table1[//DB])</f>
        <v>pen</v>
      </c>
      <c r="N257" s="4" t="str">
        <f ca="1">INDEX(INDIRECT($4:$4),Table1[//DB])</f>
        <v>96</v>
      </c>
      <c r="O257" s="4" t="str">
        <f ca="1">INDEX(INDIRECT($4:$4),Table1[//DB])</f>
        <v>LSN</v>
      </c>
      <c r="P257" s="4">
        <f ca="1">INDEX(INDIRECT($4:$4),Table1[//DB])</f>
        <v>12</v>
      </c>
      <c r="Q257" s="4" t="str">
        <f ca="1">INDEX(INDIRECT($4:$4),Table1[//DB])</f>
        <v>PCS</v>
      </c>
      <c r="R257" s="4" t="str">
        <f ca="1">INDEX(INDIRECT($4:$4),Table1[//DB])</f>
        <v/>
      </c>
      <c r="S257" s="4" t="str">
        <f ca="1">INDEX(INDIRECT($4:$4),Table1[//DB])</f>
        <v/>
      </c>
      <c r="T257" s="4">
        <f ca="1">INDEX(INDIRECT($4:$4),Table1[//DB])</f>
        <v>1152</v>
      </c>
      <c r="U257" s="4" t="str">
        <f ca="1">INDEX(INDIRECT($4:$4),Table1[//DB])</f>
        <v>PCS</v>
      </c>
      <c r="V257" s="4"/>
      <c r="W257" s="2">
        <f>INDEX([1]!NOTA[C],Table1[[#This Row],[//NOTA]])</f>
        <v>5</v>
      </c>
      <c r="X2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57" s="2">
        <f>IF(Table1[[#This Row],[CTN]]&lt;1,"",INDEX([1]!NOTA[QTY],Table1[[#This Row],[//NOTA]]))</f>
        <v>480</v>
      </c>
      <c r="Z257" s="2" t="str">
        <f>IF(Table1[[#This Row],[CTN]]&lt;1,"",INDEX([1]!NOTA[STN],Table1[[#This Row],[//NOTA]]))</f>
        <v>LSN</v>
      </c>
      <c r="AA2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257" s="4" t="str">
        <f>IF(Table1[[#This Row],[CTN]]&lt;1,INDEX([1]!NOTA[QTY],Table1[[#This Row],[//NOTA]]),"")</f>
        <v/>
      </c>
      <c r="AC257" s="4" t="str">
        <f>IF(Table1[[#This Row],[SISA]]="","",INDEX([1]!NOTA[STN],Table1[[#This Row],[//NOTA]]))</f>
        <v/>
      </c>
      <c r="AD2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7" s="2" t="str">
        <f>IF(Table1[[#This Row],[SISA X]]="","",Table1[[#This Row],[STN X]])</f>
        <v/>
      </c>
      <c r="AF257" s="2" t="str">
        <f ca="1">IF(AND(AR$5:AR$345&gt;=$3:$3,AR$5:AR$345&lt;=$4:$4),Table1[[#This Row],[CTN]],"")</f>
        <v/>
      </c>
      <c r="AG257" s="2" t="str">
        <f ca="1">IF(Table1[[#This Row],[CTN_MG_1]]="","",Table1[[#This Row],[SISA X]])</f>
        <v/>
      </c>
      <c r="AH257" s="2" t="str">
        <f ca="1">IF(Table1[[#This Row],[QTY_ECER_MG_1]]="","",Table1[[#This Row],[STN SISA X]])</f>
        <v/>
      </c>
      <c r="AI257" s="2" t="str">
        <f ca="1">IF(Table1[[#This Row],[CTN_MG_1]]="","",COUNT(AF$6:AF257))</f>
        <v/>
      </c>
      <c r="AJ257" s="2">
        <f ca="1">IF(AND(Table1[TGL_H]&gt;=$3:$3,Table1[TGL_H]&lt;=$4:$4),Table1[CTN],"")</f>
        <v>5</v>
      </c>
      <c r="AK257" s="2" t="str">
        <f ca="1">IF(Table1[[#This Row],[CTN_MG_2]]="","",Table1[[#This Row],[SISA X]])</f>
        <v/>
      </c>
      <c r="AL257" s="2" t="str">
        <f ca="1">IF(Table1[[#This Row],[QTY_ECER_MG_2]]="","",Table1[[#This Row],[STN SISA X]])</f>
        <v/>
      </c>
      <c r="AM257" s="2">
        <f ca="1">IF(Table1[[#This Row],[CTN_MG_2]]="","",COUNT(AJ$6:AJ257))</f>
        <v>83</v>
      </c>
      <c r="AN257" s="2" t="str">
        <f ca="1">IF(AND(AR$5:AR$345&gt;=$3:$3,AR$5:AR$345&lt;=$4:$4),Table1[[#This Row],[CTN]],"")</f>
        <v/>
      </c>
      <c r="AO257" s="2" t="str">
        <f ca="1">IF(Table1[[#This Row],[CTN_MG_3]]="","",Table1[[#This Row],[SISA X]])</f>
        <v/>
      </c>
      <c r="AP257" s="2" t="str">
        <f ca="1">IF(Table1[[#This Row],[QTY_ECER_MG_3]]="","",Table1[[#This Row],[STN SISA X]])</f>
        <v/>
      </c>
      <c r="AQ257" s="4" t="str">
        <f ca="1">IF(Table1[[#This Row],[CTN_MG_3]]="","",COUNT(AN$6:AN257))</f>
        <v/>
      </c>
      <c r="AR257" s="3">
        <f ca="1">INDEX([1]!NOTA[TGL_H],Table1[[#This Row],[//NOTA]])</f>
        <v>45119</v>
      </c>
    </row>
    <row r="258" spans="1:44" x14ac:dyDescent="0.25">
      <c r="A258" s="1">
        <v>317</v>
      </c>
      <c r="D258" s="4" t="str">
        <f ca="1">INDEX([1]!NOTA[NB NOTA_C_QTY],Table1[[#This Row],[//NOTA]])</f>
        <v>ntagdmrh3014000pcsuntana</v>
      </c>
      <c r="E25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258" s="4">
        <f ca="1">MATCH(E$5:E$345,[2]!GLOBAL[POINTER],0)</f>
        <v>1388</v>
      </c>
      <c r="G258" s="4">
        <f t="shared" si="3"/>
        <v>317</v>
      </c>
      <c r="H258" s="4">
        <f ca="1">MATCH(Table1[[#This Row],[NB NOTA_C_QTY]],[3]!db[NB NOTA_C_QTY],0)</f>
        <v>1734</v>
      </c>
      <c r="I258" s="4" t="str">
        <f ca="1">INDEX(INDIRECT($4:$4),Table1[//DB])</f>
        <v>Name Tag Dus Merah 301</v>
      </c>
      <c r="J258" s="4" t="str">
        <f ca="1">INDEX(INDIRECT($4:$4),Table1[//DB])</f>
        <v>UNTANA</v>
      </c>
      <c r="K258" s="5" t="str">
        <f ca="1">INDEX(INDIRECT($4:$4),Table1[//DB])</f>
        <v>ETJ</v>
      </c>
      <c r="L258" s="4" t="str">
        <f ca="1">INDEX(INDIRECT($4:$4),Table1[//DB])</f>
        <v>4000 PCS</v>
      </c>
      <c r="M258" s="4" t="str">
        <f ca="1">INDEX(INDIRECT($4:$4),Table1[//DB])</f>
        <v>dll</v>
      </c>
      <c r="N258" s="4" t="str">
        <f ca="1">INDEX(INDIRECT($4:$4),Table1[//DB])</f>
        <v>4000</v>
      </c>
      <c r="O258" s="4" t="str">
        <f ca="1">INDEX(INDIRECT($4:$4),Table1[//DB])</f>
        <v>PCS</v>
      </c>
      <c r="P258" s="4" t="str">
        <f ca="1">INDEX(INDIRECT($4:$4),Table1[//DB])</f>
        <v/>
      </c>
      <c r="Q258" s="4" t="str">
        <f ca="1">INDEX(INDIRECT($4:$4),Table1[//DB])</f>
        <v/>
      </c>
      <c r="R258" s="4" t="str">
        <f ca="1">INDEX(INDIRECT($4:$4),Table1[//DB])</f>
        <v/>
      </c>
      <c r="S258" s="4" t="str">
        <f ca="1">INDEX(INDIRECT($4:$4),Table1[//DB])</f>
        <v/>
      </c>
      <c r="T258" s="4">
        <f ca="1">INDEX(INDIRECT($4:$4),Table1[//DB])</f>
        <v>4000</v>
      </c>
      <c r="U258" s="4" t="str">
        <f ca="1">INDEX(INDIRECT($4:$4),Table1[//DB])</f>
        <v>PCS</v>
      </c>
      <c r="V258" s="4"/>
      <c r="W258" s="2">
        <f>INDEX([1]!NOTA[C],Table1[[#This Row],[//NOTA]])</f>
        <v>3</v>
      </c>
      <c r="X25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8" s="2">
        <f>IF(Table1[[#This Row],[CTN]]&lt;1,"",INDEX([1]!NOTA[QTY],Table1[[#This Row],[//NOTA]]))</f>
        <v>12000</v>
      </c>
      <c r="Z258" s="2" t="str">
        <f>IF(Table1[[#This Row],[CTN]]&lt;1,"",INDEX([1]!NOTA[STN],Table1[[#This Row],[//NOTA]]))</f>
        <v>PCS</v>
      </c>
      <c r="AA2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12000</v>
      </c>
      <c r="AB258" s="4" t="str">
        <f>IF(Table1[[#This Row],[CTN]]&lt;1,INDEX([1]!NOTA[QTY],Table1[[#This Row],[//NOTA]]),"")</f>
        <v/>
      </c>
      <c r="AC258" s="4" t="str">
        <f>IF(Table1[[#This Row],[SISA]]="","",INDEX([1]!NOTA[STN],Table1[[#This Row],[//NOTA]]))</f>
        <v/>
      </c>
      <c r="AD2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8" s="2" t="str">
        <f>IF(Table1[[#This Row],[SISA X]]="","",Table1[[#This Row],[STN X]])</f>
        <v/>
      </c>
      <c r="AF258" s="2" t="str">
        <f ca="1">IF(AND(AR$5:AR$345&gt;=$3:$3,AR$5:AR$345&lt;=$4:$4),Table1[[#This Row],[CTN]],"")</f>
        <v/>
      </c>
      <c r="AG258" s="2" t="str">
        <f ca="1">IF(Table1[[#This Row],[CTN_MG_1]]="","",Table1[[#This Row],[SISA X]])</f>
        <v/>
      </c>
      <c r="AH258" s="2" t="str">
        <f ca="1">IF(Table1[[#This Row],[QTY_ECER_MG_1]]="","",Table1[[#This Row],[STN SISA X]])</f>
        <v/>
      </c>
      <c r="AI258" s="2" t="str">
        <f ca="1">IF(Table1[[#This Row],[CTN_MG_1]]="","",COUNT(AF$6:AF258))</f>
        <v/>
      </c>
      <c r="AJ258" s="2">
        <f ca="1">IF(AND(Table1[TGL_H]&gt;=$3:$3,Table1[TGL_H]&lt;=$4:$4),Table1[CTN],"")</f>
        <v>3</v>
      </c>
      <c r="AK258" s="2" t="str">
        <f ca="1">IF(Table1[[#This Row],[CTN_MG_2]]="","",Table1[[#This Row],[SISA X]])</f>
        <v/>
      </c>
      <c r="AL258" s="2" t="str">
        <f ca="1">IF(Table1[[#This Row],[QTY_ECER_MG_2]]="","",Table1[[#This Row],[STN SISA X]])</f>
        <v/>
      </c>
      <c r="AM258" s="2">
        <f ca="1">IF(Table1[[#This Row],[CTN_MG_2]]="","",COUNT(AJ$6:AJ258))</f>
        <v>84</v>
      </c>
      <c r="AN258" s="2" t="str">
        <f ca="1">IF(AND(AR$5:AR$345&gt;=$3:$3,AR$5:AR$345&lt;=$4:$4),Table1[[#This Row],[CTN]],"")</f>
        <v/>
      </c>
      <c r="AO258" s="2" t="str">
        <f ca="1">IF(Table1[[#This Row],[CTN_MG_3]]="","",Table1[[#This Row],[SISA X]])</f>
        <v/>
      </c>
      <c r="AP258" s="2" t="str">
        <f ca="1">IF(Table1[[#This Row],[QTY_ECER_MG_3]]="","",Table1[[#This Row],[STN SISA X]])</f>
        <v/>
      </c>
      <c r="AQ258" s="4" t="str">
        <f ca="1">IF(Table1[[#This Row],[CTN_MG_3]]="","",COUNT(AN$6:AN258))</f>
        <v/>
      </c>
      <c r="AR258" s="3">
        <f ca="1">INDEX([1]!NOTA[TGL_H],Table1[[#This Row],[//NOTA]])</f>
        <v>45119</v>
      </c>
    </row>
    <row r="259" spans="1:44" x14ac:dyDescent="0.25">
      <c r="A259" s="1">
        <v>319</v>
      </c>
      <c r="D259" s="4" t="str">
        <f ca="1">INDEX([1]!NOTA[NB NOTA_C_QTY],Table1[[#This Row],[//NOTA]])</f>
        <v>stickernamafancyholo2520pcsuntana</v>
      </c>
      <c r="E25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stickernamafancyholo2520pcs</v>
      </c>
      <c r="F259" s="4" t="e">
        <f ca="1">MATCH(E$5:E$345,[2]!GLOBAL[POINTER],0)</f>
        <v>#N/A</v>
      </c>
      <c r="G259" s="4">
        <f t="shared" si="3"/>
        <v>319</v>
      </c>
      <c r="H259" s="4">
        <f ca="1">MATCH(Table1[[#This Row],[NB NOTA_C_QTY]],[3]!db[NB NOTA_C_QTY],0)</f>
        <v>2600</v>
      </c>
      <c r="I259" s="4" t="str">
        <f ca="1">INDEX(INDIRECT($4:$4),Table1[//DB])</f>
        <v>Sticker Nama Fancy Holo</v>
      </c>
      <c r="J259" s="4" t="str">
        <f ca="1">INDEX(INDIRECT($4:$4),Table1[//DB])</f>
        <v>UNTANA</v>
      </c>
      <c r="K259" s="5" t="str">
        <f ca="1">INDEX(INDIRECT($4:$4),Table1[//DB])</f>
        <v>SAPUTRO OFFICE</v>
      </c>
      <c r="L259" s="4" t="str">
        <f ca="1">INDEX(INDIRECT($4:$4),Table1[//DB])</f>
        <v>2520 PCS</v>
      </c>
      <c r="M259" s="4" t="str">
        <f ca="1">INDEX(INDIRECT($4:$4),Table1[//DB])</f>
        <v>dll</v>
      </c>
      <c r="N259" s="4" t="str">
        <f ca="1">INDEX(INDIRECT($4:$4),Table1[//DB])</f>
        <v>2520</v>
      </c>
      <c r="O259" s="4" t="str">
        <f ca="1">INDEX(INDIRECT($4:$4),Table1[//DB])</f>
        <v>PCS</v>
      </c>
      <c r="P259" s="4" t="str">
        <f ca="1">INDEX(INDIRECT($4:$4),Table1[//DB])</f>
        <v/>
      </c>
      <c r="Q259" s="4" t="str">
        <f ca="1">INDEX(INDIRECT($4:$4),Table1[//DB])</f>
        <v/>
      </c>
      <c r="R259" s="4" t="str">
        <f ca="1">INDEX(INDIRECT($4:$4),Table1[//DB])</f>
        <v/>
      </c>
      <c r="S259" s="4" t="str">
        <f ca="1">INDEX(INDIRECT($4:$4),Table1[//DB])</f>
        <v/>
      </c>
      <c r="T259" s="4">
        <f ca="1">INDEX(INDIRECT($4:$4),Table1[//DB])</f>
        <v>2520</v>
      </c>
      <c r="U259" s="4" t="str">
        <f ca="1">INDEX(INDIRECT($4:$4),Table1[//DB])</f>
        <v>PCS</v>
      </c>
      <c r="V259" s="4"/>
      <c r="W259" s="2">
        <f>INDEX([1]!NOTA[C],Table1[[#This Row],[//NOTA]])</f>
        <v>9</v>
      </c>
      <c r="X259" s="2">
        <f ca="1">IF(Table1[[#This Row],[Column5]]/Table1[[#This Row],[QTY X]]=Table1[[#This Row],[CTN]],Table1[[#This Row],[Column5]]/Table1[[#This Row],[QTY X]],Table1[[#This Row],[Column5]]/Table1[[#This Row],[QTY X]]&amp;" xxx ")</f>
        <v>9</v>
      </c>
      <c r="Y259" s="2">
        <f>IF(Table1[[#This Row],[CTN]]&lt;1,"",INDEX([1]!NOTA[QTY],Table1[[#This Row],[//NOTA]]))</f>
        <v>22680</v>
      </c>
      <c r="Z259" s="2" t="str">
        <f>IF(Table1[[#This Row],[CTN]]&lt;1,"",INDEX([1]!NOTA[STN],Table1[[#This Row],[//NOTA]]))</f>
        <v>PCS</v>
      </c>
      <c r="AA2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22680</v>
      </c>
      <c r="AB259" s="4" t="str">
        <f>IF(Table1[[#This Row],[CTN]]&lt;1,INDEX([1]!NOTA[QTY],Table1[[#This Row],[//NOTA]]),"")</f>
        <v/>
      </c>
      <c r="AC259" s="4" t="str">
        <f>IF(Table1[[#This Row],[SISA]]="","",INDEX([1]!NOTA[STN],Table1[[#This Row],[//NOTA]]))</f>
        <v/>
      </c>
      <c r="AD2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9" s="2" t="str">
        <f>IF(Table1[[#This Row],[SISA X]]="","",Table1[[#This Row],[STN X]])</f>
        <v/>
      </c>
      <c r="AF259" s="2" t="str">
        <f ca="1">IF(AND(AR$5:AR$345&gt;=$3:$3,AR$5:AR$345&lt;=$4:$4),Table1[[#This Row],[CTN]],"")</f>
        <v/>
      </c>
      <c r="AG259" s="2" t="str">
        <f ca="1">IF(Table1[[#This Row],[CTN_MG_1]]="","",Table1[[#This Row],[SISA X]])</f>
        <v/>
      </c>
      <c r="AH259" s="2" t="str">
        <f ca="1">IF(Table1[[#This Row],[QTY_ECER_MG_1]]="","",Table1[[#This Row],[STN SISA X]])</f>
        <v/>
      </c>
      <c r="AI259" s="2" t="str">
        <f ca="1">IF(Table1[[#This Row],[CTN_MG_1]]="","",COUNT(AF$6:AF259))</f>
        <v/>
      </c>
      <c r="AJ259" s="2">
        <f ca="1">IF(AND(Table1[TGL_H]&gt;=$3:$3,Table1[TGL_H]&lt;=$4:$4),Table1[CTN],"")</f>
        <v>9</v>
      </c>
      <c r="AK259" s="2" t="str">
        <f ca="1">IF(Table1[[#This Row],[CTN_MG_2]]="","",Table1[[#This Row],[SISA X]])</f>
        <v/>
      </c>
      <c r="AL259" s="2" t="str">
        <f ca="1">IF(Table1[[#This Row],[QTY_ECER_MG_2]]="","",Table1[[#This Row],[STN SISA X]])</f>
        <v/>
      </c>
      <c r="AM259" s="2">
        <f ca="1">IF(Table1[[#This Row],[CTN_MG_2]]="","",COUNT(AJ$6:AJ259))</f>
        <v>85</v>
      </c>
      <c r="AN259" s="2" t="str">
        <f ca="1">IF(AND(AR$5:AR$345&gt;=$3:$3,AR$5:AR$345&lt;=$4:$4),Table1[[#This Row],[CTN]],"")</f>
        <v/>
      </c>
      <c r="AO259" s="2" t="str">
        <f ca="1">IF(Table1[[#This Row],[CTN_MG_3]]="","",Table1[[#This Row],[SISA X]])</f>
        <v/>
      </c>
      <c r="AP259" s="2" t="str">
        <f ca="1">IF(Table1[[#This Row],[QTY_ECER_MG_3]]="","",Table1[[#This Row],[STN SISA X]])</f>
        <v/>
      </c>
      <c r="AQ259" s="4" t="str">
        <f ca="1">IF(Table1[[#This Row],[CTN_MG_3]]="","",COUNT(AN$6:AN259))</f>
        <v/>
      </c>
      <c r="AR259" s="3">
        <f ca="1">INDEX([1]!NOTA[TGL_H],Table1[[#This Row],[//NOTA]])</f>
        <v>45122</v>
      </c>
    </row>
    <row r="260" spans="1:44" x14ac:dyDescent="0.25">
      <c r="A260" s="1">
        <v>320</v>
      </c>
      <c r="D260" s="4" t="str">
        <f ca="1">INDEX([1]!NOTA[NB NOTA_C_QTY],Table1[[#This Row],[//NOTA]])</f>
        <v>stickernamafancyholo3780pcsuntana</v>
      </c>
      <c r="E26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stickernamafancyholo3780pcs</v>
      </c>
      <c r="F260" s="4" t="e">
        <f ca="1">MATCH(E$5:E$345,[2]!GLOBAL[POINTER],0)</f>
        <v>#N/A</v>
      </c>
      <c r="G260" s="4">
        <f t="shared" si="3"/>
        <v>320</v>
      </c>
      <c r="H260" s="4">
        <f ca="1">MATCH(Table1[[#This Row],[NB NOTA_C_QTY]],[3]!db[NB NOTA_C_QTY],0)</f>
        <v>2601</v>
      </c>
      <c r="I260" s="4" t="str">
        <f ca="1">INDEX(INDIRECT($4:$4),Table1[//DB])</f>
        <v>Sticker Nama Fancy Holo</v>
      </c>
      <c r="J260" s="4" t="str">
        <f ca="1">INDEX(INDIRECT($4:$4),Table1[//DB])</f>
        <v>UNTANA</v>
      </c>
      <c r="K260" s="5" t="str">
        <f ca="1">INDEX(INDIRECT($4:$4),Table1[//DB])</f>
        <v>SAPUTRO OFFICE</v>
      </c>
      <c r="L260" s="4" t="str">
        <f ca="1">INDEX(INDIRECT($4:$4),Table1[//DB])</f>
        <v>3780 PCS</v>
      </c>
      <c r="M260" s="4" t="str">
        <f ca="1">INDEX(INDIRECT($4:$4),Table1[//DB])</f>
        <v>dll</v>
      </c>
      <c r="N260" s="4" t="str">
        <f ca="1">INDEX(INDIRECT($4:$4),Table1[//DB])</f>
        <v>3780</v>
      </c>
      <c r="O260" s="4" t="str">
        <f ca="1">INDEX(INDIRECT($4:$4),Table1[//DB])</f>
        <v>PCS</v>
      </c>
      <c r="P260" s="4" t="str">
        <f ca="1">INDEX(INDIRECT($4:$4),Table1[//DB])</f>
        <v/>
      </c>
      <c r="Q260" s="4" t="str">
        <f ca="1">INDEX(INDIRECT($4:$4),Table1[//DB])</f>
        <v/>
      </c>
      <c r="R260" s="4" t="str">
        <f ca="1">INDEX(INDIRECT($4:$4),Table1[//DB])</f>
        <v/>
      </c>
      <c r="S260" s="4" t="str">
        <f ca="1">INDEX(INDIRECT($4:$4),Table1[//DB])</f>
        <v/>
      </c>
      <c r="T260" s="4">
        <f ca="1">INDEX(INDIRECT($4:$4),Table1[//DB])</f>
        <v>3780</v>
      </c>
      <c r="U260" s="4" t="str">
        <f ca="1">INDEX(INDIRECT($4:$4),Table1[//DB])</f>
        <v>PCS</v>
      </c>
      <c r="V260" s="4"/>
      <c r="W260" s="2">
        <f>INDEX([1]!NOTA[C],Table1[[#This Row],[//NOTA]])</f>
        <v>4</v>
      </c>
      <c r="X260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260" s="2">
        <f>IF(Table1[[#This Row],[CTN]]&lt;1,"",INDEX([1]!NOTA[QTY],Table1[[#This Row],[//NOTA]]))</f>
        <v>15120</v>
      </c>
      <c r="Z260" s="2" t="str">
        <f>IF(Table1[[#This Row],[CTN]]&lt;1,"",INDEX([1]!NOTA[STN],Table1[[#This Row],[//NOTA]]))</f>
        <v>PCS</v>
      </c>
      <c r="AA2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15120</v>
      </c>
      <c r="AB260" s="4" t="str">
        <f>IF(Table1[[#This Row],[CTN]]&lt;1,INDEX([1]!NOTA[QTY],Table1[[#This Row],[//NOTA]]),"")</f>
        <v/>
      </c>
      <c r="AC260" s="4" t="str">
        <f>IF(Table1[[#This Row],[SISA]]="","",INDEX([1]!NOTA[STN],Table1[[#This Row],[//NOTA]]))</f>
        <v/>
      </c>
      <c r="AD2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0" s="2" t="str">
        <f>IF(Table1[[#This Row],[SISA X]]="","",Table1[[#This Row],[STN X]])</f>
        <v/>
      </c>
      <c r="AF260" s="2" t="str">
        <f ca="1">IF(AND(AR$5:AR$345&gt;=$3:$3,AR$5:AR$345&lt;=$4:$4),Table1[[#This Row],[CTN]],"")</f>
        <v/>
      </c>
      <c r="AG260" s="2" t="str">
        <f ca="1">IF(Table1[[#This Row],[CTN_MG_1]]="","",Table1[[#This Row],[SISA X]])</f>
        <v/>
      </c>
      <c r="AH260" s="2" t="str">
        <f ca="1">IF(Table1[[#This Row],[QTY_ECER_MG_1]]="","",Table1[[#This Row],[STN SISA X]])</f>
        <v/>
      </c>
      <c r="AI260" s="2" t="str">
        <f ca="1">IF(Table1[[#This Row],[CTN_MG_1]]="","",COUNT(AF$6:AF260))</f>
        <v/>
      </c>
      <c r="AJ260" s="2">
        <f ca="1">IF(AND(Table1[TGL_H]&gt;=$3:$3,Table1[TGL_H]&lt;=$4:$4),Table1[CTN],"")</f>
        <v>4</v>
      </c>
      <c r="AK260" s="2" t="str">
        <f ca="1">IF(Table1[[#This Row],[CTN_MG_2]]="","",Table1[[#This Row],[SISA X]])</f>
        <v/>
      </c>
      <c r="AL260" s="2" t="str">
        <f ca="1">IF(Table1[[#This Row],[QTY_ECER_MG_2]]="","",Table1[[#This Row],[STN SISA X]])</f>
        <v/>
      </c>
      <c r="AM260" s="2">
        <f ca="1">IF(Table1[[#This Row],[CTN_MG_2]]="","",COUNT(AJ$6:AJ260))</f>
        <v>86</v>
      </c>
      <c r="AN260" s="2" t="str">
        <f ca="1">IF(AND(AR$5:AR$345&gt;=$3:$3,AR$5:AR$345&lt;=$4:$4),Table1[[#This Row],[CTN]],"")</f>
        <v/>
      </c>
      <c r="AO260" s="2" t="str">
        <f ca="1">IF(Table1[[#This Row],[CTN_MG_3]]="","",Table1[[#This Row],[SISA X]])</f>
        <v/>
      </c>
      <c r="AP260" s="2" t="str">
        <f ca="1">IF(Table1[[#This Row],[QTY_ECER_MG_3]]="","",Table1[[#This Row],[STN SISA X]])</f>
        <v/>
      </c>
      <c r="AQ260" s="4" t="str">
        <f ca="1">IF(Table1[[#This Row],[CTN_MG_3]]="","",COUNT(AN$6:AN260))</f>
        <v/>
      </c>
      <c r="AR260" s="3">
        <f ca="1">INDEX([1]!NOTA[TGL_H],Table1[[#This Row],[//NOTA]])</f>
        <v>45122</v>
      </c>
    </row>
    <row r="261" spans="1:44" x14ac:dyDescent="0.25">
      <c r="A261" s="1">
        <v>322</v>
      </c>
      <c r="D261" s="4" t="str">
        <f ca="1">INDEX([1]!NOTA[NB NOTA_C_QTY],Table1[[#This Row],[//NOTA]])</f>
        <v>kenkoscissorsc82825lsnartomoro</v>
      </c>
      <c r="E26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261" s="4" t="e">
        <f ca="1">MATCH(E$5:E$345,[2]!GLOBAL[POINTER],0)</f>
        <v>#N/A</v>
      </c>
      <c r="G261" s="4">
        <f t="shared" si="3"/>
        <v>322</v>
      </c>
      <c r="H261" s="4">
        <f ca="1">MATCH(Table1[[#This Row],[NB NOTA_C_QTY]],[3]!db[NB NOTA_C_QTY],0)</f>
        <v>1423</v>
      </c>
      <c r="I261" s="4" t="str">
        <f ca="1">INDEX(INDIRECT($4:$4),Table1[//DB])</f>
        <v>Gunting Kenko SC-828</v>
      </c>
      <c r="J261" s="4" t="str">
        <f ca="1">INDEX(INDIRECT($4:$4),Table1[//DB])</f>
        <v>ARTO MORO</v>
      </c>
      <c r="K261" s="5" t="str">
        <f ca="1">INDEX(INDIRECT($4:$4),Table1[//DB])</f>
        <v>KENKO</v>
      </c>
      <c r="L261" s="4" t="str">
        <f ca="1">INDEX(INDIRECT($4:$4),Table1[//DB])</f>
        <v>25 LSN</v>
      </c>
      <c r="M261" s="4" t="str">
        <f ca="1">INDEX(INDIRECT($4:$4),Table1[//DB])</f>
        <v>gunting</v>
      </c>
      <c r="N261" s="4" t="str">
        <f ca="1">INDEX(INDIRECT($4:$4),Table1[//DB])</f>
        <v>25</v>
      </c>
      <c r="O261" s="4" t="str">
        <f ca="1">INDEX(INDIRECT($4:$4),Table1[//DB])</f>
        <v>LSN</v>
      </c>
      <c r="P261" s="4">
        <f ca="1">INDEX(INDIRECT($4:$4),Table1[//DB])</f>
        <v>12</v>
      </c>
      <c r="Q261" s="4" t="str">
        <f ca="1">INDEX(INDIRECT($4:$4),Table1[//DB])</f>
        <v>PCS</v>
      </c>
      <c r="R261" s="4" t="str">
        <f ca="1">INDEX(INDIRECT($4:$4),Table1[//DB])</f>
        <v/>
      </c>
      <c r="S261" s="4" t="str">
        <f ca="1">INDEX(INDIRECT($4:$4),Table1[//DB])</f>
        <v/>
      </c>
      <c r="T261" s="4">
        <f ca="1">INDEX(INDIRECT($4:$4),Table1[//DB])</f>
        <v>300</v>
      </c>
      <c r="U261" s="4" t="str">
        <f ca="1">INDEX(INDIRECT($4:$4),Table1[//DB])</f>
        <v>PCS</v>
      </c>
      <c r="V261" s="4"/>
      <c r="W261" s="2">
        <f>INDEX([1]!NOTA[C],Table1[[#This Row],[//NOTA]])</f>
        <v>1</v>
      </c>
      <c r="X2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1" s="2">
        <f>IF(Table1[[#This Row],[CTN]]&lt;1,"",INDEX([1]!NOTA[QTY],Table1[[#This Row],[//NOTA]]))</f>
        <v>0</v>
      </c>
      <c r="Z261" s="2">
        <f>IF(Table1[[#This Row],[CTN]]&lt;1,"",INDEX([1]!NOTA[STN],Table1[[#This Row],[//NOTA]]))</f>
        <v>0</v>
      </c>
      <c r="AA2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261" s="4" t="str">
        <f>IF(Table1[[#This Row],[CTN]]&lt;1,INDEX([1]!NOTA[QTY],Table1[[#This Row],[//NOTA]]),"")</f>
        <v/>
      </c>
      <c r="AC261" s="4" t="str">
        <f>IF(Table1[[#This Row],[SISA]]="","",INDEX([1]!NOTA[STN],Table1[[#This Row],[//NOTA]]))</f>
        <v/>
      </c>
      <c r="AD2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1" s="2" t="str">
        <f>IF(Table1[[#This Row],[SISA X]]="","",Table1[[#This Row],[STN X]])</f>
        <v/>
      </c>
      <c r="AF261" s="2" t="str">
        <f ca="1">IF(AND(AR$5:AR$345&gt;=$3:$3,AR$5:AR$345&lt;=$4:$4),Table1[[#This Row],[CTN]],"")</f>
        <v/>
      </c>
      <c r="AG261" s="2" t="str">
        <f ca="1">IF(Table1[[#This Row],[CTN_MG_1]]="","",Table1[[#This Row],[SISA X]])</f>
        <v/>
      </c>
      <c r="AH261" s="2" t="str">
        <f ca="1">IF(Table1[[#This Row],[QTY_ECER_MG_1]]="","",Table1[[#This Row],[STN SISA X]])</f>
        <v/>
      </c>
      <c r="AI261" s="2" t="str">
        <f ca="1">IF(Table1[[#This Row],[CTN_MG_1]]="","",COUNT(AF$6:AF261))</f>
        <v/>
      </c>
      <c r="AJ261" s="2">
        <f ca="1">IF(AND(Table1[TGL_H]&gt;=$3:$3,Table1[TGL_H]&lt;=$4:$4),Table1[CTN],"")</f>
        <v>1</v>
      </c>
      <c r="AK261" s="2" t="str">
        <f ca="1">IF(Table1[[#This Row],[CTN_MG_2]]="","",Table1[[#This Row],[SISA X]])</f>
        <v/>
      </c>
      <c r="AL261" s="2" t="str">
        <f ca="1">IF(Table1[[#This Row],[QTY_ECER_MG_2]]="","",Table1[[#This Row],[STN SISA X]])</f>
        <v/>
      </c>
      <c r="AM261" s="2">
        <f ca="1">IF(Table1[[#This Row],[CTN_MG_2]]="","",COUNT(AJ$6:AJ261))</f>
        <v>87</v>
      </c>
      <c r="AN261" s="2" t="str">
        <f ca="1">IF(AND(AR$5:AR$345&gt;=$3:$3,AR$5:AR$345&lt;=$4:$4),Table1[[#This Row],[CTN]],"")</f>
        <v/>
      </c>
      <c r="AO261" s="2" t="str">
        <f ca="1">IF(Table1[[#This Row],[CTN_MG_3]]="","",Table1[[#This Row],[SISA X]])</f>
        <v/>
      </c>
      <c r="AP261" s="2" t="str">
        <f ca="1">IF(Table1[[#This Row],[QTY_ECER_MG_3]]="","",Table1[[#This Row],[STN SISA X]])</f>
        <v/>
      </c>
      <c r="AQ261" s="4" t="str">
        <f ca="1">IF(Table1[[#This Row],[CTN_MG_3]]="","",COUNT(AN$6:AN261))</f>
        <v/>
      </c>
      <c r="AR261" s="3">
        <f ca="1">INDEX([1]!NOTA[TGL_H],Table1[[#This Row],[//NOTA]])</f>
        <v>45121</v>
      </c>
    </row>
    <row r="262" spans="1:44" x14ac:dyDescent="0.25">
      <c r="A262" s="1">
        <v>323</v>
      </c>
      <c r="D262" s="4" t="str">
        <f ca="1">INDEX([1]!NOTA[NB NOTA_C_QTY],Table1[[#This Row],[//NOTA]])</f>
        <v>kenkoscissorsc848n10lsnartomoro</v>
      </c>
      <c r="E26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262" s="4" t="e">
        <f ca="1">MATCH(E$5:E$345,[2]!GLOBAL[POINTER],0)</f>
        <v>#N/A</v>
      </c>
      <c r="G262" s="4">
        <f t="shared" ref="G262:G325" si="4">A:A</f>
        <v>323</v>
      </c>
      <c r="H262" s="4">
        <f ca="1">MATCH(Table1[[#This Row],[NB NOTA_C_QTY]],[3]!db[NB NOTA_C_QTY],0)</f>
        <v>1426</v>
      </c>
      <c r="I262" s="4" t="str">
        <f ca="1">INDEX(INDIRECT($4:$4),Table1[//DB])</f>
        <v>Gunting Kenko SC-848 N</v>
      </c>
      <c r="J262" s="4" t="str">
        <f ca="1">INDEX(INDIRECT($4:$4),Table1[//DB])</f>
        <v>ARTO MORO</v>
      </c>
      <c r="K262" s="5" t="str">
        <f ca="1">INDEX(INDIRECT($4:$4),Table1[//DB])</f>
        <v>KENKO</v>
      </c>
      <c r="L262" s="4" t="str">
        <f ca="1">INDEX(INDIRECT($4:$4),Table1[//DB])</f>
        <v>10 LSN</v>
      </c>
      <c r="M262" s="4" t="str">
        <f ca="1">INDEX(INDIRECT($4:$4),Table1[//DB])</f>
        <v>gunting</v>
      </c>
      <c r="N262" s="4" t="str">
        <f ca="1">INDEX(INDIRECT($4:$4),Table1[//DB])</f>
        <v>10</v>
      </c>
      <c r="O262" s="4" t="str">
        <f ca="1">INDEX(INDIRECT($4:$4),Table1[//DB])</f>
        <v>LSN</v>
      </c>
      <c r="P262" s="4">
        <f ca="1">INDEX(INDIRECT($4:$4),Table1[//DB])</f>
        <v>12</v>
      </c>
      <c r="Q262" s="4" t="str">
        <f ca="1">INDEX(INDIRECT($4:$4),Table1[//DB])</f>
        <v>PCS</v>
      </c>
      <c r="R262" s="4" t="str">
        <f ca="1">INDEX(INDIRECT($4:$4),Table1[//DB])</f>
        <v/>
      </c>
      <c r="S262" s="4" t="str">
        <f ca="1">INDEX(INDIRECT($4:$4),Table1[//DB])</f>
        <v/>
      </c>
      <c r="T262" s="4">
        <f ca="1">INDEX(INDIRECT($4:$4),Table1[//DB])</f>
        <v>120</v>
      </c>
      <c r="U262" s="4" t="str">
        <f ca="1">INDEX(INDIRECT($4:$4),Table1[//DB])</f>
        <v>PCS</v>
      </c>
      <c r="V262" s="4"/>
      <c r="W262" s="2">
        <f>INDEX([1]!NOTA[C],Table1[[#This Row],[//NOTA]])</f>
        <v>1</v>
      </c>
      <c r="X2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2" s="2">
        <f>IF(Table1[[#This Row],[CTN]]&lt;1,"",INDEX([1]!NOTA[QTY],Table1[[#This Row],[//NOTA]]))</f>
        <v>0</v>
      </c>
      <c r="Z262" s="2">
        <f>IF(Table1[[#This Row],[CTN]]&lt;1,"",INDEX([1]!NOTA[STN],Table1[[#This Row],[//NOTA]]))</f>
        <v>0</v>
      </c>
      <c r="AA2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62" s="4" t="str">
        <f>IF(Table1[[#This Row],[CTN]]&lt;1,INDEX([1]!NOTA[QTY],Table1[[#This Row],[//NOTA]]),"")</f>
        <v/>
      </c>
      <c r="AC262" s="4" t="str">
        <f>IF(Table1[[#This Row],[SISA]]="","",INDEX([1]!NOTA[STN],Table1[[#This Row],[//NOTA]]))</f>
        <v/>
      </c>
      <c r="AD2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2" s="2" t="str">
        <f>IF(Table1[[#This Row],[SISA X]]="","",Table1[[#This Row],[STN X]])</f>
        <v/>
      </c>
      <c r="AF262" s="2" t="str">
        <f ca="1">IF(AND(AR$5:AR$345&gt;=$3:$3,AR$5:AR$345&lt;=$4:$4),Table1[[#This Row],[CTN]],"")</f>
        <v/>
      </c>
      <c r="AG262" s="2" t="str">
        <f ca="1">IF(Table1[[#This Row],[CTN_MG_1]]="","",Table1[[#This Row],[SISA X]])</f>
        <v/>
      </c>
      <c r="AH262" s="2" t="str">
        <f ca="1">IF(Table1[[#This Row],[QTY_ECER_MG_1]]="","",Table1[[#This Row],[STN SISA X]])</f>
        <v/>
      </c>
      <c r="AI262" s="2" t="str">
        <f ca="1">IF(Table1[[#This Row],[CTN_MG_1]]="","",COUNT(AF$6:AF262))</f>
        <v/>
      </c>
      <c r="AJ262" s="2">
        <f ca="1">IF(AND(Table1[TGL_H]&gt;=$3:$3,Table1[TGL_H]&lt;=$4:$4),Table1[CTN],"")</f>
        <v>1</v>
      </c>
      <c r="AK262" s="2" t="str">
        <f ca="1">IF(Table1[[#This Row],[CTN_MG_2]]="","",Table1[[#This Row],[SISA X]])</f>
        <v/>
      </c>
      <c r="AL262" s="2" t="str">
        <f ca="1">IF(Table1[[#This Row],[QTY_ECER_MG_2]]="","",Table1[[#This Row],[STN SISA X]])</f>
        <v/>
      </c>
      <c r="AM262" s="2">
        <f ca="1">IF(Table1[[#This Row],[CTN_MG_2]]="","",COUNT(AJ$6:AJ262))</f>
        <v>88</v>
      </c>
      <c r="AN262" s="2" t="str">
        <f ca="1">IF(AND(AR$5:AR$345&gt;=$3:$3,AR$5:AR$345&lt;=$4:$4),Table1[[#This Row],[CTN]],"")</f>
        <v/>
      </c>
      <c r="AO262" s="2" t="str">
        <f ca="1">IF(Table1[[#This Row],[CTN_MG_3]]="","",Table1[[#This Row],[SISA X]])</f>
        <v/>
      </c>
      <c r="AP262" s="2" t="str">
        <f ca="1">IF(Table1[[#This Row],[QTY_ECER_MG_3]]="","",Table1[[#This Row],[STN SISA X]])</f>
        <v/>
      </c>
      <c r="AQ262" s="4" t="str">
        <f ca="1">IF(Table1[[#This Row],[CTN_MG_3]]="","",COUNT(AN$6:AN262))</f>
        <v/>
      </c>
      <c r="AR262" s="3">
        <f ca="1">INDEX([1]!NOTA[TGL_H],Table1[[#This Row],[//NOTA]])</f>
        <v>45121</v>
      </c>
    </row>
    <row r="263" spans="1:44" x14ac:dyDescent="0.25">
      <c r="A263" s="1">
        <v>324</v>
      </c>
      <c r="D263" s="4" t="str">
        <f ca="1">INDEX([1]!NOTA[NB NOTA_C_QTY],Table1[[#This Row],[//NOTA]])</f>
        <v>kenkocorrectionfluidke0136lsnartomoro</v>
      </c>
      <c r="E26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63" s="4" t="e">
        <f ca="1">MATCH(E$5:E$345,[2]!GLOBAL[POINTER],0)</f>
        <v>#N/A</v>
      </c>
      <c r="G263" s="4">
        <f t="shared" si="4"/>
        <v>324</v>
      </c>
      <c r="H263" s="4">
        <f ca="1">MATCH(Table1[[#This Row],[NB NOTA_C_QTY]],[3]!db[NB NOTA_C_QTY],0)</f>
        <v>1237</v>
      </c>
      <c r="I263" s="4" t="str">
        <f ca="1">INDEX(INDIRECT($4:$4),Table1[//DB])</f>
        <v>Tipe-ex Kenko KE-01</v>
      </c>
      <c r="J263" s="4" t="str">
        <f ca="1">INDEX(INDIRECT($4:$4),Table1[//DB])</f>
        <v>ARTO MORO</v>
      </c>
      <c r="K263" s="5" t="str">
        <f ca="1">INDEX(INDIRECT($4:$4),Table1[//DB])</f>
        <v>KENKO</v>
      </c>
      <c r="L263" s="4" t="str">
        <f ca="1">INDEX(INDIRECT($4:$4),Table1[//DB])</f>
        <v>36 LSN</v>
      </c>
      <c r="M263" s="4" t="str">
        <f ca="1">INDEX(INDIRECT($4:$4),Table1[//DB])</f>
        <v>tipex</v>
      </c>
      <c r="N263" s="4" t="str">
        <f ca="1">INDEX(INDIRECT($4:$4),Table1[//DB])</f>
        <v>36</v>
      </c>
      <c r="O263" s="4" t="str">
        <f ca="1">INDEX(INDIRECT($4:$4),Table1[//DB])</f>
        <v>LSN</v>
      </c>
      <c r="P263" s="4">
        <f ca="1">INDEX(INDIRECT($4:$4),Table1[//DB])</f>
        <v>12</v>
      </c>
      <c r="Q263" s="4" t="str">
        <f ca="1">INDEX(INDIRECT($4:$4),Table1[//DB])</f>
        <v>PCS</v>
      </c>
      <c r="R263" s="4" t="str">
        <f ca="1">INDEX(INDIRECT($4:$4),Table1[//DB])</f>
        <v/>
      </c>
      <c r="S263" s="4" t="str">
        <f ca="1">INDEX(INDIRECT($4:$4),Table1[//DB])</f>
        <v/>
      </c>
      <c r="T263" s="4">
        <f ca="1">INDEX(INDIRECT($4:$4),Table1[//DB])</f>
        <v>432</v>
      </c>
      <c r="U263" s="4" t="str">
        <f ca="1">INDEX(INDIRECT($4:$4),Table1[//DB])</f>
        <v>PCS</v>
      </c>
      <c r="V263" s="4"/>
      <c r="W263" s="2">
        <f>INDEX([1]!NOTA[C],Table1[[#This Row],[//NOTA]])</f>
        <v>6</v>
      </c>
      <c r="X263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263" s="2">
        <f>IF(Table1[[#This Row],[CTN]]&lt;1,"",INDEX([1]!NOTA[QTY],Table1[[#This Row],[//NOTA]]))</f>
        <v>0</v>
      </c>
      <c r="Z263" s="2">
        <f>IF(Table1[[#This Row],[CTN]]&lt;1,"",INDEX([1]!NOTA[STN],Table1[[#This Row],[//NOTA]]))</f>
        <v>0</v>
      </c>
      <c r="AA2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2592</v>
      </c>
      <c r="AB263" s="4" t="str">
        <f>IF(Table1[[#This Row],[CTN]]&lt;1,INDEX([1]!NOTA[QTY],Table1[[#This Row],[//NOTA]]),"")</f>
        <v/>
      </c>
      <c r="AC263" s="4" t="str">
        <f>IF(Table1[[#This Row],[SISA]]="","",INDEX([1]!NOTA[STN],Table1[[#This Row],[//NOTA]]))</f>
        <v/>
      </c>
      <c r="AD2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3" s="2" t="str">
        <f>IF(Table1[[#This Row],[SISA X]]="","",Table1[[#This Row],[STN X]])</f>
        <v/>
      </c>
      <c r="AF263" s="2" t="str">
        <f ca="1">IF(AND(AR$5:AR$345&gt;=$3:$3,AR$5:AR$345&lt;=$4:$4),Table1[[#This Row],[CTN]],"")</f>
        <v/>
      </c>
      <c r="AG263" s="2" t="str">
        <f ca="1">IF(Table1[[#This Row],[CTN_MG_1]]="","",Table1[[#This Row],[SISA X]])</f>
        <v/>
      </c>
      <c r="AH263" s="2" t="str">
        <f ca="1">IF(Table1[[#This Row],[QTY_ECER_MG_1]]="","",Table1[[#This Row],[STN SISA X]])</f>
        <v/>
      </c>
      <c r="AI263" s="2" t="str">
        <f ca="1">IF(Table1[[#This Row],[CTN_MG_1]]="","",COUNT(AF$6:AF263))</f>
        <v/>
      </c>
      <c r="AJ263" s="2">
        <f ca="1">IF(AND(Table1[TGL_H]&gt;=$3:$3,Table1[TGL_H]&lt;=$4:$4),Table1[CTN],"")</f>
        <v>6</v>
      </c>
      <c r="AK263" s="2" t="str">
        <f ca="1">IF(Table1[[#This Row],[CTN_MG_2]]="","",Table1[[#This Row],[SISA X]])</f>
        <v/>
      </c>
      <c r="AL263" s="2" t="str">
        <f ca="1">IF(Table1[[#This Row],[QTY_ECER_MG_2]]="","",Table1[[#This Row],[STN SISA X]])</f>
        <v/>
      </c>
      <c r="AM263" s="2">
        <f ca="1">IF(Table1[[#This Row],[CTN_MG_2]]="","",COUNT(AJ$6:AJ263))</f>
        <v>89</v>
      </c>
      <c r="AN263" s="2" t="str">
        <f ca="1">IF(AND(AR$5:AR$345&gt;=$3:$3,AR$5:AR$345&lt;=$4:$4),Table1[[#This Row],[CTN]],"")</f>
        <v/>
      </c>
      <c r="AO263" s="2" t="str">
        <f ca="1">IF(Table1[[#This Row],[CTN_MG_3]]="","",Table1[[#This Row],[SISA X]])</f>
        <v/>
      </c>
      <c r="AP263" s="2" t="str">
        <f ca="1">IF(Table1[[#This Row],[QTY_ECER_MG_3]]="","",Table1[[#This Row],[STN SISA X]])</f>
        <v/>
      </c>
      <c r="AQ263" s="4" t="str">
        <f ca="1">IF(Table1[[#This Row],[CTN_MG_3]]="","",COUNT(AN$6:AN263))</f>
        <v/>
      </c>
      <c r="AR263" s="3">
        <f ca="1">INDEX([1]!NOTA[TGL_H],Table1[[#This Row],[//NOTA]])</f>
        <v>45121</v>
      </c>
    </row>
    <row r="264" spans="1:44" x14ac:dyDescent="0.25">
      <c r="A264" s="1">
        <v>325</v>
      </c>
      <c r="D264" s="4" t="str">
        <f ca="1">INDEX([1]!NOTA[NB NOTA_C_QTY],Table1[[#This Row],[//NOTA]])</f>
        <v>kenkocuttera3009mmblade30lsnartomoro</v>
      </c>
      <c r="E26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264" s="4" t="e">
        <f ca="1">MATCH(E$5:E$345,[2]!GLOBAL[POINTER],0)</f>
        <v>#N/A</v>
      </c>
      <c r="G264" s="4">
        <f t="shared" si="4"/>
        <v>325</v>
      </c>
      <c r="H264" s="4">
        <f ca="1">MATCH(Table1[[#This Row],[NB NOTA_C_QTY]],[3]!db[NB NOTA_C_QTY],0)</f>
        <v>1274</v>
      </c>
      <c r="I264" s="4" t="str">
        <f ca="1">INDEX(INDIRECT($4:$4),Table1[//DB])</f>
        <v>Cutter Kenko A-300</v>
      </c>
      <c r="J264" s="4" t="str">
        <f ca="1">INDEX(INDIRECT($4:$4),Table1[//DB])</f>
        <v>ARTO MORO</v>
      </c>
      <c r="K264" s="5" t="str">
        <f ca="1">INDEX(INDIRECT($4:$4),Table1[//DB])</f>
        <v>KENKO</v>
      </c>
      <c r="L264" s="4" t="str">
        <f ca="1">INDEX(INDIRECT($4:$4),Table1[//DB])</f>
        <v>30 LSN</v>
      </c>
      <c r="M264" s="4" t="str">
        <f ca="1">INDEX(INDIRECT($4:$4),Table1[//DB])</f>
        <v>cutter</v>
      </c>
      <c r="N264" s="4" t="str">
        <f ca="1">INDEX(INDIRECT($4:$4),Table1[//DB])</f>
        <v>30</v>
      </c>
      <c r="O264" s="4" t="str">
        <f ca="1">INDEX(INDIRECT($4:$4),Table1[//DB])</f>
        <v>LSN</v>
      </c>
      <c r="P264" s="4">
        <f ca="1">INDEX(INDIRECT($4:$4),Table1[//DB])</f>
        <v>12</v>
      </c>
      <c r="Q264" s="4" t="str">
        <f ca="1">INDEX(INDIRECT($4:$4),Table1[//DB])</f>
        <v>PCS</v>
      </c>
      <c r="R264" s="4" t="str">
        <f ca="1">INDEX(INDIRECT($4:$4),Table1[//DB])</f>
        <v/>
      </c>
      <c r="S264" s="4" t="str">
        <f ca="1">INDEX(INDIRECT($4:$4),Table1[//DB])</f>
        <v/>
      </c>
      <c r="T264" s="4">
        <f ca="1">INDEX(INDIRECT($4:$4),Table1[//DB])</f>
        <v>360</v>
      </c>
      <c r="U264" s="4" t="str">
        <f ca="1">INDEX(INDIRECT($4:$4),Table1[//DB])</f>
        <v>PCS</v>
      </c>
      <c r="V264" s="4"/>
      <c r="W264" s="2">
        <f>INDEX([1]!NOTA[C],Table1[[#This Row],[//NOTA]])</f>
        <v>3</v>
      </c>
      <c r="X26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4" s="2">
        <f>IF(Table1[[#This Row],[CTN]]&lt;1,"",INDEX([1]!NOTA[QTY],Table1[[#This Row],[//NOTA]]))</f>
        <v>0</v>
      </c>
      <c r="Z264" s="2">
        <f>IF(Table1[[#This Row],[CTN]]&lt;1,"",INDEX([1]!NOTA[STN],Table1[[#This Row],[//NOTA]]))</f>
        <v>0</v>
      </c>
      <c r="AA2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1080</v>
      </c>
      <c r="AB264" s="4" t="str">
        <f>IF(Table1[[#This Row],[CTN]]&lt;1,INDEX([1]!NOTA[QTY],Table1[[#This Row],[//NOTA]]),"")</f>
        <v/>
      </c>
      <c r="AC264" s="4" t="str">
        <f>IF(Table1[[#This Row],[SISA]]="","",INDEX([1]!NOTA[STN],Table1[[#This Row],[//NOTA]]))</f>
        <v/>
      </c>
      <c r="AD2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4" s="2" t="str">
        <f>IF(Table1[[#This Row],[SISA X]]="","",Table1[[#This Row],[STN X]])</f>
        <v/>
      </c>
      <c r="AF264" s="2" t="str">
        <f ca="1">IF(AND(AR$5:AR$345&gt;=$3:$3,AR$5:AR$345&lt;=$4:$4),Table1[[#This Row],[CTN]],"")</f>
        <v/>
      </c>
      <c r="AG264" s="2" t="str">
        <f ca="1">IF(Table1[[#This Row],[CTN_MG_1]]="","",Table1[[#This Row],[SISA X]])</f>
        <v/>
      </c>
      <c r="AH264" s="2" t="str">
        <f ca="1">IF(Table1[[#This Row],[QTY_ECER_MG_1]]="","",Table1[[#This Row],[STN SISA X]])</f>
        <v/>
      </c>
      <c r="AI264" s="2" t="str">
        <f ca="1">IF(Table1[[#This Row],[CTN_MG_1]]="","",COUNT(AF$6:AF264))</f>
        <v/>
      </c>
      <c r="AJ264" s="2">
        <f ca="1">IF(AND(Table1[TGL_H]&gt;=$3:$3,Table1[TGL_H]&lt;=$4:$4),Table1[CTN],"")</f>
        <v>3</v>
      </c>
      <c r="AK264" s="2" t="str">
        <f ca="1">IF(Table1[[#This Row],[CTN_MG_2]]="","",Table1[[#This Row],[SISA X]])</f>
        <v/>
      </c>
      <c r="AL264" s="2" t="str">
        <f ca="1">IF(Table1[[#This Row],[QTY_ECER_MG_2]]="","",Table1[[#This Row],[STN SISA X]])</f>
        <v/>
      </c>
      <c r="AM264" s="2">
        <f ca="1">IF(Table1[[#This Row],[CTN_MG_2]]="","",COUNT(AJ$6:AJ264))</f>
        <v>90</v>
      </c>
      <c r="AN264" s="2" t="str">
        <f ca="1">IF(AND(AR$5:AR$345&gt;=$3:$3,AR$5:AR$345&lt;=$4:$4),Table1[[#This Row],[CTN]],"")</f>
        <v/>
      </c>
      <c r="AO264" s="2" t="str">
        <f ca="1">IF(Table1[[#This Row],[CTN_MG_3]]="","",Table1[[#This Row],[SISA X]])</f>
        <v/>
      </c>
      <c r="AP264" s="2" t="str">
        <f ca="1">IF(Table1[[#This Row],[QTY_ECER_MG_3]]="","",Table1[[#This Row],[STN SISA X]])</f>
        <v/>
      </c>
      <c r="AQ264" s="4" t="str">
        <f ca="1">IF(Table1[[#This Row],[CTN_MG_3]]="","",COUNT(AN$6:AN264))</f>
        <v/>
      </c>
      <c r="AR264" s="3">
        <f ca="1">INDEX([1]!NOTA[TGL_H],Table1[[#This Row],[//NOTA]])</f>
        <v>45121</v>
      </c>
    </row>
    <row r="265" spans="1:44" x14ac:dyDescent="0.25">
      <c r="A265" s="1">
        <v>326</v>
      </c>
      <c r="D265" s="4" t="str">
        <f ca="1">INDEX([1]!NOTA[NB NOTA_C_QTY],Table1[[#This Row],[//NOTA]])</f>
        <v>kenkomechanicalpencilmp0705mm12grsartomoro</v>
      </c>
      <c r="E26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mechpenkenkomp0712grs</v>
      </c>
      <c r="F265" s="4" t="e">
        <f ca="1">MATCH(E$5:E$345,[2]!GLOBAL[POINTER],0)</f>
        <v>#N/A</v>
      </c>
      <c r="G265" s="4">
        <f t="shared" si="4"/>
        <v>326</v>
      </c>
      <c r="H265" s="4">
        <f ca="1">MATCH(Table1[[#This Row],[NB NOTA_C_QTY]],[3]!db[NB NOTA_C_QTY],0)</f>
        <v>1370</v>
      </c>
      <c r="I265" s="4" t="str">
        <f ca="1">INDEX(INDIRECT($4:$4),Table1[//DB])</f>
        <v>Mech pen Kenko MP-07</v>
      </c>
      <c r="J265" s="4" t="str">
        <f ca="1">INDEX(INDIRECT($4:$4),Table1[//DB])</f>
        <v>ARTO MORO</v>
      </c>
      <c r="K265" s="5" t="str">
        <f ca="1">INDEX(INDIRECT($4:$4),Table1[//DB])</f>
        <v>KENKO</v>
      </c>
      <c r="L265" s="4" t="str">
        <f ca="1">INDEX(INDIRECT($4:$4),Table1[//DB])</f>
        <v>12 GRS</v>
      </c>
      <c r="M265" s="4" t="str">
        <f ca="1">INDEX(INDIRECT($4:$4),Table1[//DB])</f>
        <v>mechpen</v>
      </c>
      <c r="N265" s="4" t="str">
        <f ca="1">INDEX(INDIRECT($4:$4),Table1[//DB])</f>
        <v>12</v>
      </c>
      <c r="O265" s="4" t="str">
        <f ca="1">INDEX(INDIRECT($4:$4),Table1[//DB])</f>
        <v>GRS</v>
      </c>
      <c r="P265" s="4">
        <f ca="1">INDEX(INDIRECT($4:$4),Table1[//DB])</f>
        <v>12</v>
      </c>
      <c r="Q265" s="4" t="str">
        <f ca="1">INDEX(INDIRECT($4:$4),Table1[//DB])</f>
        <v>LSN</v>
      </c>
      <c r="R265" s="4">
        <f ca="1">INDEX(INDIRECT($4:$4),Table1[//DB])</f>
        <v>12</v>
      </c>
      <c r="S265" s="4" t="str">
        <f ca="1">INDEX(INDIRECT($4:$4),Table1[//DB])</f>
        <v>PCS</v>
      </c>
      <c r="T265" s="4">
        <f ca="1">INDEX(INDIRECT($4:$4),Table1[//DB])</f>
        <v>1728</v>
      </c>
      <c r="U265" s="4" t="str">
        <f ca="1">INDEX(INDIRECT($4:$4),Table1[//DB])</f>
        <v>PCS</v>
      </c>
      <c r="V265" s="4"/>
      <c r="W265" s="2">
        <f>INDEX([1]!NOTA[C],Table1[[#This Row],[//NOTA]])</f>
        <v>1</v>
      </c>
      <c r="X26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5" s="2">
        <f>IF(Table1[[#This Row],[CTN]]&lt;1,"",INDEX([1]!NOTA[QTY],Table1[[#This Row],[//NOTA]]))</f>
        <v>0</v>
      </c>
      <c r="Z265" s="2">
        <f>IF(Table1[[#This Row],[CTN]]&lt;1,"",INDEX([1]!NOTA[STN],Table1[[#This Row],[//NOTA]]))</f>
        <v>0</v>
      </c>
      <c r="AA2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65" s="4" t="str">
        <f>IF(Table1[[#This Row],[CTN]]&lt;1,INDEX([1]!NOTA[QTY],Table1[[#This Row],[//NOTA]]),"")</f>
        <v/>
      </c>
      <c r="AC265" s="4" t="str">
        <f>IF(Table1[[#This Row],[SISA]]="","",INDEX([1]!NOTA[STN],Table1[[#This Row],[//NOTA]]))</f>
        <v/>
      </c>
      <c r="AD2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5" s="2" t="str">
        <f>IF(Table1[[#This Row],[SISA X]]="","",Table1[[#This Row],[STN X]])</f>
        <v/>
      </c>
      <c r="AF265" s="2" t="str">
        <f ca="1">IF(AND(AR$5:AR$345&gt;=$3:$3,AR$5:AR$345&lt;=$4:$4),Table1[[#This Row],[CTN]],"")</f>
        <v/>
      </c>
      <c r="AG265" s="2" t="str">
        <f ca="1">IF(Table1[[#This Row],[CTN_MG_1]]="","",Table1[[#This Row],[SISA X]])</f>
        <v/>
      </c>
      <c r="AH265" s="2" t="str">
        <f ca="1">IF(Table1[[#This Row],[QTY_ECER_MG_1]]="","",Table1[[#This Row],[STN SISA X]])</f>
        <v/>
      </c>
      <c r="AI265" s="2" t="str">
        <f ca="1">IF(Table1[[#This Row],[CTN_MG_1]]="","",COUNT(AF$6:AF265))</f>
        <v/>
      </c>
      <c r="AJ265" s="2">
        <f ca="1">IF(AND(Table1[TGL_H]&gt;=$3:$3,Table1[TGL_H]&lt;=$4:$4),Table1[CTN],"")</f>
        <v>1</v>
      </c>
      <c r="AK265" s="2" t="str">
        <f ca="1">IF(Table1[[#This Row],[CTN_MG_2]]="","",Table1[[#This Row],[SISA X]])</f>
        <v/>
      </c>
      <c r="AL265" s="2" t="str">
        <f ca="1">IF(Table1[[#This Row],[QTY_ECER_MG_2]]="","",Table1[[#This Row],[STN SISA X]])</f>
        <v/>
      </c>
      <c r="AM265" s="2">
        <f ca="1">IF(Table1[[#This Row],[CTN_MG_2]]="","",COUNT(AJ$6:AJ265))</f>
        <v>91</v>
      </c>
      <c r="AN265" s="2" t="str">
        <f ca="1">IF(AND(AR$5:AR$345&gt;=$3:$3,AR$5:AR$345&lt;=$4:$4),Table1[[#This Row],[CTN]],"")</f>
        <v/>
      </c>
      <c r="AO265" s="2" t="str">
        <f ca="1">IF(Table1[[#This Row],[CTN_MG_3]]="","",Table1[[#This Row],[SISA X]])</f>
        <v/>
      </c>
      <c r="AP265" s="2" t="str">
        <f ca="1">IF(Table1[[#This Row],[QTY_ECER_MG_3]]="","",Table1[[#This Row],[STN SISA X]])</f>
        <v/>
      </c>
      <c r="AQ265" s="4" t="str">
        <f ca="1">IF(Table1[[#This Row],[CTN_MG_3]]="","",COUNT(AN$6:AN265))</f>
        <v/>
      </c>
      <c r="AR265" s="3">
        <f ca="1">INDEX([1]!NOTA[TGL_H],Table1[[#This Row],[//NOTA]])</f>
        <v>45121</v>
      </c>
    </row>
    <row r="266" spans="1:44" x14ac:dyDescent="0.25">
      <c r="A266" s="1">
        <v>327</v>
      </c>
      <c r="D266" s="4" t="str">
        <f ca="1">INDEX([1]!NOTA[NB NOTA_C_QTY],Table1[[#This Row],[//NOTA]])</f>
        <v>kenkoglupenglp0112grs12lsnartomoro</v>
      </c>
      <c r="E26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glupenkenkoglp0112grs12lsn</v>
      </c>
      <c r="F266" s="4" t="e">
        <f ca="1">MATCH(E$5:E$345,[2]!GLOBAL[POINTER],0)</f>
        <v>#N/A</v>
      </c>
      <c r="G266" s="4">
        <f t="shared" si="4"/>
        <v>327</v>
      </c>
      <c r="H266" s="4">
        <f ca="1">MATCH(Table1[[#This Row],[NB NOTA_C_QTY]],[3]!db[NB NOTA_C_QTY],0)</f>
        <v>2602</v>
      </c>
      <c r="I266" s="4" t="str">
        <f ca="1">INDEX(INDIRECT($4:$4),Table1[//DB])</f>
        <v>Glupen Kenko GLP-01</v>
      </c>
      <c r="J266" s="4" t="str">
        <f ca="1">INDEX(INDIRECT($4:$4),Table1[//DB])</f>
        <v>ARTO MORO</v>
      </c>
      <c r="K266" s="5" t="str">
        <f ca="1">INDEX(INDIRECT($4:$4),Table1[//DB])</f>
        <v>KENKO</v>
      </c>
      <c r="L266" s="4" t="str">
        <f ca="1">INDEX(INDIRECT($4:$4),Table1[//DB])</f>
        <v>12 GRS (12 LSN)</v>
      </c>
      <c r="M266" s="4" t="str">
        <f ca="1">INDEX(INDIRECT($4:$4),Table1[//DB])</f>
        <v>lem</v>
      </c>
      <c r="N266" s="4" t="str">
        <f ca="1">INDEX(INDIRECT($4:$4),Table1[//DB])</f>
        <v>12</v>
      </c>
      <c r="O266" s="4" t="str">
        <f ca="1">INDEX(INDIRECT($4:$4),Table1[//DB])</f>
        <v>GRS</v>
      </c>
      <c r="P266" s="4" t="str">
        <f ca="1">INDEX(INDIRECT($4:$4),Table1[//DB])</f>
        <v>12</v>
      </c>
      <c r="Q266" s="4" t="str">
        <f ca="1">INDEX(INDIRECT($4:$4),Table1[//DB])</f>
        <v>LSN</v>
      </c>
      <c r="R266" s="4">
        <f ca="1">INDEX(INDIRECT($4:$4),Table1[//DB])</f>
        <v>12</v>
      </c>
      <c r="S266" s="4" t="str">
        <f ca="1">INDEX(INDIRECT($4:$4),Table1[//DB])</f>
        <v>PCS</v>
      </c>
      <c r="T266" s="4">
        <f ca="1">INDEX(INDIRECT($4:$4),Table1[//DB])</f>
        <v>1728</v>
      </c>
      <c r="U266" s="4" t="str">
        <f ca="1">INDEX(INDIRECT($4:$4),Table1[//DB])</f>
        <v>PCS</v>
      </c>
      <c r="V266" s="4"/>
      <c r="W266" s="2">
        <f>INDEX([1]!NOTA[C],Table1[[#This Row],[//NOTA]])</f>
        <v>1</v>
      </c>
      <c r="X26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6" s="2">
        <f>IF(Table1[[#This Row],[CTN]]&lt;1,"",INDEX([1]!NOTA[QTY],Table1[[#This Row],[//NOTA]]))</f>
        <v>0</v>
      </c>
      <c r="Z266" s="2">
        <f>IF(Table1[[#This Row],[CTN]]&lt;1,"",INDEX([1]!NOTA[STN],Table1[[#This Row],[//NOTA]]))</f>
        <v>0</v>
      </c>
      <c r="AA2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66" s="4" t="str">
        <f>IF(Table1[[#This Row],[CTN]]&lt;1,INDEX([1]!NOTA[QTY],Table1[[#This Row],[//NOTA]]),"")</f>
        <v/>
      </c>
      <c r="AC266" s="4" t="str">
        <f>IF(Table1[[#This Row],[SISA]]="","",INDEX([1]!NOTA[STN],Table1[[#This Row],[//NOTA]]))</f>
        <v/>
      </c>
      <c r="AD2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6" s="2" t="str">
        <f>IF(Table1[[#This Row],[SISA X]]="","",Table1[[#This Row],[STN X]])</f>
        <v/>
      </c>
      <c r="AF266" s="2" t="str">
        <f ca="1">IF(AND(AR$5:AR$345&gt;=$3:$3,AR$5:AR$345&lt;=$4:$4),Table1[[#This Row],[CTN]],"")</f>
        <v/>
      </c>
      <c r="AG266" s="2" t="str">
        <f ca="1">IF(Table1[[#This Row],[CTN_MG_1]]="","",Table1[[#This Row],[SISA X]])</f>
        <v/>
      </c>
      <c r="AH266" s="2" t="str">
        <f ca="1">IF(Table1[[#This Row],[QTY_ECER_MG_1]]="","",Table1[[#This Row],[STN SISA X]])</f>
        <v/>
      </c>
      <c r="AI266" s="2" t="str">
        <f ca="1">IF(Table1[[#This Row],[CTN_MG_1]]="","",COUNT(AF$6:AF266))</f>
        <v/>
      </c>
      <c r="AJ266" s="2">
        <f ca="1">IF(AND(Table1[TGL_H]&gt;=$3:$3,Table1[TGL_H]&lt;=$4:$4),Table1[CTN],"")</f>
        <v>1</v>
      </c>
      <c r="AK266" s="2" t="str">
        <f ca="1">IF(Table1[[#This Row],[CTN_MG_2]]="","",Table1[[#This Row],[SISA X]])</f>
        <v/>
      </c>
      <c r="AL266" s="2" t="str">
        <f ca="1">IF(Table1[[#This Row],[QTY_ECER_MG_2]]="","",Table1[[#This Row],[STN SISA X]])</f>
        <v/>
      </c>
      <c r="AM266" s="2">
        <f ca="1">IF(Table1[[#This Row],[CTN_MG_2]]="","",COUNT(AJ$6:AJ266))</f>
        <v>92</v>
      </c>
      <c r="AN266" s="2" t="str">
        <f ca="1">IF(AND(AR$5:AR$345&gt;=$3:$3,AR$5:AR$345&lt;=$4:$4),Table1[[#This Row],[CTN]],"")</f>
        <v/>
      </c>
      <c r="AO266" s="2" t="str">
        <f ca="1">IF(Table1[[#This Row],[CTN_MG_3]]="","",Table1[[#This Row],[SISA X]])</f>
        <v/>
      </c>
      <c r="AP266" s="2" t="str">
        <f ca="1">IF(Table1[[#This Row],[QTY_ECER_MG_3]]="","",Table1[[#This Row],[STN SISA X]])</f>
        <v/>
      </c>
      <c r="AQ266" s="4" t="str">
        <f ca="1">IF(Table1[[#This Row],[CTN_MG_3]]="","",COUNT(AN$6:AN266))</f>
        <v/>
      </c>
      <c r="AR266" s="3">
        <f ca="1">INDEX([1]!NOTA[TGL_H],Table1[[#This Row],[//NOTA]])</f>
        <v>45121</v>
      </c>
    </row>
    <row r="267" spans="1:44" x14ac:dyDescent="0.25">
      <c r="A267" s="1">
        <v>328</v>
      </c>
      <c r="D267" s="4" t="str">
        <f ca="1">INDEX([1]!NOTA[NB NOTA_C_QTY],Table1[[#This Row],[//NOTA]])</f>
        <v>kenkostaplerhd10smini25lsnartomoro</v>
      </c>
      <c r="E26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267" s="4" t="e">
        <f ca="1">MATCH(E$5:E$345,[2]!GLOBAL[POINTER],0)</f>
        <v>#N/A</v>
      </c>
      <c r="G267" s="4">
        <f t="shared" si="4"/>
        <v>328</v>
      </c>
      <c r="H267" s="4">
        <f ca="1">MATCH(Table1[[#This Row],[NB NOTA_C_QTY]],[3]!db[NB NOTA_C_QTY],0)</f>
        <v>1451</v>
      </c>
      <c r="I267" s="4" t="str">
        <f ca="1">INDEX(INDIRECT($4:$4),Table1[//DB])</f>
        <v>Stapler Kenko HD-10 S mini</v>
      </c>
      <c r="J267" s="4" t="str">
        <f ca="1">INDEX(INDIRECT($4:$4),Table1[//DB])</f>
        <v>ARTO MORO</v>
      </c>
      <c r="K267" s="5" t="str">
        <f ca="1">INDEX(INDIRECT($4:$4),Table1[//DB])</f>
        <v>KENKO</v>
      </c>
      <c r="L267" s="4" t="str">
        <f ca="1">INDEX(INDIRECT($4:$4),Table1[//DB])</f>
        <v>25 LSN</v>
      </c>
      <c r="M267" s="4" t="str">
        <f ca="1">INDEX(INDIRECT($4:$4),Table1[//DB])</f>
        <v>stapler</v>
      </c>
      <c r="N267" s="4" t="str">
        <f ca="1">INDEX(INDIRECT($4:$4),Table1[//DB])</f>
        <v>25</v>
      </c>
      <c r="O267" s="4" t="str">
        <f ca="1">INDEX(INDIRECT($4:$4),Table1[//DB])</f>
        <v>LSN</v>
      </c>
      <c r="P267" s="4">
        <f ca="1">INDEX(INDIRECT($4:$4),Table1[//DB])</f>
        <v>12</v>
      </c>
      <c r="Q267" s="4" t="str">
        <f ca="1">INDEX(INDIRECT($4:$4),Table1[//DB])</f>
        <v>PCS</v>
      </c>
      <c r="R267" s="4" t="str">
        <f ca="1">INDEX(INDIRECT($4:$4),Table1[//DB])</f>
        <v/>
      </c>
      <c r="S267" s="4" t="str">
        <f ca="1">INDEX(INDIRECT($4:$4),Table1[//DB])</f>
        <v/>
      </c>
      <c r="T267" s="4">
        <f ca="1">INDEX(INDIRECT($4:$4),Table1[//DB])</f>
        <v>300</v>
      </c>
      <c r="U267" s="4" t="str">
        <f ca="1">INDEX(INDIRECT($4:$4),Table1[//DB])</f>
        <v>PCS</v>
      </c>
      <c r="V267" s="4"/>
      <c r="W267" s="2">
        <f>INDEX([1]!NOTA[C],Table1[[#This Row],[//NOTA]])</f>
        <v>2</v>
      </c>
      <c r="X26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67" s="2">
        <f>IF(Table1[[#This Row],[CTN]]&lt;1,"",INDEX([1]!NOTA[QTY],Table1[[#This Row],[//NOTA]]))</f>
        <v>0</v>
      </c>
      <c r="Z267" s="2">
        <f>IF(Table1[[#This Row],[CTN]]&lt;1,"",INDEX([1]!NOTA[STN],Table1[[#This Row],[//NOTA]]))</f>
        <v>0</v>
      </c>
      <c r="AA2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67" s="4" t="str">
        <f>IF(Table1[[#This Row],[CTN]]&lt;1,INDEX([1]!NOTA[QTY],Table1[[#This Row],[//NOTA]]),"")</f>
        <v/>
      </c>
      <c r="AC267" s="4" t="str">
        <f>IF(Table1[[#This Row],[SISA]]="","",INDEX([1]!NOTA[STN],Table1[[#This Row],[//NOTA]]))</f>
        <v/>
      </c>
      <c r="AD2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7" s="2" t="str">
        <f>IF(Table1[[#This Row],[SISA X]]="","",Table1[[#This Row],[STN X]])</f>
        <v/>
      </c>
      <c r="AF267" s="2" t="str">
        <f ca="1">IF(AND(AR$5:AR$345&gt;=$3:$3,AR$5:AR$345&lt;=$4:$4),Table1[[#This Row],[CTN]],"")</f>
        <v/>
      </c>
      <c r="AG267" s="2" t="str">
        <f ca="1">IF(Table1[[#This Row],[CTN_MG_1]]="","",Table1[[#This Row],[SISA X]])</f>
        <v/>
      </c>
      <c r="AH267" s="2" t="str">
        <f ca="1">IF(Table1[[#This Row],[QTY_ECER_MG_1]]="","",Table1[[#This Row],[STN SISA X]])</f>
        <v/>
      </c>
      <c r="AI267" s="2" t="str">
        <f ca="1">IF(Table1[[#This Row],[CTN_MG_1]]="","",COUNT(AF$6:AF267))</f>
        <v/>
      </c>
      <c r="AJ267" s="2">
        <f ca="1">IF(AND(Table1[TGL_H]&gt;=$3:$3,Table1[TGL_H]&lt;=$4:$4),Table1[CTN],"")</f>
        <v>2</v>
      </c>
      <c r="AK267" s="2" t="str">
        <f ca="1">IF(Table1[[#This Row],[CTN_MG_2]]="","",Table1[[#This Row],[SISA X]])</f>
        <v/>
      </c>
      <c r="AL267" s="2" t="str">
        <f ca="1">IF(Table1[[#This Row],[QTY_ECER_MG_2]]="","",Table1[[#This Row],[STN SISA X]])</f>
        <v/>
      </c>
      <c r="AM267" s="2">
        <f ca="1">IF(Table1[[#This Row],[CTN_MG_2]]="","",COUNT(AJ$6:AJ267))</f>
        <v>93</v>
      </c>
      <c r="AN267" s="2" t="str">
        <f ca="1">IF(AND(AR$5:AR$345&gt;=$3:$3,AR$5:AR$345&lt;=$4:$4),Table1[[#This Row],[CTN]],"")</f>
        <v/>
      </c>
      <c r="AO267" s="2" t="str">
        <f ca="1">IF(Table1[[#This Row],[CTN_MG_3]]="","",Table1[[#This Row],[SISA X]])</f>
        <v/>
      </c>
      <c r="AP267" s="2" t="str">
        <f ca="1">IF(Table1[[#This Row],[QTY_ECER_MG_3]]="","",Table1[[#This Row],[STN SISA X]])</f>
        <v/>
      </c>
      <c r="AQ267" s="4" t="str">
        <f ca="1">IF(Table1[[#This Row],[CTN_MG_3]]="","",COUNT(AN$6:AN267))</f>
        <v/>
      </c>
      <c r="AR267" s="3">
        <f ca="1">INDEX([1]!NOTA[TGL_H],Table1[[#This Row],[//NOTA]])</f>
        <v>45121</v>
      </c>
    </row>
    <row r="268" spans="1:44" x14ac:dyDescent="0.25">
      <c r="A268" s="1">
        <v>330</v>
      </c>
      <c r="D268" s="4" t="str">
        <f ca="1">INDEX([1]!NOTA[NB NOTA_C_QTY],Table1[[#This Row],[//NOTA]])</f>
        <v>kenkogelpenke16dotndotblack12grsartomoro</v>
      </c>
      <c r="E26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gelpenkenkoke16dotndothitam12grs</v>
      </c>
      <c r="F268" s="4" t="e">
        <f ca="1">MATCH(E$5:E$345,[2]!GLOBAL[POINTER],0)</f>
        <v>#N/A</v>
      </c>
      <c r="G268" s="4">
        <f t="shared" si="4"/>
        <v>330</v>
      </c>
      <c r="H268" s="4">
        <f ca="1">MATCH(Table1[[#This Row],[NB NOTA_C_QTY]],[3]!db[NB NOTA_C_QTY],0)</f>
        <v>1317</v>
      </c>
      <c r="I268" s="4" t="str">
        <f ca="1">INDEX(INDIRECT($4:$4),Table1[//DB])</f>
        <v>Gel pen Kenko KE-16 Dot N Dot hitam</v>
      </c>
      <c r="J268" s="4" t="str">
        <f ca="1">INDEX(INDIRECT($4:$4),Table1[//DB])</f>
        <v>ARTO MORO</v>
      </c>
      <c r="K268" s="5" t="str">
        <f ca="1">INDEX(INDIRECT($4:$4),Table1[//DB])</f>
        <v>KENKO</v>
      </c>
      <c r="L268" s="4" t="str">
        <f ca="1">INDEX(INDIRECT($4:$4),Table1[//DB])</f>
        <v>12 GRS</v>
      </c>
      <c r="M268" s="4" t="str">
        <f ca="1">INDEX(INDIRECT($4:$4),Table1[//DB])</f>
        <v>pen</v>
      </c>
      <c r="N268" s="4" t="str">
        <f ca="1">INDEX(INDIRECT($4:$4),Table1[//DB])</f>
        <v>12</v>
      </c>
      <c r="O268" s="4" t="str">
        <f ca="1">INDEX(INDIRECT($4:$4),Table1[//DB])</f>
        <v>GRS</v>
      </c>
      <c r="P268" s="4">
        <f ca="1">INDEX(INDIRECT($4:$4),Table1[//DB])</f>
        <v>12</v>
      </c>
      <c r="Q268" s="4" t="str">
        <f ca="1">INDEX(INDIRECT($4:$4),Table1[//DB])</f>
        <v>LSN</v>
      </c>
      <c r="R268" s="4">
        <f ca="1">INDEX(INDIRECT($4:$4),Table1[//DB])</f>
        <v>12</v>
      </c>
      <c r="S268" s="4" t="str">
        <f ca="1">INDEX(INDIRECT($4:$4),Table1[//DB])</f>
        <v>PCS</v>
      </c>
      <c r="T268" s="4">
        <f ca="1">INDEX(INDIRECT($4:$4),Table1[//DB])</f>
        <v>1728</v>
      </c>
      <c r="U268" s="4" t="str">
        <f ca="1">INDEX(INDIRECT($4:$4),Table1[//DB])</f>
        <v>PCS</v>
      </c>
      <c r="V268" s="4"/>
      <c r="W268" s="2">
        <f>INDEX([1]!NOTA[C],Table1[[#This Row],[//NOTA]])</f>
        <v>3</v>
      </c>
      <c r="X26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8" s="2">
        <f>IF(Table1[[#This Row],[CTN]]&lt;1,"",INDEX([1]!NOTA[QTY],Table1[[#This Row],[//NOTA]]))</f>
        <v>0</v>
      </c>
      <c r="Z268" s="2">
        <f>IF(Table1[[#This Row],[CTN]]&lt;1,"",INDEX([1]!NOTA[STN],Table1[[#This Row],[//NOTA]]))</f>
        <v>0</v>
      </c>
      <c r="AA2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B268" s="4" t="str">
        <f>IF(Table1[[#This Row],[CTN]]&lt;1,INDEX([1]!NOTA[QTY],Table1[[#This Row],[//NOTA]]),"")</f>
        <v/>
      </c>
      <c r="AC268" s="4" t="str">
        <f>IF(Table1[[#This Row],[SISA]]="","",INDEX([1]!NOTA[STN],Table1[[#This Row],[//NOTA]]))</f>
        <v/>
      </c>
      <c r="AD2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8" s="2" t="str">
        <f>IF(Table1[[#This Row],[SISA X]]="","",Table1[[#This Row],[STN X]])</f>
        <v/>
      </c>
      <c r="AF268" s="2" t="str">
        <f ca="1">IF(AND(AR$5:AR$345&gt;=$3:$3,AR$5:AR$345&lt;=$4:$4),Table1[[#This Row],[CTN]],"")</f>
        <v/>
      </c>
      <c r="AG268" s="2" t="str">
        <f ca="1">IF(Table1[[#This Row],[CTN_MG_1]]="","",Table1[[#This Row],[SISA X]])</f>
        <v/>
      </c>
      <c r="AH268" s="2" t="str">
        <f ca="1">IF(Table1[[#This Row],[QTY_ECER_MG_1]]="","",Table1[[#This Row],[STN SISA X]])</f>
        <v/>
      </c>
      <c r="AI268" s="2" t="str">
        <f ca="1">IF(Table1[[#This Row],[CTN_MG_1]]="","",COUNT(AF$6:AF268))</f>
        <v/>
      </c>
      <c r="AJ268" s="2">
        <f ca="1">IF(AND(Table1[TGL_H]&gt;=$3:$3,Table1[TGL_H]&lt;=$4:$4),Table1[CTN],"")</f>
        <v>3</v>
      </c>
      <c r="AK268" s="2" t="str">
        <f ca="1">IF(Table1[[#This Row],[CTN_MG_2]]="","",Table1[[#This Row],[SISA X]])</f>
        <v/>
      </c>
      <c r="AL268" s="2" t="str">
        <f ca="1">IF(Table1[[#This Row],[QTY_ECER_MG_2]]="","",Table1[[#This Row],[STN SISA X]])</f>
        <v/>
      </c>
      <c r="AM268" s="2">
        <f ca="1">IF(Table1[[#This Row],[CTN_MG_2]]="","",COUNT(AJ$6:AJ268))</f>
        <v>94</v>
      </c>
      <c r="AN268" s="2" t="str">
        <f ca="1">IF(AND(AR$5:AR$345&gt;=$3:$3,AR$5:AR$345&lt;=$4:$4),Table1[[#This Row],[CTN]],"")</f>
        <v/>
      </c>
      <c r="AO268" s="2" t="str">
        <f ca="1">IF(Table1[[#This Row],[CTN_MG_3]]="","",Table1[[#This Row],[SISA X]])</f>
        <v/>
      </c>
      <c r="AP268" s="2" t="str">
        <f ca="1">IF(Table1[[#This Row],[QTY_ECER_MG_3]]="","",Table1[[#This Row],[STN SISA X]])</f>
        <v/>
      </c>
      <c r="AQ268" s="4" t="str">
        <f ca="1">IF(Table1[[#This Row],[CTN_MG_3]]="","",COUNT(AN$6:AN268))</f>
        <v/>
      </c>
      <c r="AR268" s="3">
        <f ca="1">INDEX([1]!NOTA[TGL_H],Table1[[#This Row],[//NOTA]])</f>
        <v>45121</v>
      </c>
    </row>
    <row r="269" spans="1:44" x14ac:dyDescent="0.25">
      <c r="A269" s="1">
        <v>331</v>
      </c>
      <c r="D269" s="4" t="str">
        <f ca="1">INDEX([1]!NOTA[NB NOTA_C_QTY],Table1[[#This Row],[//NOTA]])</f>
        <v>kenkocorrectionfluidke107m36lsnartomoro</v>
      </c>
      <c r="E26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269" s="4" t="e">
        <f ca="1">MATCH(E$5:E$345,[2]!GLOBAL[POINTER],0)</f>
        <v>#N/A</v>
      </c>
      <c r="G269" s="4">
        <f t="shared" si="4"/>
        <v>331</v>
      </c>
      <c r="H269" s="4">
        <f ca="1">MATCH(Table1[[#This Row],[NB NOTA_C_QTY]],[3]!db[NB NOTA_C_QTY],0)</f>
        <v>1238</v>
      </c>
      <c r="I269" s="4" t="str">
        <f ca="1">INDEX(INDIRECT($4:$4),Table1[//DB])</f>
        <v>Tipe-ex Kenko KE-107 M</v>
      </c>
      <c r="J269" s="4" t="str">
        <f ca="1">INDEX(INDIRECT($4:$4),Table1[//DB])</f>
        <v>ARTO MORO</v>
      </c>
      <c r="K269" s="5" t="str">
        <f ca="1">INDEX(INDIRECT($4:$4),Table1[//DB])</f>
        <v>KENKO</v>
      </c>
      <c r="L269" s="4" t="str">
        <f ca="1">INDEX(INDIRECT($4:$4),Table1[//DB])</f>
        <v>36 LSN</v>
      </c>
      <c r="M269" s="4" t="str">
        <f ca="1">INDEX(INDIRECT($4:$4),Table1[//DB])</f>
        <v>tipex</v>
      </c>
      <c r="N269" s="4" t="str">
        <f ca="1">INDEX(INDIRECT($4:$4),Table1[//DB])</f>
        <v>36</v>
      </c>
      <c r="O269" s="4" t="str">
        <f ca="1">INDEX(INDIRECT($4:$4),Table1[//DB])</f>
        <v>LSN</v>
      </c>
      <c r="P269" s="4">
        <f ca="1">INDEX(INDIRECT($4:$4),Table1[//DB])</f>
        <v>12</v>
      </c>
      <c r="Q269" s="4" t="str">
        <f ca="1">INDEX(INDIRECT($4:$4),Table1[//DB])</f>
        <v>PCS</v>
      </c>
      <c r="R269" s="4" t="str">
        <f ca="1">INDEX(INDIRECT($4:$4),Table1[//DB])</f>
        <v/>
      </c>
      <c r="S269" s="4" t="str">
        <f ca="1">INDEX(INDIRECT($4:$4),Table1[//DB])</f>
        <v/>
      </c>
      <c r="T269" s="4">
        <f ca="1">INDEX(INDIRECT($4:$4),Table1[//DB])</f>
        <v>432</v>
      </c>
      <c r="U269" s="4" t="str">
        <f ca="1">INDEX(INDIRECT($4:$4),Table1[//DB])</f>
        <v>PCS</v>
      </c>
      <c r="V269" s="4"/>
      <c r="W269" s="2">
        <f>INDEX([1]!NOTA[C],Table1[[#This Row],[//NOTA]])</f>
        <v>5</v>
      </c>
      <c r="X26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69" s="2">
        <f>IF(Table1[[#This Row],[CTN]]&lt;1,"",INDEX([1]!NOTA[QTY],Table1[[#This Row],[//NOTA]]))</f>
        <v>0</v>
      </c>
      <c r="Z269" s="2">
        <f>IF(Table1[[#This Row],[CTN]]&lt;1,"",INDEX([1]!NOTA[STN],Table1[[#This Row],[//NOTA]]))</f>
        <v>0</v>
      </c>
      <c r="AA2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69" s="4" t="str">
        <f>IF(Table1[[#This Row],[CTN]]&lt;1,INDEX([1]!NOTA[QTY],Table1[[#This Row],[//NOTA]]),"")</f>
        <v/>
      </c>
      <c r="AC269" s="4" t="str">
        <f>IF(Table1[[#This Row],[SISA]]="","",INDEX([1]!NOTA[STN],Table1[[#This Row],[//NOTA]]))</f>
        <v/>
      </c>
      <c r="AD2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9" s="2" t="str">
        <f>IF(Table1[[#This Row],[SISA X]]="","",Table1[[#This Row],[STN X]])</f>
        <v/>
      </c>
      <c r="AF269" s="2" t="str">
        <f ca="1">IF(AND(AR$5:AR$345&gt;=$3:$3,AR$5:AR$345&lt;=$4:$4),Table1[[#This Row],[CTN]],"")</f>
        <v/>
      </c>
      <c r="AG269" s="2" t="str">
        <f ca="1">IF(Table1[[#This Row],[CTN_MG_1]]="","",Table1[[#This Row],[SISA X]])</f>
        <v/>
      </c>
      <c r="AH269" s="2" t="str">
        <f ca="1">IF(Table1[[#This Row],[QTY_ECER_MG_1]]="","",Table1[[#This Row],[STN SISA X]])</f>
        <v/>
      </c>
      <c r="AI269" s="2" t="str">
        <f ca="1">IF(Table1[[#This Row],[CTN_MG_1]]="","",COUNT(AF$6:AF269))</f>
        <v/>
      </c>
      <c r="AJ269" s="2">
        <f ca="1">IF(AND(Table1[TGL_H]&gt;=$3:$3,Table1[TGL_H]&lt;=$4:$4),Table1[CTN],"")</f>
        <v>5</v>
      </c>
      <c r="AK269" s="2" t="str">
        <f ca="1">IF(Table1[[#This Row],[CTN_MG_2]]="","",Table1[[#This Row],[SISA X]])</f>
        <v/>
      </c>
      <c r="AL269" s="2" t="str">
        <f ca="1">IF(Table1[[#This Row],[QTY_ECER_MG_2]]="","",Table1[[#This Row],[STN SISA X]])</f>
        <v/>
      </c>
      <c r="AM269" s="2">
        <f ca="1">IF(Table1[[#This Row],[CTN_MG_2]]="","",COUNT(AJ$6:AJ269))</f>
        <v>95</v>
      </c>
      <c r="AN269" s="2" t="str">
        <f ca="1">IF(AND(AR$5:AR$345&gt;=$3:$3,AR$5:AR$345&lt;=$4:$4),Table1[[#This Row],[CTN]],"")</f>
        <v/>
      </c>
      <c r="AO269" s="2" t="str">
        <f ca="1">IF(Table1[[#This Row],[CTN_MG_3]]="","",Table1[[#This Row],[SISA X]])</f>
        <v/>
      </c>
      <c r="AP269" s="2" t="str">
        <f ca="1">IF(Table1[[#This Row],[QTY_ECER_MG_3]]="","",Table1[[#This Row],[STN SISA X]])</f>
        <v/>
      </c>
      <c r="AQ269" s="4" t="str">
        <f ca="1">IF(Table1[[#This Row],[CTN_MG_3]]="","",COUNT(AN$6:AN269))</f>
        <v/>
      </c>
      <c r="AR269" s="3">
        <f ca="1">INDEX([1]!NOTA[TGL_H],Table1[[#This Row],[//NOTA]])</f>
        <v>45121</v>
      </c>
    </row>
    <row r="270" spans="1:44" x14ac:dyDescent="0.25">
      <c r="A270" s="1">
        <v>332</v>
      </c>
      <c r="D270" s="4" t="str">
        <f ca="1">INDEX([1]!NOTA[NB NOTA_C_QTY],Table1[[#This Row],[//NOTA]])</f>
        <v>kenkogluestick8grsmall36box30pcsartomoro</v>
      </c>
      <c r="E27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270" s="4" t="e">
        <f ca="1">MATCH(E$5:E$345,[2]!GLOBAL[POINTER],0)</f>
        <v>#N/A</v>
      </c>
      <c r="G270" s="4">
        <f t="shared" si="4"/>
        <v>332</v>
      </c>
      <c r="H270" s="4">
        <f ca="1">MATCH(Table1[[#This Row],[NB NOTA_C_QTY]],[3]!db[NB NOTA_C_QTY],0)</f>
        <v>1338</v>
      </c>
      <c r="I270" s="4" t="str">
        <f ca="1">INDEX(INDIRECT($4:$4),Table1[//DB])</f>
        <v>Lem stick Kenko 8gr kecil</v>
      </c>
      <c r="J270" s="4" t="str">
        <f ca="1">INDEX(INDIRECT($4:$4),Table1[//DB])</f>
        <v>ARTO MORO</v>
      </c>
      <c r="K270" s="5" t="str">
        <f ca="1">INDEX(INDIRECT($4:$4),Table1[//DB])</f>
        <v>KENKO</v>
      </c>
      <c r="L270" s="4" t="str">
        <f ca="1">INDEX(INDIRECT($4:$4),Table1[//DB])</f>
        <v>36 BOX (30 PCS)</v>
      </c>
      <c r="M270" s="4" t="str">
        <f ca="1">INDEX(INDIRECT($4:$4),Table1[//DB])</f>
        <v>lem</v>
      </c>
      <c r="N270" s="4" t="str">
        <f ca="1">INDEX(INDIRECT($4:$4),Table1[//DB])</f>
        <v>36</v>
      </c>
      <c r="O270" s="4" t="str">
        <f ca="1">INDEX(INDIRECT($4:$4),Table1[//DB])</f>
        <v>BOX</v>
      </c>
      <c r="P270" s="4" t="str">
        <f ca="1">INDEX(INDIRECT($4:$4),Table1[//DB])</f>
        <v>30</v>
      </c>
      <c r="Q270" s="4" t="str">
        <f ca="1">INDEX(INDIRECT($4:$4),Table1[//DB])</f>
        <v>PCS</v>
      </c>
      <c r="R270" s="4" t="str">
        <f ca="1">INDEX(INDIRECT($4:$4),Table1[//DB])</f>
        <v/>
      </c>
      <c r="S270" s="4" t="str">
        <f ca="1">INDEX(INDIRECT($4:$4),Table1[//DB])</f>
        <v/>
      </c>
      <c r="T270" s="4">
        <f ca="1">INDEX(INDIRECT($4:$4),Table1[//DB])</f>
        <v>1080</v>
      </c>
      <c r="U270" s="4" t="str">
        <f ca="1">INDEX(INDIRECT($4:$4),Table1[//DB])</f>
        <v>PCS</v>
      </c>
      <c r="V270" s="4"/>
      <c r="W270" s="2">
        <f>INDEX([1]!NOTA[C],Table1[[#This Row],[//NOTA]])</f>
        <v>2</v>
      </c>
      <c r="X27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0" s="2">
        <f>IF(Table1[[#This Row],[CTN]]&lt;1,"",INDEX([1]!NOTA[QTY],Table1[[#This Row],[//NOTA]]))</f>
        <v>0</v>
      </c>
      <c r="Z270" s="2">
        <f>IF(Table1[[#This Row],[CTN]]&lt;1,"",INDEX([1]!NOTA[STN],Table1[[#This Row],[//NOTA]]))</f>
        <v>0</v>
      </c>
      <c r="AA2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0" s="4" t="str">
        <f>IF(Table1[[#This Row],[CTN]]&lt;1,INDEX([1]!NOTA[QTY],Table1[[#This Row],[//NOTA]]),"")</f>
        <v/>
      </c>
      <c r="AC270" s="4" t="str">
        <f>IF(Table1[[#This Row],[SISA]]="","",INDEX([1]!NOTA[STN],Table1[[#This Row],[//NOTA]]))</f>
        <v/>
      </c>
      <c r="AD2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0" s="2" t="str">
        <f>IF(Table1[[#This Row],[SISA X]]="","",Table1[[#This Row],[STN X]])</f>
        <v/>
      </c>
      <c r="AF270" s="2" t="str">
        <f ca="1">IF(AND(AR$5:AR$345&gt;=$3:$3,AR$5:AR$345&lt;=$4:$4),Table1[[#This Row],[CTN]],"")</f>
        <v/>
      </c>
      <c r="AG270" s="2" t="str">
        <f ca="1">IF(Table1[[#This Row],[CTN_MG_1]]="","",Table1[[#This Row],[SISA X]])</f>
        <v/>
      </c>
      <c r="AH270" s="2" t="str">
        <f ca="1">IF(Table1[[#This Row],[QTY_ECER_MG_1]]="","",Table1[[#This Row],[STN SISA X]])</f>
        <v/>
      </c>
      <c r="AI270" s="2" t="str">
        <f ca="1">IF(Table1[[#This Row],[CTN_MG_1]]="","",COUNT(AF$6:AF270))</f>
        <v/>
      </c>
      <c r="AJ270" s="2">
        <f ca="1">IF(AND(Table1[TGL_H]&gt;=$3:$3,Table1[TGL_H]&lt;=$4:$4),Table1[CTN],"")</f>
        <v>2</v>
      </c>
      <c r="AK270" s="2" t="str">
        <f ca="1">IF(Table1[[#This Row],[CTN_MG_2]]="","",Table1[[#This Row],[SISA X]])</f>
        <v/>
      </c>
      <c r="AL270" s="2" t="str">
        <f ca="1">IF(Table1[[#This Row],[QTY_ECER_MG_2]]="","",Table1[[#This Row],[STN SISA X]])</f>
        <v/>
      </c>
      <c r="AM270" s="2">
        <f ca="1">IF(Table1[[#This Row],[CTN_MG_2]]="","",COUNT(AJ$6:AJ270))</f>
        <v>96</v>
      </c>
      <c r="AN270" s="2" t="str">
        <f ca="1">IF(AND(AR$5:AR$345&gt;=$3:$3,AR$5:AR$345&lt;=$4:$4),Table1[[#This Row],[CTN]],"")</f>
        <v/>
      </c>
      <c r="AO270" s="2" t="str">
        <f ca="1">IF(Table1[[#This Row],[CTN_MG_3]]="","",Table1[[#This Row],[SISA X]])</f>
        <v/>
      </c>
      <c r="AP270" s="2" t="str">
        <f ca="1">IF(Table1[[#This Row],[QTY_ECER_MG_3]]="","",Table1[[#This Row],[STN SISA X]])</f>
        <v/>
      </c>
      <c r="AQ270" s="4" t="str">
        <f ca="1">IF(Table1[[#This Row],[CTN_MG_3]]="","",COUNT(AN$6:AN270))</f>
        <v/>
      </c>
      <c r="AR270" s="3">
        <f ca="1">INDEX([1]!NOTA[TGL_H],Table1[[#This Row],[//NOTA]])</f>
        <v>45121</v>
      </c>
    </row>
    <row r="271" spans="1:44" x14ac:dyDescent="0.25">
      <c r="A271" s="1">
        <v>333</v>
      </c>
      <c r="D271" s="4" t="str">
        <f ca="1">INDEX([1]!NOTA[NB NOTA_C_QTY],Table1[[#This Row],[//NOTA]])</f>
        <v>kenkoscissorsc82825lsnartomoro</v>
      </c>
      <c r="E27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271" s="4" t="e">
        <f ca="1">MATCH(E$5:E$345,[2]!GLOBAL[POINTER],0)</f>
        <v>#N/A</v>
      </c>
      <c r="G271" s="4">
        <f t="shared" si="4"/>
        <v>333</v>
      </c>
      <c r="H271" s="4">
        <f ca="1">MATCH(Table1[[#This Row],[NB NOTA_C_QTY]],[3]!db[NB NOTA_C_QTY],0)</f>
        <v>1423</v>
      </c>
      <c r="I271" s="4" t="str">
        <f ca="1">INDEX(INDIRECT($4:$4),Table1[//DB])</f>
        <v>Gunting Kenko SC-828</v>
      </c>
      <c r="J271" s="4" t="str">
        <f ca="1">INDEX(INDIRECT($4:$4),Table1[//DB])</f>
        <v>ARTO MORO</v>
      </c>
      <c r="K271" s="5" t="str">
        <f ca="1">INDEX(INDIRECT($4:$4),Table1[//DB])</f>
        <v>KENKO</v>
      </c>
      <c r="L271" s="4" t="str">
        <f ca="1">INDEX(INDIRECT($4:$4),Table1[//DB])</f>
        <v>25 LSN</v>
      </c>
      <c r="M271" s="4" t="str">
        <f ca="1">INDEX(INDIRECT($4:$4),Table1[//DB])</f>
        <v>gunting</v>
      </c>
      <c r="N271" s="4" t="str">
        <f ca="1">INDEX(INDIRECT($4:$4),Table1[//DB])</f>
        <v>25</v>
      </c>
      <c r="O271" s="4" t="str">
        <f ca="1">INDEX(INDIRECT($4:$4),Table1[//DB])</f>
        <v>LSN</v>
      </c>
      <c r="P271" s="4">
        <f ca="1">INDEX(INDIRECT($4:$4),Table1[//DB])</f>
        <v>12</v>
      </c>
      <c r="Q271" s="4" t="str">
        <f ca="1">INDEX(INDIRECT($4:$4),Table1[//DB])</f>
        <v>PCS</v>
      </c>
      <c r="R271" s="4" t="str">
        <f ca="1">INDEX(INDIRECT($4:$4),Table1[//DB])</f>
        <v/>
      </c>
      <c r="S271" s="4" t="str">
        <f ca="1">INDEX(INDIRECT($4:$4),Table1[//DB])</f>
        <v/>
      </c>
      <c r="T271" s="4">
        <f ca="1">INDEX(INDIRECT($4:$4),Table1[//DB])</f>
        <v>300</v>
      </c>
      <c r="U271" s="4" t="str">
        <f ca="1">INDEX(INDIRECT($4:$4),Table1[//DB])</f>
        <v>PCS</v>
      </c>
      <c r="V271" s="4"/>
      <c r="W271" s="2">
        <f>INDEX([1]!NOTA[C],Table1[[#This Row],[//NOTA]])</f>
        <v>2</v>
      </c>
      <c r="X27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1" s="2">
        <f>IF(Table1[[#This Row],[CTN]]&lt;1,"",INDEX([1]!NOTA[QTY],Table1[[#This Row],[//NOTA]]))</f>
        <v>0</v>
      </c>
      <c r="Z271" s="2">
        <f>IF(Table1[[#This Row],[CTN]]&lt;1,"",INDEX([1]!NOTA[STN],Table1[[#This Row],[//NOTA]]))</f>
        <v>0</v>
      </c>
      <c r="AA2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71" s="4" t="str">
        <f>IF(Table1[[#This Row],[CTN]]&lt;1,INDEX([1]!NOTA[QTY],Table1[[#This Row],[//NOTA]]),"")</f>
        <v/>
      </c>
      <c r="AC271" s="4" t="str">
        <f>IF(Table1[[#This Row],[SISA]]="","",INDEX([1]!NOTA[STN],Table1[[#This Row],[//NOTA]]))</f>
        <v/>
      </c>
      <c r="AD2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1" s="2" t="str">
        <f>IF(Table1[[#This Row],[SISA X]]="","",Table1[[#This Row],[STN X]])</f>
        <v/>
      </c>
      <c r="AF271" s="2" t="str">
        <f ca="1">IF(AND(AR$5:AR$345&gt;=$3:$3,AR$5:AR$345&lt;=$4:$4),Table1[[#This Row],[CTN]],"")</f>
        <v/>
      </c>
      <c r="AG271" s="2" t="str">
        <f ca="1">IF(Table1[[#This Row],[CTN_MG_1]]="","",Table1[[#This Row],[SISA X]])</f>
        <v/>
      </c>
      <c r="AH271" s="2" t="str">
        <f ca="1">IF(Table1[[#This Row],[QTY_ECER_MG_1]]="","",Table1[[#This Row],[STN SISA X]])</f>
        <v/>
      </c>
      <c r="AI271" s="2" t="str">
        <f ca="1">IF(Table1[[#This Row],[CTN_MG_1]]="","",COUNT(AF$6:AF271))</f>
        <v/>
      </c>
      <c r="AJ271" s="2">
        <f ca="1">IF(AND(Table1[TGL_H]&gt;=$3:$3,Table1[TGL_H]&lt;=$4:$4),Table1[CTN],"")</f>
        <v>2</v>
      </c>
      <c r="AK271" s="2" t="str">
        <f ca="1">IF(Table1[[#This Row],[CTN_MG_2]]="","",Table1[[#This Row],[SISA X]])</f>
        <v/>
      </c>
      <c r="AL271" s="2" t="str">
        <f ca="1">IF(Table1[[#This Row],[QTY_ECER_MG_2]]="","",Table1[[#This Row],[STN SISA X]])</f>
        <v/>
      </c>
      <c r="AM271" s="2">
        <f ca="1">IF(Table1[[#This Row],[CTN_MG_2]]="","",COUNT(AJ$6:AJ271))</f>
        <v>97</v>
      </c>
      <c r="AN271" s="2" t="str">
        <f ca="1">IF(AND(AR$5:AR$345&gt;=$3:$3,AR$5:AR$345&lt;=$4:$4),Table1[[#This Row],[CTN]],"")</f>
        <v/>
      </c>
      <c r="AO271" s="2" t="str">
        <f ca="1">IF(Table1[[#This Row],[CTN_MG_3]]="","",Table1[[#This Row],[SISA X]])</f>
        <v/>
      </c>
      <c r="AP271" s="2" t="str">
        <f ca="1">IF(Table1[[#This Row],[QTY_ECER_MG_3]]="","",Table1[[#This Row],[STN SISA X]])</f>
        <v/>
      </c>
      <c r="AQ271" s="4" t="str">
        <f ca="1">IF(Table1[[#This Row],[CTN_MG_3]]="","",COUNT(AN$6:AN271))</f>
        <v/>
      </c>
      <c r="AR271" s="3">
        <f ca="1">INDEX([1]!NOTA[TGL_H],Table1[[#This Row],[//NOTA]])</f>
        <v>45121</v>
      </c>
    </row>
    <row r="272" spans="1:44" x14ac:dyDescent="0.25">
      <c r="A272" s="1">
        <v>334</v>
      </c>
      <c r="D272" s="4" t="str">
        <f ca="1">INDEX([1]!NOTA[NB NOTA_C_QTY],Table1[[#This Row],[//NOTA]])</f>
        <v>kenkoscissorsc848n10lsnartomoro</v>
      </c>
      <c r="E27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272" s="4" t="e">
        <f ca="1">MATCH(E$5:E$345,[2]!GLOBAL[POINTER],0)</f>
        <v>#N/A</v>
      </c>
      <c r="G272" s="4">
        <f t="shared" si="4"/>
        <v>334</v>
      </c>
      <c r="H272" s="4">
        <f ca="1">MATCH(Table1[[#This Row],[NB NOTA_C_QTY]],[3]!db[NB NOTA_C_QTY],0)</f>
        <v>1426</v>
      </c>
      <c r="I272" s="4" t="str">
        <f ca="1">INDEX(INDIRECT($4:$4),Table1[//DB])</f>
        <v>Gunting Kenko SC-848 N</v>
      </c>
      <c r="J272" s="4" t="str">
        <f ca="1">INDEX(INDIRECT($4:$4),Table1[//DB])</f>
        <v>ARTO MORO</v>
      </c>
      <c r="K272" s="5" t="str">
        <f ca="1">INDEX(INDIRECT($4:$4),Table1[//DB])</f>
        <v>KENKO</v>
      </c>
      <c r="L272" s="4" t="str">
        <f ca="1">INDEX(INDIRECT($4:$4),Table1[//DB])</f>
        <v>10 LSN</v>
      </c>
      <c r="M272" s="4" t="str">
        <f ca="1">INDEX(INDIRECT($4:$4),Table1[//DB])</f>
        <v>gunting</v>
      </c>
      <c r="N272" s="4" t="str">
        <f ca="1">INDEX(INDIRECT($4:$4),Table1[//DB])</f>
        <v>10</v>
      </c>
      <c r="O272" s="4" t="str">
        <f ca="1">INDEX(INDIRECT($4:$4),Table1[//DB])</f>
        <v>LSN</v>
      </c>
      <c r="P272" s="4">
        <f ca="1">INDEX(INDIRECT($4:$4),Table1[//DB])</f>
        <v>12</v>
      </c>
      <c r="Q272" s="4" t="str">
        <f ca="1">INDEX(INDIRECT($4:$4),Table1[//DB])</f>
        <v>PCS</v>
      </c>
      <c r="R272" s="4" t="str">
        <f ca="1">INDEX(INDIRECT($4:$4),Table1[//DB])</f>
        <v/>
      </c>
      <c r="S272" s="4" t="str">
        <f ca="1">INDEX(INDIRECT($4:$4),Table1[//DB])</f>
        <v/>
      </c>
      <c r="T272" s="4">
        <f ca="1">INDEX(INDIRECT($4:$4),Table1[//DB])</f>
        <v>120</v>
      </c>
      <c r="U272" s="4" t="str">
        <f ca="1">INDEX(INDIRECT($4:$4),Table1[//DB])</f>
        <v>PCS</v>
      </c>
      <c r="V272" s="4"/>
      <c r="W272" s="2">
        <f>INDEX([1]!NOTA[C],Table1[[#This Row],[//NOTA]])</f>
        <v>2</v>
      </c>
      <c r="X2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2" s="2">
        <f>IF(Table1[[#This Row],[CTN]]&lt;1,"",INDEX([1]!NOTA[QTY],Table1[[#This Row],[//NOTA]]))</f>
        <v>0</v>
      </c>
      <c r="Z272" s="2">
        <f>IF(Table1[[#This Row],[CTN]]&lt;1,"",INDEX([1]!NOTA[STN],Table1[[#This Row],[//NOTA]]))</f>
        <v>0</v>
      </c>
      <c r="AA2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72" s="4" t="str">
        <f>IF(Table1[[#This Row],[CTN]]&lt;1,INDEX([1]!NOTA[QTY],Table1[[#This Row],[//NOTA]]),"")</f>
        <v/>
      </c>
      <c r="AC272" s="4" t="str">
        <f>IF(Table1[[#This Row],[SISA]]="","",INDEX([1]!NOTA[STN],Table1[[#This Row],[//NOTA]]))</f>
        <v/>
      </c>
      <c r="AD2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2" s="2" t="str">
        <f>IF(Table1[[#This Row],[SISA X]]="","",Table1[[#This Row],[STN X]])</f>
        <v/>
      </c>
      <c r="AF272" s="2" t="str">
        <f ca="1">IF(AND(AR$5:AR$345&gt;=$3:$3,AR$5:AR$345&lt;=$4:$4),Table1[[#This Row],[CTN]],"")</f>
        <v/>
      </c>
      <c r="AG272" s="2" t="str">
        <f ca="1">IF(Table1[[#This Row],[CTN_MG_1]]="","",Table1[[#This Row],[SISA X]])</f>
        <v/>
      </c>
      <c r="AH272" s="2" t="str">
        <f ca="1">IF(Table1[[#This Row],[QTY_ECER_MG_1]]="","",Table1[[#This Row],[STN SISA X]])</f>
        <v/>
      </c>
      <c r="AI272" s="2" t="str">
        <f ca="1">IF(Table1[[#This Row],[CTN_MG_1]]="","",COUNT(AF$6:AF272))</f>
        <v/>
      </c>
      <c r="AJ272" s="2">
        <f ca="1">IF(AND(Table1[TGL_H]&gt;=$3:$3,Table1[TGL_H]&lt;=$4:$4),Table1[CTN],"")</f>
        <v>2</v>
      </c>
      <c r="AK272" s="2" t="str">
        <f ca="1">IF(Table1[[#This Row],[CTN_MG_2]]="","",Table1[[#This Row],[SISA X]])</f>
        <v/>
      </c>
      <c r="AL272" s="2" t="str">
        <f ca="1">IF(Table1[[#This Row],[QTY_ECER_MG_2]]="","",Table1[[#This Row],[STN SISA X]])</f>
        <v/>
      </c>
      <c r="AM272" s="2">
        <f ca="1">IF(Table1[[#This Row],[CTN_MG_2]]="","",COUNT(AJ$6:AJ272))</f>
        <v>98</v>
      </c>
      <c r="AN272" s="2" t="str">
        <f ca="1">IF(AND(AR$5:AR$345&gt;=$3:$3,AR$5:AR$345&lt;=$4:$4),Table1[[#This Row],[CTN]],"")</f>
        <v/>
      </c>
      <c r="AO272" s="2" t="str">
        <f ca="1">IF(Table1[[#This Row],[CTN_MG_3]]="","",Table1[[#This Row],[SISA X]])</f>
        <v/>
      </c>
      <c r="AP272" s="2" t="str">
        <f ca="1">IF(Table1[[#This Row],[QTY_ECER_MG_3]]="","",Table1[[#This Row],[STN SISA X]])</f>
        <v/>
      </c>
      <c r="AQ272" s="4" t="str">
        <f ca="1">IF(Table1[[#This Row],[CTN_MG_3]]="","",COUNT(AN$6:AN272))</f>
        <v/>
      </c>
      <c r="AR272" s="3">
        <f ca="1">INDEX([1]!NOTA[TGL_H],Table1[[#This Row],[//NOTA]])</f>
        <v>45121</v>
      </c>
    </row>
    <row r="273" spans="1:44" x14ac:dyDescent="0.25">
      <c r="A273" s="1">
        <v>335</v>
      </c>
      <c r="D273" s="4" t="str">
        <f ca="1">INDEX([1]!NOTA[NB NOTA_C_QTY],Table1[[#This Row],[//NOTA]])</f>
        <v>kenkojumboclipno520pak10boxartomoro</v>
      </c>
      <c r="E27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273" s="4" t="e">
        <f ca="1">MATCH(E$5:E$345,[2]!GLOBAL[POINTER],0)</f>
        <v>#N/A</v>
      </c>
      <c r="G273" s="4">
        <f t="shared" si="4"/>
        <v>335</v>
      </c>
      <c r="H273" s="4">
        <f ca="1">MATCH(Table1[[#This Row],[NB NOTA_C_QTY]],[3]!db[NB NOTA_C_QTY],0)</f>
        <v>1361</v>
      </c>
      <c r="I273" s="4" t="str">
        <f ca="1">INDEX(INDIRECT($4:$4),Table1[//DB])</f>
        <v>Clip Jumbo Kenko no.5</v>
      </c>
      <c r="J273" s="4" t="str">
        <f ca="1">INDEX(INDIRECT($4:$4),Table1[//DB])</f>
        <v>ARTO MORO</v>
      </c>
      <c r="K273" s="5" t="str">
        <f ca="1">INDEX(INDIRECT($4:$4),Table1[//DB])</f>
        <v>KENKO</v>
      </c>
      <c r="L273" s="4" t="str">
        <f ca="1">INDEX(INDIRECT($4:$4),Table1[//DB])</f>
        <v>20 PAK (10 BOX)</v>
      </c>
      <c r="M273" s="4" t="str">
        <f ca="1">INDEX(INDIRECT($4:$4),Table1[//DB])</f>
        <v>clip</v>
      </c>
      <c r="N273" s="4" t="str">
        <f ca="1">INDEX(INDIRECT($4:$4),Table1[//DB])</f>
        <v>20</v>
      </c>
      <c r="O273" s="4" t="str">
        <f ca="1">INDEX(INDIRECT($4:$4),Table1[//DB])</f>
        <v>PAK</v>
      </c>
      <c r="P273" s="4" t="str">
        <f ca="1">INDEX(INDIRECT($4:$4),Table1[//DB])</f>
        <v>10</v>
      </c>
      <c r="Q273" s="4" t="str">
        <f ca="1">INDEX(INDIRECT($4:$4),Table1[//DB])</f>
        <v>BOX</v>
      </c>
      <c r="R273" s="4" t="str">
        <f ca="1">INDEX(INDIRECT($4:$4),Table1[//DB])</f>
        <v/>
      </c>
      <c r="S273" s="4" t="str">
        <f ca="1">INDEX(INDIRECT($4:$4),Table1[//DB])</f>
        <v/>
      </c>
      <c r="T273" s="4">
        <f ca="1">INDEX(INDIRECT($4:$4),Table1[//DB])</f>
        <v>200</v>
      </c>
      <c r="U273" s="4" t="str">
        <f ca="1">INDEX(INDIRECT($4:$4),Table1[//DB])</f>
        <v>BOX</v>
      </c>
      <c r="V273" s="4"/>
      <c r="W273" s="2">
        <f>INDEX([1]!NOTA[C],Table1[[#This Row],[//NOTA]])</f>
        <v>1</v>
      </c>
      <c r="X27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3" s="2">
        <f>IF(Table1[[#This Row],[CTN]]&lt;1,"",INDEX([1]!NOTA[QTY],Table1[[#This Row],[//NOTA]]))</f>
        <v>0</v>
      </c>
      <c r="Z273" s="2">
        <f>IF(Table1[[#This Row],[CTN]]&lt;1,"",INDEX([1]!NOTA[STN],Table1[[#This Row],[//NOTA]]))</f>
        <v>0</v>
      </c>
      <c r="AA2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273" s="4" t="str">
        <f>IF(Table1[[#This Row],[CTN]]&lt;1,INDEX([1]!NOTA[QTY],Table1[[#This Row],[//NOTA]]),"")</f>
        <v/>
      </c>
      <c r="AC273" s="4" t="str">
        <f>IF(Table1[[#This Row],[SISA]]="","",INDEX([1]!NOTA[STN],Table1[[#This Row],[//NOTA]]))</f>
        <v/>
      </c>
      <c r="AD2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3" s="2" t="str">
        <f>IF(Table1[[#This Row],[SISA X]]="","",Table1[[#This Row],[STN X]])</f>
        <v/>
      </c>
      <c r="AF273" s="2" t="str">
        <f ca="1">IF(AND(AR$5:AR$345&gt;=$3:$3,AR$5:AR$345&lt;=$4:$4),Table1[[#This Row],[CTN]],"")</f>
        <v/>
      </c>
      <c r="AG273" s="2" t="str">
        <f ca="1">IF(Table1[[#This Row],[CTN_MG_1]]="","",Table1[[#This Row],[SISA X]])</f>
        <v/>
      </c>
      <c r="AH273" s="2" t="str">
        <f ca="1">IF(Table1[[#This Row],[QTY_ECER_MG_1]]="","",Table1[[#This Row],[STN SISA X]])</f>
        <v/>
      </c>
      <c r="AI273" s="2" t="str">
        <f ca="1">IF(Table1[[#This Row],[CTN_MG_1]]="","",COUNT(AF$6:AF273))</f>
        <v/>
      </c>
      <c r="AJ273" s="2">
        <f ca="1">IF(AND(Table1[TGL_H]&gt;=$3:$3,Table1[TGL_H]&lt;=$4:$4),Table1[CTN],"")</f>
        <v>1</v>
      </c>
      <c r="AK273" s="2" t="str">
        <f ca="1">IF(Table1[[#This Row],[CTN_MG_2]]="","",Table1[[#This Row],[SISA X]])</f>
        <v/>
      </c>
      <c r="AL273" s="2" t="str">
        <f ca="1">IF(Table1[[#This Row],[QTY_ECER_MG_2]]="","",Table1[[#This Row],[STN SISA X]])</f>
        <v/>
      </c>
      <c r="AM273" s="2">
        <f ca="1">IF(Table1[[#This Row],[CTN_MG_2]]="","",COUNT(AJ$6:AJ273))</f>
        <v>99</v>
      </c>
      <c r="AN273" s="2" t="str">
        <f ca="1">IF(AND(AR$5:AR$345&gt;=$3:$3,AR$5:AR$345&lt;=$4:$4),Table1[[#This Row],[CTN]],"")</f>
        <v/>
      </c>
      <c r="AO273" s="2" t="str">
        <f ca="1">IF(Table1[[#This Row],[CTN_MG_3]]="","",Table1[[#This Row],[SISA X]])</f>
        <v/>
      </c>
      <c r="AP273" s="2" t="str">
        <f ca="1">IF(Table1[[#This Row],[QTY_ECER_MG_3]]="","",Table1[[#This Row],[STN SISA X]])</f>
        <v/>
      </c>
      <c r="AQ273" s="4" t="str">
        <f ca="1">IF(Table1[[#This Row],[CTN_MG_3]]="","",COUNT(AN$6:AN273))</f>
        <v/>
      </c>
      <c r="AR273" s="3">
        <f ca="1">INDEX([1]!NOTA[TGL_H],Table1[[#This Row],[//NOTA]])</f>
        <v>45121</v>
      </c>
    </row>
    <row r="274" spans="1:44" x14ac:dyDescent="0.25">
      <c r="A274" s="1">
        <v>337</v>
      </c>
      <c r="D274" s="4" t="str">
        <f ca="1">INDEX([1]!NOTA[NB NOTA_C_QTY],Table1[[#This Row],[//NOTA]])</f>
        <v>kenkocorrectionfluidke10836lsnartomoro</v>
      </c>
      <c r="E27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274" s="4" t="e">
        <f ca="1">MATCH(E$5:E$345,[2]!GLOBAL[POINTER],0)</f>
        <v>#N/A</v>
      </c>
      <c r="G274" s="4">
        <f t="shared" si="4"/>
        <v>337</v>
      </c>
      <c r="H274" s="4">
        <f ca="1">MATCH(Table1[[#This Row],[NB NOTA_C_QTY]],[3]!db[NB NOTA_C_QTY],0)</f>
        <v>1239</v>
      </c>
      <c r="I274" s="4" t="str">
        <f ca="1">INDEX(INDIRECT($4:$4),Table1[//DB])</f>
        <v>Tipe-ex Kenko KE-108</v>
      </c>
      <c r="J274" s="4" t="str">
        <f ca="1">INDEX(INDIRECT($4:$4),Table1[//DB])</f>
        <v>ARTO MORO</v>
      </c>
      <c r="K274" s="5" t="str">
        <f ca="1">INDEX(INDIRECT($4:$4),Table1[//DB])</f>
        <v>KENKO</v>
      </c>
      <c r="L274" s="4" t="str">
        <f ca="1">INDEX(INDIRECT($4:$4),Table1[//DB])</f>
        <v>36 LSN</v>
      </c>
      <c r="M274" s="4" t="str">
        <f ca="1">INDEX(INDIRECT($4:$4),Table1[//DB])</f>
        <v>tipex</v>
      </c>
      <c r="N274" s="4" t="str">
        <f ca="1">INDEX(INDIRECT($4:$4),Table1[//DB])</f>
        <v>36</v>
      </c>
      <c r="O274" s="4" t="str">
        <f ca="1">INDEX(INDIRECT($4:$4),Table1[//DB])</f>
        <v>LSN</v>
      </c>
      <c r="P274" s="4">
        <f ca="1">INDEX(INDIRECT($4:$4),Table1[//DB])</f>
        <v>12</v>
      </c>
      <c r="Q274" s="4" t="str">
        <f ca="1">INDEX(INDIRECT($4:$4),Table1[//DB])</f>
        <v>PCS</v>
      </c>
      <c r="R274" s="4" t="str">
        <f ca="1">INDEX(INDIRECT($4:$4),Table1[//DB])</f>
        <v/>
      </c>
      <c r="S274" s="4" t="str">
        <f ca="1">INDEX(INDIRECT($4:$4),Table1[//DB])</f>
        <v/>
      </c>
      <c r="T274" s="4">
        <f ca="1">INDEX(INDIRECT($4:$4),Table1[//DB])</f>
        <v>432</v>
      </c>
      <c r="U274" s="4" t="str">
        <f ca="1">INDEX(INDIRECT($4:$4),Table1[//DB])</f>
        <v>PCS</v>
      </c>
      <c r="V274" s="4"/>
      <c r="W274" s="2">
        <f>INDEX([1]!NOTA[C],Table1[[#This Row],[//NOTA]])</f>
        <v>3</v>
      </c>
      <c r="X27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4" s="2">
        <f>IF(Table1[[#This Row],[CTN]]&lt;1,"",INDEX([1]!NOTA[QTY],Table1[[#This Row],[//NOTA]]))</f>
        <v>0</v>
      </c>
      <c r="Z274" s="2">
        <f>IF(Table1[[#This Row],[CTN]]&lt;1,"",INDEX([1]!NOTA[STN],Table1[[#This Row],[//NOTA]]))</f>
        <v>0</v>
      </c>
      <c r="AA2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</v>
      </c>
      <c r="AB274" s="4" t="str">
        <f>IF(Table1[[#This Row],[CTN]]&lt;1,INDEX([1]!NOTA[QTY],Table1[[#This Row],[//NOTA]]),"")</f>
        <v/>
      </c>
      <c r="AC274" s="4" t="str">
        <f>IF(Table1[[#This Row],[SISA]]="","",INDEX([1]!NOTA[STN],Table1[[#This Row],[//NOTA]]))</f>
        <v/>
      </c>
      <c r="AD2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4" s="2" t="str">
        <f>IF(Table1[[#This Row],[SISA X]]="","",Table1[[#This Row],[STN X]])</f>
        <v/>
      </c>
      <c r="AF274" s="2" t="str">
        <f ca="1">IF(AND(AR$5:AR$345&gt;=$3:$3,AR$5:AR$345&lt;=$4:$4),Table1[[#This Row],[CTN]],"")</f>
        <v/>
      </c>
      <c r="AG274" s="2" t="str">
        <f ca="1">IF(Table1[[#This Row],[CTN_MG_1]]="","",Table1[[#This Row],[SISA X]])</f>
        <v/>
      </c>
      <c r="AH274" s="2" t="str">
        <f ca="1">IF(Table1[[#This Row],[QTY_ECER_MG_1]]="","",Table1[[#This Row],[STN SISA X]])</f>
        <v/>
      </c>
      <c r="AI274" s="2" t="str">
        <f ca="1">IF(Table1[[#This Row],[CTN_MG_1]]="","",COUNT(AF$6:AF274))</f>
        <v/>
      </c>
      <c r="AJ274" s="2">
        <f ca="1">IF(AND(Table1[TGL_H]&gt;=$3:$3,Table1[TGL_H]&lt;=$4:$4),Table1[CTN],"")</f>
        <v>3</v>
      </c>
      <c r="AK274" s="2" t="str">
        <f ca="1">IF(Table1[[#This Row],[CTN_MG_2]]="","",Table1[[#This Row],[SISA X]])</f>
        <v/>
      </c>
      <c r="AL274" s="2" t="str">
        <f ca="1">IF(Table1[[#This Row],[QTY_ECER_MG_2]]="","",Table1[[#This Row],[STN SISA X]])</f>
        <v/>
      </c>
      <c r="AM274" s="2">
        <f ca="1">IF(Table1[[#This Row],[CTN_MG_2]]="","",COUNT(AJ$6:AJ274))</f>
        <v>100</v>
      </c>
      <c r="AN274" s="2" t="str">
        <f ca="1">IF(AND(AR$5:AR$345&gt;=$3:$3,AR$5:AR$345&lt;=$4:$4),Table1[[#This Row],[CTN]],"")</f>
        <v/>
      </c>
      <c r="AO274" s="2" t="str">
        <f ca="1">IF(Table1[[#This Row],[CTN_MG_3]]="","",Table1[[#This Row],[SISA X]])</f>
        <v/>
      </c>
      <c r="AP274" s="2" t="str">
        <f ca="1">IF(Table1[[#This Row],[QTY_ECER_MG_3]]="","",Table1[[#This Row],[STN SISA X]])</f>
        <v/>
      </c>
      <c r="AQ274" s="4" t="str">
        <f ca="1">IF(Table1[[#This Row],[CTN_MG_3]]="","",COUNT(AN$6:AN274))</f>
        <v/>
      </c>
      <c r="AR274" s="3">
        <f ca="1">INDEX([1]!NOTA[TGL_H],Table1[[#This Row],[//NOTA]])</f>
        <v>45121</v>
      </c>
    </row>
    <row r="275" spans="1:44" x14ac:dyDescent="0.25">
      <c r="A275" s="1">
        <v>338</v>
      </c>
      <c r="D275" s="4" t="str">
        <f ca="1">INDEX([1]!NOTA[NB NOTA_C_QTY],Table1[[#This Row],[//NOTA]])</f>
        <v>kenkocorrectionfluidke0136lsnartomoro</v>
      </c>
      <c r="E27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75" s="4" t="e">
        <f ca="1">MATCH(E$5:E$345,[2]!GLOBAL[POINTER],0)</f>
        <v>#N/A</v>
      </c>
      <c r="G275" s="4">
        <f t="shared" si="4"/>
        <v>338</v>
      </c>
      <c r="H275" s="4">
        <f ca="1">MATCH(Table1[[#This Row],[NB NOTA_C_QTY]],[3]!db[NB NOTA_C_QTY],0)</f>
        <v>1237</v>
      </c>
      <c r="I275" s="4" t="str">
        <f ca="1">INDEX(INDIRECT($4:$4),Table1[//DB])</f>
        <v>Tipe-ex Kenko KE-01</v>
      </c>
      <c r="J275" s="4" t="str">
        <f ca="1">INDEX(INDIRECT($4:$4),Table1[//DB])</f>
        <v>ARTO MORO</v>
      </c>
      <c r="K275" s="5" t="str">
        <f ca="1">INDEX(INDIRECT($4:$4),Table1[//DB])</f>
        <v>KENKO</v>
      </c>
      <c r="L275" s="4" t="str">
        <f ca="1">INDEX(INDIRECT($4:$4),Table1[//DB])</f>
        <v>36 LSN</v>
      </c>
      <c r="M275" s="4" t="str">
        <f ca="1">INDEX(INDIRECT($4:$4),Table1[//DB])</f>
        <v>tipex</v>
      </c>
      <c r="N275" s="4" t="str">
        <f ca="1">INDEX(INDIRECT($4:$4),Table1[//DB])</f>
        <v>36</v>
      </c>
      <c r="O275" s="4" t="str">
        <f ca="1">INDEX(INDIRECT($4:$4),Table1[//DB])</f>
        <v>LSN</v>
      </c>
      <c r="P275" s="4">
        <f ca="1">INDEX(INDIRECT($4:$4),Table1[//DB])</f>
        <v>12</v>
      </c>
      <c r="Q275" s="4" t="str">
        <f ca="1">INDEX(INDIRECT($4:$4),Table1[//DB])</f>
        <v>PCS</v>
      </c>
      <c r="R275" s="4" t="str">
        <f ca="1">INDEX(INDIRECT($4:$4),Table1[//DB])</f>
        <v/>
      </c>
      <c r="S275" s="4" t="str">
        <f ca="1">INDEX(INDIRECT($4:$4),Table1[//DB])</f>
        <v/>
      </c>
      <c r="T275" s="4">
        <f ca="1">INDEX(INDIRECT($4:$4),Table1[//DB])</f>
        <v>432</v>
      </c>
      <c r="U275" s="4" t="str">
        <f ca="1">INDEX(INDIRECT($4:$4),Table1[//DB])</f>
        <v>PCS</v>
      </c>
      <c r="V275" s="4"/>
      <c r="W275" s="2">
        <f>INDEX([1]!NOTA[C],Table1[[#This Row],[//NOTA]])</f>
        <v>2</v>
      </c>
      <c r="X27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5" s="2">
        <f>IF(Table1[[#This Row],[CTN]]&lt;1,"",INDEX([1]!NOTA[QTY],Table1[[#This Row],[//NOTA]]))</f>
        <v>0</v>
      </c>
      <c r="Z275" s="2">
        <f>IF(Table1[[#This Row],[CTN]]&lt;1,"",INDEX([1]!NOTA[STN],Table1[[#This Row],[//NOTA]]))</f>
        <v>0</v>
      </c>
      <c r="AA2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75" s="4" t="str">
        <f>IF(Table1[[#This Row],[CTN]]&lt;1,INDEX([1]!NOTA[QTY],Table1[[#This Row],[//NOTA]]),"")</f>
        <v/>
      </c>
      <c r="AC275" s="4" t="str">
        <f>IF(Table1[[#This Row],[SISA]]="","",INDEX([1]!NOTA[STN],Table1[[#This Row],[//NOTA]]))</f>
        <v/>
      </c>
      <c r="AD2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5" s="2" t="str">
        <f>IF(Table1[[#This Row],[SISA X]]="","",Table1[[#This Row],[STN X]])</f>
        <v/>
      </c>
      <c r="AF275" s="2" t="str">
        <f ca="1">IF(AND(AR$5:AR$345&gt;=$3:$3,AR$5:AR$345&lt;=$4:$4),Table1[[#This Row],[CTN]],"")</f>
        <v/>
      </c>
      <c r="AG275" s="2" t="str">
        <f ca="1">IF(Table1[[#This Row],[CTN_MG_1]]="","",Table1[[#This Row],[SISA X]])</f>
        <v/>
      </c>
      <c r="AH275" s="2" t="str">
        <f ca="1">IF(Table1[[#This Row],[QTY_ECER_MG_1]]="","",Table1[[#This Row],[STN SISA X]])</f>
        <v/>
      </c>
      <c r="AI275" s="2" t="str">
        <f ca="1">IF(Table1[[#This Row],[CTN_MG_1]]="","",COUNT(AF$6:AF275))</f>
        <v/>
      </c>
      <c r="AJ275" s="2">
        <f ca="1">IF(AND(Table1[TGL_H]&gt;=$3:$3,Table1[TGL_H]&lt;=$4:$4),Table1[CTN],"")</f>
        <v>2</v>
      </c>
      <c r="AK275" s="2" t="str">
        <f ca="1">IF(Table1[[#This Row],[CTN_MG_2]]="","",Table1[[#This Row],[SISA X]])</f>
        <v/>
      </c>
      <c r="AL275" s="2" t="str">
        <f ca="1">IF(Table1[[#This Row],[QTY_ECER_MG_2]]="","",Table1[[#This Row],[STN SISA X]])</f>
        <v/>
      </c>
      <c r="AM275" s="2">
        <f ca="1">IF(Table1[[#This Row],[CTN_MG_2]]="","",COUNT(AJ$6:AJ275))</f>
        <v>101</v>
      </c>
      <c r="AN275" s="2" t="str">
        <f ca="1">IF(AND(AR$5:AR$345&gt;=$3:$3,AR$5:AR$345&lt;=$4:$4),Table1[[#This Row],[CTN]],"")</f>
        <v/>
      </c>
      <c r="AO275" s="2" t="str">
        <f ca="1">IF(Table1[[#This Row],[CTN_MG_3]]="","",Table1[[#This Row],[SISA X]])</f>
        <v/>
      </c>
      <c r="AP275" s="2" t="str">
        <f ca="1">IF(Table1[[#This Row],[QTY_ECER_MG_3]]="","",Table1[[#This Row],[STN SISA X]])</f>
        <v/>
      </c>
      <c r="AQ275" s="4" t="str">
        <f ca="1">IF(Table1[[#This Row],[CTN_MG_3]]="","",COUNT(AN$6:AN275))</f>
        <v/>
      </c>
      <c r="AR275" s="3">
        <f ca="1">INDEX([1]!NOTA[TGL_H],Table1[[#This Row],[//NOTA]])</f>
        <v>45121</v>
      </c>
    </row>
    <row r="276" spans="1:44" x14ac:dyDescent="0.25">
      <c r="A276" s="1">
        <v>339</v>
      </c>
      <c r="D276" s="4" t="str">
        <f ca="1">INDEX([1]!NOTA[NB NOTA_C_QTY],Table1[[#This Row],[//NOTA]])</f>
        <v>kenkoballpenbp39nblack144lsnartomoro</v>
      </c>
      <c r="E27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ballpenkenkobp39nhitam144lsn</v>
      </c>
      <c r="F276" s="4" t="e">
        <f ca="1">MATCH(E$5:E$345,[2]!GLOBAL[POINTER],0)</f>
        <v>#N/A</v>
      </c>
      <c r="G276" s="4">
        <f t="shared" si="4"/>
        <v>339</v>
      </c>
      <c r="H276" s="4">
        <f ca="1">MATCH(Table1[[#This Row],[NB NOTA_C_QTY]],[3]!db[NB NOTA_C_QTY],0)</f>
        <v>2603</v>
      </c>
      <c r="I276" s="4" t="str">
        <f ca="1">INDEX(INDIRECT($4:$4),Table1[//DB])</f>
        <v>Ballpen Kenko BP-39 N Hitam</v>
      </c>
      <c r="J276" s="4" t="str">
        <f ca="1">INDEX(INDIRECT($4:$4),Table1[//DB])</f>
        <v>ARTO MORO</v>
      </c>
      <c r="K276" s="5" t="str">
        <f ca="1">INDEX(INDIRECT($4:$4),Table1[//DB])</f>
        <v>KENKO</v>
      </c>
      <c r="L276" s="4" t="str">
        <f ca="1">INDEX(INDIRECT($4:$4),Table1[//DB])</f>
        <v>144 LSN</v>
      </c>
      <c r="M276" s="4" t="str">
        <f ca="1">INDEX(INDIRECT($4:$4),Table1[//DB])</f>
        <v>pen</v>
      </c>
      <c r="N276" s="4" t="str">
        <f ca="1">INDEX(INDIRECT($4:$4),Table1[//DB])</f>
        <v>144</v>
      </c>
      <c r="O276" s="4" t="str">
        <f ca="1">INDEX(INDIRECT($4:$4),Table1[//DB])</f>
        <v>LSN</v>
      </c>
      <c r="P276" s="4">
        <f ca="1">INDEX(INDIRECT($4:$4),Table1[//DB])</f>
        <v>12</v>
      </c>
      <c r="Q276" s="4" t="str">
        <f ca="1">INDEX(INDIRECT($4:$4),Table1[//DB])</f>
        <v>PCS</v>
      </c>
      <c r="R276" s="4" t="str">
        <f ca="1">INDEX(INDIRECT($4:$4),Table1[//DB])</f>
        <v/>
      </c>
      <c r="S276" s="4" t="str">
        <f ca="1">INDEX(INDIRECT($4:$4),Table1[//DB])</f>
        <v/>
      </c>
      <c r="T276" s="4">
        <f ca="1">INDEX(INDIRECT($4:$4),Table1[//DB])</f>
        <v>1728</v>
      </c>
      <c r="U276" s="4" t="str">
        <f ca="1">INDEX(INDIRECT($4:$4),Table1[//DB])</f>
        <v>PCS</v>
      </c>
      <c r="V276" s="4"/>
      <c r="W276" s="2">
        <f>INDEX([1]!NOTA[C],Table1[[#This Row],[//NOTA]])</f>
        <v>2</v>
      </c>
      <c r="X2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6" s="2">
        <f>IF(Table1[[#This Row],[CTN]]&lt;1,"",INDEX([1]!NOTA[QTY],Table1[[#This Row],[//NOTA]]))</f>
        <v>0</v>
      </c>
      <c r="Z276" s="2">
        <f>IF(Table1[[#This Row],[CTN]]&lt;1,"",INDEX([1]!NOTA[STN],Table1[[#This Row],[//NOTA]]))</f>
        <v>0</v>
      </c>
      <c r="AA2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76" s="4" t="str">
        <f>IF(Table1[[#This Row],[CTN]]&lt;1,INDEX([1]!NOTA[QTY],Table1[[#This Row],[//NOTA]]),"")</f>
        <v/>
      </c>
      <c r="AC276" s="4" t="str">
        <f>IF(Table1[[#This Row],[SISA]]="","",INDEX([1]!NOTA[STN],Table1[[#This Row],[//NOTA]]))</f>
        <v/>
      </c>
      <c r="AD2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6" s="2" t="str">
        <f>IF(Table1[[#This Row],[SISA X]]="","",Table1[[#This Row],[STN X]])</f>
        <v/>
      </c>
      <c r="AF276" s="2" t="str">
        <f ca="1">IF(AND(AR$5:AR$345&gt;=$3:$3,AR$5:AR$345&lt;=$4:$4),Table1[[#This Row],[CTN]],"")</f>
        <v/>
      </c>
      <c r="AG276" s="2" t="str">
        <f ca="1">IF(Table1[[#This Row],[CTN_MG_1]]="","",Table1[[#This Row],[SISA X]])</f>
        <v/>
      </c>
      <c r="AH276" s="2" t="str">
        <f ca="1">IF(Table1[[#This Row],[QTY_ECER_MG_1]]="","",Table1[[#This Row],[STN SISA X]])</f>
        <v/>
      </c>
      <c r="AI276" s="2" t="str">
        <f ca="1">IF(Table1[[#This Row],[CTN_MG_1]]="","",COUNT(AF$6:AF276))</f>
        <v/>
      </c>
      <c r="AJ276" s="2">
        <f ca="1">IF(AND(Table1[TGL_H]&gt;=$3:$3,Table1[TGL_H]&lt;=$4:$4),Table1[CTN],"")</f>
        <v>2</v>
      </c>
      <c r="AK276" s="2" t="str">
        <f ca="1">IF(Table1[[#This Row],[CTN_MG_2]]="","",Table1[[#This Row],[SISA X]])</f>
        <v/>
      </c>
      <c r="AL276" s="2" t="str">
        <f ca="1">IF(Table1[[#This Row],[QTY_ECER_MG_2]]="","",Table1[[#This Row],[STN SISA X]])</f>
        <v/>
      </c>
      <c r="AM276" s="2">
        <f ca="1">IF(Table1[[#This Row],[CTN_MG_2]]="","",COUNT(AJ$6:AJ276))</f>
        <v>102</v>
      </c>
      <c r="AN276" s="2" t="str">
        <f ca="1">IF(AND(AR$5:AR$345&gt;=$3:$3,AR$5:AR$345&lt;=$4:$4),Table1[[#This Row],[CTN]],"")</f>
        <v/>
      </c>
      <c r="AO276" s="2" t="str">
        <f ca="1">IF(Table1[[#This Row],[CTN_MG_3]]="","",Table1[[#This Row],[SISA X]])</f>
        <v/>
      </c>
      <c r="AP276" s="2" t="str">
        <f ca="1">IF(Table1[[#This Row],[QTY_ECER_MG_3]]="","",Table1[[#This Row],[STN SISA X]])</f>
        <v/>
      </c>
      <c r="AQ276" s="4" t="str">
        <f ca="1">IF(Table1[[#This Row],[CTN_MG_3]]="","",COUNT(AN$6:AN276))</f>
        <v/>
      </c>
      <c r="AR276" s="3">
        <f ca="1">INDEX([1]!NOTA[TGL_H],Table1[[#This Row],[//NOTA]])</f>
        <v>45121</v>
      </c>
    </row>
    <row r="277" spans="1:44" x14ac:dyDescent="0.25">
      <c r="A277" s="1">
        <v>340</v>
      </c>
      <c r="D277" s="4" t="str">
        <f ca="1">INDEX([1]!NOTA[NB NOTA_C_QTY],Table1[[#This Row],[//NOTA]])</f>
        <v>kenkostaplerhd5020box6pcsartomoro</v>
      </c>
      <c r="E27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staplerkenkohd5020box6pcs</v>
      </c>
      <c r="F277" s="4" t="e">
        <f ca="1">MATCH(E$5:E$345,[2]!GLOBAL[POINTER],0)</f>
        <v>#N/A</v>
      </c>
      <c r="G277" s="4">
        <f t="shared" si="4"/>
        <v>340</v>
      </c>
      <c r="H277" s="4">
        <f ca="1">MATCH(Table1[[#This Row],[NB NOTA_C_QTY]],[3]!db[NB NOTA_C_QTY],0)</f>
        <v>1453</v>
      </c>
      <c r="I277" s="4" t="str">
        <f ca="1">INDEX(INDIRECT($4:$4),Table1[//DB])</f>
        <v>Stapler Kenko HD-50</v>
      </c>
      <c r="J277" s="4" t="str">
        <f ca="1">INDEX(INDIRECT($4:$4),Table1[//DB])</f>
        <v>ARTO MORO</v>
      </c>
      <c r="K277" s="5" t="str">
        <f ca="1">INDEX(INDIRECT($4:$4),Table1[//DB])</f>
        <v>KENKO</v>
      </c>
      <c r="L277" s="4" t="str">
        <f ca="1">INDEX(INDIRECT($4:$4),Table1[//DB])</f>
        <v>20 BOX (6 PCS)</v>
      </c>
      <c r="M277" s="4" t="str">
        <f ca="1">INDEX(INDIRECT($4:$4),Table1[//DB])</f>
        <v>stapler</v>
      </c>
      <c r="N277" s="4" t="str">
        <f ca="1">INDEX(INDIRECT($4:$4),Table1[//DB])</f>
        <v>20</v>
      </c>
      <c r="O277" s="4" t="str">
        <f ca="1">INDEX(INDIRECT($4:$4),Table1[//DB])</f>
        <v>BOX</v>
      </c>
      <c r="P277" s="4" t="str">
        <f ca="1">INDEX(INDIRECT($4:$4),Table1[//DB])</f>
        <v>6</v>
      </c>
      <c r="Q277" s="4" t="str">
        <f ca="1">INDEX(INDIRECT($4:$4),Table1[//DB])</f>
        <v>PCS</v>
      </c>
      <c r="R277" s="4" t="str">
        <f ca="1">INDEX(INDIRECT($4:$4),Table1[//DB])</f>
        <v/>
      </c>
      <c r="S277" s="4" t="str">
        <f ca="1">INDEX(INDIRECT($4:$4),Table1[//DB])</f>
        <v/>
      </c>
      <c r="T277" s="4">
        <f ca="1">INDEX(INDIRECT($4:$4),Table1[//DB])</f>
        <v>120</v>
      </c>
      <c r="U277" s="4" t="str">
        <f ca="1">INDEX(INDIRECT($4:$4),Table1[//DB])</f>
        <v>PCS</v>
      </c>
      <c r="V277" s="4"/>
      <c r="W277" s="2">
        <f>INDEX([1]!NOTA[C],Table1[[#This Row],[//NOTA]])</f>
        <v>1</v>
      </c>
      <c r="X2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7" s="2">
        <f>IF(Table1[[#This Row],[CTN]]&lt;1,"",INDEX([1]!NOTA[QTY],Table1[[#This Row],[//NOTA]]))</f>
        <v>0</v>
      </c>
      <c r="Z277" s="2">
        <f>IF(Table1[[#This Row],[CTN]]&lt;1,"",INDEX([1]!NOTA[STN],Table1[[#This Row],[//NOTA]]))</f>
        <v>0</v>
      </c>
      <c r="AA2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77" s="4" t="str">
        <f>IF(Table1[[#This Row],[CTN]]&lt;1,INDEX([1]!NOTA[QTY],Table1[[#This Row],[//NOTA]]),"")</f>
        <v/>
      </c>
      <c r="AC277" s="4" t="str">
        <f>IF(Table1[[#This Row],[SISA]]="","",INDEX([1]!NOTA[STN],Table1[[#This Row],[//NOTA]]))</f>
        <v/>
      </c>
      <c r="AD2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7" s="2" t="str">
        <f>IF(Table1[[#This Row],[SISA X]]="","",Table1[[#This Row],[STN X]])</f>
        <v/>
      </c>
      <c r="AF277" s="2" t="str">
        <f ca="1">IF(AND(AR$5:AR$345&gt;=$3:$3,AR$5:AR$345&lt;=$4:$4),Table1[[#This Row],[CTN]],"")</f>
        <v/>
      </c>
      <c r="AG277" s="2" t="str">
        <f ca="1">IF(Table1[[#This Row],[CTN_MG_1]]="","",Table1[[#This Row],[SISA X]])</f>
        <v/>
      </c>
      <c r="AH277" s="2" t="str">
        <f ca="1">IF(Table1[[#This Row],[QTY_ECER_MG_1]]="","",Table1[[#This Row],[STN SISA X]])</f>
        <v/>
      </c>
      <c r="AI277" s="2" t="str">
        <f ca="1">IF(Table1[[#This Row],[CTN_MG_1]]="","",COUNT(AF$6:AF277))</f>
        <v/>
      </c>
      <c r="AJ277" s="2">
        <f ca="1">IF(AND(Table1[TGL_H]&gt;=$3:$3,Table1[TGL_H]&lt;=$4:$4),Table1[CTN],"")</f>
        <v>1</v>
      </c>
      <c r="AK277" s="2" t="str">
        <f ca="1">IF(Table1[[#This Row],[CTN_MG_2]]="","",Table1[[#This Row],[SISA X]])</f>
        <v/>
      </c>
      <c r="AL277" s="2" t="str">
        <f ca="1">IF(Table1[[#This Row],[QTY_ECER_MG_2]]="","",Table1[[#This Row],[STN SISA X]])</f>
        <v/>
      </c>
      <c r="AM277" s="2">
        <f ca="1">IF(Table1[[#This Row],[CTN_MG_2]]="","",COUNT(AJ$6:AJ277))</f>
        <v>103</v>
      </c>
      <c r="AN277" s="2" t="str">
        <f ca="1">IF(AND(AR$5:AR$345&gt;=$3:$3,AR$5:AR$345&lt;=$4:$4),Table1[[#This Row],[CTN]],"")</f>
        <v/>
      </c>
      <c r="AO277" s="2" t="str">
        <f ca="1">IF(Table1[[#This Row],[CTN_MG_3]]="","",Table1[[#This Row],[SISA X]])</f>
        <v/>
      </c>
      <c r="AP277" s="2" t="str">
        <f ca="1">IF(Table1[[#This Row],[QTY_ECER_MG_3]]="","",Table1[[#This Row],[STN SISA X]])</f>
        <v/>
      </c>
      <c r="AQ277" s="4" t="str">
        <f ca="1">IF(Table1[[#This Row],[CTN_MG_3]]="","",COUNT(AN$6:AN277))</f>
        <v/>
      </c>
      <c r="AR277" s="3">
        <f ca="1">INDEX([1]!NOTA[TGL_H],Table1[[#This Row],[//NOTA]])</f>
        <v>45121</v>
      </c>
    </row>
    <row r="278" spans="1:44" x14ac:dyDescent="0.25">
      <c r="A278" s="1">
        <v>341</v>
      </c>
      <c r="D278" s="4" t="str">
        <f ca="1">INDEX([1]!NOTA[NB NOTA_C_QTY],Table1[[#This Row],[//NOTA]])</f>
        <v>kenkogluestick8grsmall36box30pcsartomoro</v>
      </c>
      <c r="E27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278" s="4" t="e">
        <f ca="1">MATCH(E$5:E$345,[2]!GLOBAL[POINTER],0)</f>
        <v>#N/A</v>
      </c>
      <c r="G278" s="4">
        <f t="shared" si="4"/>
        <v>341</v>
      </c>
      <c r="H278" s="4">
        <f ca="1">MATCH(Table1[[#This Row],[NB NOTA_C_QTY]],[3]!db[NB NOTA_C_QTY],0)</f>
        <v>1338</v>
      </c>
      <c r="I278" s="4" t="str">
        <f ca="1">INDEX(INDIRECT($4:$4),Table1[//DB])</f>
        <v>Lem stick Kenko 8gr kecil</v>
      </c>
      <c r="J278" s="4" t="str">
        <f ca="1">INDEX(INDIRECT($4:$4),Table1[//DB])</f>
        <v>ARTO MORO</v>
      </c>
      <c r="K278" s="5" t="str">
        <f ca="1">INDEX(INDIRECT($4:$4),Table1[//DB])</f>
        <v>KENKO</v>
      </c>
      <c r="L278" s="4" t="str">
        <f ca="1">INDEX(INDIRECT($4:$4),Table1[//DB])</f>
        <v>36 BOX (30 PCS)</v>
      </c>
      <c r="M278" s="4" t="str">
        <f ca="1">INDEX(INDIRECT($4:$4),Table1[//DB])</f>
        <v>lem</v>
      </c>
      <c r="N278" s="4" t="str">
        <f ca="1">INDEX(INDIRECT($4:$4),Table1[//DB])</f>
        <v>36</v>
      </c>
      <c r="O278" s="4" t="str">
        <f ca="1">INDEX(INDIRECT($4:$4),Table1[//DB])</f>
        <v>BOX</v>
      </c>
      <c r="P278" s="4" t="str">
        <f ca="1">INDEX(INDIRECT($4:$4),Table1[//DB])</f>
        <v>30</v>
      </c>
      <c r="Q278" s="4" t="str">
        <f ca="1">INDEX(INDIRECT($4:$4),Table1[//DB])</f>
        <v>PCS</v>
      </c>
      <c r="R278" s="4" t="str">
        <f ca="1">INDEX(INDIRECT($4:$4),Table1[//DB])</f>
        <v/>
      </c>
      <c r="S278" s="4" t="str">
        <f ca="1">INDEX(INDIRECT($4:$4),Table1[//DB])</f>
        <v/>
      </c>
      <c r="T278" s="4">
        <f ca="1">INDEX(INDIRECT($4:$4),Table1[//DB])</f>
        <v>1080</v>
      </c>
      <c r="U278" s="4" t="str">
        <f ca="1">INDEX(INDIRECT($4:$4),Table1[//DB])</f>
        <v>PCS</v>
      </c>
      <c r="V278" s="4"/>
      <c r="W278" s="2">
        <f>INDEX([1]!NOTA[C],Table1[[#This Row],[//NOTA]])</f>
        <v>2</v>
      </c>
      <c r="X2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8" s="2">
        <f>IF(Table1[[#This Row],[CTN]]&lt;1,"",INDEX([1]!NOTA[QTY],Table1[[#This Row],[//NOTA]]))</f>
        <v>0</v>
      </c>
      <c r="Z278" s="2">
        <f>IF(Table1[[#This Row],[CTN]]&lt;1,"",INDEX([1]!NOTA[STN],Table1[[#This Row],[//NOTA]]))</f>
        <v>0</v>
      </c>
      <c r="AA2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8" s="4" t="str">
        <f>IF(Table1[[#This Row],[CTN]]&lt;1,INDEX([1]!NOTA[QTY],Table1[[#This Row],[//NOTA]]),"")</f>
        <v/>
      </c>
      <c r="AC278" s="4" t="str">
        <f>IF(Table1[[#This Row],[SISA]]="","",INDEX([1]!NOTA[STN],Table1[[#This Row],[//NOTA]]))</f>
        <v/>
      </c>
      <c r="AD2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8" s="2" t="str">
        <f>IF(Table1[[#This Row],[SISA X]]="","",Table1[[#This Row],[STN X]])</f>
        <v/>
      </c>
      <c r="AF278" s="2" t="str">
        <f ca="1">IF(AND(AR$5:AR$345&gt;=$3:$3,AR$5:AR$345&lt;=$4:$4),Table1[[#This Row],[CTN]],"")</f>
        <v/>
      </c>
      <c r="AG278" s="2" t="str">
        <f ca="1">IF(Table1[[#This Row],[CTN_MG_1]]="","",Table1[[#This Row],[SISA X]])</f>
        <v/>
      </c>
      <c r="AH278" s="2" t="str">
        <f ca="1">IF(Table1[[#This Row],[QTY_ECER_MG_1]]="","",Table1[[#This Row],[STN SISA X]])</f>
        <v/>
      </c>
      <c r="AI278" s="2" t="str">
        <f ca="1">IF(Table1[[#This Row],[CTN_MG_1]]="","",COUNT(AF$6:AF278))</f>
        <v/>
      </c>
      <c r="AJ278" s="2">
        <f ca="1">IF(AND(Table1[TGL_H]&gt;=$3:$3,Table1[TGL_H]&lt;=$4:$4),Table1[CTN],"")</f>
        <v>2</v>
      </c>
      <c r="AK278" s="2" t="str">
        <f ca="1">IF(Table1[[#This Row],[CTN_MG_2]]="","",Table1[[#This Row],[SISA X]])</f>
        <v/>
      </c>
      <c r="AL278" s="2" t="str">
        <f ca="1">IF(Table1[[#This Row],[QTY_ECER_MG_2]]="","",Table1[[#This Row],[STN SISA X]])</f>
        <v/>
      </c>
      <c r="AM278" s="2">
        <f ca="1">IF(Table1[[#This Row],[CTN_MG_2]]="","",COUNT(AJ$6:AJ278))</f>
        <v>104</v>
      </c>
      <c r="AN278" s="2" t="str">
        <f ca="1">IF(AND(AR$5:AR$345&gt;=$3:$3,AR$5:AR$345&lt;=$4:$4),Table1[[#This Row],[CTN]],"")</f>
        <v/>
      </c>
      <c r="AO278" s="2" t="str">
        <f ca="1">IF(Table1[[#This Row],[CTN_MG_3]]="","",Table1[[#This Row],[SISA X]])</f>
        <v/>
      </c>
      <c r="AP278" s="2" t="str">
        <f ca="1">IF(Table1[[#This Row],[QTY_ECER_MG_3]]="","",Table1[[#This Row],[STN SISA X]])</f>
        <v/>
      </c>
      <c r="AQ278" s="4" t="str">
        <f ca="1">IF(Table1[[#This Row],[CTN_MG_3]]="","",COUNT(AN$6:AN278))</f>
        <v/>
      </c>
      <c r="AR278" s="3">
        <f ca="1">INDEX([1]!NOTA[TGL_H],Table1[[#This Row],[//NOTA]])</f>
        <v>45121</v>
      </c>
    </row>
    <row r="279" spans="1:44" x14ac:dyDescent="0.25">
      <c r="A279" s="1">
        <v>342</v>
      </c>
      <c r="D279" s="4" t="str">
        <f ca="1">INDEX([1]!NOTA[NB NOTA_C_QTY],Table1[[#This Row],[//NOTA]])</f>
        <v>kenkogluestick15grmedium36box20pcsartomoro</v>
      </c>
      <c r="E27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lemstickkenko15grtanggung36box20pcs</v>
      </c>
      <c r="F279" s="4" t="e">
        <f ca="1">MATCH(E$5:E$345,[2]!GLOBAL[POINTER],0)</f>
        <v>#N/A</v>
      </c>
      <c r="G279" s="4">
        <f t="shared" si="4"/>
        <v>342</v>
      </c>
      <c r="H279" s="4">
        <f ca="1">MATCH(Table1[[#This Row],[NB NOTA_C_QTY]],[3]!db[NB NOTA_C_QTY],0)</f>
        <v>1336</v>
      </c>
      <c r="I279" s="4" t="str">
        <f ca="1">INDEX(INDIRECT($4:$4),Table1[//DB])</f>
        <v>Lem stick Kenko 15gr tanggung</v>
      </c>
      <c r="J279" s="4" t="str">
        <f ca="1">INDEX(INDIRECT($4:$4),Table1[//DB])</f>
        <v>ARTO MORO</v>
      </c>
      <c r="K279" s="5" t="str">
        <f ca="1">INDEX(INDIRECT($4:$4),Table1[//DB])</f>
        <v>KENKO</v>
      </c>
      <c r="L279" s="4" t="str">
        <f ca="1">INDEX(INDIRECT($4:$4),Table1[//DB])</f>
        <v>36 BOX (20 PCS)</v>
      </c>
      <c r="M279" s="4" t="str">
        <f ca="1">INDEX(INDIRECT($4:$4),Table1[//DB])</f>
        <v>lem</v>
      </c>
      <c r="N279" s="4" t="str">
        <f ca="1">INDEX(INDIRECT($4:$4),Table1[//DB])</f>
        <v>36</v>
      </c>
      <c r="O279" s="4" t="str">
        <f ca="1">INDEX(INDIRECT($4:$4),Table1[//DB])</f>
        <v>BOX</v>
      </c>
      <c r="P279" s="4" t="str">
        <f ca="1">INDEX(INDIRECT($4:$4),Table1[//DB])</f>
        <v>20</v>
      </c>
      <c r="Q279" s="4" t="str">
        <f ca="1">INDEX(INDIRECT($4:$4),Table1[//DB])</f>
        <v>PCS</v>
      </c>
      <c r="R279" s="4" t="str">
        <f ca="1">INDEX(INDIRECT($4:$4),Table1[//DB])</f>
        <v/>
      </c>
      <c r="S279" s="4" t="str">
        <f ca="1">INDEX(INDIRECT($4:$4),Table1[//DB])</f>
        <v/>
      </c>
      <c r="T279" s="4">
        <f ca="1">INDEX(INDIRECT($4:$4),Table1[//DB])</f>
        <v>720</v>
      </c>
      <c r="U279" s="4" t="str">
        <f ca="1">INDEX(INDIRECT($4:$4),Table1[//DB])</f>
        <v>PCS</v>
      </c>
      <c r="V279" s="4"/>
      <c r="W279" s="2">
        <f>INDEX([1]!NOTA[C],Table1[[#This Row],[//NOTA]])</f>
        <v>3</v>
      </c>
      <c r="X27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9" s="2">
        <f>IF(Table1[[#This Row],[CTN]]&lt;1,"",INDEX([1]!NOTA[QTY],Table1[[#This Row],[//NOTA]]))</f>
        <v>0</v>
      </c>
      <c r="Z279" s="2">
        <f>IF(Table1[[#This Row],[CTN]]&lt;1,"",INDEX([1]!NOTA[STN],Table1[[#This Row],[//NOTA]]))</f>
        <v>0</v>
      </c>
      <c r="AA2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9" s="4" t="str">
        <f>IF(Table1[[#This Row],[CTN]]&lt;1,INDEX([1]!NOTA[QTY],Table1[[#This Row],[//NOTA]]),"")</f>
        <v/>
      </c>
      <c r="AC279" s="4" t="str">
        <f>IF(Table1[[#This Row],[SISA]]="","",INDEX([1]!NOTA[STN],Table1[[#This Row],[//NOTA]]))</f>
        <v/>
      </c>
      <c r="AD2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9" s="2" t="str">
        <f>IF(Table1[[#This Row],[SISA X]]="","",Table1[[#This Row],[STN X]])</f>
        <v/>
      </c>
      <c r="AF279" s="2" t="str">
        <f ca="1">IF(AND(AR$5:AR$345&gt;=$3:$3,AR$5:AR$345&lt;=$4:$4),Table1[[#This Row],[CTN]],"")</f>
        <v/>
      </c>
      <c r="AG279" s="2" t="str">
        <f ca="1">IF(Table1[[#This Row],[CTN_MG_1]]="","",Table1[[#This Row],[SISA X]])</f>
        <v/>
      </c>
      <c r="AH279" s="2" t="str">
        <f ca="1">IF(Table1[[#This Row],[QTY_ECER_MG_1]]="","",Table1[[#This Row],[STN SISA X]])</f>
        <v/>
      </c>
      <c r="AI279" s="2" t="str">
        <f ca="1">IF(Table1[[#This Row],[CTN_MG_1]]="","",COUNT(AF$6:AF279))</f>
        <v/>
      </c>
      <c r="AJ279" s="2">
        <f ca="1">IF(AND(Table1[TGL_H]&gt;=$3:$3,Table1[TGL_H]&lt;=$4:$4),Table1[CTN],"")</f>
        <v>3</v>
      </c>
      <c r="AK279" s="2" t="str">
        <f ca="1">IF(Table1[[#This Row],[CTN_MG_2]]="","",Table1[[#This Row],[SISA X]])</f>
        <v/>
      </c>
      <c r="AL279" s="2" t="str">
        <f ca="1">IF(Table1[[#This Row],[QTY_ECER_MG_2]]="","",Table1[[#This Row],[STN SISA X]])</f>
        <v/>
      </c>
      <c r="AM279" s="2">
        <f ca="1">IF(Table1[[#This Row],[CTN_MG_2]]="","",COUNT(AJ$6:AJ279))</f>
        <v>105</v>
      </c>
      <c r="AN279" s="2" t="str">
        <f ca="1">IF(AND(AR$5:AR$345&gt;=$3:$3,AR$5:AR$345&lt;=$4:$4),Table1[[#This Row],[CTN]],"")</f>
        <v/>
      </c>
      <c r="AO279" s="2" t="str">
        <f ca="1">IF(Table1[[#This Row],[CTN_MG_3]]="","",Table1[[#This Row],[SISA X]])</f>
        <v/>
      </c>
      <c r="AP279" s="2" t="str">
        <f ca="1">IF(Table1[[#This Row],[QTY_ECER_MG_3]]="","",Table1[[#This Row],[STN SISA X]])</f>
        <v/>
      </c>
      <c r="AQ279" s="4" t="str">
        <f ca="1">IF(Table1[[#This Row],[CTN_MG_3]]="","",COUNT(AN$6:AN279))</f>
        <v/>
      </c>
      <c r="AR279" s="3">
        <f ca="1">INDEX([1]!NOTA[TGL_H],Table1[[#This Row],[//NOTA]])</f>
        <v>45121</v>
      </c>
    </row>
    <row r="280" spans="1:44" x14ac:dyDescent="0.25">
      <c r="A280" s="1">
        <v>344</v>
      </c>
      <c r="D280" s="4" t="str">
        <f ca="1">INDEX([1]!NOTA[NB NOTA_C_QTY],Table1[[#This Row],[//NOTA]])</f>
        <v>crayonputartwcr12sjk12lsnartomoro</v>
      </c>
      <c r="E28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280" s="4" t="e">
        <f ca="1">MATCH(E$5:E$345,[2]!GLOBAL[POINTER],0)</f>
        <v>#N/A</v>
      </c>
      <c r="G280" s="4">
        <f t="shared" si="4"/>
        <v>344</v>
      </c>
      <c r="H280" s="4">
        <f ca="1">MATCH(Table1[[#This Row],[NB NOTA_C_QTY]],[3]!db[NB NOTA_C_QTY],0)</f>
        <v>619</v>
      </c>
      <c r="I280" s="4" t="str">
        <f ca="1">INDEX(INDIRECT($4:$4),Table1[//DB])</f>
        <v>Crayon putar JK TWCR-12 S</v>
      </c>
      <c r="J280" s="4" t="str">
        <f ca="1">INDEX(INDIRECT($4:$4),Table1[//DB])</f>
        <v>ARTO MORO</v>
      </c>
      <c r="K280" s="5" t="str">
        <f ca="1">INDEX(INDIRECT($4:$4),Table1[//DB])</f>
        <v>ATALI</v>
      </c>
      <c r="L280" s="4" t="str">
        <f ca="1">INDEX(INDIRECT($4:$4),Table1[//DB])</f>
        <v>12 LSN</v>
      </c>
      <c r="M280" s="4" t="str">
        <f ca="1">INDEX(INDIRECT($4:$4),Table1[//DB])</f>
        <v>cr/op</v>
      </c>
      <c r="N280" s="4" t="str">
        <f ca="1">INDEX(INDIRECT($4:$4),Table1[//DB])</f>
        <v>12</v>
      </c>
      <c r="O280" s="4" t="str">
        <f ca="1">INDEX(INDIRECT($4:$4),Table1[//DB])</f>
        <v>LSN</v>
      </c>
      <c r="P280" s="4">
        <f ca="1">INDEX(INDIRECT($4:$4),Table1[//DB])</f>
        <v>12</v>
      </c>
      <c r="Q280" s="4" t="str">
        <f ca="1">INDEX(INDIRECT($4:$4),Table1[//DB])</f>
        <v>PCS</v>
      </c>
      <c r="R280" s="4" t="str">
        <f ca="1">INDEX(INDIRECT($4:$4),Table1[//DB])</f>
        <v/>
      </c>
      <c r="S280" s="4" t="str">
        <f ca="1">INDEX(INDIRECT($4:$4),Table1[//DB])</f>
        <v/>
      </c>
      <c r="T280" s="4">
        <f ca="1">INDEX(INDIRECT($4:$4),Table1[//DB])</f>
        <v>144</v>
      </c>
      <c r="U280" s="4" t="str">
        <f ca="1">INDEX(INDIRECT($4:$4),Table1[//DB])</f>
        <v>PCS</v>
      </c>
      <c r="V280" s="4"/>
      <c r="W280" s="2">
        <f>INDEX([1]!NOTA[C],Table1[[#This Row],[//NOTA]])</f>
        <v>1</v>
      </c>
      <c r="X2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0" s="2">
        <f>IF(Table1[[#This Row],[CTN]]&lt;1,"",INDEX([1]!NOTA[QTY],Table1[[#This Row],[//NOTA]]))</f>
        <v>144</v>
      </c>
      <c r="Z280" s="2" t="str">
        <f>IF(Table1[[#This Row],[CTN]]&lt;1,"",INDEX([1]!NOTA[STN],Table1[[#This Row],[//NOTA]]))</f>
        <v>SET</v>
      </c>
      <c r="AA2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0" s="4" t="str">
        <f>IF(Table1[[#This Row],[CTN]]&lt;1,INDEX([1]!NOTA[QTY],Table1[[#This Row],[//NOTA]]),"")</f>
        <v/>
      </c>
      <c r="AC280" s="4" t="str">
        <f>IF(Table1[[#This Row],[SISA]]="","",INDEX([1]!NOTA[STN],Table1[[#This Row],[//NOTA]]))</f>
        <v/>
      </c>
      <c r="AD2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0" s="2" t="str">
        <f>IF(Table1[[#This Row],[SISA X]]="","",Table1[[#This Row],[STN X]])</f>
        <v/>
      </c>
      <c r="AF280" s="2" t="str">
        <f ca="1">IF(AND(AR$5:AR$345&gt;=$3:$3,AR$5:AR$345&lt;=$4:$4),Table1[[#This Row],[CTN]],"")</f>
        <v/>
      </c>
      <c r="AG280" s="2" t="str">
        <f ca="1">IF(Table1[[#This Row],[CTN_MG_1]]="","",Table1[[#This Row],[SISA X]])</f>
        <v/>
      </c>
      <c r="AH280" s="2" t="str">
        <f ca="1">IF(Table1[[#This Row],[QTY_ECER_MG_1]]="","",Table1[[#This Row],[STN SISA X]])</f>
        <v/>
      </c>
      <c r="AI280" s="2" t="str">
        <f ca="1">IF(Table1[[#This Row],[CTN_MG_1]]="","",COUNT(AF$6:AF280))</f>
        <v/>
      </c>
      <c r="AJ280" s="2">
        <f ca="1">IF(AND(Table1[TGL_H]&gt;=$3:$3,Table1[TGL_H]&lt;=$4:$4),Table1[CTN],"")</f>
        <v>1</v>
      </c>
      <c r="AK280" s="2" t="str">
        <f ca="1">IF(Table1[[#This Row],[CTN_MG_2]]="","",Table1[[#This Row],[SISA X]])</f>
        <v/>
      </c>
      <c r="AL280" s="2" t="str">
        <f ca="1">IF(Table1[[#This Row],[QTY_ECER_MG_2]]="","",Table1[[#This Row],[STN SISA X]])</f>
        <v/>
      </c>
      <c r="AM280" s="2">
        <f ca="1">IF(Table1[[#This Row],[CTN_MG_2]]="","",COUNT(AJ$6:AJ280))</f>
        <v>106</v>
      </c>
      <c r="AN280" s="2" t="str">
        <f ca="1">IF(AND(AR$5:AR$345&gt;=$3:$3,AR$5:AR$345&lt;=$4:$4),Table1[[#This Row],[CTN]],"")</f>
        <v/>
      </c>
      <c r="AO280" s="2" t="str">
        <f ca="1">IF(Table1[[#This Row],[CTN_MG_3]]="","",Table1[[#This Row],[SISA X]])</f>
        <v/>
      </c>
      <c r="AP280" s="2" t="str">
        <f ca="1">IF(Table1[[#This Row],[QTY_ECER_MG_3]]="","",Table1[[#This Row],[STN SISA X]])</f>
        <v/>
      </c>
      <c r="AQ280" s="4" t="str">
        <f ca="1">IF(Table1[[#This Row],[CTN_MG_3]]="","",COUNT(AN$6:AN280))</f>
        <v/>
      </c>
      <c r="AR280" s="3">
        <f ca="1">INDEX([1]!NOTA[TGL_H],Table1[[#This Row],[//NOTA]])</f>
        <v>45121</v>
      </c>
    </row>
    <row r="281" spans="1:44" x14ac:dyDescent="0.25">
      <c r="A281" s="1">
        <v>345</v>
      </c>
      <c r="D281" s="4" t="str">
        <f ca="1">INDEX([1]!NOTA[NB NOTA_C_QTY],Table1[[#This Row],[//NOTA]])</f>
        <v>adhesivehookadhk3010jk4box40cadartomoro</v>
      </c>
      <c r="E28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adhesivehookadhk3010jk4box40cad</v>
      </c>
      <c r="F281" s="4" t="e">
        <f ca="1">MATCH(E$5:E$345,[2]!GLOBAL[POINTER],0)</f>
        <v>#N/A</v>
      </c>
      <c r="G281" s="4">
        <f t="shared" si="4"/>
        <v>345</v>
      </c>
      <c r="H281" s="4">
        <f ca="1">MATCH(Table1[[#This Row],[NB NOTA_C_QTY]],[3]!db[NB NOTA_C_QTY],0)</f>
        <v>2604</v>
      </c>
      <c r="I281" s="4" t="str">
        <f ca="1">INDEX(INDIRECT($4:$4),Table1[//DB])</f>
        <v>ADHESIVE HOOK ADHK-3010 JK</v>
      </c>
      <c r="J281" s="4" t="str">
        <f ca="1">INDEX(INDIRECT($4:$4),Table1[//DB])</f>
        <v>ARTO MORO</v>
      </c>
      <c r="K281" s="5" t="str">
        <f ca="1">INDEX(INDIRECT($4:$4),Table1[//DB])</f>
        <v>ATALI</v>
      </c>
      <c r="L281" s="4" t="str">
        <f ca="1">INDEX(INDIRECT($4:$4),Table1[//DB])</f>
        <v>4 BOX (40 CAD)</v>
      </c>
      <c r="M281" s="4" t="str">
        <f ca="1">INDEX(INDIRECT($4:$4),Table1[//DB])</f>
        <v>dll</v>
      </c>
      <c r="N281" s="4" t="str">
        <f ca="1">INDEX(INDIRECT($4:$4),Table1[//DB])</f>
        <v>4</v>
      </c>
      <c r="O281" s="4" t="str">
        <f ca="1">INDEX(INDIRECT($4:$4),Table1[//DB])</f>
        <v>BOX</v>
      </c>
      <c r="P281" s="4" t="str">
        <f ca="1">INDEX(INDIRECT($4:$4),Table1[//DB])</f>
        <v>40</v>
      </c>
      <c r="Q281" s="4" t="str">
        <f ca="1">INDEX(INDIRECT($4:$4),Table1[//DB])</f>
        <v>CAD</v>
      </c>
      <c r="R281" s="4" t="str">
        <f ca="1">INDEX(INDIRECT($4:$4),Table1[//DB])</f>
        <v/>
      </c>
      <c r="S281" s="4" t="str">
        <f ca="1">INDEX(INDIRECT($4:$4),Table1[//DB])</f>
        <v/>
      </c>
      <c r="T281" s="4">
        <f ca="1">INDEX(INDIRECT($4:$4),Table1[//DB])</f>
        <v>160</v>
      </c>
      <c r="U281" s="4" t="str">
        <f ca="1">INDEX(INDIRECT($4:$4),Table1[//DB])</f>
        <v>CAD</v>
      </c>
      <c r="V281" s="4"/>
      <c r="W281" s="2">
        <f>INDEX([1]!NOTA[C],Table1[[#This Row],[//NOTA]])</f>
        <v>1</v>
      </c>
      <c r="X28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1" s="2">
        <f>IF(Table1[[#This Row],[CTN]]&lt;1,"",INDEX([1]!NOTA[QTY],Table1[[#This Row],[//NOTA]]))</f>
        <v>160</v>
      </c>
      <c r="Z281" s="2" t="str">
        <f>IF(Table1[[#This Row],[CTN]]&lt;1,"",INDEX([1]!NOTA[STN],Table1[[#This Row],[//NOTA]]))</f>
        <v>CAD</v>
      </c>
      <c r="AA2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B281" s="4" t="str">
        <f>IF(Table1[[#This Row],[CTN]]&lt;1,INDEX([1]!NOTA[QTY],Table1[[#This Row],[//NOTA]]),"")</f>
        <v/>
      </c>
      <c r="AC281" s="4" t="str">
        <f>IF(Table1[[#This Row],[SISA]]="","",INDEX([1]!NOTA[STN],Table1[[#This Row],[//NOTA]]))</f>
        <v/>
      </c>
      <c r="AD2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1" s="2" t="str">
        <f>IF(Table1[[#This Row],[SISA X]]="","",Table1[[#This Row],[STN X]])</f>
        <v/>
      </c>
      <c r="AF281" s="2" t="str">
        <f ca="1">IF(AND(AR$5:AR$345&gt;=$3:$3,AR$5:AR$345&lt;=$4:$4),Table1[[#This Row],[CTN]],"")</f>
        <v/>
      </c>
      <c r="AG281" s="2" t="str">
        <f ca="1">IF(Table1[[#This Row],[CTN_MG_1]]="","",Table1[[#This Row],[SISA X]])</f>
        <v/>
      </c>
      <c r="AH281" s="2" t="str">
        <f ca="1">IF(Table1[[#This Row],[QTY_ECER_MG_1]]="","",Table1[[#This Row],[STN SISA X]])</f>
        <v/>
      </c>
      <c r="AI281" s="2" t="str">
        <f ca="1">IF(Table1[[#This Row],[CTN_MG_1]]="","",COUNT(AF$6:AF281))</f>
        <v/>
      </c>
      <c r="AJ281" s="2">
        <f ca="1">IF(AND(Table1[TGL_H]&gt;=$3:$3,Table1[TGL_H]&lt;=$4:$4),Table1[CTN],"")</f>
        <v>1</v>
      </c>
      <c r="AK281" s="2" t="str">
        <f ca="1">IF(Table1[[#This Row],[CTN_MG_2]]="","",Table1[[#This Row],[SISA X]])</f>
        <v/>
      </c>
      <c r="AL281" s="2" t="str">
        <f ca="1">IF(Table1[[#This Row],[QTY_ECER_MG_2]]="","",Table1[[#This Row],[STN SISA X]])</f>
        <v/>
      </c>
      <c r="AM281" s="2">
        <f ca="1">IF(Table1[[#This Row],[CTN_MG_2]]="","",COUNT(AJ$6:AJ281))</f>
        <v>107</v>
      </c>
      <c r="AN281" s="2" t="str">
        <f ca="1">IF(AND(AR$5:AR$345&gt;=$3:$3,AR$5:AR$345&lt;=$4:$4),Table1[[#This Row],[CTN]],"")</f>
        <v/>
      </c>
      <c r="AO281" s="2" t="str">
        <f ca="1">IF(Table1[[#This Row],[CTN_MG_3]]="","",Table1[[#This Row],[SISA X]])</f>
        <v/>
      </c>
      <c r="AP281" s="2" t="str">
        <f ca="1">IF(Table1[[#This Row],[QTY_ECER_MG_3]]="","",Table1[[#This Row],[STN SISA X]])</f>
        <v/>
      </c>
      <c r="AQ281" s="4" t="str">
        <f ca="1">IF(Table1[[#This Row],[CTN_MG_3]]="","",COUNT(AN$6:AN281))</f>
        <v/>
      </c>
      <c r="AR281" s="3">
        <f ca="1">INDEX([1]!NOTA[TGL_H],Table1[[#This Row],[//NOTA]])</f>
        <v>45121</v>
      </c>
    </row>
    <row r="282" spans="1:44" x14ac:dyDescent="0.25">
      <c r="A282" s="1">
        <v>346</v>
      </c>
      <c r="D282" s="4" t="str">
        <f ca="1">INDEX([1]!NOTA[NB NOTA_C_QTY],Table1[[#This Row],[//NOTA]])</f>
        <v>adhesivehookadhk3020jk4box40cadartomoro</v>
      </c>
      <c r="E28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adhesivehookadhk3020jk4box40cad</v>
      </c>
      <c r="F282" s="4" t="e">
        <f ca="1">MATCH(E$5:E$345,[2]!GLOBAL[POINTER],0)</f>
        <v>#N/A</v>
      </c>
      <c r="G282" s="4">
        <f t="shared" si="4"/>
        <v>346</v>
      </c>
      <c r="H282" s="4">
        <f ca="1">MATCH(Table1[[#This Row],[NB NOTA_C_QTY]],[3]!db[NB NOTA_C_QTY],0)</f>
        <v>2605</v>
      </c>
      <c r="I282" s="4" t="str">
        <f ca="1">INDEX(INDIRECT($4:$4),Table1[//DB])</f>
        <v>ADHESIVE HOOK ADHK-3020 JK</v>
      </c>
      <c r="J282" s="4" t="str">
        <f ca="1">INDEX(INDIRECT($4:$4),Table1[//DB])</f>
        <v>ARTO MORO</v>
      </c>
      <c r="K282" s="5" t="str">
        <f ca="1">INDEX(INDIRECT($4:$4),Table1[//DB])</f>
        <v>ATALI</v>
      </c>
      <c r="L282" s="4" t="str">
        <f ca="1">INDEX(INDIRECT($4:$4),Table1[//DB])</f>
        <v>4 BOX (40 CAD)</v>
      </c>
      <c r="M282" s="4" t="str">
        <f ca="1">INDEX(INDIRECT($4:$4),Table1[//DB])</f>
        <v>dll</v>
      </c>
      <c r="N282" s="4" t="str">
        <f ca="1">INDEX(INDIRECT($4:$4),Table1[//DB])</f>
        <v>4</v>
      </c>
      <c r="O282" s="4" t="str">
        <f ca="1">INDEX(INDIRECT($4:$4),Table1[//DB])</f>
        <v>BOX</v>
      </c>
      <c r="P282" s="4" t="str">
        <f ca="1">INDEX(INDIRECT($4:$4),Table1[//DB])</f>
        <v>40</v>
      </c>
      <c r="Q282" s="4" t="str">
        <f ca="1">INDEX(INDIRECT($4:$4),Table1[//DB])</f>
        <v>CAD</v>
      </c>
      <c r="R282" s="4" t="str">
        <f ca="1">INDEX(INDIRECT($4:$4),Table1[//DB])</f>
        <v/>
      </c>
      <c r="S282" s="4" t="str">
        <f ca="1">INDEX(INDIRECT($4:$4),Table1[//DB])</f>
        <v/>
      </c>
      <c r="T282" s="4">
        <f ca="1">INDEX(INDIRECT($4:$4),Table1[//DB])</f>
        <v>160</v>
      </c>
      <c r="U282" s="4" t="str">
        <f ca="1">INDEX(INDIRECT($4:$4),Table1[//DB])</f>
        <v>CAD</v>
      </c>
      <c r="V282" s="4"/>
      <c r="W282" s="2">
        <f>INDEX([1]!NOTA[C],Table1[[#This Row],[//NOTA]])</f>
        <v>1</v>
      </c>
      <c r="X28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2" s="2">
        <f>IF(Table1[[#This Row],[CTN]]&lt;1,"",INDEX([1]!NOTA[QTY],Table1[[#This Row],[//NOTA]]))</f>
        <v>160</v>
      </c>
      <c r="Z282" s="2" t="str">
        <f>IF(Table1[[#This Row],[CTN]]&lt;1,"",INDEX([1]!NOTA[STN],Table1[[#This Row],[//NOTA]]))</f>
        <v>CAD</v>
      </c>
      <c r="AA2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B282" s="4" t="str">
        <f>IF(Table1[[#This Row],[CTN]]&lt;1,INDEX([1]!NOTA[QTY],Table1[[#This Row],[//NOTA]]),"")</f>
        <v/>
      </c>
      <c r="AC282" s="4" t="str">
        <f>IF(Table1[[#This Row],[SISA]]="","",INDEX([1]!NOTA[STN],Table1[[#This Row],[//NOTA]]))</f>
        <v/>
      </c>
      <c r="AD2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2" s="2" t="str">
        <f>IF(Table1[[#This Row],[SISA X]]="","",Table1[[#This Row],[STN X]])</f>
        <v/>
      </c>
      <c r="AF282" s="2" t="str">
        <f ca="1">IF(AND(AR$5:AR$345&gt;=$3:$3,AR$5:AR$345&lt;=$4:$4),Table1[[#This Row],[CTN]],"")</f>
        <v/>
      </c>
      <c r="AG282" s="2" t="str">
        <f ca="1">IF(Table1[[#This Row],[CTN_MG_1]]="","",Table1[[#This Row],[SISA X]])</f>
        <v/>
      </c>
      <c r="AH282" s="2" t="str">
        <f ca="1">IF(Table1[[#This Row],[QTY_ECER_MG_1]]="","",Table1[[#This Row],[STN SISA X]])</f>
        <v/>
      </c>
      <c r="AI282" s="2" t="str">
        <f ca="1">IF(Table1[[#This Row],[CTN_MG_1]]="","",COUNT(AF$6:AF282))</f>
        <v/>
      </c>
      <c r="AJ282" s="2">
        <f ca="1">IF(AND(Table1[TGL_H]&gt;=$3:$3,Table1[TGL_H]&lt;=$4:$4),Table1[CTN],"")</f>
        <v>1</v>
      </c>
      <c r="AK282" s="2" t="str">
        <f ca="1">IF(Table1[[#This Row],[CTN_MG_2]]="","",Table1[[#This Row],[SISA X]])</f>
        <v/>
      </c>
      <c r="AL282" s="2" t="str">
        <f ca="1">IF(Table1[[#This Row],[QTY_ECER_MG_2]]="","",Table1[[#This Row],[STN SISA X]])</f>
        <v/>
      </c>
      <c r="AM282" s="2">
        <f ca="1">IF(Table1[[#This Row],[CTN_MG_2]]="","",COUNT(AJ$6:AJ282))</f>
        <v>108</v>
      </c>
      <c r="AN282" s="2" t="str">
        <f ca="1">IF(AND(AR$5:AR$345&gt;=$3:$3,AR$5:AR$345&lt;=$4:$4),Table1[[#This Row],[CTN]],"")</f>
        <v/>
      </c>
      <c r="AO282" s="2" t="str">
        <f ca="1">IF(Table1[[#This Row],[CTN_MG_3]]="","",Table1[[#This Row],[SISA X]])</f>
        <v/>
      </c>
      <c r="AP282" s="2" t="str">
        <f ca="1">IF(Table1[[#This Row],[QTY_ECER_MG_3]]="","",Table1[[#This Row],[STN SISA X]])</f>
        <v/>
      </c>
      <c r="AQ282" s="4" t="str">
        <f ca="1">IF(Table1[[#This Row],[CTN_MG_3]]="","",COUNT(AN$6:AN282))</f>
        <v/>
      </c>
      <c r="AR282" s="3">
        <f ca="1">INDEX([1]!NOTA[TGL_H],Table1[[#This Row],[//NOTA]])</f>
        <v>45121</v>
      </c>
    </row>
    <row r="283" spans="1:44" x14ac:dyDescent="0.25">
      <c r="A283" s="1">
        <v>347</v>
      </c>
      <c r="D283" s="4" t="str">
        <f ca="1">INDEX([1]!NOTA[NB NOTA_C_QTY],Table1[[#This Row],[//NOTA]])</f>
        <v>stamppadno0jk18lsnartomoro</v>
      </c>
      <c r="E28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stamppadjkno018lsn</v>
      </c>
      <c r="F283" s="4" t="e">
        <f ca="1">MATCH(E$5:E$345,[2]!GLOBAL[POINTER],0)</f>
        <v>#N/A</v>
      </c>
      <c r="G283" s="4">
        <f t="shared" si="4"/>
        <v>347</v>
      </c>
      <c r="H283" s="4">
        <f ca="1">MATCH(Table1[[#This Row],[NB NOTA_C_QTY]],[3]!db[NB NOTA_C_QTY],0)</f>
        <v>2285</v>
      </c>
      <c r="I283" s="4" t="str">
        <f ca="1">INDEX(INDIRECT($4:$4),Table1[//DB])</f>
        <v>Stamp pad JK no.0</v>
      </c>
      <c r="J283" s="4" t="str">
        <f ca="1">INDEX(INDIRECT($4:$4),Table1[//DB])</f>
        <v>ARTO MORO</v>
      </c>
      <c r="K283" s="5" t="str">
        <f ca="1">INDEX(INDIRECT($4:$4),Table1[//DB])</f>
        <v>ATALI</v>
      </c>
      <c r="L283" s="4" t="str">
        <f ca="1">INDEX(INDIRECT($4:$4),Table1[//DB])</f>
        <v>18 LSN</v>
      </c>
      <c r="M283" s="4" t="str">
        <f ca="1">INDEX(INDIRECT($4:$4),Table1[//DB])</f>
        <v>stamp</v>
      </c>
      <c r="N283" s="4" t="str">
        <f ca="1">INDEX(INDIRECT($4:$4),Table1[//DB])</f>
        <v>18</v>
      </c>
      <c r="O283" s="4" t="str">
        <f ca="1">INDEX(INDIRECT($4:$4),Table1[//DB])</f>
        <v>LSN</v>
      </c>
      <c r="P283" s="4">
        <f ca="1">INDEX(INDIRECT($4:$4),Table1[//DB])</f>
        <v>12</v>
      </c>
      <c r="Q283" s="4" t="str">
        <f ca="1">INDEX(INDIRECT($4:$4),Table1[//DB])</f>
        <v>PCS</v>
      </c>
      <c r="R283" s="4" t="str">
        <f ca="1">INDEX(INDIRECT($4:$4),Table1[//DB])</f>
        <v/>
      </c>
      <c r="S283" s="4" t="str">
        <f ca="1">INDEX(INDIRECT($4:$4),Table1[//DB])</f>
        <v/>
      </c>
      <c r="T283" s="4">
        <f ca="1">INDEX(INDIRECT($4:$4),Table1[//DB])</f>
        <v>216</v>
      </c>
      <c r="U283" s="4" t="str">
        <f ca="1">INDEX(INDIRECT($4:$4),Table1[//DB])</f>
        <v>PCS</v>
      </c>
      <c r="V283" s="4"/>
      <c r="W283" s="2">
        <f>INDEX([1]!NOTA[C],Table1[[#This Row],[//NOTA]])</f>
        <v>1</v>
      </c>
      <c r="X28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3" s="2">
        <f>IF(Table1[[#This Row],[CTN]]&lt;1,"",INDEX([1]!NOTA[QTY],Table1[[#This Row],[//NOTA]]))</f>
        <v>216</v>
      </c>
      <c r="Z283" s="2" t="str">
        <f>IF(Table1[[#This Row],[CTN]]&lt;1,"",INDEX([1]!NOTA[STN],Table1[[#This Row],[//NOTA]]))</f>
        <v>PCS</v>
      </c>
      <c r="AA2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B283" s="4" t="str">
        <f>IF(Table1[[#This Row],[CTN]]&lt;1,INDEX([1]!NOTA[QTY],Table1[[#This Row],[//NOTA]]),"")</f>
        <v/>
      </c>
      <c r="AC283" s="4" t="str">
        <f>IF(Table1[[#This Row],[SISA]]="","",INDEX([1]!NOTA[STN],Table1[[#This Row],[//NOTA]]))</f>
        <v/>
      </c>
      <c r="AD2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3" s="2" t="str">
        <f>IF(Table1[[#This Row],[SISA X]]="","",Table1[[#This Row],[STN X]])</f>
        <v/>
      </c>
      <c r="AF283" s="2" t="str">
        <f ca="1">IF(AND(AR$5:AR$345&gt;=$3:$3,AR$5:AR$345&lt;=$4:$4),Table1[[#This Row],[CTN]],"")</f>
        <v/>
      </c>
      <c r="AG283" s="2" t="str">
        <f ca="1">IF(Table1[[#This Row],[CTN_MG_1]]="","",Table1[[#This Row],[SISA X]])</f>
        <v/>
      </c>
      <c r="AH283" s="2" t="str">
        <f ca="1">IF(Table1[[#This Row],[QTY_ECER_MG_1]]="","",Table1[[#This Row],[STN SISA X]])</f>
        <v/>
      </c>
      <c r="AI283" s="2" t="str">
        <f ca="1">IF(Table1[[#This Row],[CTN_MG_1]]="","",COUNT(AF$6:AF283))</f>
        <v/>
      </c>
      <c r="AJ283" s="2">
        <f ca="1">IF(AND(Table1[TGL_H]&gt;=$3:$3,Table1[TGL_H]&lt;=$4:$4),Table1[CTN],"")</f>
        <v>1</v>
      </c>
      <c r="AK283" s="2" t="str">
        <f ca="1">IF(Table1[[#This Row],[CTN_MG_2]]="","",Table1[[#This Row],[SISA X]])</f>
        <v/>
      </c>
      <c r="AL283" s="2" t="str">
        <f ca="1">IF(Table1[[#This Row],[QTY_ECER_MG_2]]="","",Table1[[#This Row],[STN SISA X]])</f>
        <v/>
      </c>
      <c r="AM283" s="2">
        <f ca="1">IF(Table1[[#This Row],[CTN_MG_2]]="","",COUNT(AJ$6:AJ283))</f>
        <v>109</v>
      </c>
      <c r="AN283" s="2" t="str">
        <f ca="1">IF(AND(AR$5:AR$345&gt;=$3:$3,AR$5:AR$345&lt;=$4:$4),Table1[[#This Row],[CTN]],"")</f>
        <v/>
      </c>
      <c r="AO283" s="2" t="str">
        <f ca="1">IF(Table1[[#This Row],[CTN_MG_3]]="","",Table1[[#This Row],[SISA X]])</f>
        <v/>
      </c>
      <c r="AP283" s="2" t="str">
        <f ca="1">IF(Table1[[#This Row],[QTY_ECER_MG_3]]="","",Table1[[#This Row],[STN SISA X]])</f>
        <v/>
      </c>
      <c r="AQ283" s="4" t="str">
        <f ca="1">IF(Table1[[#This Row],[CTN_MG_3]]="","",COUNT(AN$6:AN283))</f>
        <v/>
      </c>
      <c r="AR283" s="3">
        <f ca="1">INDEX([1]!NOTA[TGL_H],Table1[[#This Row],[//NOTA]])</f>
        <v>45121</v>
      </c>
    </row>
    <row r="284" spans="1:44" x14ac:dyDescent="0.25">
      <c r="A284" s="1">
        <v>348</v>
      </c>
      <c r="D284" s="4" t="str">
        <f ca="1">INDEX([1]!NOTA[NB NOTA_C_QTY],Table1[[#This Row],[//NOTA]])</f>
        <v>ballpenbp342vokusptlblackjk144lsnartomoro</v>
      </c>
      <c r="E28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ballpenjoykobp342vokusptlhitam144lsn</v>
      </c>
      <c r="F284" s="4" t="e">
        <f ca="1">MATCH(E$5:E$345,[2]!GLOBAL[POINTER],0)</f>
        <v>#N/A</v>
      </c>
      <c r="G284" s="4">
        <f t="shared" si="4"/>
        <v>348</v>
      </c>
      <c r="H284" s="4">
        <f ca="1">MATCH(Table1[[#This Row],[NB NOTA_C_QTY]],[3]!db[NB NOTA_C_QTY],0)</f>
        <v>2606</v>
      </c>
      <c r="I284" s="4" t="str">
        <f ca="1">INDEX(INDIRECT($4:$4),Table1[//DB])</f>
        <v>Ballpen Joyko BP-342 Vokus PTL Hitam</v>
      </c>
      <c r="J284" s="4" t="str">
        <f ca="1">INDEX(INDIRECT($4:$4),Table1[//DB])</f>
        <v>ARTO MORO</v>
      </c>
      <c r="K284" s="5" t="str">
        <f ca="1">INDEX(INDIRECT($4:$4),Table1[//DB])</f>
        <v>ATALI</v>
      </c>
      <c r="L284" s="4" t="str">
        <f ca="1">INDEX(INDIRECT($4:$4),Table1[//DB])</f>
        <v>144 LSN</v>
      </c>
      <c r="M284" s="4" t="str">
        <f ca="1">INDEX(INDIRECT($4:$4),Table1[//DB])</f>
        <v>pen</v>
      </c>
      <c r="N284" s="4" t="str">
        <f ca="1">INDEX(INDIRECT($4:$4),Table1[//DB])</f>
        <v>144</v>
      </c>
      <c r="O284" s="4" t="str">
        <f ca="1">INDEX(INDIRECT($4:$4),Table1[//DB])</f>
        <v>LSN</v>
      </c>
      <c r="P284" s="4">
        <f ca="1">INDEX(INDIRECT($4:$4),Table1[//DB])</f>
        <v>12</v>
      </c>
      <c r="Q284" s="4" t="str">
        <f ca="1">INDEX(INDIRECT($4:$4),Table1[//DB])</f>
        <v>PCS</v>
      </c>
      <c r="R284" s="4" t="str">
        <f ca="1">INDEX(INDIRECT($4:$4),Table1[//DB])</f>
        <v/>
      </c>
      <c r="S284" s="4" t="str">
        <f ca="1">INDEX(INDIRECT($4:$4),Table1[//DB])</f>
        <v/>
      </c>
      <c r="T284" s="4">
        <f ca="1">INDEX(INDIRECT($4:$4),Table1[//DB])</f>
        <v>1728</v>
      </c>
      <c r="U284" s="4" t="str">
        <f ca="1">INDEX(INDIRECT($4:$4),Table1[//DB])</f>
        <v>PCS</v>
      </c>
      <c r="V284" s="4"/>
      <c r="W284" s="2">
        <f>INDEX([1]!NOTA[C],Table1[[#This Row],[//NOTA]])</f>
        <v>1</v>
      </c>
      <c r="X28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4" s="2">
        <f>IF(Table1[[#This Row],[CTN]]&lt;1,"",INDEX([1]!NOTA[QTY],Table1[[#This Row],[//NOTA]]))</f>
        <v>144</v>
      </c>
      <c r="Z284" s="2" t="str">
        <f>IF(Table1[[#This Row],[CTN]]&lt;1,"",INDEX([1]!NOTA[STN],Table1[[#This Row],[//NOTA]]))</f>
        <v>LSN</v>
      </c>
      <c r="AA2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84" s="4" t="str">
        <f>IF(Table1[[#This Row],[CTN]]&lt;1,INDEX([1]!NOTA[QTY],Table1[[#This Row],[//NOTA]]),"")</f>
        <v/>
      </c>
      <c r="AC284" s="4" t="str">
        <f>IF(Table1[[#This Row],[SISA]]="","",INDEX([1]!NOTA[STN],Table1[[#This Row],[//NOTA]]))</f>
        <v/>
      </c>
      <c r="AD2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4" s="2" t="str">
        <f>IF(Table1[[#This Row],[SISA X]]="","",Table1[[#This Row],[STN X]])</f>
        <v/>
      </c>
      <c r="AF284" s="2" t="str">
        <f ca="1">IF(AND(AR$5:AR$345&gt;=$3:$3,AR$5:AR$345&lt;=$4:$4),Table1[[#This Row],[CTN]],"")</f>
        <v/>
      </c>
      <c r="AG284" s="2" t="str">
        <f ca="1">IF(Table1[[#This Row],[CTN_MG_1]]="","",Table1[[#This Row],[SISA X]])</f>
        <v/>
      </c>
      <c r="AH284" s="2" t="str">
        <f ca="1">IF(Table1[[#This Row],[QTY_ECER_MG_1]]="","",Table1[[#This Row],[STN SISA X]])</f>
        <v/>
      </c>
      <c r="AI284" s="2" t="str">
        <f ca="1">IF(Table1[[#This Row],[CTN_MG_1]]="","",COUNT(AF$6:AF284))</f>
        <v/>
      </c>
      <c r="AJ284" s="2">
        <f ca="1">IF(AND(Table1[TGL_H]&gt;=$3:$3,Table1[TGL_H]&lt;=$4:$4),Table1[CTN],"")</f>
        <v>1</v>
      </c>
      <c r="AK284" s="2" t="str">
        <f ca="1">IF(Table1[[#This Row],[CTN_MG_2]]="","",Table1[[#This Row],[SISA X]])</f>
        <v/>
      </c>
      <c r="AL284" s="2" t="str">
        <f ca="1">IF(Table1[[#This Row],[QTY_ECER_MG_2]]="","",Table1[[#This Row],[STN SISA X]])</f>
        <v/>
      </c>
      <c r="AM284" s="2">
        <f ca="1">IF(Table1[[#This Row],[CTN_MG_2]]="","",COUNT(AJ$6:AJ284))</f>
        <v>110</v>
      </c>
      <c r="AN284" s="2" t="str">
        <f ca="1">IF(AND(AR$5:AR$345&gt;=$3:$3,AR$5:AR$345&lt;=$4:$4),Table1[[#This Row],[CTN]],"")</f>
        <v/>
      </c>
      <c r="AO284" s="2" t="str">
        <f ca="1">IF(Table1[[#This Row],[CTN_MG_3]]="","",Table1[[#This Row],[SISA X]])</f>
        <v/>
      </c>
      <c r="AP284" s="2" t="str">
        <f ca="1">IF(Table1[[#This Row],[QTY_ECER_MG_3]]="","",Table1[[#This Row],[STN SISA X]])</f>
        <v/>
      </c>
      <c r="AQ284" s="4" t="str">
        <f ca="1">IF(Table1[[#This Row],[CTN_MG_3]]="","",COUNT(AN$6:AN284))</f>
        <v/>
      </c>
      <c r="AR284" s="3">
        <f ca="1">INDEX([1]!NOTA[TGL_H],Table1[[#This Row],[//NOTA]])</f>
        <v>45121</v>
      </c>
    </row>
    <row r="285" spans="1:44" x14ac:dyDescent="0.25">
      <c r="A285" s="1">
        <v>350</v>
      </c>
      <c r="D285" s="4" t="str">
        <f ca="1">INDEX([1]!NOTA[NB NOTA_C_QTY],Table1[[#This Row],[//NOTA]])</f>
        <v>colorpencilcps12jk12box24setartomoro</v>
      </c>
      <c r="E28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pwjk12wcps12pendek12box24set</v>
      </c>
      <c r="F285" s="4" t="e">
        <f ca="1">MATCH(E$5:E$345,[2]!GLOBAL[POINTER],0)</f>
        <v>#N/A</v>
      </c>
      <c r="G285" s="4">
        <f t="shared" si="4"/>
        <v>350</v>
      </c>
      <c r="H285" s="4">
        <f ca="1">MATCH(Table1[[#This Row],[NB NOTA_C_QTY]],[3]!db[NB NOTA_C_QTY],0)</f>
        <v>547</v>
      </c>
      <c r="I285" s="4" t="str">
        <f ca="1">INDEX(INDIRECT($4:$4),Table1[//DB])</f>
        <v>PW JK 12W CP-S12 pendek</v>
      </c>
      <c r="J285" s="4" t="str">
        <f ca="1">INDEX(INDIRECT($4:$4),Table1[//DB])</f>
        <v>ARTO MORO</v>
      </c>
      <c r="K285" s="5" t="str">
        <f ca="1">INDEX(INDIRECT($4:$4),Table1[//DB])</f>
        <v>ATALI</v>
      </c>
      <c r="L285" s="4" t="str">
        <f ca="1">INDEX(INDIRECT($4:$4),Table1[//DB])</f>
        <v>12 BOX (24 SET)</v>
      </c>
      <c r="M285" s="4" t="str">
        <f ca="1">INDEX(INDIRECT($4:$4),Table1[//DB])</f>
        <v>pw</v>
      </c>
      <c r="N285" s="4" t="str">
        <f ca="1">INDEX(INDIRECT($4:$4),Table1[//DB])</f>
        <v>12</v>
      </c>
      <c r="O285" s="4" t="str">
        <f ca="1">INDEX(INDIRECT($4:$4),Table1[//DB])</f>
        <v>BOX</v>
      </c>
      <c r="P285" s="4" t="str">
        <f ca="1">INDEX(INDIRECT($4:$4),Table1[//DB])</f>
        <v>24</v>
      </c>
      <c r="Q285" s="4" t="str">
        <f ca="1">INDEX(INDIRECT($4:$4),Table1[//DB])</f>
        <v>SET</v>
      </c>
      <c r="R285" s="4" t="str">
        <f ca="1">INDEX(INDIRECT($4:$4),Table1[//DB])</f>
        <v/>
      </c>
      <c r="S285" s="4" t="str">
        <f ca="1">INDEX(INDIRECT($4:$4),Table1[//DB])</f>
        <v/>
      </c>
      <c r="T285" s="4">
        <f ca="1">INDEX(INDIRECT($4:$4),Table1[//DB])</f>
        <v>288</v>
      </c>
      <c r="U285" s="4" t="str">
        <f ca="1">INDEX(INDIRECT($4:$4),Table1[//DB])</f>
        <v>SET</v>
      </c>
      <c r="V285" s="4"/>
      <c r="W285" s="2">
        <f>INDEX([1]!NOTA[C],Table1[[#This Row],[//NOTA]])</f>
        <v>1</v>
      </c>
      <c r="X28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5" s="2">
        <f>IF(Table1[[#This Row],[CTN]]&lt;1,"",INDEX([1]!NOTA[QTY],Table1[[#This Row],[//NOTA]]))</f>
        <v>288</v>
      </c>
      <c r="Z285" s="2" t="str">
        <f>IF(Table1[[#This Row],[CTN]]&lt;1,"",INDEX([1]!NOTA[STN],Table1[[#This Row],[//NOTA]]))</f>
        <v>SET</v>
      </c>
      <c r="AA2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85" s="4" t="str">
        <f>IF(Table1[[#This Row],[CTN]]&lt;1,INDEX([1]!NOTA[QTY],Table1[[#This Row],[//NOTA]]),"")</f>
        <v/>
      </c>
      <c r="AC285" s="4" t="str">
        <f>IF(Table1[[#This Row],[SISA]]="","",INDEX([1]!NOTA[STN],Table1[[#This Row],[//NOTA]]))</f>
        <v/>
      </c>
      <c r="AD2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5" s="2" t="str">
        <f>IF(Table1[[#This Row],[SISA X]]="","",Table1[[#This Row],[STN X]])</f>
        <v/>
      </c>
      <c r="AF285" s="2" t="str">
        <f ca="1">IF(AND(AR$5:AR$345&gt;=$3:$3,AR$5:AR$345&lt;=$4:$4),Table1[[#This Row],[CTN]],"")</f>
        <v/>
      </c>
      <c r="AG285" s="2" t="str">
        <f ca="1">IF(Table1[[#This Row],[CTN_MG_1]]="","",Table1[[#This Row],[SISA X]])</f>
        <v/>
      </c>
      <c r="AH285" s="2" t="str">
        <f ca="1">IF(Table1[[#This Row],[QTY_ECER_MG_1]]="","",Table1[[#This Row],[STN SISA X]])</f>
        <v/>
      </c>
      <c r="AI285" s="2" t="str">
        <f ca="1">IF(Table1[[#This Row],[CTN_MG_1]]="","",COUNT(AF$6:AF285))</f>
        <v/>
      </c>
      <c r="AJ285" s="2">
        <f ca="1">IF(AND(Table1[TGL_H]&gt;=$3:$3,Table1[TGL_H]&lt;=$4:$4),Table1[CTN],"")</f>
        <v>1</v>
      </c>
      <c r="AK285" s="2" t="str">
        <f ca="1">IF(Table1[[#This Row],[CTN_MG_2]]="","",Table1[[#This Row],[SISA X]])</f>
        <v/>
      </c>
      <c r="AL285" s="2" t="str">
        <f ca="1">IF(Table1[[#This Row],[QTY_ECER_MG_2]]="","",Table1[[#This Row],[STN SISA X]])</f>
        <v/>
      </c>
      <c r="AM285" s="2">
        <f ca="1">IF(Table1[[#This Row],[CTN_MG_2]]="","",COUNT(AJ$6:AJ285))</f>
        <v>111</v>
      </c>
      <c r="AN285" s="2" t="str">
        <f ca="1">IF(AND(AR$5:AR$345&gt;=$3:$3,AR$5:AR$345&lt;=$4:$4),Table1[[#This Row],[CTN]],"")</f>
        <v/>
      </c>
      <c r="AO285" s="2" t="str">
        <f ca="1">IF(Table1[[#This Row],[CTN_MG_3]]="","",Table1[[#This Row],[SISA X]])</f>
        <v/>
      </c>
      <c r="AP285" s="2" t="str">
        <f ca="1">IF(Table1[[#This Row],[QTY_ECER_MG_3]]="","",Table1[[#This Row],[STN SISA X]])</f>
        <v/>
      </c>
      <c r="AQ285" s="4" t="str">
        <f ca="1">IF(Table1[[#This Row],[CTN_MG_3]]="","",COUNT(AN$6:AN285))</f>
        <v/>
      </c>
      <c r="AR285" s="3">
        <f ca="1">INDEX([1]!NOTA[TGL_H],Table1[[#This Row],[//NOTA]])</f>
        <v>45121</v>
      </c>
    </row>
    <row r="286" spans="1:44" x14ac:dyDescent="0.25">
      <c r="A286" s="1">
        <v>351</v>
      </c>
      <c r="D286" s="4" t="str">
        <f ca="1">INDEX([1]!NOTA[NB NOTA_C_QTY],Table1[[#This Row],[//NOTA]])</f>
        <v>colorpencilcp12pbjk12lsnartomoro</v>
      </c>
      <c r="E28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pwjk12wcp12pbpanjang12lsn</v>
      </c>
      <c r="F286" s="4" t="e">
        <f ca="1">MATCH(E$5:E$345,[2]!GLOBAL[POINTER],0)</f>
        <v>#N/A</v>
      </c>
      <c r="G286" s="4">
        <f t="shared" si="4"/>
        <v>351</v>
      </c>
      <c r="H286" s="4">
        <f ca="1">MATCH(Table1[[#This Row],[NB NOTA_C_QTY]],[3]!db[NB NOTA_C_QTY],0)</f>
        <v>541</v>
      </c>
      <c r="I286" s="4" t="str">
        <f ca="1">INDEX(INDIRECT($4:$4),Table1[//DB])</f>
        <v>PW JK 12W CP-12 PB panjang</v>
      </c>
      <c r="J286" s="4" t="str">
        <f ca="1">INDEX(INDIRECT($4:$4),Table1[//DB])</f>
        <v>ARTO MORO</v>
      </c>
      <c r="K286" s="5" t="str">
        <f ca="1">INDEX(INDIRECT($4:$4),Table1[//DB])</f>
        <v>ATALI</v>
      </c>
      <c r="L286" s="4" t="str">
        <f ca="1">INDEX(INDIRECT($4:$4),Table1[//DB])</f>
        <v>12 LSN</v>
      </c>
      <c r="M286" s="4" t="str">
        <f ca="1">INDEX(INDIRECT($4:$4),Table1[//DB])</f>
        <v>pw</v>
      </c>
      <c r="N286" s="4" t="str">
        <f ca="1">INDEX(INDIRECT($4:$4),Table1[//DB])</f>
        <v>12</v>
      </c>
      <c r="O286" s="4" t="str">
        <f ca="1">INDEX(INDIRECT($4:$4),Table1[//DB])</f>
        <v>LSN</v>
      </c>
      <c r="P286" s="4">
        <f ca="1">INDEX(INDIRECT($4:$4),Table1[//DB])</f>
        <v>12</v>
      </c>
      <c r="Q286" s="4" t="str">
        <f ca="1">INDEX(INDIRECT($4:$4),Table1[//DB])</f>
        <v>PCS</v>
      </c>
      <c r="R286" s="4" t="str">
        <f ca="1">INDEX(INDIRECT($4:$4),Table1[//DB])</f>
        <v/>
      </c>
      <c r="S286" s="4" t="str">
        <f ca="1">INDEX(INDIRECT($4:$4),Table1[//DB])</f>
        <v/>
      </c>
      <c r="T286" s="4">
        <f ca="1">INDEX(INDIRECT($4:$4),Table1[//DB])</f>
        <v>144</v>
      </c>
      <c r="U286" s="4" t="str">
        <f ca="1">INDEX(INDIRECT($4:$4),Table1[//DB])</f>
        <v>PCS</v>
      </c>
      <c r="V286" s="4"/>
      <c r="W286" s="2">
        <f>INDEX([1]!NOTA[C],Table1[[#This Row],[//NOTA]])</f>
        <v>1</v>
      </c>
      <c r="X2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6" s="2">
        <f>IF(Table1[[#This Row],[CTN]]&lt;1,"",INDEX([1]!NOTA[QTY],Table1[[#This Row],[//NOTA]]))</f>
        <v>144</v>
      </c>
      <c r="Z286" s="2" t="str">
        <f>IF(Table1[[#This Row],[CTN]]&lt;1,"",INDEX([1]!NOTA[STN],Table1[[#This Row],[//NOTA]]))</f>
        <v>SET</v>
      </c>
      <c r="AA2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6" s="4" t="str">
        <f>IF(Table1[[#This Row],[CTN]]&lt;1,INDEX([1]!NOTA[QTY],Table1[[#This Row],[//NOTA]]),"")</f>
        <v/>
      </c>
      <c r="AC286" s="4" t="str">
        <f>IF(Table1[[#This Row],[SISA]]="","",INDEX([1]!NOTA[STN],Table1[[#This Row],[//NOTA]]))</f>
        <v/>
      </c>
      <c r="AD2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6" s="2" t="str">
        <f>IF(Table1[[#This Row],[SISA X]]="","",Table1[[#This Row],[STN X]])</f>
        <v/>
      </c>
      <c r="AF286" s="2" t="str">
        <f ca="1">IF(AND(AR$5:AR$345&gt;=$3:$3,AR$5:AR$345&lt;=$4:$4),Table1[[#This Row],[CTN]],"")</f>
        <v/>
      </c>
      <c r="AG286" s="2" t="str">
        <f ca="1">IF(Table1[[#This Row],[CTN_MG_1]]="","",Table1[[#This Row],[SISA X]])</f>
        <v/>
      </c>
      <c r="AH286" s="2" t="str">
        <f ca="1">IF(Table1[[#This Row],[QTY_ECER_MG_1]]="","",Table1[[#This Row],[STN SISA X]])</f>
        <v/>
      </c>
      <c r="AI286" s="2" t="str">
        <f ca="1">IF(Table1[[#This Row],[CTN_MG_1]]="","",COUNT(AF$6:AF286))</f>
        <v/>
      </c>
      <c r="AJ286" s="2">
        <f ca="1">IF(AND(Table1[TGL_H]&gt;=$3:$3,Table1[TGL_H]&lt;=$4:$4),Table1[CTN],"")</f>
        <v>1</v>
      </c>
      <c r="AK286" s="2" t="str">
        <f ca="1">IF(Table1[[#This Row],[CTN_MG_2]]="","",Table1[[#This Row],[SISA X]])</f>
        <v/>
      </c>
      <c r="AL286" s="2" t="str">
        <f ca="1">IF(Table1[[#This Row],[QTY_ECER_MG_2]]="","",Table1[[#This Row],[STN SISA X]])</f>
        <v/>
      </c>
      <c r="AM286" s="2">
        <f ca="1">IF(Table1[[#This Row],[CTN_MG_2]]="","",COUNT(AJ$6:AJ286))</f>
        <v>112</v>
      </c>
      <c r="AN286" s="2" t="str">
        <f ca="1">IF(AND(AR$5:AR$345&gt;=$3:$3,AR$5:AR$345&lt;=$4:$4),Table1[[#This Row],[CTN]],"")</f>
        <v/>
      </c>
      <c r="AO286" s="2" t="str">
        <f ca="1">IF(Table1[[#This Row],[CTN_MG_3]]="","",Table1[[#This Row],[SISA X]])</f>
        <v/>
      </c>
      <c r="AP286" s="2" t="str">
        <f ca="1">IF(Table1[[#This Row],[QTY_ECER_MG_3]]="","",Table1[[#This Row],[STN SISA X]])</f>
        <v/>
      </c>
      <c r="AQ286" s="4" t="str">
        <f ca="1">IF(Table1[[#This Row],[CTN_MG_3]]="","",COUNT(AN$6:AN286))</f>
        <v/>
      </c>
      <c r="AR286" s="3">
        <f ca="1">INDEX([1]!NOTA[TGL_H],Table1[[#This Row],[//NOTA]])</f>
        <v>45121</v>
      </c>
    </row>
    <row r="287" spans="1:44" x14ac:dyDescent="0.25">
      <c r="A287" s="1">
        <v>352</v>
      </c>
      <c r="D287" s="4" t="str">
        <f ca="1">INDEX([1]!NOTA[NB NOTA_C_QTY],Table1[[#This Row],[//NOTA]])</f>
        <v>trigonalclipno1jk500boxartomoro</v>
      </c>
      <c r="E28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cliptrigonaljk1500box</v>
      </c>
      <c r="F287" s="4" t="e">
        <f ca="1">MATCH(E$5:E$345,[2]!GLOBAL[POINTER],0)</f>
        <v>#N/A</v>
      </c>
      <c r="G287" s="4">
        <f t="shared" si="4"/>
        <v>352</v>
      </c>
      <c r="H287" s="4">
        <f ca="1">MATCH(Table1[[#This Row],[NB NOTA_C_QTY]],[3]!db[NB NOTA_C_QTY],0)</f>
        <v>2454</v>
      </c>
      <c r="I287" s="4" t="str">
        <f ca="1">INDEX(INDIRECT($4:$4),Table1[//DB])</f>
        <v>Clip Trigonal JK 1</v>
      </c>
      <c r="J287" s="4" t="str">
        <f ca="1">INDEX(INDIRECT($4:$4),Table1[//DB])</f>
        <v>ARTO MORO</v>
      </c>
      <c r="K287" s="5" t="str">
        <f ca="1">INDEX(INDIRECT($4:$4),Table1[//DB])</f>
        <v>ATALI</v>
      </c>
      <c r="L287" s="4" t="str">
        <f ca="1">INDEX(INDIRECT($4:$4),Table1[//DB])</f>
        <v>500 BOX</v>
      </c>
      <c r="M287" s="4" t="str">
        <f ca="1">INDEX(INDIRECT($4:$4),Table1[//DB])</f>
        <v>clip</v>
      </c>
      <c r="N287" s="4" t="str">
        <f ca="1">INDEX(INDIRECT($4:$4),Table1[//DB])</f>
        <v>500</v>
      </c>
      <c r="O287" s="4" t="str">
        <f ca="1">INDEX(INDIRECT($4:$4),Table1[//DB])</f>
        <v>BOX</v>
      </c>
      <c r="P287" s="4" t="str">
        <f ca="1">INDEX(INDIRECT($4:$4),Table1[//DB])</f>
        <v/>
      </c>
      <c r="Q287" s="4" t="str">
        <f ca="1">INDEX(INDIRECT($4:$4),Table1[//DB])</f>
        <v/>
      </c>
      <c r="R287" s="4" t="str">
        <f ca="1">INDEX(INDIRECT($4:$4),Table1[//DB])</f>
        <v/>
      </c>
      <c r="S287" s="4" t="str">
        <f ca="1">INDEX(INDIRECT($4:$4),Table1[//DB])</f>
        <v/>
      </c>
      <c r="T287" s="4">
        <f ca="1">INDEX(INDIRECT($4:$4),Table1[//DB])</f>
        <v>500</v>
      </c>
      <c r="U287" s="4" t="str">
        <f ca="1">INDEX(INDIRECT($4:$4),Table1[//DB])</f>
        <v>BOX</v>
      </c>
      <c r="V287" s="4"/>
      <c r="W287" s="2">
        <f>INDEX([1]!NOTA[C],Table1[[#This Row],[//NOTA]])</f>
        <v>1</v>
      </c>
      <c r="X28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7" s="2">
        <f>IF(Table1[[#This Row],[CTN]]&lt;1,"",INDEX([1]!NOTA[QTY],Table1[[#This Row],[//NOTA]]))</f>
        <v>500</v>
      </c>
      <c r="Z287" s="2" t="str">
        <f>IF(Table1[[#This Row],[CTN]]&lt;1,"",INDEX([1]!NOTA[STN],Table1[[#This Row],[//NOTA]]))</f>
        <v>BOX</v>
      </c>
      <c r="AA2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287" s="4" t="str">
        <f>IF(Table1[[#This Row],[CTN]]&lt;1,INDEX([1]!NOTA[QTY],Table1[[#This Row],[//NOTA]]),"")</f>
        <v/>
      </c>
      <c r="AC287" s="4" t="str">
        <f>IF(Table1[[#This Row],[SISA]]="","",INDEX([1]!NOTA[STN],Table1[[#This Row],[//NOTA]]))</f>
        <v/>
      </c>
      <c r="AD2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7" s="2" t="str">
        <f>IF(Table1[[#This Row],[SISA X]]="","",Table1[[#This Row],[STN X]])</f>
        <v/>
      </c>
      <c r="AF287" s="2" t="str">
        <f ca="1">IF(AND(AR$5:AR$345&gt;=$3:$3,AR$5:AR$345&lt;=$4:$4),Table1[[#This Row],[CTN]],"")</f>
        <v/>
      </c>
      <c r="AG287" s="2" t="str">
        <f ca="1">IF(Table1[[#This Row],[CTN_MG_1]]="","",Table1[[#This Row],[SISA X]])</f>
        <v/>
      </c>
      <c r="AH287" s="2" t="str">
        <f ca="1">IF(Table1[[#This Row],[QTY_ECER_MG_1]]="","",Table1[[#This Row],[STN SISA X]])</f>
        <v/>
      </c>
      <c r="AI287" s="2" t="str">
        <f ca="1">IF(Table1[[#This Row],[CTN_MG_1]]="","",COUNT(AF$6:AF287))</f>
        <v/>
      </c>
      <c r="AJ287" s="2">
        <f ca="1">IF(AND(Table1[TGL_H]&gt;=$3:$3,Table1[TGL_H]&lt;=$4:$4),Table1[CTN],"")</f>
        <v>1</v>
      </c>
      <c r="AK287" s="2" t="str">
        <f ca="1">IF(Table1[[#This Row],[CTN_MG_2]]="","",Table1[[#This Row],[SISA X]])</f>
        <v/>
      </c>
      <c r="AL287" s="2" t="str">
        <f ca="1">IF(Table1[[#This Row],[QTY_ECER_MG_2]]="","",Table1[[#This Row],[STN SISA X]])</f>
        <v/>
      </c>
      <c r="AM287" s="2">
        <f ca="1">IF(Table1[[#This Row],[CTN_MG_2]]="","",COUNT(AJ$6:AJ287))</f>
        <v>113</v>
      </c>
      <c r="AN287" s="2" t="str">
        <f ca="1">IF(AND(AR$5:AR$345&gt;=$3:$3,AR$5:AR$345&lt;=$4:$4),Table1[[#This Row],[CTN]],"")</f>
        <v/>
      </c>
      <c r="AO287" s="2" t="str">
        <f ca="1">IF(Table1[[#This Row],[CTN_MG_3]]="","",Table1[[#This Row],[SISA X]])</f>
        <v/>
      </c>
      <c r="AP287" s="2" t="str">
        <f ca="1">IF(Table1[[#This Row],[QTY_ECER_MG_3]]="","",Table1[[#This Row],[STN SISA X]])</f>
        <v/>
      </c>
      <c r="AQ287" s="4" t="str">
        <f ca="1">IF(Table1[[#This Row],[CTN_MG_3]]="","",COUNT(AN$6:AN287))</f>
        <v/>
      </c>
      <c r="AR287" s="3">
        <f ca="1">INDEX([1]!NOTA[TGL_H],Table1[[#This Row],[//NOTA]])</f>
        <v>45121</v>
      </c>
    </row>
    <row r="288" spans="1:44" x14ac:dyDescent="0.25">
      <c r="A288" s="1">
        <v>353</v>
      </c>
      <c r="D288" s="4" t="str">
        <f ca="1">INDEX([1]!NOTA[NB NOTA_C_QTY],Table1[[#This Row],[//NOTA]])</f>
        <v>highlighterhl1yellowjk72box10pcsartomoro</v>
      </c>
      <c r="E28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stabillohighlighterjkhl1kuning72box10pcs</v>
      </c>
      <c r="F288" s="4" t="e">
        <f ca="1">MATCH(E$5:E$345,[2]!GLOBAL[POINTER],0)</f>
        <v>#N/A</v>
      </c>
      <c r="G288" s="4">
        <f t="shared" si="4"/>
        <v>353</v>
      </c>
      <c r="H288" s="4">
        <f ca="1">MATCH(Table1[[#This Row],[NB NOTA_C_QTY]],[3]!db[NB NOTA_C_QTY],0)</f>
        <v>1096</v>
      </c>
      <c r="I288" s="4" t="str">
        <f ca="1">INDEX(INDIRECT($4:$4),Table1[//DB])</f>
        <v>Stabillo Highlighter JK HL-1 kuning</v>
      </c>
      <c r="J288" s="4" t="str">
        <f ca="1">INDEX(INDIRECT($4:$4),Table1[//DB])</f>
        <v>ARTO MORO</v>
      </c>
      <c r="K288" s="5" t="str">
        <f ca="1">INDEX(INDIRECT($4:$4),Table1[//DB])</f>
        <v>ATALI</v>
      </c>
      <c r="L288" s="4" t="str">
        <f ca="1">INDEX(INDIRECT($4:$4),Table1[//DB])</f>
        <v>72 BOX (10 PCS)</v>
      </c>
      <c r="M288" s="4" t="str">
        <f ca="1">INDEX(INDIRECT($4:$4),Table1[//DB])</f>
        <v>spidol</v>
      </c>
      <c r="N288" s="4" t="str">
        <f ca="1">INDEX(INDIRECT($4:$4),Table1[//DB])</f>
        <v>72</v>
      </c>
      <c r="O288" s="4" t="str">
        <f ca="1">INDEX(INDIRECT($4:$4),Table1[//DB])</f>
        <v>BOX</v>
      </c>
      <c r="P288" s="4" t="str">
        <f ca="1">INDEX(INDIRECT($4:$4),Table1[//DB])</f>
        <v>10</v>
      </c>
      <c r="Q288" s="4" t="str">
        <f ca="1">INDEX(INDIRECT($4:$4),Table1[//DB])</f>
        <v>PCS</v>
      </c>
      <c r="R288" s="4" t="str">
        <f ca="1">INDEX(INDIRECT($4:$4),Table1[//DB])</f>
        <v/>
      </c>
      <c r="S288" s="4" t="str">
        <f ca="1">INDEX(INDIRECT($4:$4),Table1[//DB])</f>
        <v/>
      </c>
      <c r="T288" s="4">
        <f ca="1">INDEX(INDIRECT($4:$4),Table1[//DB])</f>
        <v>720</v>
      </c>
      <c r="U288" s="4" t="str">
        <f ca="1">INDEX(INDIRECT($4:$4),Table1[//DB])</f>
        <v>PCS</v>
      </c>
      <c r="V288" s="4"/>
      <c r="W288" s="2">
        <f>INDEX([1]!NOTA[C],Table1[[#This Row],[//NOTA]])</f>
        <v>0</v>
      </c>
      <c r="X28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8" s="2" t="str">
        <f>IF(Table1[[#This Row],[CTN]]&lt;1,"",INDEX([1]!NOTA[QTY],Table1[[#This Row],[//NOTA]]))</f>
        <v/>
      </c>
      <c r="Z288" s="2" t="str">
        <f>IF(Table1[[#This Row],[CTN]]&lt;1,"",INDEX([1]!NOTA[STN],Table1[[#This Row],[//NOTA]]))</f>
        <v/>
      </c>
      <c r="AA2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88" s="4">
        <f>IF(Table1[[#This Row],[CTN]]&lt;1,INDEX([1]!NOTA[QTY],Table1[[#This Row],[//NOTA]]),"")</f>
        <v>180</v>
      </c>
      <c r="AC288" s="4" t="str">
        <f>IF(Table1[[#This Row],[SISA]]="","",INDEX([1]!NOTA[STN],Table1[[#This Row],[//NOTA]]))</f>
        <v>PCS</v>
      </c>
      <c r="AD28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88" s="2" t="str">
        <f ca="1">IF(Table1[[#This Row],[SISA X]]="","",Table1[[#This Row],[STN X]])</f>
        <v>PCS</v>
      </c>
      <c r="AF288" s="2" t="str">
        <f ca="1">IF(AND(AR$5:AR$345&gt;=$3:$3,AR$5:AR$345&lt;=$4:$4),Table1[[#This Row],[CTN]],"")</f>
        <v/>
      </c>
      <c r="AG288" s="2" t="str">
        <f ca="1">IF(Table1[[#This Row],[CTN_MG_1]]="","",Table1[[#This Row],[SISA X]])</f>
        <v/>
      </c>
      <c r="AH288" s="2" t="str">
        <f ca="1">IF(Table1[[#This Row],[QTY_ECER_MG_1]]="","",Table1[[#This Row],[STN SISA X]])</f>
        <v/>
      </c>
      <c r="AI288" s="2" t="str">
        <f ca="1">IF(Table1[[#This Row],[CTN_MG_1]]="","",COUNT(AF$6:AF288))</f>
        <v/>
      </c>
      <c r="AJ288" s="2">
        <f ca="1">IF(AND(Table1[TGL_H]&gt;=$3:$3,Table1[TGL_H]&lt;=$4:$4),Table1[CTN],"")</f>
        <v>0</v>
      </c>
      <c r="AK288" s="2">
        <f ca="1">IF(Table1[[#This Row],[CTN_MG_2]]="","",Table1[[#This Row],[SISA X]])</f>
        <v>180</v>
      </c>
      <c r="AL288" s="2" t="str">
        <f ca="1">IF(Table1[[#This Row],[QTY_ECER_MG_2]]="","",Table1[[#This Row],[STN SISA X]])</f>
        <v>PCS</v>
      </c>
      <c r="AM288" s="2">
        <f ca="1">IF(Table1[[#This Row],[CTN_MG_2]]="","",COUNT(AJ$6:AJ288))</f>
        <v>114</v>
      </c>
      <c r="AN288" s="2" t="str">
        <f ca="1">IF(AND(AR$5:AR$345&gt;=$3:$3,AR$5:AR$345&lt;=$4:$4),Table1[[#This Row],[CTN]],"")</f>
        <v/>
      </c>
      <c r="AO288" s="2" t="str">
        <f ca="1">IF(Table1[[#This Row],[CTN_MG_3]]="","",Table1[[#This Row],[SISA X]])</f>
        <v/>
      </c>
      <c r="AP288" s="2" t="str">
        <f ca="1">IF(Table1[[#This Row],[QTY_ECER_MG_3]]="","",Table1[[#This Row],[STN SISA X]])</f>
        <v/>
      </c>
      <c r="AQ288" s="4" t="str">
        <f ca="1">IF(Table1[[#This Row],[CTN_MG_3]]="","",COUNT(AN$6:AN288))</f>
        <v/>
      </c>
      <c r="AR288" s="3">
        <f ca="1">INDEX([1]!NOTA[TGL_H],Table1[[#This Row],[//NOTA]])</f>
        <v>45121</v>
      </c>
    </row>
    <row r="289" spans="1:44" x14ac:dyDescent="0.25">
      <c r="A289" s="1">
        <v>354</v>
      </c>
      <c r="D289" s="4" t="str">
        <f ca="1">INDEX([1]!NOTA[NB NOTA_C_QTY],Table1[[#This Row],[//NOTA]])</f>
        <v>highlighterhl2greenjk72box10pcsartomoro</v>
      </c>
      <c r="E28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stabillohighlighterjkhl2hijau72box10pcs</v>
      </c>
      <c r="F289" s="4" t="e">
        <f ca="1">MATCH(E$5:E$345,[2]!GLOBAL[POINTER],0)</f>
        <v>#N/A</v>
      </c>
      <c r="G289" s="4">
        <f t="shared" si="4"/>
        <v>354</v>
      </c>
      <c r="H289" s="4">
        <f ca="1">MATCH(Table1[[#This Row],[NB NOTA_C_QTY]],[3]!db[NB NOTA_C_QTY],0)</f>
        <v>1097</v>
      </c>
      <c r="I289" s="4" t="str">
        <f ca="1">INDEX(INDIRECT($4:$4),Table1[//DB])</f>
        <v>Stabillo Highlighter JK HL-2 hijau</v>
      </c>
      <c r="J289" s="4" t="str">
        <f ca="1">INDEX(INDIRECT($4:$4),Table1[//DB])</f>
        <v>ARTO MORO</v>
      </c>
      <c r="K289" s="5" t="str">
        <f ca="1">INDEX(INDIRECT($4:$4),Table1[//DB])</f>
        <v>ATALI</v>
      </c>
      <c r="L289" s="4" t="str">
        <f ca="1">INDEX(INDIRECT($4:$4),Table1[//DB])</f>
        <v>72 BOX (10 PCS)</v>
      </c>
      <c r="M289" s="4" t="str">
        <f ca="1">INDEX(INDIRECT($4:$4),Table1[//DB])</f>
        <v>spidol</v>
      </c>
      <c r="N289" s="4" t="str">
        <f ca="1">INDEX(INDIRECT($4:$4),Table1[//DB])</f>
        <v>72</v>
      </c>
      <c r="O289" s="4" t="str">
        <f ca="1">INDEX(INDIRECT($4:$4),Table1[//DB])</f>
        <v>BOX</v>
      </c>
      <c r="P289" s="4" t="str">
        <f ca="1">INDEX(INDIRECT($4:$4),Table1[//DB])</f>
        <v>10</v>
      </c>
      <c r="Q289" s="4" t="str">
        <f ca="1">INDEX(INDIRECT($4:$4),Table1[//DB])</f>
        <v>PCS</v>
      </c>
      <c r="R289" s="4" t="str">
        <f ca="1">INDEX(INDIRECT($4:$4),Table1[//DB])</f>
        <v/>
      </c>
      <c r="S289" s="4" t="str">
        <f ca="1">INDEX(INDIRECT($4:$4),Table1[//DB])</f>
        <v/>
      </c>
      <c r="T289" s="4">
        <f ca="1">INDEX(INDIRECT($4:$4),Table1[//DB])</f>
        <v>720</v>
      </c>
      <c r="U289" s="4" t="str">
        <f ca="1">INDEX(INDIRECT($4:$4),Table1[//DB])</f>
        <v>PCS</v>
      </c>
      <c r="V289" s="4"/>
      <c r="W289" s="2">
        <f>INDEX([1]!NOTA[C],Table1[[#This Row],[//NOTA]])</f>
        <v>0</v>
      </c>
      <c r="X289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9" s="2" t="str">
        <f>IF(Table1[[#This Row],[CTN]]&lt;1,"",INDEX([1]!NOTA[QTY],Table1[[#This Row],[//NOTA]]))</f>
        <v/>
      </c>
      <c r="Z289" s="2" t="str">
        <f>IF(Table1[[#This Row],[CTN]]&lt;1,"",INDEX([1]!NOTA[STN],Table1[[#This Row],[//NOTA]]))</f>
        <v/>
      </c>
      <c r="AA2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89" s="4">
        <f>IF(Table1[[#This Row],[CTN]]&lt;1,INDEX([1]!NOTA[QTY],Table1[[#This Row],[//NOTA]]),"")</f>
        <v>180</v>
      </c>
      <c r="AC289" s="4" t="str">
        <f>IF(Table1[[#This Row],[SISA]]="","",INDEX([1]!NOTA[STN],Table1[[#This Row],[//NOTA]]))</f>
        <v>PCS</v>
      </c>
      <c r="AD28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89" s="2" t="str">
        <f ca="1">IF(Table1[[#This Row],[SISA X]]="","",Table1[[#This Row],[STN X]])</f>
        <v>PCS</v>
      </c>
      <c r="AF289" s="2" t="str">
        <f ca="1">IF(AND(AR$5:AR$345&gt;=$3:$3,AR$5:AR$345&lt;=$4:$4),Table1[[#This Row],[CTN]],"")</f>
        <v/>
      </c>
      <c r="AG289" s="2" t="str">
        <f ca="1">IF(Table1[[#This Row],[CTN_MG_1]]="","",Table1[[#This Row],[SISA X]])</f>
        <v/>
      </c>
      <c r="AH289" s="2" t="str">
        <f ca="1">IF(Table1[[#This Row],[QTY_ECER_MG_1]]="","",Table1[[#This Row],[STN SISA X]])</f>
        <v/>
      </c>
      <c r="AI289" s="2" t="str">
        <f ca="1">IF(Table1[[#This Row],[CTN_MG_1]]="","",COUNT(AF$6:AF289))</f>
        <v/>
      </c>
      <c r="AJ289" s="2">
        <f ca="1">IF(AND(Table1[TGL_H]&gt;=$3:$3,Table1[TGL_H]&lt;=$4:$4),Table1[CTN],"")</f>
        <v>0</v>
      </c>
      <c r="AK289" s="2">
        <f ca="1">IF(Table1[[#This Row],[CTN_MG_2]]="","",Table1[[#This Row],[SISA X]])</f>
        <v>180</v>
      </c>
      <c r="AL289" s="2" t="str">
        <f ca="1">IF(Table1[[#This Row],[QTY_ECER_MG_2]]="","",Table1[[#This Row],[STN SISA X]])</f>
        <v>PCS</v>
      </c>
      <c r="AM289" s="2">
        <f ca="1">IF(Table1[[#This Row],[CTN_MG_2]]="","",COUNT(AJ$6:AJ289))</f>
        <v>115</v>
      </c>
      <c r="AN289" s="2" t="str">
        <f ca="1">IF(AND(AR$5:AR$345&gt;=$3:$3,AR$5:AR$345&lt;=$4:$4),Table1[[#This Row],[CTN]],"")</f>
        <v/>
      </c>
      <c r="AO289" s="2" t="str">
        <f ca="1">IF(Table1[[#This Row],[CTN_MG_3]]="","",Table1[[#This Row],[SISA X]])</f>
        <v/>
      </c>
      <c r="AP289" s="2" t="str">
        <f ca="1">IF(Table1[[#This Row],[QTY_ECER_MG_3]]="","",Table1[[#This Row],[STN SISA X]])</f>
        <v/>
      </c>
      <c r="AQ289" s="4" t="str">
        <f ca="1">IF(Table1[[#This Row],[CTN_MG_3]]="","",COUNT(AN$6:AN289))</f>
        <v/>
      </c>
      <c r="AR289" s="3">
        <f ca="1">INDEX([1]!NOTA[TGL_H],Table1[[#This Row],[//NOTA]])</f>
        <v>45121</v>
      </c>
    </row>
    <row r="290" spans="1:44" x14ac:dyDescent="0.25">
      <c r="A290" s="1">
        <v>355</v>
      </c>
      <c r="D290" s="4" t="str">
        <f ca="1">INDEX([1]!NOTA[NB NOTA_C_QTY],Table1[[#This Row],[//NOTA]])</f>
        <v>highlighterhl4pinkjk72box10pcsartomoro</v>
      </c>
      <c r="E29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stabillohighlighterjkhl4pink72box10pcs</v>
      </c>
      <c r="F290" s="4" t="e">
        <f ca="1">MATCH(E$5:E$345,[2]!GLOBAL[POINTER],0)</f>
        <v>#N/A</v>
      </c>
      <c r="G290" s="4">
        <f t="shared" si="4"/>
        <v>355</v>
      </c>
      <c r="H290" s="4">
        <f ca="1">MATCH(Table1[[#This Row],[NB NOTA_C_QTY]],[3]!db[NB NOTA_C_QTY],0)</f>
        <v>1099</v>
      </c>
      <c r="I290" s="4" t="str">
        <f ca="1">INDEX(INDIRECT($4:$4),Table1[//DB])</f>
        <v>Stabillo Highlighter JK HL-4 pink</v>
      </c>
      <c r="J290" s="4" t="str">
        <f ca="1">INDEX(INDIRECT($4:$4),Table1[//DB])</f>
        <v>ARTO MORO</v>
      </c>
      <c r="K290" s="5" t="str">
        <f ca="1">INDEX(INDIRECT($4:$4),Table1[//DB])</f>
        <v>ATALI</v>
      </c>
      <c r="L290" s="4" t="str">
        <f ca="1">INDEX(INDIRECT($4:$4),Table1[//DB])</f>
        <v>72 BOX (10 PCS)</v>
      </c>
      <c r="M290" s="4" t="str">
        <f ca="1">INDEX(INDIRECT($4:$4),Table1[//DB])</f>
        <v>spidol</v>
      </c>
      <c r="N290" s="4" t="str">
        <f ca="1">INDEX(INDIRECT($4:$4),Table1[//DB])</f>
        <v>72</v>
      </c>
      <c r="O290" s="4" t="str">
        <f ca="1">INDEX(INDIRECT($4:$4),Table1[//DB])</f>
        <v>BOX</v>
      </c>
      <c r="P290" s="4" t="str">
        <f ca="1">INDEX(INDIRECT($4:$4),Table1[//DB])</f>
        <v>10</v>
      </c>
      <c r="Q290" s="4" t="str">
        <f ca="1">INDEX(INDIRECT($4:$4),Table1[//DB])</f>
        <v>PCS</v>
      </c>
      <c r="R290" s="4" t="str">
        <f ca="1">INDEX(INDIRECT($4:$4),Table1[//DB])</f>
        <v/>
      </c>
      <c r="S290" s="4" t="str">
        <f ca="1">INDEX(INDIRECT($4:$4),Table1[//DB])</f>
        <v/>
      </c>
      <c r="T290" s="4">
        <f ca="1">INDEX(INDIRECT($4:$4),Table1[//DB])</f>
        <v>720</v>
      </c>
      <c r="U290" s="4" t="str">
        <f ca="1">INDEX(INDIRECT($4:$4),Table1[//DB])</f>
        <v>PCS</v>
      </c>
      <c r="V290" s="4"/>
      <c r="W290" s="2">
        <f>INDEX([1]!NOTA[C],Table1[[#This Row],[//NOTA]])</f>
        <v>0</v>
      </c>
      <c r="X29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0" s="2" t="str">
        <f>IF(Table1[[#This Row],[CTN]]&lt;1,"",INDEX([1]!NOTA[QTY],Table1[[#This Row],[//NOTA]]))</f>
        <v/>
      </c>
      <c r="Z290" s="2" t="str">
        <f>IF(Table1[[#This Row],[CTN]]&lt;1,"",INDEX([1]!NOTA[STN],Table1[[#This Row],[//NOTA]]))</f>
        <v/>
      </c>
      <c r="AA2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90" s="4">
        <f>IF(Table1[[#This Row],[CTN]]&lt;1,INDEX([1]!NOTA[QTY],Table1[[#This Row],[//NOTA]]),"")</f>
        <v>180</v>
      </c>
      <c r="AC290" s="4" t="str">
        <f>IF(Table1[[#This Row],[SISA]]="","",INDEX([1]!NOTA[STN],Table1[[#This Row],[//NOTA]]))</f>
        <v>PCS</v>
      </c>
      <c r="AD29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90" s="2" t="str">
        <f ca="1">IF(Table1[[#This Row],[SISA X]]="","",Table1[[#This Row],[STN X]])</f>
        <v>PCS</v>
      </c>
      <c r="AF290" s="2" t="str">
        <f ca="1">IF(AND(AR$5:AR$345&gt;=$3:$3,AR$5:AR$345&lt;=$4:$4),Table1[[#This Row],[CTN]],"")</f>
        <v/>
      </c>
      <c r="AG290" s="2" t="str">
        <f ca="1">IF(Table1[[#This Row],[CTN_MG_1]]="","",Table1[[#This Row],[SISA X]])</f>
        <v/>
      </c>
      <c r="AH290" s="2" t="str">
        <f ca="1">IF(Table1[[#This Row],[QTY_ECER_MG_1]]="","",Table1[[#This Row],[STN SISA X]])</f>
        <v/>
      </c>
      <c r="AI290" s="2" t="str">
        <f ca="1">IF(Table1[[#This Row],[CTN_MG_1]]="","",COUNT(AF$6:AF290))</f>
        <v/>
      </c>
      <c r="AJ290" s="2">
        <f ca="1">IF(AND(Table1[TGL_H]&gt;=$3:$3,Table1[TGL_H]&lt;=$4:$4),Table1[CTN],"")</f>
        <v>0</v>
      </c>
      <c r="AK290" s="2">
        <f ca="1">IF(Table1[[#This Row],[CTN_MG_2]]="","",Table1[[#This Row],[SISA X]])</f>
        <v>180</v>
      </c>
      <c r="AL290" s="2" t="str">
        <f ca="1">IF(Table1[[#This Row],[QTY_ECER_MG_2]]="","",Table1[[#This Row],[STN SISA X]])</f>
        <v>PCS</v>
      </c>
      <c r="AM290" s="2">
        <f ca="1">IF(Table1[[#This Row],[CTN_MG_2]]="","",COUNT(AJ$6:AJ290))</f>
        <v>116</v>
      </c>
      <c r="AN290" s="2" t="str">
        <f ca="1">IF(AND(AR$5:AR$345&gt;=$3:$3,AR$5:AR$345&lt;=$4:$4),Table1[[#This Row],[CTN]],"")</f>
        <v/>
      </c>
      <c r="AO290" s="2" t="str">
        <f ca="1">IF(Table1[[#This Row],[CTN_MG_3]]="","",Table1[[#This Row],[SISA X]])</f>
        <v/>
      </c>
      <c r="AP290" s="2" t="str">
        <f ca="1">IF(Table1[[#This Row],[QTY_ECER_MG_3]]="","",Table1[[#This Row],[STN SISA X]])</f>
        <v/>
      </c>
      <c r="AQ290" s="4" t="str">
        <f ca="1">IF(Table1[[#This Row],[CTN_MG_3]]="","",COUNT(AN$6:AN290))</f>
        <v/>
      </c>
      <c r="AR290" s="3">
        <f ca="1">INDEX([1]!NOTA[TGL_H],Table1[[#This Row],[//NOTA]])</f>
        <v>45121</v>
      </c>
    </row>
    <row r="291" spans="1:44" x14ac:dyDescent="0.25">
      <c r="A291" s="1">
        <v>356</v>
      </c>
      <c r="D291" s="4" t="str">
        <f ca="1">INDEX([1]!NOTA[NB NOTA_C_QTY],Table1[[#This Row],[//NOTA]])</f>
        <v>highlighterhl5orangejk72box10pcsartomoro</v>
      </c>
      <c r="E29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stabillohighlighterjkhl5orange72box10pcs</v>
      </c>
      <c r="F291" s="4" t="e">
        <f ca="1">MATCH(E$5:E$345,[2]!GLOBAL[POINTER],0)</f>
        <v>#N/A</v>
      </c>
      <c r="G291" s="4">
        <f t="shared" si="4"/>
        <v>356</v>
      </c>
      <c r="H291" s="4">
        <f ca="1">MATCH(Table1[[#This Row],[NB NOTA_C_QTY]],[3]!db[NB NOTA_C_QTY],0)</f>
        <v>1100</v>
      </c>
      <c r="I291" s="4" t="str">
        <f ca="1">INDEX(INDIRECT($4:$4),Table1[//DB])</f>
        <v>Stabillo Highlighter JK HL-5 orange</v>
      </c>
      <c r="J291" s="4" t="str">
        <f ca="1">INDEX(INDIRECT($4:$4),Table1[//DB])</f>
        <v>ARTO MORO</v>
      </c>
      <c r="K291" s="5" t="str">
        <f ca="1">INDEX(INDIRECT($4:$4),Table1[//DB])</f>
        <v>ATALI</v>
      </c>
      <c r="L291" s="4" t="str">
        <f ca="1">INDEX(INDIRECT($4:$4),Table1[//DB])</f>
        <v>72 BOX (10 PCS)</v>
      </c>
      <c r="M291" s="4" t="str">
        <f ca="1">INDEX(INDIRECT($4:$4),Table1[//DB])</f>
        <v>spidol</v>
      </c>
      <c r="N291" s="4" t="str">
        <f ca="1">INDEX(INDIRECT($4:$4),Table1[//DB])</f>
        <v>72</v>
      </c>
      <c r="O291" s="4" t="str">
        <f ca="1">INDEX(INDIRECT($4:$4),Table1[//DB])</f>
        <v>BOX</v>
      </c>
      <c r="P291" s="4" t="str">
        <f ca="1">INDEX(INDIRECT($4:$4),Table1[//DB])</f>
        <v>10</v>
      </c>
      <c r="Q291" s="4" t="str">
        <f ca="1">INDEX(INDIRECT($4:$4),Table1[//DB])</f>
        <v>PCS</v>
      </c>
      <c r="R291" s="4" t="str">
        <f ca="1">INDEX(INDIRECT($4:$4),Table1[//DB])</f>
        <v/>
      </c>
      <c r="S291" s="4" t="str">
        <f ca="1">INDEX(INDIRECT($4:$4),Table1[//DB])</f>
        <v/>
      </c>
      <c r="T291" s="4">
        <f ca="1">INDEX(INDIRECT($4:$4),Table1[//DB])</f>
        <v>720</v>
      </c>
      <c r="U291" s="4" t="str">
        <f ca="1">INDEX(INDIRECT($4:$4),Table1[//DB])</f>
        <v>PCS</v>
      </c>
      <c r="V291" s="4"/>
      <c r="W291" s="2">
        <f>INDEX([1]!NOTA[C],Table1[[#This Row],[//NOTA]])</f>
        <v>0</v>
      </c>
      <c r="X29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1" s="2" t="str">
        <f>IF(Table1[[#This Row],[CTN]]&lt;1,"",INDEX([1]!NOTA[QTY],Table1[[#This Row],[//NOTA]]))</f>
        <v/>
      </c>
      <c r="Z291" s="2" t="str">
        <f>IF(Table1[[#This Row],[CTN]]&lt;1,"",INDEX([1]!NOTA[STN],Table1[[#This Row],[//NOTA]]))</f>
        <v/>
      </c>
      <c r="AA2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91" s="4">
        <f>IF(Table1[[#This Row],[CTN]]&lt;1,INDEX([1]!NOTA[QTY],Table1[[#This Row],[//NOTA]]),"")</f>
        <v>180</v>
      </c>
      <c r="AC291" s="4" t="str">
        <f>IF(Table1[[#This Row],[SISA]]="","",INDEX([1]!NOTA[STN],Table1[[#This Row],[//NOTA]]))</f>
        <v>PCS</v>
      </c>
      <c r="AD29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91" s="2" t="str">
        <f ca="1">IF(Table1[[#This Row],[SISA X]]="","",Table1[[#This Row],[STN X]])</f>
        <v>PCS</v>
      </c>
      <c r="AF291" s="2" t="str">
        <f ca="1">IF(AND(AR$5:AR$345&gt;=$3:$3,AR$5:AR$345&lt;=$4:$4),Table1[[#This Row],[CTN]],"")</f>
        <v/>
      </c>
      <c r="AG291" s="2" t="str">
        <f ca="1">IF(Table1[[#This Row],[CTN_MG_1]]="","",Table1[[#This Row],[SISA X]])</f>
        <v/>
      </c>
      <c r="AH291" s="2" t="str">
        <f ca="1">IF(Table1[[#This Row],[QTY_ECER_MG_1]]="","",Table1[[#This Row],[STN SISA X]])</f>
        <v/>
      </c>
      <c r="AI291" s="2" t="str">
        <f ca="1">IF(Table1[[#This Row],[CTN_MG_1]]="","",COUNT(AF$6:AF291))</f>
        <v/>
      </c>
      <c r="AJ291" s="2">
        <f ca="1">IF(AND(Table1[TGL_H]&gt;=$3:$3,Table1[TGL_H]&lt;=$4:$4),Table1[CTN],"")</f>
        <v>0</v>
      </c>
      <c r="AK291" s="2">
        <f ca="1">IF(Table1[[#This Row],[CTN_MG_2]]="","",Table1[[#This Row],[SISA X]])</f>
        <v>180</v>
      </c>
      <c r="AL291" s="2" t="str">
        <f ca="1">IF(Table1[[#This Row],[QTY_ECER_MG_2]]="","",Table1[[#This Row],[STN SISA X]])</f>
        <v>PCS</v>
      </c>
      <c r="AM291" s="2">
        <f ca="1">IF(Table1[[#This Row],[CTN_MG_2]]="","",COUNT(AJ$6:AJ291))</f>
        <v>117</v>
      </c>
      <c r="AN291" s="2" t="str">
        <f ca="1">IF(AND(AR$5:AR$345&gt;=$3:$3,AR$5:AR$345&lt;=$4:$4),Table1[[#This Row],[CTN]],"")</f>
        <v/>
      </c>
      <c r="AO291" s="2" t="str">
        <f ca="1">IF(Table1[[#This Row],[CTN_MG_3]]="","",Table1[[#This Row],[SISA X]])</f>
        <v/>
      </c>
      <c r="AP291" s="2" t="str">
        <f ca="1">IF(Table1[[#This Row],[QTY_ECER_MG_3]]="","",Table1[[#This Row],[STN SISA X]])</f>
        <v/>
      </c>
      <c r="AQ291" s="4" t="str">
        <f ca="1">IF(Table1[[#This Row],[CTN_MG_3]]="","",COUNT(AN$6:AN291))</f>
        <v/>
      </c>
      <c r="AR291" s="3">
        <f ca="1">INDEX([1]!NOTA[TGL_H],Table1[[#This Row],[//NOTA]])</f>
        <v>45121</v>
      </c>
    </row>
    <row r="292" spans="1:44" x14ac:dyDescent="0.25">
      <c r="A292" s="1">
        <v>358</v>
      </c>
      <c r="D292" s="4" t="str">
        <f ca="1">INDEX([1]!NOTA[NB NOTA_C_QTY],Table1[[#This Row],[//NOTA]])</f>
        <v>correctiontapect522ptljk60lsnartomoro</v>
      </c>
      <c r="E29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tipeexkertasjkct522ptl60lsn</v>
      </c>
      <c r="F292" s="4" t="e">
        <f ca="1">MATCH(E$5:E$345,[2]!GLOBAL[POINTER],0)</f>
        <v>#N/A</v>
      </c>
      <c r="G292" s="4">
        <f t="shared" si="4"/>
        <v>358</v>
      </c>
      <c r="H292" s="4">
        <f ca="1">MATCH(Table1[[#This Row],[NB NOTA_C_QTY]],[3]!db[NB NOTA_C_QTY],0)</f>
        <v>582</v>
      </c>
      <c r="I292" s="4" t="str">
        <f ca="1">INDEX(INDIRECT($4:$4),Table1[//DB])</f>
        <v>Tipe-ex kertas JK CT-522 PTL</v>
      </c>
      <c r="J292" s="4" t="str">
        <f ca="1">INDEX(INDIRECT($4:$4),Table1[//DB])</f>
        <v>ARTO MORO</v>
      </c>
      <c r="K292" s="5" t="str">
        <f ca="1">INDEX(INDIRECT($4:$4),Table1[//DB])</f>
        <v>ATALI</v>
      </c>
      <c r="L292" s="4" t="str">
        <f ca="1">INDEX(INDIRECT($4:$4),Table1[//DB])</f>
        <v>60 LSN</v>
      </c>
      <c r="M292" s="4" t="str">
        <f ca="1">INDEX(INDIRECT($4:$4),Table1[//DB])</f>
        <v>tipex</v>
      </c>
      <c r="N292" s="4" t="str">
        <f ca="1">INDEX(INDIRECT($4:$4),Table1[//DB])</f>
        <v>60</v>
      </c>
      <c r="O292" s="4" t="str">
        <f ca="1">INDEX(INDIRECT($4:$4),Table1[//DB])</f>
        <v>LSN</v>
      </c>
      <c r="P292" s="4">
        <f ca="1">INDEX(INDIRECT($4:$4),Table1[//DB])</f>
        <v>12</v>
      </c>
      <c r="Q292" s="4" t="str">
        <f ca="1">INDEX(INDIRECT($4:$4),Table1[//DB])</f>
        <v>PCS</v>
      </c>
      <c r="R292" s="4" t="str">
        <f ca="1">INDEX(INDIRECT($4:$4),Table1[//DB])</f>
        <v/>
      </c>
      <c r="S292" s="4" t="str">
        <f ca="1">INDEX(INDIRECT($4:$4),Table1[//DB])</f>
        <v/>
      </c>
      <c r="T292" s="4">
        <f ca="1">INDEX(INDIRECT($4:$4),Table1[//DB])</f>
        <v>720</v>
      </c>
      <c r="U292" s="4" t="str">
        <f ca="1">INDEX(INDIRECT($4:$4),Table1[//DB])</f>
        <v>PCS</v>
      </c>
      <c r="V292" s="4"/>
      <c r="W292" s="2">
        <f>INDEX([1]!NOTA[C],Table1[[#This Row],[//NOTA]])</f>
        <v>5</v>
      </c>
      <c r="X29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2" s="2">
        <f>IF(Table1[[#This Row],[CTN]]&lt;1,"",INDEX([1]!NOTA[QTY],Table1[[#This Row],[//NOTA]]))</f>
        <v>3600</v>
      </c>
      <c r="Z292" s="2" t="str">
        <f>IF(Table1[[#This Row],[CTN]]&lt;1,"",INDEX([1]!NOTA[STN],Table1[[#This Row],[//NOTA]]))</f>
        <v>PCS</v>
      </c>
      <c r="AA2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292" s="4" t="str">
        <f>IF(Table1[[#This Row],[CTN]]&lt;1,INDEX([1]!NOTA[QTY],Table1[[#This Row],[//NOTA]]),"")</f>
        <v/>
      </c>
      <c r="AC292" s="4" t="str">
        <f>IF(Table1[[#This Row],[SISA]]="","",INDEX([1]!NOTA[STN],Table1[[#This Row],[//NOTA]]))</f>
        <v/>
      </c>
      <c r="AD2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2" s="2" t="str">
        <f>IF(Table1[[#This Row],[SISA X]]="","",Table1[[#This Row],[STN X]])</f>
        <v/>
      </c>
      <c r="AF292" s="2" t="str">
        <f ca="1">IF(AND(AR$5:AR$345&gt;=$3:$3,AR$5:AR$345&lt;=$4:$4),Table1[[#This Row],[CTN]],"")</f>
        <v/>
      </c>
      <c r="AG292" s="2" t="str">
        <f ca="1">IF(Table1[[#This Row],[CTN_MG_1]]="","",Table1[[#This Row],[SISA X]])</f>
        <v/>
      </c>
      <c r="AH292" s="2" t="str">
        <f ca="1">IF(Table1[[#This Row],[QTY_ECER_MG_1]]="","",Table1[[#This Row],[STN SISA X]])</f>
        <v/>
      </c>
      <c r="AI292" s="2" t="str">
        <f ca="1">IF(Table1[[#This Row],[CTN_MG_1]]="","",COUNT(AF$6:AF292))</f>
        <v/>
      </c>
      <c r="AJ292" s="2">
        <f ca="1">IF(AND(Table1[TGL_H]&gt;=$3:$3,Table1[TGL_H]&lt;=$4:$4),Table1[CTN],"")</f>
        <v>5</v>
      </c>
      <c r="AK292" s="2" t="str">
        <f ca="1">IF(Table1[[#This Row],[CTN_MG_2]]="","",Table1[[#This Row],[SISA X]])</f>
        <v/>
      </c>
      <c r="AL292" s="2" t="str">
        <f ca="1">IF(Table1[[#This Row],[QTY_ECER_MG_2]]="","",Table1[[#This Row],[STN SISA X]])</f>
        <v/>
      </c>
      <c r="AM292" s="2">
        <f ca="1">IF(Table1[[#This Row],[CTN_MG_2]]="","",COUNT(AJ$6:AJ292))</f>
        <v>118</v>
      </c>
      <c r="AN292" s="2" t="str">
        <f ca="1">IF(AND(AR$5:AR$345&gt;=$3:$3,AR$5:AR$345&lt;=$4:$4),Table1[[#This Row],[CTN]],"")</f>
        <v/>
      </c>
      <c r="AO292" s="2" t="str">
        <f ca="1">IF(Table1[[#This Row],[CTN_MG_3]]="","",Table1[[#This Row],[SISA X]])</f>
        <v/>
      </c>
      <c r="AP292" s="2" t="str">
        <f ca="1">IF(Table1[[#This Row],[QTY_ECER_MG_3]]="","",Table1[[#This Row],[STN SISA X]])</f>
        <v/>
      </c>
      <c r="AQ292" s="4" t="str">
        <f ca="1">IF(Table1[[#This Row],[CTN_MG_3]]="","",COUNT(AN$6:AN292))</f>
        <v/>
      </c>
      <c r="AR292" s="3">
        <f ca="1">INDEX([1]!NOTA[TGL_H],Table1[[#This Row],[//NOTA]])</f>
        <v>45121</v>
      </c>
    </row>
    <row r="293" spans="1:44" x14ac:dyDescent="0.25">
      <c r="A293" s="1">
        <v>359</v>
      </c>
      <c r="D293" s="4" t="str">
        <f ca="1">INDEX([1]!NOTA[NB NOTA_C_QTY],Table1[[#This Row],[//NOTA]])</f>
        <v>pencilp882bjk30grsartomoro</v>
      </c>
      <c r="E29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293" s="4" t="e">
        <f ca="1">MATCH(E$5:E$345,[2]!GLOBAL[POINTER],0)</f>
        <v>#N/A</v>
      </c>
      <c r="G293" s="4">
        <f t="shared" si="4"/>
        <v>359</v>
      </c>
      <c r="H293" s="4">
        <f ca="1">MATCH(Table1[[#This Row],[NB NOTA_C_QTY]],[3]!db[NB NOTA_C_QTY],0)</f>
        <v>2034</v>
      </c>
      <c r="I293" s="4" t="str">
        <f ca="1">INDEX(INDIRECT($4:$4),Table1[//DB])</f>
        <v>Pensil JK P-88 2B</v>
      </c>
      <c r="J293" s="4" t="str">
        <f ca="1">INDEX(INDIRECT($4:$4),Table1[//DB])</f>
        <v>ARTO MORO</v>
      </c>
      <c r="K293" s="5" t="str">
        <f ca="1">INDEX(INDIRECT($4:$4),Table1[//DB])</f>
        <v>ATALI</v>
      </c>
      <c r="L293" s="4" t="str">
        <f ca="1">INDEX(INDIRECT($4:$4),Table1[//DB])</f>
        <v>30 GRS</v>
      </c>
      <c r="M293" s="4" t="str">
        <f ca="1">INDEX(INDIRECT($4:$4),Table1[//DB])</f>
        <v>pensil</v>
      </c>
      <c r="N293" s="4" t="str">
        <f ca="1">INDEX(INDIRECT($4:$4),Table1[//DB])</f>
        <v>30</v>
      </c>
      <c r="O293" s="4" t="str">
        <f ca="1">INDEX(INDIRECT($4:$4),Table1[//DB])</f>
        <v>GRS</v>
      </c>
      <c r="P293" s="4">
        <f ca="1">INDEX(INDIRECT($4:$4),Table1[//DB])</f>
        <v>12</v>
      </c>
      <c r="Q293" s="4" t="str">
        <f ca="1">INDEX(INDIRECT($4:$4),Table1[//DB])</f>
        <v>LSN</v>
      </c>
      <c r="R293" s="4">
        <f ca="1">INDEX(INDIRECT($4:$4),Table1[//DB])</f>
        <v>12</v>
      </c>
      <c r="S293" s="4" t="str">
        <f ca="1">INDEX(INDIRECT($4:$4),Table1[//DB])</f>
        <v>PCS</v>
      </c>
      <c r="T293" s="4">
        <f ca="1">INDEX(INDIRECT($4:$4),Table1[//DB])</f>
        <v>4320</v>
      </c>
      <c r="U293" s="4" t="str">
        <f ca="1">INDEX(INDIRECT($4:$4),Table1[//DB])</f>
        <v>PCS</v>
      </c>
      <c r="V293" s="4"/>
      <c r="W293" s="2">
        <f>INDEX([1]!NOTA[C],Table1[[#This Row],[//NOTA]])</f>
        <v>5</v>
      </c>
      <c r="X29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3" s="2">
        <f>IF(Table1[[#This Row],[CTN]]&lt;1,"",INDEX([1]!NOTA[QTY],Table1[[#This Row],[//NOTA]]))</f>
        <v>150</v>
      </c>
      <c r="Z293" s="2" t="str">
        <f>IF(Table1[[#This Row],[CTN]]&lt;1,"",INDEX([1]!NOTA[STN],Table1[[#This Row],[//NOTA]]))</f>
        <v>GRS</v>
      </c>
      <c r="AA2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293" s="4" t="str">
        <f>IF(Table1[[#This Row],[CTN]]&lt;1,INDEX([1]!NOTA[QTY],Table1[[#This Row],[//NOTA]]),"")</f>
        <v/>
      </c>
      <c r="AC293" s="4" t="str">
        <f>IF(Table1[[#This Row],[SISA]]="","",INDEX([1]!NOTA[STN],Table1[[#This Row],[//NOTA]]))</f>
        <v/>
      </c>
      <c r="AD2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3" s="2" t="str">
        <f>IF(Table1[[#This Row],[SISA X]]="","",Table1[[#This Row],[STN X]])</f>
        <v/>
      </c>
      <c r="AF293" s="2" t="str">
        <f ca="1">IF(AND(AR$5:AR$345&gt;=$3:$3,AR$5:AR$345&lt;=$4:$4),Table1[[#This Row],[CTN]],"")</f>
        <v/>
      </c>
      <c r="AG293" s="2" t="str">
        <f ca="1">IF(Table1[[#This Row],[CTN_MG_1]]="","",Table1[[#This Row],[SISA X]])</f>
        <v/>
      </c>
      <c r="AH293" s="2" t="str">
        <f ca="1">IF(Table1[[#This Row],[QTY_ECER_MG_1]]="","",Table1[[#This Row],[STN SISA X]])</f>
        <v/>
      </c>
      <c r="AI293" s="2" t="str">
        <f ca="1">IF(Table1[[#This Row],[CTN_MG_1]]="","",COUNT(AF$6:AF293))</f>
        <v/>
      </c>
      <c r="AJ293" s="2">
        <f ca="1">IF(AND(Table1[TGL_H]&gt;=$3:$3,Table1[TGL_H]&lt;=$4:$4),Table1[CTN],"")</f>
        <v>5</v>
      </c>
      <c r="AK293" s="2" t="str">
        <f ca="1">IF(Table1[[#This Row],[CTN_MG_2]]="","",Table1[[#This Row],[SISA X]])</f>
        <v/>
      </c>
      <c r="AL293" s="2" t="str">
        <f ca="1">IF(Table1[[#This Row],[QTY_ECER_MG_2]]="","",Table1[[#This Row],[STN SISA X]])</f>
        <v/>
      </c>
      <c r="AM293" s="2">
        <f ca="1">IF(Table1[[#This Row],[CTN_MG_2]]="","",COUNT(AJ$6:AJ293))</f>
        <v>119</v>
      </c>
      <c r="AN293" s="2" t="str">
        <f ca="1">IF(AND(AR$5:AR$345&gt;=$3:$3,AR$5:AR$345&lt;=$4:$4),Table1[[#This Row],[CTN]],"")</f>
        <v/>
      </c>
      <c r="AO293" s="2" t="str">
        <f ca="1">IF(Table1[[#This Row],[CTN_MG_3]]="","",Table1[[#This Row],[SISA X]])</f>
        <v/>
      </c>
      <c r="AP293" s="2" t="str">
        <f ca="1">IF(Table1[[#This Row],[QTY_ECER_MG_3]]="","",Table1[[#This Row],[STN SISA X]])</f>
        <v/>
      </c>
      <c r="AQ293" s="4" t="str">
        <f ca="1">IF(Table1[[#This Row],[CTN_MG_3]]="","",COUNT(AN$6:AN293))</f>
        <v/>
      </c>
      <c r="AR293" s="3">
        <f ca="1">INDEX([1]!NOTA[TGL_H],Table1[[#This Row],[//NOTA]])</f>
        <v>45121</v>
      </c>
    </row>
    <row r="294" spans="1:44" x14ac:dyDescent="0.25">
      <c r="A294" s="1">
        <v>361</v>
      </c>
      <c r="D294" s="4" t="str">
        <f ca="1">INDEX([1]!NOTA[NB NOTA_C_QTY],Table1[[#This Row],[//NOTA]])</f>
        <v>eraser526b20jk50box20pcsartomoro</v>
      </c>
      <c r="E29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94" s="4" t="e">
        <f ca="1">MATCH(E$5:E$345,[2]!GLOBAL[POINTER],0)</f>
        <v>#N/A</v>
      </c>
      <c r="G294" s="4">
        <f t="shared" si="4"/>
        <v>361</v>
      </c>
      <c r="H294" s="4">
        <f ca="1">MATCH(Table1[[#This Row],[NB NOTA_C_QTY]],[3]!db[NB NOTA_C_QTY],0)</f>
        <v>765</v>
      </c>
      <c r="I294" s="4" t="str">
        <f ca="1">INDEX(INDIRECT($4:$4),Table1[//DB])</f>
        <v>Stip JK 526-B20 Putih</v>
      </c>
      <c r="J294" s="4" t="str">
        <f ca="1">INDEX(INDIRECT($4:$4),Table1[//DB])</f>
        <v>ARTO MORO</v>
      </c>
      <c r="K294" s="5" t="str">
        <f ca="1">INDEX(INDIRECT($4:$4),Table1[//DB])</f>
        <v>ATALI</v>
      </c>
      <c r="L294" s="4" t="str">
        <f ca="1">INDEX(INDIRECT($4:$4),Table1[//DB])</f>
        <v>50 BOX (20 PCS)</v>
      </c>
      <c r="M294" s="4" t="str">
        <f ca="1">INDEX(INDIRECT($4:$4),Table1[//DB])</f>
        <v>stip</v>
      </c>
      <c r="N294" s="4" t="str">
        <f ca="1">INDEX(INDIRECT($4:$4),Table1[//DB])</f>
        <v>50</v>
      </c>
      <c r="O294" s="4" t="str">
        <f ca="1">INDEX(INDIRECT($4:$4),Table1[//DB])</f>
        <v>BOX</v>
      </c>
      <c r="P294" s="4" t="str">
        <f ca="1">INDEX(INDIRECT($4:$4),Table1[//DB])</f>
        <v>20</v>
      </c>
      <c r="Q294" s="4" t="str">
        <f ca="1">INDEX(INDIRECT($4:$4),Table1[//DB])</f>
        <v>PCS</v>
      </c>
      <c r="R294" s="4" t="str">
        <f ca="1">INDEX(INDIRECT($4:$4),Table1[//DB])</f>
        <v/>
      </c>
      <c r="S294" s="4" t="str">
        <f ca="1">INDEX(INDIRECT($4:$4),Table1[//DB])</f>
        <v/>
      </c>
      <c r="T294" s="4">
        <f ca="1">INDEX(INDIRECT($4:$4),Table1[//DB])</f>
        <v>1000</v>
      </c>
      <c r="U294" s="4" t="str">
        <f ca="1">INDEX(INDIRECT($4:$4),Table1[//DB])</f>
        <v>PCS</v>
      </c>
      <c r="V294" s="4"/>
      <c r="W294" s="2">
        <f>INDEX([1]!NOTA[C],Table1[[#This Row],[//NOTA]])</f>
        <v>10</v>
      </c>
      <c r="X29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4" s="2">
        <f>IF(Table1[[#This Row],[CTN]]&lt;1,"",INDEX([1]!NOTA[QTY],Table1[[#This Row],[//NOTA]]))</f>
        <v>500</v>
      </c>
      <c r="Z294" s="2" t="str">
        <f>IF(Table1[[#This Row],[CTN]]&lt;1,"",INDEX([1]!NOTA[STN],Table1[[#This Row],[//NOTA]]))</f>
        <v>BOX</v>
      </c>
      <c r="AA2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294" s="4" t="str">
        <f>IF(Table1[[#This Row],[CTN]]&lt;1,INDEX([1]!NOTA[QTY],Table1[[#This Row],[//NOTA]]),"")</f>
        <v/>
      </c>
      <c r="AC294" s="4" t="str">
        <f>IF(Table1[[#This Row],[SISA]]="","",INDEX([1]!NOTA[STN],Table1[[#This Row],[//NOTA]]))</f>
        <v/>
      </c>
      <c r="AD2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4" s="2" t="str">
        <f>IF(Table1[[#This Row],[SISA X]]="","",Table1[[#This Row],[STN X]])</f>
        <v/>
      </c>
      <c r="AF294" s="2" t="str">
        <f ca="1">IF(AND(AR$5:AR$345&gt;=$3:$3,AR$5:AR$345&lt;=$4:$4),Table1[[#This Row],[CTN]],"")</f>
        <v/>
      </c>
      <c r="AG294" s="2" t="str">
        <f ca="1">IF(Table1[[#This Row],[CTN_MG_1]]="","",Table1[[#This Row],[SISA X]])</f>
        <v/>
      </c>
      <c r="AH294" s="2" t="str">
        <f ca="1">IF(Table1[[#This Row],[QTY_ECER_MG_1]]="","",Table1[[#This Row],[STN SISA X]])</f>
        <v/>
      </c>
      <c r="AI294" s="2" t="str">
        <f ca="1">IF(Table1[[#This Row],[CTN_MG_1]]="","",COUNT(AF$6:AF294))</f>
        <v/>
      </c>
      <c r="AJ294" s="2">
        <f ca="1">IF(AND(Table1[TGL_H]&gt;=$3:$3,Table1[TGL_H]&lt;=$4:$4),Table1[CTN],"")</f>
        <v>10</v>
      </c>
      <c r="AK294" s="2" t="str">
        <f ca="1">IF(Table1[[#This Row],[CTN_MG_2]]="","",Table1[[#This Row],[SISA X]])</f>
        <v/>
      </c>
      <c r="AL294" s="2" t="str">
        <f ca="1">IF(Table1[[#This Row],[QTY_ECER_MG_2]]="","",Table1[[#This Row],[STN SISA X]])</f>
        <v/>
      </c>
      <c r="AM294" s="2">
        <f ca="1">IF(Table1[[#This Row],[CTN_MG_2]]="","",COUNT(AJ$6:AJ294))</f>
        <v>120</v>
      </c>
      <c r="AN294" s="2" t="str">
        <f ca="1">IF(AND(AR$5:AR$345&gt;=$3:$3,AR$5:AR$345&lt;=$4:$4),Table1[[#This Row],[CTN]],"")</f>
        <v/>
      </c>
      <c r="AO294" s="2" t="str">
        <f ca="1">IF(Table1[[#This Row],[CTN_MG_3]]="","",Table1[[#This Row],[SISA X]])</f>
        <v/>
      </c>
      <c r="AP294" s="2" t="str">
        <f ca="1">IF(Table1[[#This Row],[QTY_ECER_MG_3]]="","",Table1[[#This Row],[STN SISA X]])</f>
        <v/>
      </c>
      <c r="AQ294" s="4" t="str">
        <f ca="1">IF(Table1[[#This Row],[CTN_MG_3]]="","",COUNT(AN$6:AN294))</f>
        <v/>
      </c>
      <c r="AR294" s="3">
        <f ca="1">INDEX([1]!NOTA[TGL_H],Table1[[#This Row],[//NOTA]])</f>
        <v>45121</v>
      </c>
    </row>
    <row r="295" spans="1:44" x14ac:dyDescent="0.25">
      <c r="A295" s="1">
        <v>362</v>
      </c>
      <c r="D295" s="4" t="str">
        <f ca="1">INDEX([1]!NOTA[NB NOTA_C_QTY],Table1[[#This Row],[//NOTA]])</f>
        <v>erasererb20bljk50box20pcsartomoro</v>
      </c>
      <c r="E29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stipjkerb20bl50box20pcs</v>
      </c>
      <c r="F295" s="4" t="e">
        <f ca="1">MATCH(E$5:E$345,[2]!GLOBAL[POINTER],0)</f>
        <v>#N/A</v>
      </c>
      <c r="G295" s="4">
        <f t="shared" si="4"/>
        <v>362</v>
      </c>
      <c r="H295" s="4">
        <f ca="1">MATCH(Table1[[#This Row],[NB NOTA_C_QTY]],[3]!db[NB NOTA_C_QTY],0)</f>
        <v>776</v>
      </c>
      <c r="I295" s="4" t="str">
        <f ca="1">INDEX(INDIRECT($4:$4),Table1[//DB])</f>
        <v>Stip JK ER-B20 BL</v>
      </c>
      <c r="J295" s="4" t="str">
        <f ca="1">INDEX(INDIRECT($4:$4),Table1[//DB])</f>
        <v>ARTO MORO</v>
      </c>
      <c r="K295" s="5" t="str">
        <f ca="1">INDEX(INDIRECT($4:$4),Table1[//DB])</f>
        <v>ATALI</v>
      </c>
      <c r="L295" s="4" t="str">
        <f ca="1">INDEX(INDIRECT($4:$4),Table1[//DB])</f>
        <v>50 BOX (20 PCS)</v>
      </c>
      <c r="M295" s="4" t="str">
        <f ca="1">INDEX(INDIRECT($4:$4),Table1[//DB])</f>
        <v>stip</v>
      </c>
      <c r="N295" s="4" t="str">
        <f ca="1">INDEX(INDIRECT($4:$4),Table1[//DB])</f>
        <v>50</v>
      </c>
      <c r="O295" s="4" t="str">
        <f ca="1">INDEX(INDIRECT($4:$4),Table1[//DB])</f>
        <v>BOX</v>
      </c>
      <c r="P295" s="4" t="str">
        <f ca="1">INDEX(INDIRECT($4:$4),Table1[//DB])</f>
        <v>20</v>
      </c>
      <c r="Q295" s="4" t="str">
        <f ca="1">INDEX(INDIRECT($4:$4),Table1[//DB])</f>
        <v>PCS</v>
      </c>
      <c r="R295" s="4" t="str">
        <f ca="1">INDEX(INDIRECT($4:$4),Table1[//DB])</f>
        <v/>
      </c>
      <c r="S295" s="4" t="str">
        <f ca="1">INDEX(INDIRECT($4:$4),Table1[//DB])</f>
        <v/>
      </c>
      <c r="T295" s="4">
        <f ca="1">INDEX(INDIRECT($4:$4),Table1[//DB])</f>
        <v>1000</v>
      </c>
      <c r="U295" s="4" t="str">
        <f ca="1">INDEX(INDIRECT($4:$4),Table1[//DB])</f>
        <v>PCS</v>
      </c>
      <c r="V295" s="4"/>
      <c r="W295" s="2">
        <f>INDEX([1]!NOTA[C],Table1[[#This Row],[//NOTA]])</f>
        <v>5</v>
      </c>
      <c r="X2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5" s="2">
        <f>IF(Table1[[#This Row],[CTN]]&lt;1,"",INDEX([1]!NOTA[QTY],Table1[[#This Row],[//NOTA]]))</f>
        <v>250</v>
      </c>
      <c r="Z295" s="2" t="str">
        <f>IF(Table1[[#This Row],[CTN]]&lt;1,"",INDEX([1]!NOTA[STN],Table1[[#This Row],[//NOTA]]))</f>
        <v>BOX</v>
      </c>
      <c r="AA2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B295" s="4" t="str">
        <f>IF(Table1[[#This Row],[CTN]]&lt;1,INDEX([1]!NOTA[QTY],Table1[[#This Row],[//NOTA]]),"")</f>
        <v/>
      </c>
      <c r="AC295" s="4" t="str">
        <f>IF(Table1[[#This Row],[SISA]]="","",INDEX([1]!NOTA[STN],Table1[[#This Row],[//NOTA]]))</f>
        <v/>
      </c>
      <c r="AD2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5" s="2" t="str">
        <f>IF(Table1[[#This Row],[SISA X]]="","",Table1[[#This Row],[STN X]])</f>
        <v/>
      </c>
      <c r="AF295" s="2" t="str">
        <f ca="1">IF(AND(AR$5:AR$345&gt;=$3:$3,AR$5:AR$345&lt;=$4:$4),Table1[[#This Row],[CTN]],"")</f>
        <v/>
      </c>
      <c r="AG295" s="2" t="str">
        <f ca="1">IF(Table1[[#This Row],[CTN_MG_1]]="","",Table1[[#This Row],[SISA X]])</f>
        <v/>
      </c>
      <c r="AH295" s="2" t="str">
        <f ca="1">IF(Table1[[#This Row],[QTY_ECER_MG_1]]="","",Table1[[#This Row],[STN SISA X]])</f>
        <v/>
      </c>
      <c r="AI295" s="2" t="str">
        <f ca="1">IF(Table1[[#This Row],[CTN_MG_1]]="","",COUNT(AF$6:AF295))</f>
        <v/>
      </c>
      <c r="AJ295" s="2">
        <f ca="1">IF(AND(Table1[TGL_H]&gt;=$3:$3,Table1[TGL_H]&lt;=$4:$4),Table1[CTN],"")</f>
        <v>5</v>
      </c>
      <c r="AK295" s="2" t="str">
        <f ca="1">IF(Table1[[#This Row],[CTN_MG_2]]="","",Table1[[#This Row],[SISA X]])</f>
        <v/>
      </c>
      <c r="AL295" s="2" t="str">
        <f ca="1">IF(Table1[[#This Row],[QTY_ECER_MG_2]]="","",Table1[[#This Row],[STN SISA X]])</f>
        <v/>
      </c>
      <c r="AM295" s="2">
        <f ca="1">IF(Table1[[#This Row],[CTN_MG_2]]="","",COUNT(AJ$6:AJ295))</f>
        <v>121</v>
      </c>
      <c r="AN295" s="2" t="str">
        <f ca="1">IF(AND(AR$5:AR$345&gt;=$3:$3,AR$5:AR$345&lt;=$4:$4),Table1[[#This Row],[CTN]],"")</f>
        <v/>
      </c>
      <c r="AO295" s="2" t="str">
        <f ca="1">IF(Table1[[#This Row],[CTN_MG_3]]="","",Table1[[#This Row],[SISA X]])</f>
        <v/>
      </c>
      <c r="AP295" s="2" t="str">
        <f ca="1">IF(Table1[[#This Row],[QTY_ECER_MG_3]]="","",Table1[[#This Row],[STN SISA X]])</f>
        <v/>
      </c>
      <c r="AQ295" s="4" t="str">
        <f ca="1">IF(Table1[[#This Row],[CTN_MG_3]]="","",COUNT(AN$6:AN295))</f>
        <v/>
      </c>
      <c r="AR295" s="3">
        <f ca="1">INDEX([1]!NOTA[TGL_H],Table1[[#This Row],[//NOTA]])</f>
        <v>45121</v>
      </c>
    </row>
    <row r="296" spans="1:44" x14ac:dyDescent="0.25">
      <c r="A296" s="1">
        <v>363</v>
      </c>
      <c r="D296" s="4" t="str">
        <f ca="1">INDEX([1]!NOTA[NB NOTA_C_QTY],Table1[[#This Row],[//NOTA]])</f>
        <v>eraser526b40bljk50box40pcsartomoro</v>
      </c>
      <c r="E29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296" s="4" t="e">
        <f ca="1">MATCH(E$5:E$345,[2]!GLOBAL[POINTER],0)</f>
        <v>#N/A</v>
      </c>
      <c r="G296" s="4">
        <f t="shared" si="4"/>
        <v>363</v>
      </c>
      <c r="H296" s="4">
        <f ca="1">MATCH(Table1[[#This Row],[NB NOTA_C_QTY]],[3]!db[NB NOTA_C_QTY],0)</f>
        <v>766</v>
      </c>
      <c r="I296" s="4" t="str">
        <f ca="1">INDEX(INDIRECT($4:$4),Table1[//DB])</f>
        <v>Stip JK 526-B40 BL Hitam</v>
      </c>
      <c r="J296" s="4" t="str">
        <f ca="1">INDEX(INDIRECT($4:$4),Table1[//DB])</f>
        <v>ARTO MORO</v>
      </c>
      <c r="K296" s="5" t="str">
        <f ca="1">INDEX(INDIRECT($4:$4),Table1[//DB])</f>
        <v>ATALI</v>
      </c>
      <c r="L296" s="4" t="str">
        <f ca="1">INDEX(INDIRECT($4:$4),Table1[//DB])</f>
        <v>50 BOX (40 PCS)</v>
      </c>
      <c r="M296" s="4" t="str">
        <f ca="1">INDEX(INDIRECT($4:$4),Table1[//DB])</f>
        <v>stip</v>
      </c>
      <c r="N296" s="4" t="str">
        <f ca="1">INDEX(INDIRECT($4:$4),Table1[//DB])</f>
        <v>50</v>
      </c>
      <c r="O296" s="4" t="str">
        <f ca="1">INDEX(INDIRECT($4:$4),Table1[//DB])</f>
        <v>BOX</v>
      </c>
      <c r="P296" s="4" t="str">
        <f ca="1">INDEX(INDIRECT($4:$4),Table1[//DB])</f>
        <v>40</v>
      </c>
      <c r="Q296" s="4" t="str">
        <f ca="1">INDEX(INDIRECT($4:$4),Table1[//DB])</f>
        <v>PCS</v>
      </c>
      <c r="R296" s="4" t="str">
        <f ca="1">INDEX(INDIRECT($4:$4),Table1[//DB])</f>
        <v/>
      </c>
      <c r="S296" s="4" t="str">
        <f ca="1">INDEX(INDIRECT($4:$4),Table1[//DB])</f>
        <v/>
      </c>
      <c r="T296" s="4">
        <f ca="1">INDEX(INDIRECT($4:$4),Table1[//DB])</f>
        <v>2000</v>
      </c>
      <c r="U296" s="4" t="str">
        <f ca="1">INDEX(INDIRECT($4:$4),Table1[//DB])</f>
        <v>PCS</v>
      </c>
      <c r="V296" s="4"/>
      <c r="W296" s="2">
        <f>INDEX([1]!NOTA[C],Table1[[#This Row],[//NOTA]])</f>
        <v>5</v>
      </c>
      <c r="X2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6" s="2">
        <f>IF(Table1[[#This Row],[CTN]]&lt;1,"",INDEX([1]!NOTA[QTY],Table1[[#This Row],[//NOTA]]))</f>
        <v>250</v>
      </c>
      <c r="Z296" s="2" t="str">
        <f>IF(Table1[[#This Row],[CTN]]&lt;1,"",INDEX([1]!NOTA[STN],Table1[[#This Row],[//NOTA]]))</f>
        <v>BOX</v>
      </c>
      <c r="AA2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296" s="4" t="str">
        <f>IF(Table1[[#This Row],[CTN]]&lt;1,INDEX([1]!NOTA[QTY],Table1[[#This Row],[//NOTA]]),"")</f>
        <v/>
      </c>
      <c r="AC296" s="4" t="str">
        <f>IF(Table1[[#This Row],[SISA]]="","",INDEX([1]!NOTA[STN],Table1[[#This Row],[//NOTA]]))</f>
        <v/>
      </c>
      <c r="AD2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6" s="2" t="str">
        <f>IF(Table1[[#This Row],[SISA X]]="","",Table1[[#This Row],[STN X]])</f>
        <v/>
      </c>
      <c r="AF296" s="2" t="str">
        <f ca="1">IF(AND(AR$5:AR$345&gt;=$3:$3,AR$5:AR$345&lt;=$4:$4),Table1[[#This Row],[CTN]],"")</f>
        <v/>
      </c>
      <c r="AG296" s="2" t="str">
        <f ca="1">IF(Table1[[#This Row],[CTN_MG_1]]="","",Table1[[#This Row],[SISA X]])</f>
        <v/>
      </c>
      <c r="AH296" s="2" t="str">
        <f ca="1">IF(Table1[[#This Row],[QTY_ECER_MG_1]]="","",Table1[[#This Row],[STN SISA X]])</f>
        <v/>
      </c>
      <c r="AI296" s="2" t="str">
        <f ca="1">IF(Table1[[#This Row],[CTN_MG_1]]="","",COUNT(AF$6:AF296))</f>
        <v/>
      </c>
      <c r="AJ296" s="2">
        <f ca="1">IF(AND(Table1[TGL_H]&gt;=$3:$3,Table1[TGL_H]&lt;=$4:$4),Table1[CTN],"")</f>
        <v>5</v>
      </c>
      <c r="AK296" s="2" t="str">
        <f ca="1">IF(Table1[[#This Row],[CTN_MG_2]]="","",Table1[[#This Row],[SISA X]])</f>
        <v/>
      </c>
      <c r="AL296" s="2" t="str">
        <f ca="1">IF(Table1[[#This Row],[QTY_ECER_MG_2]]="","",Table1[[#This Row],[STN SISA X]])</f>
        <v/>
      </c>
      <c r="AM296" s="2">
        <f ca="1">IF(Table1[[#This Row],[CTN_MG_2]]="","",COUNT(AJ$6:AJ296))</f>
        <v>122</v>
      </c>
      <c r="AN296" s="2" t="str">
        <f ca="1">IF(AND(AR$5:AR$345&gt;=$3:$3,AR$5:AR$345&lt;=$4:$4),Table1[[#This Row],[CTN]],"")</f>
        <v/>
      </c>
      <c r="AO296" s="2" t="str">
        <f ca="1">IF(Table1[[#This Row],[CTN_MG_3]]="","",Table1[[#This Row],[SISA X]])</f>
        <v/>
      </c>
      <c r="AP296" s="2" t="str">
        <f ca="1">IF(Table1[[#This Row],[QTY_ECER_MG_3]]="","",Table1[[#This Row],[STN SISA X]])</f>
        <v/>
      </c>
      <c r="AQ296" s="4" t="str">
        <f ca="1">IF(Table1[[#This Row],[CTN_MG_3]]="","",COUNT(AN$6:AN296))</f>
        <v/>
      </c>
      <c r="AR296" s="3">
        <f ca="1">INDEX([1]!NOTA[TGL_H],Table1[[#This Row],[//NOTA]])</f>
        <v>45121</v>
      </c>
    </row>
    <row r="297" spans="1:44" x14ac:dyDescent="0.25">
      <c r="A297" s="1">
        <v>364</v>
      </c>
      <c r="D297" s="4" t="str">
        <f ca="1">INDEX([1]!NOTA[NB NOTA_C_QTY],Table1[[#This Row],[//NOTA]])</f>
        <v>eraser526b40pjk50box40pcsartomoro</v>
      </c>
      <c r="E29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97" s="4" t="e">
        <f ca="1">MATCH(E$5:E$345,[2]!GLOBAL[POINTER],0)</f>
        <v>#N/A</v>
      </c>
      <c r="G297" s="4">
        <f t="shared" si="4"/>
        <v>364</v>
      </c>
      <c r="H297" s="4">
        <f ca="1">MATCH(Table1[[#This Row],[NB NOTA_C_QTY]],[3]!db[NB NOTA_C_QTY],0)</f>
        <v>768</v>
      </c>
      <c r="I297" s="4" t="str">
        <f ca="1">INDEX(INDIRECT($4:$4),Table1[//DB])</f>
        <v>Stip JK 526-B40 P Putih</v>
      </c>
      <c r="J297" s="4" t="str">
        <f ca="1">INDEX(INDIRECT($4:$4),Table1[//DB])</f>
        <v>ARTO MORO</v>
      </c>
      <c r="K297" s="5" t="str">
        <f ca="1">INDEX(INDIRECT($4:$4),Table1[//DB])</f>
        <v>ATALI</v>
      </c>
      <c r="L297" s="4" t="str">
        <f ca="1">INDEX(INDIRECT($4:$4),Table1[//DB])</f>
        <v>50 BOX (40 PCS)</v>
      </c>
      <c r="M297" s="4" t="str">
        <f ca="1">INDEX(INDIRECT($4:$4),Table1[//DB])</f>
        <v>stip</v>
      </c>
      <c r="N297" s="4" t="str">
        <f ca="1">INDEX(INDIRECT($4:$4),Table1[//DB])</f>
        <v>50</v>
      </c>
      <c r="O297" s="4" t="str">
        <f ca="1">INDEX(INDIRECT($4:$4),Table1[//DB])</f>
        <v>BOX</v>
      </c>
      <c r="P297" s="4" t="str">
        <f ca="1">INDEX(INDIRECT($4:$4),Table1[//DB])</f>
        <v>40</v>
      </c>
      <c r="Q297" s="4" t="str">
        <f ca="1">INDEX(INDIRECT($4:$4),Table1[//DB])</f>
        <v>PCS</v>
      </c>
      <c r="R297" s="4" t="str">
        <f ca="1">INDEX(INDIRECT($4:$4),Table1[//DB])</f>
        <v/>
      </c>
      <c r="S297" s="4" t="str">
        <f ca="1">INDEX(INDIRECT($4:$4),Table1[//DB])</f>
        <v/>
      </c>
      <c r="T297" s="4">
        <f ca="1">INDEX(INDIRECT($4:$4),Table1[//DB])</f>
        <v>2000</v>
      </c>
      <c r="U297" s="4" t="str">
        <f ca="1">INDEX(INDIRECT($4:$4),Table1[//DB])</f>
        <v>PCS</v>
      </c>
      <c r="V297" s="4"/>
      <c r="W297" s="2">
        <f>INDEX([1]!NOTA[C],Table1[[#This Row],[//NOTA]])</f>
        <v>10</v>
      </c>
      <c r="X2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7" s="2">
        <f>IF(Table1[[#This Row],[CTN]]&lt;1,"",INDEX([1]!NOTA[QTY],Table1[[#This Row],[//NOTA]]))</f>
        <v>500</v>
      </c>
      <c r="Z297" s="2" t="str">
        <f>IF(Table1[[#This Row],[CTN]]&lt;1,"",INDEX([1]!NOTA[STN],Table1[[#This Row],[//NOTA]]))</f>
        <v>BOX</v>
      </c>
      <c r="AA2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20000</v>
      </c>
      <c r="AB297" s="4" t="str">
        <f>IF(Table1[[#This Row],[CTN]]&lt;1,INDEX([1]!NOTA[QTY],Table1[[#This Row],[//NOTA]]),"")</f>
        <v/>
      </c>
      <c r="AC297" s="4" t="str">
        <f>IF(Table1[[#This Row],[SISA]]="","",INDEX([1]!NOTA[STN],Table1[[#This Row],[//NOTA]]))</f>
        <v/>
      </c>
      <c r="AD2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7" s="2" t="str">
        <f>IF(Table1[[#This Row],[SISA X]]="","",Table1[[#This Row],[STN X]])</f>
        <v/>
      </c>
      <c r="AF297" s="2" t="str">
        <f ca="1">IF(AND(AR$5:AR$345&gt;=$3:$3,AR$5:AR$345&lt;=$4:$4),Table1[[#This Row],[CTN]],"")</f>
        <v/>
      </c>
      <c r="AG297" s="2" t="str">
        <f ca="1">IF(Table1[[#This Row],[CTN_MG_1]]="","",Table1[[#This Row],[SISA X]])</f>
        <v/>
      </c>
      <c r="AH297" s="2" t="str">
        <f ca="1">IF(Table1[[#This Row],[QTY_ECER_MG_1]]="","",Table1[[#This Row],[STN SISA X]])</f>
        <v/>
      </c>
      <c r="AI297" s="2" t="str">
        <f ca="1">IF(Table1[[#This Row],[CTN_MG_1]]="","",COUNT(AF$6:AF297))</f>
        <v/>
      </c>
      <c r="AJ297" s="2">
        <f ca="1">IF(AND(Table1[TGL_H]&gt;=$3:$3,Table1[TGL_H]&lt;=$4:$4),Table1[CTN],"")</f>
        <v>10</v>
      </c>
      <c r="AK297" s="2" t="str">
        <f ca="1">IF(Table1[[#This Row],[CTN_MG_2]]="","",Table1[[#This Row],[SISA X]])</f>
        <v/>
      </c>
      <c r="AL297" s="2" t="str">
        <f ca="1">IF(Table1[[#This Row],[QTY_ECER_MG_2]]="","",Table1[[#This Row],[STN SISA X]])</f>
        <v/>
      </c>
      <c r="AM297" s="2">
        <f ca="1">IF(Table1[[#This Row],[CTN_MG_2]]="","",COUNT(AJ$6:AJ297))</f>
        <v>123</v>
      </c>
      <c r="AN297" s="2" t="str">
        <f ca="1">IF(AND(AR$5:AR$345&gt;=$3:$3,AR$5:AR$345&lt;=$4:$4),Table1[[#This Row],[CTN]],"")</f>
        <v/>
      </c>
      <c r="AO297" s="2" t="str">
        <f ca="1">IF(Table1[[#This Row],[CTN_MG_3]]="","",Table1[[#This Row],[SISA X]])</f>
        <v/>
      </c>
      <c r="AP297" s="2" t="str">
        <f ca="1">IF(Table1[[#This Row],[QTY_ECER_MG_3]]="","",Table1[[#This Row],[STN SISA X]])</f>
        <v/>
      </c>
      <c r="AQ297" s="4" t="str">
        <f ca="1">IF(Table1[[#This Row],[CTN_MG_3]]="","",COUNT(AN$6:AN297))</f>
        <v/>
      </c>
      <c r="AR297" s="3">
        <f ca="1">INDEX([1]!NOTA[TGL_H],Table1[[#This Row],[//NOTA]])</f>
        <v>45121</v>
      </c>
    </row>
    <row r="298" spans="1:44" x14ac:dyDescent="0.25">
      <c r="A298" s="1">
        <v>365</v>
      </c>
      <c r="D298" s="4" t="str">
        <f ca="1">INDEX([1]!NOTA[NB NOTA_C_QTY],Table1[[#This Row],[//NOTA]])</f>
        <v>eraserer30wjk50box30pcsartomoro</v>
      </c>
      <c r="E29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98" s="4" t="e">
        <f ca="1">MATCH(E$5:E$345,[2]!GLOBAL[POINTER],0)</f>
        <v>#N/A</v>
      </c>
      <c r="G298" s="4">
        <f t="shared" si="4"/>
        <v>365</v>
      </c>
      <c r="H298" s="4">
        <f ca="1">MATCH(Table1[[#This Row],[NB NOTA_C_QTY]],[3]!db[NB NOTA_C_QTY],0)</f>
        <v>775</v>
      </c>
      <c r="I298" s="4" t="str">
        <f ca="1">INDEX(INDIRECT($4:$4),Table1[//DB])</f>
        <v>Stip JK ER-30 W</v>
      </c>
      <c r="J298" s="4" t="str">
        <f ca="1">INDEX(INDIRECT($4:$4),Table1[//DB])</f>
        <v>ARTO MORO</v>
      </c>
      <c r="K298" s="5" t="str">
        <f ca="1">INDEX(INDIRECT($4:$4),Table1[//DB])</f>
        <v>ATALI</v>
      </c>
      <c r="L298" s="4" t="str">
        <f ca="1">INDEX(INDIRECT($4:$4),Table1[//DB])</f>
        <v>50 BOX (30 PCS)</v>
      </c>
      <c r="M298" s="4" t="str">
        <f ca="1">INDEX(INDIRECT($4:$4),Table1[//DB])</f>
        <v>stip</v>
      </c>
      <c r="N298" s="4" t="str">
        <f ca="1">INDEX(INDIRECT($4:$4),Table1[//DB])</f>
        <v>50</v>
      </c>
      <c r="O298" s="4" t="str">
        <f ca="1">INDEX(INDIRECT($4:$4),Table1[//DB])</f>
        <v>BOX</v>
      </c>
      <c r="P298" s="4" t="str">
        <f ca="1">INDEX(INDIRECT($4:$4),Table1[//DB])</f>
        <v>30</v>
      </c>
      <c r="Q298" s="4" t="str">
        <f ca="1">INDEX(INDIRECT($4:$4),Table1[//DB])</f>
        <v>PCS</v>
      </c>
      <c r="R298" s="4" t="str">
        <f ca="1">INDEX(INDIRECT($4:$4),Table1[//DB])</f>
        <v/>
      </c>
      <c r="S298" s="4" t="str">
        <f ca="1">INDEX(INDIRECT($4:$4),Table1[//DB])</f>
        <v/>
      </c>
      <c r="T298" s="4">
        <f ca="1">INDEX(INDIRECT($4:$4),Table1[//DB])</f>
        <v>1500</v>
      </c>
      <c r="U298" s="4" t="str">
        <f ca="1">INDEX(INDIRECT($4:$4),Table1[//DB])</f>
        <v>PCS</v>
      </c>
      <c r="V298" s="4"/>
      <c r="W298" s="2">
        <f>INDEX([1]!NOTA[C],Table1[[#This Row],[//NOTA]])</f>
        <v>5</v>
      </c>
      <c r="X2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8" s="2">
        <f>IF(Table1[[#This Row],[CTN]]&lt;1,"",INDEX([1]!NOTA[QTY],Table1[[#This Row],[//NOTA]]))</f>
        <v>250</v>
      </c>
      <c r="Z298" s="2" t="str">
        <f>IF(Table1[[#This Row],[CTN]]&lt;1,"",INDEX([1]!NOTA[STN],Table1[[#This Row],[//NOTA]]))</f>
        <v>BOX</v>
      </c>
      <c r="AA2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98" s="4" t="str">
        <f>IF(Table1[[#This Row],[CTN]]&lt;1,INDEX([1]!NOTA[QTY],Table1[[#This Row],[//NOTA]]),"")</f>
        <v/>
      </c>
      <c r="AC298" s="4" t="str">
        <f>IF(Table1[[#This Row],[SISA]]="","",INDEX([1]!NOTA[STN],Table1[[#This Row],[//NOTA]]))</f>
        <v/>
      </c>
      <c r="AD2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8" s="2" t="str">
        <f>IF(Table1[[#This Row],[SISA X]]="","",Table1[[#This Row],[STN X]])</f>
        <v/>
      </c>
      <c r="AF298" s="2" t="str">
        <f ca="1">IF(AND(AR$5:AR$345&gt;=$3:$3,AR$5:AR$345&lt;=$4:$4),Table1[[#This Row],[CTN]],"")</f>
        <v/>
      </c>
      <c r="AG298" s="2" t="str">
        <f ca="1">IF(Table1[[#This Row],[CTN_MG_1]]="","",Table1[[#This Row],[SISA X]])</f>
        <v/>
      </c>
      <c r="AH298" s="2" t="str">
        <f ca="1">IF(Table1[[#This Row],[QTY_ECER_MG_1]]="","",Table1[[#This Row],[STN SISA X]])</f>
        <v/>
      </c>
      <c r="AI298" s="2" t="str">
        <f ca="1">IF(Table1[[#This Row],[CTN_MG_1]]="","",COUNT(AF$6:AF298))</f>
        <v/>
      </c>
      <c r="AJ298" s="2">
        <f ca="1">IF(AND(Table1[TGL_H]&gt;=$3:$3,Table1[TGL_H]&lt;=$4:$4),Table1[CTN],"")</f>
        <v>5</v>
      </c>
      <c r="AK298" s="2" t="str">
        <f ca="1">IF(Table1[[#This Row],[CTN_MG_2]]="","",Table1[[#This Row],[SISA X]])</f>
        <v/>
      </c>
      <c r="AL298" s="2" t="str">
        <f ca="1">IF(Table1[[#This Row],[QTY_ECER_MG_2]]="","",Table1[[#This Row],[STN SISA X]])</f>
        <v/>
      </c>
      <c r="AM298" s="2">
        <f ca="1">IF(Table1[[#This Row],[CTN_MG_2]]="","",COUNT(AJ$6:AJ298))</f>
        <v>124</v>
      </c>
      <c r="AN298" s="2" t="str">
        <f ca="1">IF(AND(AR$5:AR$345&gt;=$3:$3,AR$5:AR$345&lt;=$4:$4),Table1[[#This Row],[CTN]],"")</f>
        <v/>
      </c>
      <c r="AO298" s="2" t="str">
        <f ca="1">IF(Table1[[#This Row],[CTN_MG_3]]="","",Table1[[#This Row],[SISA X]])</f>
        <v/>
      </c>
      <c r="AP298" s="2" t="str">
        <f ca="1">IF(Table1[[#This Row],[QTY_ECER_MG_3]]="","",Table1[[#This Row],[STN SISA X]])</f>
        <v/>
      </c>
      <c r="AQ298" s="4" t="str">
        <f ca="1">IF(Table1[[#This Row],[CTN_MG_3]]="","",COUNT(AN$6:AN298))</f>
        <v/>
      </c>
      <c r="AR298" s="3">
        <f ca="1">INDEX([1]!NOTA[TGL_H],Table1[[#This Row],[//NOTA]])</f>
        <v>45121</v>
      </c>
    </row>
    <row r="299" spans="1:44" x14ac:dyDescent="0.25">
      <c r="A299" s="1">
        <v>366</v>
      </c>
      <c r="D299" s="4" t="str">
        <f ca="1">INDEX([1]!NOTA[NB NOTA_C_QTY],Table1[[#This Row],[//NOTA]])</f>
        <v>erasereb30jk50box30pcsartomoro</v>
      </c>
      <c r="E29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99" s="4" t="e">
        <f ca="1">MATCH(E$5:E$345,[2]!GLOBAL[POINTER],0)</f>
        <v>#N/A</v>
      </c>
      <c r="G299" s="4">
        <f t="shared" si="4"/>
        <v>366</v>
      </c>
      <c r="H299" s="4">
        <f ca="1">MATCH(Table1[[#This Row],[NB NOTA_C_QTY]],[3]!db[NB NOTA_C_QTY],0)</f>
        <v>769</v>
      </c>
      <c r="I299" s="4" t="str">
        <f ca="1">INDEX(INDIRECT($4:$4),Table1[//DB])</f>
        <v>Stip JK EB-30 Hitam</v>
      </c>
      <c r="J299" s="4" t="str">
        <f ca="1">INDEX(INDIRECT($4:$4),Table1[//DB])</f>
        <v>ARTO MORO</v>
      </c>
      <c r="K299" s="5" t="str">
        <f ca="1">INDEX(INDIRECT($4:$4),Table1[//DB])</f>
        <v>ATALI</v>
      </c>
      <c r="L299" s="4" t="str">
        <f ca="1">INDEX(INDIRECT($4:$4),Table1[//DB])</f>
        <v>50 BOX (30 PCS)</v>
      </c>
      <c r="M299" s="4" t="str">
        <f ca="1">INDEX(INDIRECT($4:$4),Table1[//DB])</f>
        <v>stip</v>
      </c>
      <c r="N299" s="4" t="str">
        <f ca="1">INDEX(INDIRECT($4:$4),Table1[//DB])</f>
        <v>50</v>
      </c>
      <c r="O299" s="4" t="str">
        <f ca="1">INDEX(INDIRECT($4:$4),Table1[//DB])</f>
        <v>BOX</v>
      </c>
      <c r="P299" s="4" t="str">
        <f ca="1">INDEX(INDIRECT($4:$4),Table1[//DB])</f>
        <v>30</v>
      </c>
      <c r="Q299" s="4" t="str">
        <f ca="1">INDEX(INDIRECT($4:$4),Table1[//DB])</f>
        <v>PCS</v>
      </c>
      <c r="R299" s="4" t="str">
        <f ca="1">INDEX(INDIRECT($4:$4),Table1[//DB])</f>
        <v/>
      </c>
      <c r="S299" s="4" t="str">
        <f ca="1">INDEX(INDIRECT($4:$4),Table1[//DB])</f>
        <v/>
      </c>
      <c r="T299" s="4">
        <f ca="1">INDEX(INDIRECT($4:$4),Table1[//DB])</f>
        <v>1500</v>
      </c>
      <c r="U299" s="4" t="str">
        <f ca="1">INDEX(INDIRECT($4:$4),Table1[//DB])</f>
        <v>PCS</v>
      </c>
      <c r="V299" s="4"/>
      <c r="W299" s="2">
        <f>INDEX([1]!NOTA[C],Table1[[#This Row],[//NOTA]])</f>
        <v>5</v>
      </c>
      <c r="X2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9" s="2">
        <f>IF(Table1[[#This Row],[CTN]]&lt;1,"",INDEX([1]!NOTA[QTY],Table1[[#This Row],[//NOTA]]))</f>
        <v>250</v>
      </c>
      <c r="Z299" s="2" t="str">
        <f>IF(Table1[[#This Row],[CTN]]&lt;1,"",INDEX([1]!NOTA[STN],Table1[[#This Row],[//NOTA]]))</f>
        <v>BOX</v>
      </c>
      <c r="AA2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99" s="4" t="str">
        <f>IF(Table1[[#This Row],[CTN]]&lt;1,INDEX([1]!NOTA[QTY],Table1[[#This Row],[//NOTA]]),"")</f>
        <v/>
      </c>
      <c r="AC299" s="4" t="str">
        <f>IF(Table1[[#This Row],[SISA]]="","",INDEX([1]!NOTA[STN],Table1[[#This Row],[//NOTA]]))</f>
        <v/>
      </c>
      <c r="AD2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9" s="2" t="str">
        <f>IF(Table1[[#This Row],[SISA X]]="","",Table1[[#This Row],[STN X]])</f>
        <v/>
      </c>
      <c r="AF299" s="2" t="str">
        <f ca="1">IF(AND(AR$5:AR$345&gt;=$3:$3,AR$5:AR$345&lt;=$4:$4),Table1[[#This Row],[CTN]],"")</f>
        <v/>
      </c>
      <c r="AG299" s="2" t="str">
        <f ca="1">IF(Table1[[#This Row],[CTN_MG_1]]="","",Table1[[#This Row],[SISA X]])</f>
        <v/>
      </c>
      <c r="AH299" s="2" t="str">
        <f ca="1">IF(Table1[[#This Row],[QTY_ECER_MG_1]]="","",Table1[[#This Row],[STN SISA X]])</f>
        <v/>
      </c>
      <c r="AI299" s="2" t="str">
        <f ca="1">IF(Table1[[#This Row],[CTN_MG_1]]="","",COUNT(AF$6:AF299))</f>
        <v/>
      </c>
      <c r="AJ299" s="2">
        <f ca="1">IF(AND(Table1[TGL_H]&gt;=$3:$3,Table1[TGL_H]&lt;=$4:$4),Table1[CTN],"")</f>
        <v>5</v>
      </c>
      <c r="AK299" s="2" t="str">
        <f ca="1">IF(Table1[[#This Row],[CTN_MG_2]]="","",Table1[[#This Row],[SISA X]])</f>
        <v/>
      </c>
      <c r="AL299" s="2" t="str">
        <f ca="1">IF(Table1[[#This Row],[QTY_ECER_MG_2]]="","",Table1[[#This Row],[STN SISA X]])</f>
        <v/>
      </c>
      <c r="AM299" s="2">
        <f ca="1">IF(Table1[[#This Row],[CTN_MG_2]]="","",COUNT(AJ$6:AJ299))</f>
        <v>125</v>
      </c>
      <c r="AN299" s="2" t="str">
        <f ca="1">IF(AND(AR$5:AR$345&gt;=$3:$3,AR$5:AR$345&lt;=$4:$4),Table1[[#This Row],[CTN]],"")</f>
        <v/>
      </c>
      <c r="AO299" s="2" t="str">
        <f ca="1">IF(Table1[[#This Row],[CTN_MG_3]]="","",Table1[[#This Row],[SISA X]])</f>
        <v/>
      </c>
      <c r="AP299" s="2" t="str">
        <f ca="1">IF(Table1[[#This Row],[QTY_ECER_MG_3]]="","",Table1[[#This Row],[STN SISA X]])</f>
        <v/>
      </c>
      <c r="AQ299" s="4" t="str">
        <f ca="1">IF(Table1[[#This Row],[CTN_MG_3]]="","",COUNT(AN$6:AN299))</f>
        <v/>
      </c>
      <c r="AR299" s="3">
        <f ca="1">INDEX([1]!NOTA[TGL_H],Table1[[#This Row],[//NOTA]])</f>
        <v>45121</v>
      </c>
    </row>
    <row r="300" spans="1:44" x14ac:dyDescent="0.25">
      <c r="A300" s="1">
        <v>367</v>
      </c>
      <c r="D300" s="4" t="str">
        <f ca="1">INDEX([1]!NOTA[NB NOTA_C_QTY],Table1[[#This Row],[//NOTA]])</f>
        <v>scissorssc848jk12lsnartomoro</v>
      </c>
      <c r="E30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guntingjksc84812lsn</v>
      </c>
      <c r="F300" s="4" t="e">
        <f ca="1">MATCH(E$5:E$345,[2]!GLOBAL[POINTER],0)</f>
        <v>#N/A</v>
      </c>
      <c r="G300" s="4">
        <f t="shared" si="4"/>
        <v>367</v>
      </c>
      <c r="H300" s="4">
        <f ca="1">MATCH(Table1[[#This Row],[NB NOTA_C_QTY]],[3]!db[NB NOTA_C_QTY],0)</f>
        <v>2226</v>
      </c>
      <c r="I300" s="4" t="str">
        <f ca="1">INDEX(INDIRECT($4:$4),Table1[//DB])</f>
        <v>Gunting JK SC-848</v>
      </c>
      <c r="J300" s="4" t="str">
        <f ca="1">INDEX(INDIRECT($4:$4),Table1[//DB])</f>
        <v>ARTO MORO</v>
      </c>
      <c r="K300" s="5" t="str">
        <f ca="1">INDEX(INDIRECT($4:$4),Table1[//DB])</f>
        <v>ATALI</v>
      </c>
      <c r="L300" s="4" t="str">
        <f ca="1">INDEX(INDIRECT($4:$4),Table1[//DB])</f>
        <v>12 LSN</v>
      </c>
      <c r="M300" s="4" t="str">
        <f ca="1">INDEX(INDIRECT($4:$4),Table1[//DB])</f>
        <v>gunting</v>
      </c>
      <c r="N300" s="4" t="str">
        <f ca="1">INDEX(INDIRECT($4:$4),Table1[//DB])</f>
        <v>12</v>
      </c>
      <c r="O300" s="4" t="str">
        <f ca="1">INDEX(INDIRECT($4:$4),Table1[//DB])</f>
        <v>LSN</v>
      </c>
      <c r="P300" s="4">
        <f ca="1">INDEX(INDIRECT($4:$4),Table1[//DB])</f>
        <v>12</v>
      </c>
      <c r="Q300" s="4" t="str">
        <f ca="1">INDEX(INDIRECT($4:$4),Table1[//DB])</f>
        <v>PCS</v>
      </c>
      <c r="R300" s="4" t="str">
        <f ca="1">INDEX(INDIRECT($4:$4),Table1[//DB])</f>
        <v/>
      </c>
      <c r="S300" s="4" t="str">
        <f ca="1">INDEX(INDIRECT($4:$4),Table1[//DB])</f>
        <v/>
      </c>
      <c r="T300" s="4">
        <f ca="1">INDEX(INDIRECT($4:$4),Table1[//DB])</f>
        <v>144</v>
      </c>
      <c r="U300" s="4" t="str">
        <f ca="1">INDEX(INDIRECT($4:$4),Table1[//DB])</f>
        <v>PCS</v>
      </c>
      <c r="V300" s="4"/>
      <c r="W300" s="2">
        <f>INDEX([1]!NOTA[C],Table1[[#This Row],[//NOTA]])</f>
        <v>5</v>
      </c>
      <c r="X3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0" s="2">
        <f>IF(Table1[[#This Row],[CTN]]&lt;1,"",INDEX([1]!NOTA[QTY],Table1[[#This Row],[//NOTA]]))</f>
        <v>720</v>
      </c>
      <c r="Z300" s="2" t="str">
        <f>IF(Table1[[#This Row],[CTN]]&lt;1,"",INDEX([1]!NOTA[STN],Table1[[#This Row],[//NOTA]]))</f>
        <v>PCS</v>
      </c>
      <c r="AA3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00" s="4" t="str">
        <f>IF(Table1[[#This Row],[CTN]]&lt;1,INDEX([1]!NOTA[QTY],Table1[[#This Row],[//NOTA]]),"")</f>
        <v/>
      </c>
      <c r="AC300" s="4" t="str">
        <f>IF(Table1[[#This Row],[SISA]]="","",INDEX([1]!NOTA[STN],Table1[[#This Row],[//NOTA]]))</f>
        <v/>
      </c>
      <c r="AD3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0" s="2" t="str">
        <f>IF(Table1[[#This Row],[SISA X]]="","",Table1[[#This Row],[STN X]])</f>
        <v/>
      </c>
      <c r="AF300" s="2" t="str">
        <f ca="1">IF(AND(AR$5:AR$345&gt;=$3:$3,AR$5:AR$345&lt;=$4:$4),Table1[[#This Row],[CTN]],"")</f>
        <v/>
      </c>
      <c r="AG300" s="2" t="str">
        <f ca="1">IF(Table1[[#This Row],[CTN_MG_1]]="","",Table1[[#This Row],[SISA X]])</f>
        <v/>
      </c>
      <c r="AH300" s="2" t="str">
        <f ca="1">IF(Table1[[#This Row],[QTY_ECER_MG_1]]="","",Table1[[#This Row],[STN SISA X]])</f>
        <v/>
      </c>
      <c r="AI300" s="2" t="str">
        <f ca="1">IF(Table1[[#This Row],[CTN_MG_1]]="","",COUNT(AF$6:AF300))</f>
        <v/>
      </c>
      <c r="AJ300" s="2">
        <f ca="1">IF(AND(Table1[TGL_H]&gt;=$3:$3,Table1[TGL_H]&lt;=$4:$4),Table1[CTN],"")</f>
        <v>5</v>
      </c>
      <c r="AK300" s="2" t="str">
        <f ca="1">IF(Table1[[#This Row],[CTN_MG_2]]="","",Table1[[#This Row],[SISA X]])</f>
        <v/>
      </c>
      <c r="AL300" s="2" t="str">
        <f ca="1">IF(Table1[[#This Row],[QTY_ECER_MG_2]]="","",Table1[[#This Row],[STN SISA X]])</f>
        <v/>
      </c>
      <c r="AM300" s="2">
        <f ca="1">IF(Table1[[#This Row],[CTN_MG_2]]="","",COUNT(AJ$6:AJ300))</f>
        <v>126</v>
      </c>
      <c r="AN300" s="2" t="str">
        <f ca="1">IF(AND(AR$5:AR$345&gt;=$3:$3,AR$5:AR$345&lt;=$4:$4),Table1[[#This Row],[CTN]],"")</f>
        <v/>
      </c>
      <c r="AO300" s="2" t="str">
        <f ca="1">IF(Table1[[#This Row],[CTN_MG_3]]="","",Table1[[#This Row],[SISA X]])</f>
        <v/>
      </c>
      <c r="AP300" s="2" t="str">
        <f ca="1">IF(Table1[[#This Row],[QTY_ECER_MG_3]]="","",Table1[[#This Row],[STN SISA X]])</f>
        <v/>
      </c>
      <c r="AQ300" s="4" t="str">
        <f ca="1">IF(Table1[[#This Row],[CTN_MG_3]]="","",COUNT(AN$6:AN300))</f>
        <v/>
      </c>
      <c r="AR300" s="3">
        <f ca="1">INDEX([1]!NOTA[TGL_H],Table1[[#This Row],[//NOTA]])</f>
        <v>45121</v>
      </c>
    </row>
    <row r="301" spans="1:44" x14ac:dyDescent="0.25">
      <c r="A301" s="1">
        <v>368</v>
      </c>
      <c r="D301" s="4" t="str">
        <f ca="1">INDEX([1]!NOTA[NB NOTA_C_QTY],Table1[[#This Row],[//NOTA]])</f>
        <v>looseleafa57020100sjk96pakartomoro</v>
      </c>
      <c r="E30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lleafjka57020100lbr96pak</v>
      </c>
      <c r="F301" s="4" t="e">
        <f ca="1">MATCH(E$5:E$345,[2]!GLOBAL[POINTER],0)</f>
        <v>#N/A</v>
      </c>
      <c r="G301" s="4">
        <f t="shared" si="4"/>
        <v>368</v>
      </c>
      <c r="H301" s="4">
        <f ca="1">MATCH(Table1[[#This Row],[NB NOTA_C_QTY]],[3]!db[NB NOTA_C_QTY],0)</f>
        <v>1577</v>
      </c>
      <c r="I301" s="4" t="str">
        <f ca="1">INDEX(INDIRECT($4:$4),Table1[//DB])</f>
        <v>L Leaf JK A5-7020 100lbr</v>
      </c>
      <c r="J301" s="4" t="str">
        <f ca="1">INDEX(INDIRECT($4:$4),Table1[//DB])</f>
        <v>ARTO MORO</v>
      </c>
      <c r="K301" s="5" t="str">
        <f ca="1">INDEX(INDIRECT($4:$4),Table1[//DB])</f>
        <v>ATALI</v>
      </c>
      <c r="L301" s="4" t="str">
        <f ca="1">INDEX(INDIRECT($4:$4),Table1[//DB])</f>
        <v>96 PAK</v>
      </c>
      <c r="M301" s="4" t="str">
        <f ca="1">INDEX(INDIRECT($4:$4),Table1[//DB])</f>
        <v>ll</v>
      </c>
      <c r="N301" s="4" t="str">
        <f ca="1">INDEX(INDIRECT($4:$4),Table1[//DB])</f>
        <v>96</v>
      </c>
      <c r="O301" s="4" t="str">
        <f ca="1">INDEX(INDIRECT($4:$4),Table1[//DB])</f>
        <v>PAK</v>
      </c>
      <c r="P301" s="4" t="str">
        <f ca="1">INDEX(INDIRECT($4:$4),Table1[//DB])</f>
        <v/>
      </c>
      <c r="Q301" s="4" t="str">
        <f ca="1">INDEX(INDIRECT($4:$4),Table1[//DB])</f>
        <v/>
      </c>
      <c r="R301" s="4" t="str">
        <f ca="1">INDEX(INDIRECT($4:$4),Table1[//DB])</f>
        <v/>
      </c>
      <c r="S301" s="4" t="str">
        <f ca="1">INDEX(INDIRECT($4:$4),Table1[//DB])</f>
        <v/>
      </c>
      <c r="T301" s="4">
        <f ca="1">INDEX(INDIRECT($4:$4),Table1[//DB])</f>
        <v>96</v>
      </c>
      <c r="U301" s="4" t="str">
        <f ca="1">INDEX(INDIRECT($4:$4),Table1[//DB])</f>
        <v>PAK</v>
      </c>
      <c r="V301" s="4"/>
      <c r="W301" s="2">
        <f>INDEX([1]!NOTA[C],Table1[[#This Row],[//NOTA]])</f>
        <v>3</v>
      </c>
      <c r="X3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01" s="2">
        <f>IF(Table1[[#This Row],[CTN]]&lt;1,"",INDEX([1]!NOTA[QTY],Table1[[#This Row],[//NOTA]]))</f>
        <v>288</v>
      </c>
      <c r="Z301" s="2" t="str">
        <f>IF(Table1[[#This Row],[CTN]]&lt;1,"",INDEX([1]!NOTA[STN],Table1[[#This Row],[//NOTA]]))</f>
        <v>PAK</v>
      </c>
      <c r="AA3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01" s="4" t="str">
        <f>IF(Table1[[#This Row],[CTN]]&lt;1,INDEX([1]!NOTA[QTY],Table1[[#This Row],[//NOTA]]),"")</f>
        <v/>
      </c>
      <c r="AC301" s="4" t="str">
        <f>IF(Table1[[#This Row],[SISA]]="","",INDEX([1]!NOTA[STN],Table1[[#This Row],[//NOTA]]))</f>
        <v/>
      </c>
      <c r="AD3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1" s="2" t="str">
        <f>IF(Table1[[#This Row],[SISA X]]="","",Table1[[#This Row],[STN X]])</f>
        <v/>
      </c>
      <c r="AF301" s="2" t="str">
        <f ca="1">IF(AND(AR$5:AR$345&gt;=$3:$3,AR$5:AR$345&lt;=$4:$4),Table1[[#This Row],[CTN]],"")</f>
        <v/>
      </c>
      <c r="AG301" s="2" t="str">
        <f ca="1">IF(Table1[[#This Row],[CTN_MG_1]]="","",Table1[[#This Row],[SISA X]])</f>
        <v/>
      </c>
      <c r="AH301" s="2" t="str">
        <f ca="1">IF(Table1[[#This Row],[QTY_ECER_MG_1]]="","",Table1[[#This Row],[STN SISA X]])</f>
        <v/>
      </c>
      <c r="AI301" s="2" t="str">
        <f ca="1">IF(Table1[[#This Row],[CTN_MG_1]]="","",COUNT(AF$6:AF301))</f>
        <v/>
      </c>
      <c r="AJ301" s="2">
        <f ca="1">IF(AND(Table1[TGL_H]&gt;=$3:$3,Table1[TGL_H]&lt;=$4:$4),Table1[CTN],"")</f>
        <v>3</v>
      </c>
      <c r="AK301" s="2" t="str">
        <f ca="1">IF(Table1[[#This Row],[CTN_MG_2]]="","",Table1[[#This Row],[SISA X]])</f>
        <v/>
      </c>
      <c r="AL301" s="2" t="str">
        <f ca="1">IF(Table1[[#This Row],[QTY_ECER_MG_2]]="","",Table1[[#This Row],[STN SISA X]])</f>
        <v/>
      </c>
      <c r="AM301" s="2">
        <f ca="1">IF(Table1[[#This Row],[CTN_MG_2]]="","",COUNT(AJ$6:AJ301))</f>
        <v>127</v>
      </c>
      <c r="AN301" s="2" t="str">
        <f ca="1">IF(AND(AR$5:AR$345&gt;=$3:$3,AR$5:AR$345&lt;=$4:$4),Table1[[#This Row],[CTN]],"")</f>
        <v/>
      </c>
      <c r="AO301" s="2" t="str">
        <f ca="1">IF(Table1[[#This Row],[CTN_MG_3]]="","",Table1[[#This Row],[SISA X]])</f>
        <v/>
      </c>
      <c r="AP301" s="2" t="str">
        <f ca="1">IF(Table1[[#This Row],[QTY_ECER_MG_3]]="","",Table1[[#This Row],[STN SISA X]])</f>
        <v/>
      </c>
      <c r="AQ301" s="4" t="str">
        <f ca="1">IF(Table1[[#This Row],[CTN_MG_3]]="","",COUNT(AN$6:AN301))</f>
        <v/>
      </c>
      <c r="AR301" s="3">
        <f ca="1">INDEX([1]!NOTA[TGL_H],Table1[[#This Row],[//NOTA]])</f>
        <v>45121</v>
      </c>
    </row>
    <row r="302" spans="1:44" x14ac:dyDescent="0.25">
      <c r="A302" s="1">
        <v>369</v>
      </c>
      <c r="D302" s="4" t="str">
        <f ca="1">INDEX([1]!NOTA[NB NOTA_C_QTY],Table1[[#This Row],[//NOTA]])</f>
        <v>crayonputartwcr12sjk12lsnartomoro</v>
      </c>
      <c r="E30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302" s="4" t="e">
        <f ca="1">MATCH(E$5:E$345,[2]!GLOBAL[POINTER],0)</f>
        <v>#N/A</v>
      </c>
      <c r="G302" s="4">
        <f t="shared" si="4"/>
        <v>369</v>
      </c>
      <c r="H302" s="4">
        <f ca="1">MATCH(Table1[[#This Row],[NB NOTA_C_QTY]],[3]!db[NB NOTA_C_QTY],0)</f>
        <v>619</v>
      </c>
      <c r="I302" s="4" t="str">
        <f ca="1">INDEX(INDIRECT($4:$4),Table1[//DB])</f>
        <v>Crayon putar JK TWCR-12 S</v>
      </c>
      <c r="J302" s="4" t="str">
        <f ca="1">INDEX(INDIRECT($4:$4),Table1[//DB])</f>
        <v>ARTO MORO</v>
      </c>
      <c r="K302" s="5" t="str">
        <f ca="1">INDEX(INDIRECT($4:$4),Table1[//DB])</f>
        <v>ATALI</v>
      </c>
      <c r="L302" s="4" t="str">
        <f ca="1">INDEX(INDIRECT($4:$4),Table1[//DB])</f>
        <v>12 LSN</v>
      </c>
      <c r="M302" s="4" t="str">
        <f ca="1">INDEX(INDIRECT($4:$4),Table1[//DB])</f>
        <v>cr/op</v>
      </c>
      <c r="N302" s="4" t="str">
        <f ca="1">INDEX(INDIRECT($4:$4),Table1[//DB])</f>
        <v>12</v>
      </c>
      <c r="O302" s="4" t="str">
        <f ca="1">INDEX(INDIRECT($4:$4),Table1[//DB])</f>
        <v>LSN</v>
      </c>
      <c r="P302" s="4">
        <f ca="1">INDEX(INDIRECT($4:$4),Table1[//DB])</f>
        <v>12</v>
      </c>
      <c r="Q302" s="4" t="str">
        <f ca="1">INDEX(INDIRECT($4:$4),Table1[//DB])</f>
        <v>PCS</v>
      </c>
      <c r="R302" s="4" t="str">
        <f ca="1">INDEX(INDIRECT($4:$4),Table1[//DB])</f>
        <v/>
      </c>
      <c r="S302" s="4" t="str">
        <f ca="1">INDEX(INDIRECT($4:$4),Table1[//DB])</f>
        <v/>
      </c>
      <c r="T302" s="4">
        <f ca="1">INDEX(INDIRECT($4:$4),Table1[//DB])</f>
        <v>144</v>
      </c>
      <c r="U302" s="4" t="str">
        <f ca="1">INDEX(INDIRECT($4:$4),Table1[//DB])</f>
        <v>PCS</v>
      </c>
      <c r="V302" s="4"/>
      <c r="W302" s="2">
        <f>INDEX([1]!NOTA[C],Table1[[#This Row],[//NOTA]])</f>
        <v>1</v>
      </c>
      <c r="X30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2" s="2">
        <f>IF(Table1[[#This Row],[CTN]]&lt;1,"",INDEX([1]!NOTA[QTY],Table1[[#This Row],[//NOTA]]))</f>
        <v>144</v>
      </c>
      <c r="Z302" s="2" t="str">
        <f>IF(Table1[[#This Row],[CTN]]&lt;1,"",INDEX([1]!NOTA[STN],Table1[[#This Row],[//NOTA]]))</f>
        <v>SET</v>
      </c>
      <c r="AA3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302" s="4" t="str">
        <f>IF(Table1[[#This Row],[CTN]]&lt;1,INDEX([1]!NOTA[QTY],Table1[[#This Row],[//NOTA]]),"")</f>
        <v/>
      </c>
      <c r="AC302" s="4" t="str">
        <f>IF(Table1[[#This Row],[SISA]]="","",INDEX([1]!NOTA[STN],Table1[[#This Row],[//NOTA]]))</f>
        <v/>
      </c>
      <c r="AD3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2" s="2" t="str">
        <f>IF(Table1[[#This Row],[SISA X]]="","",Table1[[#This Row],[STN X]])</f>
        <v/>
      </c>
      <c r="AF302" s="2" t="str">
        <f ca="1">IF(AND(AR$5:AR$345&gt;=$3:$3,AR$5:AR$345&lt;=$4:$4),Table1[[#This Row],[CTN]],"")</f>
        <v/>
      </c>
      <c r="AG302" s="2" t="str">
        <f ca="1">IF(Table1[[#This Row],[CTN_MG_1]]="","",Table1[[#This Row],[SISA X]])</f>
        <v/>
      </c>
      <c r="AH302" s="2" t="str">
        <f ca="1">IF(Table1[[#This Row],[QTY_ECER_MG_1]]="","",Table1[[#This Row],[STN SISA X]])</f>
        <v/>
      </c>
      <c r="AI302" s="2" t="str">
        <f ca="1">IF(Table1[[#This Row],[CTN_MG_1]]="","",COUNT(AF$6:AF302))</f>
        <v/>
      </c>
      <c r="AJ302" s="2">
        <f ca="1">IF(AND(Table1[TGL_H]&gt;=$3:$3,Table1[TGL_H]&lt;=$4:$4),Table1[CTN],"")</f>
        <v>1</v>
      </c>
      <c r="AK302" s="2" t="str">
        <f ca="1">IF(Table1[[#This Row],[CTN_MG_2]]="","",Table1[[#This Row],[SISA X]])</f>
        <v/>
      </c>
      <c r="AL302" s="2" t="str">
        <f ca="1">IF(Table1[[#This Row],[QTY_ECER_MG_2]]="","",Table1[[#This Row],[STN SISA X]])</f>
        <v/>
      </c>
      <c r="AM302" s="2">
        <f ca="1">IF(Table1[[#This Row],[CTN_MG_2]]="","",COUNT(AJ$6:AJ302))</f>
        <v>128</v>
      </c>
      <c r="AN302" s="2" t="str">
        <f ca="1">IF(AND(AR$5:AR$345&gt;=$3:$3,AR$5:AR$345&lt;=$4:$4),Table1[[#This Row],[CTN]],"")</f>
        <v/>
      </c>
      <c r="AO302" s="2" t="str">
        <f ca="1">IF(Table1[[#This Row],[CTN_MG_3]]="","",Table1[[#This Row],[SISA X]])</f>
        <v/>
      </c>
      <c r="AP302" s="2" t="str">
        <f ca="1">IF(Table1[[#This Row],[QTY_ECER_MG_3]]="","",Table1[[#This Row],[STN SISA X]])</f>
        <v/>
      </c>
      <c r="AQ302" s="4" t="str">
        <f ca="1">IF(Table1[[#This Row],[CTN_MG_3]]="","",COUNT(AN$6:AN302))</f>
        <v/>
      </c>
      <c r="AR302" s="3">
        <f ca="1">INDEX([1]!NOTA[TGL_H],Table1[[#This Row],[//NOTA]])</f>
        <v>45121</v>
      </c>
    </row>
    <row r="303" spans="1:44" x14ac:dyDescent="0.25">
      <c r="A303" s="1">
        <v>371</v>
      </c>
      <c r="D303" s="4" t="str">
        <f ca="1">INDEX([1]!NOTA[NB NOTA_C_QTY],Table1[[#This Row],[//NOTA]])</f>
        <v>oilpastelop24sppcaseseaworldjk8box6setartomoro</v>
      </c>
      <c r="E30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303" s="4" t="e">
        <f ca="1">MATCH(E$5:E$345,[2]!GLOBAL[POINTER],0)</f>
        <v>#N/A</v>
      </c>
      <c r="G303" s="4">
        <f t="shared" si="4"/>
        <v>371</v>
      </c>
      <c r="H303" s="4">
        <f ca="1">MATCH(Table1[[#This Row],[NB NOTA_C_QTY]],[3]!db[NB NOTA_C_QTY],0)</f>
        <v>1767</v>
      </c>
      <c r="I303" s="4" t="str">
        <f ca="1">INDEX(INDIRECT($4:$4),Table1[//DB])</f>
        <v>O pastel JK 24W OP-24 S</v>
      </c>
      <c r="J303" s="4" t="str">
        <f ca="1">INDEX(INDIRECT($4:$4),Table1[//DB])</f>
        <v>ARTO MORO</v>
      </c>
      <c r="K303" s="5" t="str">
        <f ca="1">INDEX(INDIRECT($4:$4),Table1[//DB])</f>
        <v>ATALI</v>
      </c>
      <c r="L303" s="4" t="str">
        <f ca="1">INDEX(INDIRECT($4:$4),Table1[//DB])</f>
        <v>8 BOX (6 SET)</v>
      </c>
      <c r="M303" s="4" t="str">
        <f ca="1">INDEX(INDIRECT($4:$4),Table1[//DB])</f>
        <v>cr/op</v>
      </c>
      <c r="N303" s="4" t="str">
        <f ca="1">INDEX(INDIRECT($4:$4),Table1[//DB])</f>
        <v>8</v>
      </c>
      <c r="O303" s="4" t="str">
        <f ca="1">INDEX(INDIRECT($4:$4),Table1[//DB])</f>
        <v>BOX</v>
      </c>
      <c r="P303" s="4" t="str">
        <f ca="1">INDEX(INDIRECT($4:$4),Table1[//DB])</f>
        <v>6</v>
      </c>
      <c r="Q303" s="4" t="str">
        <f ca="1">INDEX(INDIRECT($4:$4),Table1[//DB])</f>
        <v>SET</v>
      </c>
      <c r="R303" s="4" t="str">
        <f ca="1">INDEX(INDIRECT($4:$4),Table1[//DB])</f>
        <v/>
      </c>
      <c r="S303" s="4" t="str">
        <f ca="1">INDEX(INDIRECT($4:$4),Table1[//DB])</f>
        <v/>
      </c>
      <c r="T303" s="4">
        <f ca="1">INDEX(INDIRECT($4:$4),Table1[//DB])</f>
        <v>48</v>
      </c>
      <c r="U303" s="4" t="str">
        <f ca="1">INDEX(INDIRECT($4:$4),Table1[//DB])</f>
        <v>SET</v>
      </c>
      <c r="V303" s="4"/>
      <c r="W303" s="2">
        <f>INDEX([1]!NOTA[C],Table1[[#This Row],[//NOTA]])</f>
        <v>10</v>
      </c>
      <c r="X30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3" s="2">
        <f>IF(Table1[[#This Row],[CTN]]&lt;1,"",INDEX([1]!NOTA[QTY],Table1[[#This Row],[//NOTA]]))</f>
        <v>480</v>
      </c>
      <c r="Z303" s="2" t="str">
        <f>IF(Table1[[#This Row],[CTN]]&lt;1,"",INDEX([1]!NOTA[STN],Table1[[#This Row],[//NOTA]]))</f>
        <v>SET</v>
      </c>
      <c r="AA3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03" s="4" t="str">
        <f>IF(Table1[[#This Row],[CTN]]&lt;1,INDEX([1]!NOTA[QTY],Table1[[#This Row],[//NOTA]]),"")</f>
        <v/>
      </c>
      <c r="AC303" s="4" t="str">
        <f>IF(Table1[[#This Row],[SISA]]="","",INDEX([1]!NOTA[STN],Table1[[#This Row],[//NOTA]]))</f>
        <v/>
      </c>
      <c r="AD3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3" s="2" t="str">
        <f>IF(Table1[[#This Row],[SISA X]]="","",Table1[[#This Row],[STN X]])</f>
        <v/>
      </c>
      <c r="AF303" s="2" t="str">
        <f ca="1">IF(AND(AR$5:AR$345&gt;=$3:$3,AR$5:AR$345&lt;=$4:$4),Table1[[#This Row],[CTN]],"")</f>
        <v/>
      </c>
      <c r="AG303" s="2" t="str">
        <f ca="1">IF(Table1[[#This Row],[CTN_MG_1]]="","",Table1[[#This Row],[SISA X]])</f>
        <v/>
      </c>
      <c r="AH303" s="2" t="str">
        <f ca="1">IF(Table1[[#This Row],[QTY_ECER_MG_1]]="","",Table1[[#This Row],[STN SISA X]])</f>
        <v/>
      </c>
      <c r="AI303" s="2" t="str">
        <f ca="1">IF(Table1[[#This Row],[CTN_MG_1]]="","",COUNT(AF$6:AF303))</f>
        <v/>
      </c>
      <c r="AJ303" s="2">
        <f ca="1">IF(AND(Table1[TGL_H]&gt;=$3:$3,Table1[TGL_H]&lt;=$4:$4),Table1[CTN],"")</f>
        <v>10</v>
      </c>
      <c r="AK303" s="2" t="str">
        <f ca="1">IF(Table1[[#This Row],[CTN_MG_2]]="","",Table1[[#This Row],[SISA X]])</f>
        <v/>
      </c>
      <c r="AL303" s="2" t="str">
        <f ca="1">IF(Table1[[#This Row],[QTY_ECER_MG_2]]="","",Table1[[#This Row],[STN SISA X]])</f>
        <v/>
      </c>
      <c r="AM303" s="2">
        <f ca="1">IF(Table1[[#This Row],[CTN_MG_2]]="","",COUNT(AJ$6:AJ303))</f>
        <v>129</v>
      </c>
      <c r="AN303" s="2" t="str">
        <f ca="1">IF(AND(AR$5:AR$345&gt;=$3:$3,AR$5:AR$345&lt;=$4:$4),Table1[[#This Row],[CTN]],"")</f>
        <v/>
      </c>
      <c r="AO303" s="2" t="str">
        <f ca="1">IF(Table1[[#This Row],[CTN_MG_3]]="","",Table1[[#This Row],[SISA X]])</f>
        <v/>
      </c>
      <c r="AP303" s="2" t="str">
        <f ca="1">IF(Table1[[#This Row],[QTY_ECER_MG_3]]="","",Table1[[#This Row],[STN SISA X]])</f>
        <v/>
      </c>
      <c r="AQ303" s="4" t="str">
        <f ca="1">IF(Table1[[#This Row],[CTN_MG_3]]="","",COUNT(AN$6:AN303))</f>
        <v/>
      </c>
      <c r="AR303" s="3">
        <f ca="1">INDEX([1]!NOTA[TGL_H],Table1[[#This Row],[//NOTA]])</f>
        <v>45121</v>
      </c>
    </row>
    <row r="304" spans="1:44" x14ac:dyDescent="0.25">
      <c r="A304" s="1">
        <v>372</v>
      </c>
      <c r="D304" s="4" t="str">
        <f ca="1">INDEX([1]!NOTA[NB NOTA_C_QTY],Table1[[#This Row],[//NOTA]])</f>
        <v>oilpastelop36sppcaseseaworldjk6box6setartomoro</v>
      </c>
      <c r="E30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304" s="4" t="e">
        <f ca="1">MATCH(E$5:E$345,[2]!GLOBAL[POINTER],0)</f>
        <v>#N/A</v>
      </c>
      <c r="G304" s="4">
        <f t="shared" si="4"/>
        <v>372</v>
      </c>
      <c r="H304" s="4">
        <f ca="1">MATCH(Table1[[#This Row],[NB NOTA_C_QTY]],[3]!db[NB NOTA_C_QTY],0)</f>
        <v>1768</v>
      </c>
      <c r="I304" s="4" t="str">
        <f ca="1">INDEX(INDIRECT($4:$4),Table1[//DB])</f>
        <v>O pastel JK 36W OP-36 S</v>
      </c>
      <c r="J304" s="4" t="str">
        <f ca="1">INDEX(INDIRECT($4:$4),Table1[//DB])</f>
        <v>ARTO MORO</v>
      </c>
      <c r="K304" s="5" t="str">
        <f ca="1">INDEX(INDIRECT($4:$4),Table1[//DB])</f>
        <v>ATALI</v>
      </c>
      <c r="L304" s="4" t="str">
        <f ca="1">INDEX(INDIRECT($4:$4),Table1[//DB])</f>
        <v>6 BOX (6 SET)</v>
      </c>
      <c r="M304" s="4" t="str">
        <f ca="1">INDEX(INDIRECT($4:$4),Table1[//DB])</f>
        <v>cr/op</v>
      </c>
      <c r="N304" s="4" t="str">
        <f ca="1">INDEX(INDIRECT($4:$4),Table1[//DB])</f>
        <v>6</v>
      </c>
      <c r="O304" s="4" t="str">
        <f ca="1">INDEX(INDIRECT($4:$4),Table1[//DB])</f>
        <v>BOX</v>
      </c>
      <c r="P304" s="4" t="str">
        <f ca="1">INDEX(INDIRECT($4:$4),Table1[//DB])</f>
        <v>6</v>
      </c>
      <c r="Q304" s="4" t="str">
        <f ca="1">INDEX(INDIRECT($4:$4),Table1[//DB])</f>
        <v>SET</v>
      </c>
      <c r="R304" s="4" t="str">
        <f ca="1">INDEX(INDIRECT($4:$4),Table1[//DB])</f>
        <v/>
      </c>
      <c r="S304" s="4" t="str">
        <f ca="1">INDEX(INDIRECT($4:$4),Table1[//DB])</f>
        <v/>
      </c>
      <c r="T304" s="4">
        <f ca="1">INDEX(INDIRECT($4:$4),Table1[//DB])</f>
        <v>36</v>
      </c>
      <c r="U304" s="4" t="str">
        <f ca="1">INDEX(INDIRECT($4:$4),Table1[//DB])</f>
        <v>SET</v>
      </c>
      <c r="V304" s="4"/>
      <c r="W304" s="2">
        <f>INDEX([1]!NOTA[C],Table1[[#This Row],[//NOTA]])</f>
        <v>10</v>
      </c>
      <c r="X30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4" s="2">
        <f>IF(Table1[[#This Row],[CTN]]&lt;1,"",INDEX([1]!NOTA[QTY],Table1[[#This Row],[//NOTA]]))</f>
        <v>360</v>
      </c>
      <c r="Z304" s="2" t="str">
        <f>IF(Table1[[#This Row],[CTN]]&lt;1,"",INDEX([1]!NOTA[STN],Table1[[#This Row],[//NOTA]]))</f>
        <v>SET</v>
      </c>
      <c r="AA3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304" s="4" t="str">
        <f>IF(Table1[[#This Row],[CTN]]&lt;1,INDEX([1]!NOTA[QTY],Table1[[#This Row],[//NOTA]]),"")</f>
        <v/>
      </c>
      <c r="AC304" s="4" t="str">
        <f>IF(Table1[[#This Row],[SISA]]="","",INDEX([1]!NOTA[STN],Table1[[#This Row],[//NOTA]]))</f>
        <v/>
      </c>
      <c r="AD3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4" s="2" t="str">
        <f>IF(Table1[[#This Row],[SISA X]]="","",Table1[[#This Row],[STN X]])</f>
        <v/>
      </c>
      <c r="AF304" s="2" t="str">
        <f ca="1">IF(AND(AR$5:AR$345&gt;=$3:$3,AR$5:AR$345&lt;=$4:$4),Table1[[#This Row],[CTN]],"")</f>
        <v/>
      </c>
      <c r="AG304" s="2" t="str">
        <f ca="1">IF(Table1[[#This Row],[CTN_MG_1]]="","",Table1[[#This Row],[SISA X]])</f>
        <v/>
      </c>
      <c r="AH304" s="2" t="str">
        <f ca="1">IF(Table1[[#This Row],[QTY_ECER_MG_1]]="","",Table1[[#This Row],[STN SISA X]])</f>
        <v/>
      </c>
      <c r="AI304" s="2" t="str">
        <f ca="1">IF(Table1[[#This Row],[CTN_MG_1]]="","",COUNT(AF$6:AF304))</f>
        <v/>
      </c>
      <c r="AJ304" s="2">
        <f ca="1">IF(AND(Table1[TGL_H]&gt;=$3:$3,Table1[TGL_H]&lt;=$4:$4),Table1[CTN],"")</f>
        <v>10</v>
      </c>
      <c r="AK304" s="2" t="str">
        <f ca="1">IF(Table1[[#This Row],[CTN_MG_2]]="","",Table1[[#This Row],[SISA X]])</f>
        <v/>
      </c>
      <c r="AL304" s="2" t="str">
        <f ca="1">IF(Table1[[#This Row],[QTY_ECER_MG_2]]="","",Table1[[#This Row],[STN SISA X]])</f>
        <v/>
      </c>
      <c r="AM304" s="2">
        <f ca="1">IF(Table1[[#This Row],[CTN_MG_2]]="","",COUNT(AJ$6:AJ304))</f>
        <v>130</v>
      </c>
      <c r="AN304" s="2" t="str">
        <f ca="1">IF(AND(AR$5:AR$345&gt;=$3:$3,AR$5:AR$345&lt;=$4:$4),Table1[[#This Row],[CTN]],"")</f>
        <v/>
      </c>
      <c r="AO304" s="2" t="str">
        <f ca="1">IF(Table1[[#This Row],[CTN_MG_3]]="","",Table1[[#This Row],[SISA X]])</f>
        <v/>
      </c>
      <c r="AP304" s="2" t="str">
        <f ca="1">IF(Table1[[#This Row],[QTY_ECER_MG_3]]="","",Table1[[#This Row],[STN SISA X]])</f>
        <v/>
      </c>
      <c r="AQ304" s="4" t="str">
        <f ca="1">IF(Table1[[#This Row],[CTN_MG_3]]="","",COUNT(AN$6:AN304))</f>
        <v/>
      </c>
      <c r="AR304" s="3">
        <f ca="1">INDEX([1]!NOTA[TGL_H],Table1[[#This Row],[//NOTA]])</f>
        <v>45121</v>
      </c>
    </row>
    <row r="305" spans="1:44" x14ac:dyDescent="0.25">
      <c r="A305" s="1">
        <v>374</v>
      </c>
      <c r="D305" s="4" t="str">
        <f ca="1">INDEX([1]!NOTA[NB NOTA_C_QTY],Table1[[#This Row],[//NOTA]])</f>
        <v>oilpastelop12sppcaseseaworldjk12lsnartomoro</v>
      </c>
      <c r="E30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305" s="4" t="e">
        <f ca="1">MATCH(E$5:E$345,[2]!GLOBAL[POINTER],0)</f>
        <v>#N/A</v>
      </c>
      <c r="G305" s="4">
        <f t="shared" si="4"/>
        <v>374</v>
      </c>
      <c r="H305" s="4">
        <f ca="1">MATCH(Table1[[#This Row],[NB NOTA_C_QTY]],[3]!db[NB NOTA_C_QTY],0)</f>
        <v>1765</v>
      </c>
      <c r="I305" s="4" t="str">
        <f ca="1">INDEX(INDIRECT($4:$4),Table1[//DB])</f>
        <v>O pastel JK 12W OP-12 S</v>
      </c>
      <c r="J305" s="4" t="str">
        <f ca="1">INDEX(INDIRECT($4:$4),Table1[//DB])</f>
        <v>ARTO MORO</v>
      </c>
      <c r="K305" s="5" t="str">
        <f ca="1">INDEX(INDIRECT($4:$4),Table1[//DB])</f>
        <v>ATALI</v>
      </c>
      <c r="L305" s="4" t="str">
        <f ca="1">INDEX(INDIRECT($4:$4),Table1[//DB])</f>
        <v>12 LSN</v>
      </c>
      <c r="M305" s="4" t="str">
        <f ca="1">INDEX(INDIRECT($4:$4),Table1[//DB])</f>
        <v>cr/op</v>
      </c>
      <c r="N305" s="4" t="str">
        <f ca="1">INDEX(INDIRECT($4:$4),Table1[//DB])</f>
        <v>12</v>
      </c>
      <c r="O305" s="4" t="str">
        <f ca="1">INDEX(INDIRECT($4:$4),Table1[//DB])</f>
        <v>LSN</v>
      </c>
      <c r="P305" s="4">
        <f ca="1">INDEX(INDIRECT($4:$4),Table1[//DB])</f>
        <v>12</v>
      </c>
      <c r="Q305" s="4" t="str">
        <f ca="1">INDEX(INDIRECT($4:$4),Table1[//DB])</f>
        <v>PCS</v>
      </c>
      <c r="R305" s="4" t="str">
        <f ca="1">INDEX(INDIRECT($4:$4),Table1[//DB])</f>
        <v/>
      </c>
      <c r="S305" s="4" t="str">
        <f ca="1">INDEX(INDIRECT($4:$4),Table1[//DB])</f>
        <v/>
      </c>
      <c r="T305" s="4">
        <f ca="1">INDEX(INDIRECT($4:$4),Table1[//DB])</f>
        <v>144</v>
      </c>
      <c r="U305" s="4" t="str">
        <f ca="1">INDEX(INDIRECT($4:$4),Table1[//DB])</f>
        <v>PCS</v>
      </c>
      <c r="V305" s="4"/>
      <c r="W305" s="2">
        <f>INDEX([1]!NOTA[C],Table1[[#This Row],[//NOTA]])</f>
        <v>20</v>
      </c>
      <c r="X30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305" s="2">
        <f>IF(Table1[[#This Row],[CTN]]&lt;1,"",INDEX([1]!NOTA[QTY],Table1[[#This Row],[//NOTA]]))</f>
        <v>2880</v>
      </c>
      <c r="Z305" s="2" t="str">
        <f>IF(Table1[[#This Row],[CTN]]&lt;1,"",INDEX([1]!NOTA[STN],Table1[[#This Row],[//NOTA]]))</f>
        <v>SET</v>
      </c>
      <c r="AA3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305" s="4" t="str">
        <f>IF(Table1[[#This Row],[CTN]]&lt;1,INDEX([1]!NOTA[QTY],Table1[[#This Row],[//NOTA]]),"")</f>
        <v/>
      </c>
      <c r="AC305" s="4" t="str">
        <f>IF(Table1[[#This Row],[SISA]]="","",INDEX([1]!NOTA[STN],Table1[[#This Row],[//NOTA]]))</f>
        <v/>
      </c>
      <c r="AD3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5" s="2" t="str">
        <f>IF(Table1[[#This Row],[SISA X]]="","",Table1[[#This Row],[STN X]])</f>
        <v/>
      </c>
      <c r="AF305" s="2" t="str">
        <f ca="1">IF(AND(AR$5:AR$345&gt;=$3:$3,AR$5:AR$345&lt;=$4:$4),Table1[[#This Row],[CTN]],"")</f>
        <v/>
      </c>
      <c r="AG305" s="2" t="str">
        <f ca="1">IF(Table1[[#This Row],[CTN_MG_1]]="","",Table1[[#This Row],[SISA X]])</f>
        <v/>
      </c>
      <c r="AH305" s="2" t="str">
        <f ca="1">IF(Table1[[#This Row],[QTY_ECER_MG_1]]="","",Table1[[#This Row],[STN SISA X]])</f>
        <v/>
      </c>
      <c r="AI305" s="2" t="str">
        <f ca="1">IF(Table1[[#This Row],[CTN_MG_1]]="","",COUNT(AF$6:AF305))</f>
        <v/>
      </c>
      <c r="AJ305" s="2">
        <f ca="1">IF(AND(Table1[TGL_H]&gt;=$3:$3,Table1[TGL_H]&lt;=$4:$4),Table1[CTN],"")</f>
        <v>20</v>
      </c>
      <c r="AK305" s="2" t="str">
        <f ca="1">IF(Table1[[#This Row],[CTN_MG_2]]="","",Table1[[#This Row],[SISA X]])</f>
        <v/>
      </c>
      <c r="AL305" s="2" t="str">
        <f ca="1">IF(Table1[[#This Row],[QTY_ECER_MG_2]]="","",Table1[[#This Row],[STN SISA X]])</f>
        <v/>
      </c>
      <c r="AM305" s="2">
        <f ca="1">IF(Table1[[#This Row],[CTN_MG_2]]="","",COUNT(AJ$6:AJ305))</f>
        <v>131</v>
      </c>
      <c r="AN305" s="2" t="str">
        <f ca="1">IF(AND(AR$5:AR$345&gt;=$3:$3,AR$5:AR$345&lt;=$4:$4),Table1[[#This Row],[CTN]],"")</f>
        <v/>
      </c>
      <c r="AO305" s="2" t="str">
        <f ca="1">IF(Table1[[#This Row],[CTN_MG_3]]="","",Table1[[#This Row],[SISA X]])</f>
        <v/>
      </c>
      <c r="AP305" s="2" t="str">
        <f ca="1">IF(Table1[[#This Row],[QTY_ECER_MG_3]]="","",Table1[[#This Row],[STN SISA X]])</f>
        <v/>
      </c>
      <c r="AQ305" s="4" t="str">
        <f ca="1">IF(Table1[[#This Row],[CTN_MG_3]]="","",COUNT(AN$6:AN305))</f>
        <v/>
      </c>
      <c r="AR305" s="3">
        <f ca="1">INDEX([1]!NOTA[TGL_H],Table1[[#This Row],[//NOTA]])</f>
        <v>45121</v>
      </c>
    </row>
    <row r="306" spans="1:44" x14ac:dyDescent="0.25">
      <c r="A306" s="1">
        <v>375</v>
      </c>
      <c r="D306" s="4" t="str">
        <f ca="1">INDEX([1]!NOTA[NB NOTA_C_QTY],Table1[[#This Row],[//NOTA]])</f>
        <v>oilpastelop18sppcaseseaworldjk6lsnartomoro</v>
      </c>
      <c r="E30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306" s="4" t="e">
        <f ca="1">MATCH(E$5:E$345,[2]!GLOBAL[POINTER],0)</f>
        <v>#N/A</v>
      </c>
      <c r="G306" s="4">
        <f t="shared" si="4"/>
        <v>375</v>
      </c>
      <c r="H306" s="4">
        <f ca="1">MATCH(Table1[[#This Row],[NB NOTA_C_QTY]],[3]!db[NB NOTA_C_QTY],0)</f>
        <v>1766</v>
      </c>
      <c r="I306" s="4" t="str">
        <f ca="1">INDEX(INDIRECT($4:$4),Table1[//DB])</f>
        <v>O pastel JK 18W OP-18 S</v>
      </c>
      <c r="J306" s="4" t="str">
        <f ca="1">INDEX(INDIRECT($4:$4),Table1[//DB])</f>
        <v>ARTO MORO</v>
      </c>
      <c r="K306" s="5" t="str">
        <f ca="1">INDEX(INDIRECT($4:$4),Table1[//DB])</f>
        <v>ATALI</v>
      </c>
      <c r="L306" s="4" t="str">
        <f ca="1">INDEX(INDIRECT($4:$4),Table1[//DB])</f>
        <v>6 LSN</v>
      </c>
      <c r="M306" s="4" t="str">
        <f ca="1">INDEX(INDIRECT($4:$4),Table1[//DB])</f>
        <v>cr/op</v>
      </c>
      <c r="N306" s="4" t="str">
        <f ca="1">INDEX(INDIRECT($4:$4),Table1[//DB])</f>
        <v>6</v>
      </c>
      <c r="O306" s="4" t="str">
        <f ca="1">INDEX(INDIRECT($4:$4),Table1[//DB])</f>
        <v>LSN</v>
      </c>
      <c r="P306" s="4">
        <f ca="1">INDEX(INDIRECT($4:$4),Table1[//DB])</f>
        <v>12</v>
      </c>
      <c r="Q306" s="4" t="str">
        <f ca="1">INDEX(INDIRECT($4:$4),Table1[//DB])</f>
        <v>PCS</v>
      </c>
      <c r="R306" s="4" t="str">
        <f ca="1">INDEX(INDIRECT($4:$4),Table1[//DB])</f>
        <v/>
      </c>
      <c r="S306" s="4" t="str">
        <f ca="1">INDEX(INDIRECT($4:$4),Table1[//DB])</f>
        <v/>
      </c>
      <c r="T306" s="4">
        <f ca="1">INDEX(INDIRECT($4:$4),Table1[//DB])</f>
        <v>72</v>
      </c>
      <c r="U306" s="4" t="str">
        <f ca="1">INDEX(INDIRECT($4:$4),Table1[//DB])</f>
        <v>PCS</v>
      </c>
      <c r="V306" s="4"/>
      <c r="W306" s="2">
        <f>INDEX([1]!NOTA[C],Table1[[#This Row],[//NOTA]])</f>
        <v>10</v>
      </c>
      <c r="X30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6" s="2">
        <f>IF(Table1[[#This Row],[CTN]]&lt;1,"",INDEX([1]!NOTA[QTY],Table1[[#This Row],[//NOTA]]))</f>
        <v>720</v>
      </c>
      <c r="Z306" s="2" t="str">
        <f>IF(Table1[[#This Row],[CTN]]&lt;1,"",INDEX([1]!NOTA[STN],Table1[[#This Row],[//NOTA]]))</f>
        <v>SET</v>
      </c>
      <c r="AA3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06" s="4" t="str">
        <f>IF(Table1[[#This Row],[CTN]]&lt;1,INDEX([1]!NOTA[QTY],Table1[[#This Row],[//NOTA]]),"")</f>
        <v/>
      </c>
      <c r="AC306" s="4" t="str">
        <f>IF(Table1[[#This Row],[SISA]]="","",INDEX([1]!NOTA[STN],Table1[[#This Row],[//NOTA]]))</f>
        <v/>
      </c>
      <c r="AD3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6" s="2" t="str">
        <f>IF(Table1[[#This Row],[SISA X]]="","",Table1[[#This Row],[STN X]])</f>
        <v/>
      </c>
      <c r="AF306" s="2" t="str">
        <f ca="1">IF(AND(AR$5:AR$345&gt;=$3:$3,AR$5:AR$345&lt;=$4:$4),Table1[[#This Row],[CTN]],"")</f>
        <v/>
      </c>
      <c r="AG306" s="2" t="str">
        <f ca="1">IF(Table1[[#This Row],[CTN_MG_1]]="","",Table1[[#This Row],[SISA X]])</f>
        <v/>
      </c>
      <c r="AH306" s="2" t="str">
        <f ca="1">IF(Table1[[#This Row],[QTY_ECER_MG_1]]="","",Table1[[#This Row],[STN SISA X]])</f>
        <v/>
      </c>
      <c r="AI306" s="2" t="str">
        <f ca="1">IF(Table1[[#This Row],[CTN_MG_1]]="","",COUNT(AF$6:AF306))</f>
        <v/>
      </c>
      <c r="AJ306" s="2">
        <f ca="1">IF(AND(Table1[TGL_H]&gt;=$3:$3,Table1[TGL_H]&lt;=$4:$4),Table1[CTN],"")</f>
        <v>10</v>
      </c>
      <c r="AK306" s="2" t="str">
        <f ca="1">IF(Table1[[#This Row],[CTN_MG_2]]="","",Table1[[#This Row],[SISA X]])</f>
        <v/>
      </c>
      <c r="AL306" s="2" t="str">
        <f ca="1">IF(Table1[[#This Row],[QTY_ECER_MG_2]]="","",Table1[[#This Row],[STN SISA X]])</f>
        <v/>
      </c>
      <c r="AM306" s="2">
        <f ca="1">IF(Table1[[#This Row],[CTN_MG_2]]="","",COUNT(AJ$6:AJ306))</f>
        <v>132</v>
      </c>
      <c r="AN306" s="2" t="str">
        <f ca="1">IF(AND(AR$5:AR$345&gt;=$3:$3,AR$5:AR$345&lt;=$4:$4),Table1[[#This Row],[CTN]],"")</f>
        <v/>
      </c>
      <c r="AO306" s="2" t="str">
        <f ca="1">IF(Table1[[#This Row],[CTN_MG_3]]="","",Table1[[#This Row],[SISA X]])</f>
        <v/>
      </c>
      <c r="AP306" s="2" t="str">
        <f ca="1">IF(Table1[[#This Row],[QTY_ECER_MG_3]]="","",Table1[[#This Row],[STN SISA X]])</f>
        <v/>
      </c>
      <c r="AQ306" s="4" t="str">
        <f ca="1">IF(Table1[[#This Row],[CTN_MG_3]]="","",COUNT(AN$6:AN306))</f>
        <v/>
      </c>
      <c r="AR306" s="3">
        <f ca="1">INDEX([1]!NOTA[TGL_H],Table1[[#This Row],[//NOTA]])</f>
        <v>45121</v>
      </c>
    </row>
    <row r="307" spans="1:44" x14ac:dyDescent="0.25">
      <c r="A307" s="1">
        <v>376</v>
      </c>
      <c r="D307" s="4" t="str">
        <f ca="1">INDEX([1]!NOTA[NB NOTA_C_QTY],Table1[[#This Row],[//NOTA]])</f>
        <v>oilpastelop24sppcaseseaworldjk8box6setartomoro</v>
      </c>
      <c r="E30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307" s="4" t="e">
        <f ca="1">MATCH(E$5:E$345,[2]!GLOBAL[POINTER],0)</f>
        <v>#N/A</v>
      </c>
      <c r="G307" s="4">
        <f t="shared" si="4"/>
        <v>376</v>
      </c>
      <c r="H307" s="4">
        <f ca="1">MATCH(Table1[[#This Row],[NB NOTA_C_QTY]],[3]!db[NB NOTA_C_QTY],0)</f>
        <v>1767</v>
      </c>
      <c r="I307" s="4" t="str">
        <f ca="1">INDEX(INDIRECT($4:$4),Table1[//DB])</f>
        <v>O pastel JK 24W OP-24 S</v>
      </c>
      <c r="J307" s="4" t="str">
        <f ca="1">INDEX(INDIRECT($4:$4),Table1[//DB])</f>
        <v>ARTO MORO</v>
      </c>
      <c r="K307" s="5" t="str">
        <f ca="1">INDEX(INDIRECT($4:$4),Table1[//DB])</f>
        <v>ATALI</v>
      </c>
      <c r="L307" s="4" t="str">
        <f ca="1">INDEX(INDIRECT($4:$4),Table1[//DB])</f>
        <v>8 BOX (6 SET)</v>
      </c>
      <c r="M307" s="4" t="str">
        <f ca="1">INDEX(INDIRECT($4:$4),Table1[//DB])</f>
        <v>cr/op</v>
      </c>
      <c r="N307" s="4" t="str">
        <f ca="1">INDEX(INDIRECT($4:$4),Table1[//DB])</f>
        <v>8</v>
      </c>
      <c r="O307" s="4" t="str">
        <f ca="1">INDEX(INDIRECT($4:$4),Table1[//DB])</f>
        <v>BOX</v>
      </c>
      <c r="P307" s="4" t="str">
        <f ca="1">INDEX(INDIRECT($4:$4),Table1[//DB])</f>
        <v>6</v>
      </c>
      <c r="Q307" s="4" t="str">
        <f ca="1">INDEX(INDIRECT($4:$4),Table1[//DB])</f>
        <v>SET</v>
      </c>
      <c r="R307" s="4" t="str">
        <f ca="1">INDEX(INDIRECT($4:$4),Table1[//DB])</f>
        <v/>
      </c>
      <c r="S307" s="4" t="str">
        <f ca="1">INDEX(INDIRECT($4:$4),Table1[//DB])</f>
        <v/>
      </c>
      <c r="T307" s="4">
        <f ca="1">INDEX(INDIRECT($4:$4),Table1[//DB])</f>
        <v>48</v>
      </c>
      <c r="U307" s="4" t="str">
        <f ca="1">INDEX(INDIRECT($4:$4),Table1[//DB])</f>
        <v>SET</v>
      </c>
      <c r="V307" s="4"/>
      <c r="W307" s="2">
        <f>INDEX([1]!NOTA[C],Table1[[#This Row],[//NOTA]])</f>
        <v>10</v>
      </c>
      <c r="X30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7" s="2">
        <f>IF(Table1[[#This Row],[CTN]]&lt;1,"",INDEX([1]!NOTA[QTY],Table1[[#This Row],[//NOTA]]))</f>
        <v>480</v>
      </c>
      <c r="Z307" s="2" t="str">
        <f>IF(Table1[[#This Row],[CTN]]&lt;1,"",INDEX([1]!NOTA[STN],Table1[[#This Row],[//NOTA]]))</f>
        <v>SET</v>
      </c>
      <c r="AA3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07" s="4" t="str">
        <f>IF(Table1[[#This Row],[CTN]]&lt;1,INDEX([1]!NOTA[QTY],Table1[[#This Row],[//NOTA]]),"")</f>
        <v/>
      </c>
      <c r="AC307" s="4" t="str">
        <f>IF(Table1[[#This Row],[SISA]]="","",INDEX([1]!NOTA[STN],Table1[[#This Row],[//NOTA]]))</f>
        <v/>
      </c>
      <c r="AD3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7" s="2" t="str">
        <f>IF(Table1[[#This Row],[SISA X]]="","",Table1[[#This Row],[STN X]])</f>
        <v/>
      </c>
      <c r="AF307" s="2" t="str">
        <f ca="1">IF(AND(AR$5:AR$345&gt;=$3:$3,AR$5:AR$345&lt;=$4:$4),Table1[[#This Row],[CTN]],"")</f>
        <v/>
      </c>
      <c r="AG307" s="2" t="str">
        <f ca="1">IF(Table1[[#This Row],[CTN_MG_1]]="","",Table1[[#This Row],[SISA X]])</f>
        <v/>
      </c>
      <c r="AH307" s="2" t="str">
        <f ca="1">IF(Table1[[#This Row],[QTY_ECER_MG_1]]="","",Table1[[#This Row],[STN SISA X]])</f>
        <v/>
      </c>
      <c r="AI307" s="2" t="str">
        <f ca="1">IF(Table1[[#This Row],[CTN_MG_1]]="","",COUNT(AF$6:AF307))</f>
        <v/>
      </c>
      <c r="AJ307" s="2">
        <f ca="1">IF(AND(Table1[TGL_H]&gt;=$3:$3,Table1[TGL_H]&lt;=$4:$4),Table1[CTN],"")</f>
        <v>10</v>
      </c>
      <c r="AK307" s="2" t="str">
        <f ca="1">IF(Table1[[#This Row],[CTN_MG_2]]="","",Table1[[#This Row],[SISA X]])</f>
        <v/>
      </c>
      <c r="AL307" s="2" t="str">
        <f ca="1">IF(Table1[[#This Row],[QTY_ECER_MG_2]]="","",Table1[[#This Row],[STN SISA X]])</f>
        <v/>
      </c>
      <c r="AM307" s="2">
        <f ca="1">IF(Table1[[#This Row],[CTN_MG_2]]="","",COUNT(AJ$6:AJ307))</f>
        <v>133</v>
      </c>
      <c r="AN307" s="2" t="str">
        <f ca="1">IF(AND(AR$5:AR$345&gt;=$3:$3,AR$5:AR$345&lt;=$4:$4),Table1[[#This Row],[CTN]],"")</f>
        <v/>
      </c>
      <c r="AO307" s="2" t="str">
        <f ca="1">IF(Table1[[#This Row],[CTN_MG_3]]="","",Table1[[#This Row],[SISA X]])</f>
        <v/>
      </c>
      <c r="AP307" s="2" t="str">
        <f ca="1">IF(Table1[[#This Row],[QTY_ECER_MG_3]]="","",Table1[[#This Row],[STN SISA X]])</f>
        <v/>
      </c>
      <c r="AQ307" s="4" t="str">
        <f ca="1">IF(Table1[[#This Row],[CTN_MG_3]]="","",COUNT(AN$6:AN307))</f>
        <v/>
      </c>
      <c r="AR307" s="3">
        <f ca="1">INDEX([1]!NOTA[TGL_H],Table1[[#This Row],[//NOTA]])</f>
        <v>45121</v>
      </c>
    </row>
    <row r="308" spans="1:44" x14ac:dyDescent="0.25">
      <c r="A308" s="1">
        <v>378</v>
      </c>
      <c r="D308" s="4" t="str">
        <f ca="1">INDEX([1]!NOTA[NB NOTA_C_QTY],Table1[[#This Row],[//NOTA]])</f>
        <v>correctionfluidcfs209jk36lsnartomoro</v>
      </c>
      <c r="E30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tipeexjkcfs20936lsn</v>
      </c>
      <c r="F308" s="4" t="e">
        <f ca="1">MATCH(E$5:E$345,[2]!GLOBAL[POINTER],0)</f>
        <v>#N/A</v>
      </c>
      <c r="G308" s="4">
        <f t="shared" si="4"/>
        <v>378</v>
      </c>
      <c r="H308" s="4">
        <f ca="1">MATCH(Table1[[#This Row],[NB NOTA_C_QTY]],[3]!db[NB NOTA_C_QTY],0)</f>
        <v>565</v>
      </c>
      <c r="I308" s="4" t="str">
        <f ca="1">INDEX(INDIRECT($4:$4),Table1[//DB])</f>
        <v>Tipe-ex JK CF-S209</v>
      </c>
      <c r="J308" s="4" t="str">
        <f ca="1">INDEX(INDIRECT($4:$4),Table1[//DB])</f>
        <v>ARTO MORO</v>
      </c>
      <c r="K308" s="5" t="str">
        <f ca="1">INDEX(INDIRECT($4:$4),Table1[//DB])</f>
        <v>ATALI</v>
      </c>
      <c r="L308" s="4" t="str">
        <f ca="1">INDEX(INDIRECT($4:$4),Table1[//DB])</f>
        <v>36 LSN</v>
      </c>
      <c r="M308" s="4" t="str">
        <f ca="1">INDEX(INDIRECT($4:$4),Table1[//DB])</f>
        <v>tipex</v>
      </c>
      <c r="N308" s="4" t="str">
        <f ca="1">INDEX(INDIRECT($4:$4),Table1[//DB])</f>
        <v>36</v>
      </c>
      <c r="O308" s="4" t="str">
        <f ca="1">INDEX(INDIRECT($4:$4),Table1[//DB])</f>
        <v>LSN</v>
      </c>
      <c r="P308" s="4">
        <f ca="1">INDEX(INDIRECT($4:$4),Table1[//DB])</f>
        <v>12</v>
      </c>
      <c r="Q308" s="4" t="str">
        <f ca="1">INDEX(INDIRECT($4:$4),Table1[//DB])</f>
        <v>PCS</v>
      </c>
      <c r="R308" s="4" t="str">
        <f ca="1">INDEX(INDIRECT($4:$4),Table1[//DB])</f>
        <v/>
      </c>
      <c r="S308" s="4" t="str">
        <f ca="1">INDEX(INDIRECT($4:$4),Table1[//DB])</f>
        <v/>
      </c>
      <c r="T308" s="4">
        <f ca="1">INDEX(INDIRECT($4:$4),Table1[//DB])</f>
        <v>432</v>
      </c>
      <c r="U308" s="4" t="str">
        <f ca="1">INDEX(INDIRECT($4:$4),Table1[//DB])</f>
        <v>PCS</v>
      </c>
      <c r="V308" s="4"/>
      <c r="W308" s="2">
        <f>INDEX([1]!NOTA[C],Table1[[#This Row],[//NOTA]])</f>
        <v>5</v>
      </c>
      <c r="X30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8" s="2">
        <f>IF(Table1[[#This Row],[CTN]]&lt;1,"",INDEX([1]!NOTA[QTY],Table1[[#This Row],[//NOTA]]))</f>
        <v>180</v>
      </c>
      <c r="Z308" s="2" t="str">
        <f>IF(Table1[[#This Row],[CTN]]&lt;1,"",INDEX([1]!NOTA[STN],Table1[[#This Row],[//NOTA]]))</f>
        <v>LSN</v>
      </c>
      <c r="AA3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308" s="4" t="str">
        <f>IF(Table1[[#This Row],[CTN]]&lt;1,INDEX([1]!NOTA[QTY],Table1[[#This Row],[//NOTA]]),"")</f>
        <v/>
      </c>
      <c r="AC308" s="4" t="str">
        <f>IF(Table1[[#This Row],[SISA]]="","",INDEX([1]!NOTA[STN],Table1[[#This Row],[//NOTA]]))</f>
        <v/>
      </c>
      <c r="AD3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8" s="2" t="str">
        <f>IF(Table1[[#This Row],[SISA X]]="","",Table1[[#This Row],[STN X]])</f>
        <v/>
      </c>
      <c r="AF308" s="2" t="str">
        <f ca="1">IF(AND(AR$5:AR$345&gt;=$3:$3,AR$5:AR$345&lt;=$4:$4),Table1[[#This Row],[CTN]],"")</f>
        <v/>
      </c>
      <c r="AG308" s="2" t="str">
        <f ca="1">IF(Table1[[#This Row],[CTN_MG_1]]="","",Table1[[#This Row],[SISA X]])</f>
        <v/>
      </c>
      <c r="AH308" s="2" t="str">
        <f ca="1">IF(Table1[[#This Row],[QTY_ECER_MG_1]]="","",Table1[[#This Row],[STN SISA X]])</f>
        <v/>
      </c>
      <c r="AI308" s="2" t="str">
        <f ca="1">IF(Table1[[#This Row],[CTN_MG_1]]="","",COUNT(AF$6:AF308))</f>
        <v/>
      </c>
      <c r="AJ308" s="2">
        <f ca="1">IF(AND(Table1[TGL_H]&gt;=$3:$3,Table1[TGL_H]&lt;=$4:$4),Table1[CTN],"")</f>
        <v>5</v>
      </c>
      <c r="AK308" s="2" t="str">
        <f ca="1">IF(Table1[[#This Row],[CTN_MG_2]]="","",Table1[[#This Row],[SISA X]])</f>
        <v/>
      </c>
      <c r="AL308" s="2" t="str">
        <f ca="1">IF(Table1[[#This Row],[QTY_ECER_MG_2]]="","",Table1[[#This Row],[STN SISA X]])</f>
        <v/>
      </c>
      <c r="AM308" s="2">
        <f ca="1">IF(Table1[[#This Row],[CTN_MG_2]]="","",COUNT(AJ$6:AJ308))</f>
        <v>134</v>
      </c>
      <c r="AN308" s="2" t="str">
        <f ca="1">IF(AND(AR$5:AR$345&gt;=$3:$3,AR$5:AR$345&lt;=$4:$4),Table1[[#This Row],[CTN]],"")</f>
        <v/>
      </c>
      <c r="AO308" s="2" t="str">
        <f ca="1">IF(Table1[[#This Row],[CTN_MG_3]]="","",Table1[[#This Row],[SISA X]])</f>
        <v/>
      </c>
      <c r="AP308" s="2" t="str">
        <f ca="1">IF(Table1[[#This Row],[QTY_ECER_MG_3]]="","",Table1[[#This Row],[STN SISA X]])</f>
        <v/>
      </c>
      <c r="AQ308" s="4" t="str">
        <f ca="1">IF(Table1[[#This Row],[CTN_MG_3]]="","",COUNT(AN$6:AN308))</f>
        <v/>
      </c>
      <c r="AR308" s="3">
        <f ca="1">INDEX([1]!NOTA[TGL_H],Table1[[#This Row],[//NOTA]])</f>
        <v>45121</v>
      </c>
    </row>
    <row r="309" spans="1:44" x14ac:dyDescent="0.25">
      <c r="A309" s="1">
        <v>379</v>
      </c>
      <c r="D309" s="4" t="str">
        <f ca="1">INDEX([1]!NOTA[NB NOTA_C_QTY],Table1[[#This Row],[//NOTA]])</f>
        <v>correctionfluidcfs210jk36lsnartomoro</v>
      </c>
      <c r="E30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tipeexjkcfs21036lsn</v>
      </c>
      <c r="F309" s="4" t="e">
        <f ca="1">MATCH(E$5:E$345,[2]!GLOBAL[POINTER],0)</f>
        <v>#N/A</v>
      </c>
      <c r="G309" s="4">
        <f t="shared" si="4"/>
        <v>379</v>
      </c>
      <c r="H309" s="4">
        <f ca="1">MATCH(Table1[[#This Row],[NB NOTA_C_QTY]],[3]!db[NB NOTA_C_QTY],0)</f>
        <v>566</v>
      </c>
      <c r="I309" s="4" t="str">
        <f ca="1">INDEX(INDIRECT($4:$4),Table1[//DB])</f>
        <v>Tipe-ex JK CF-S210</v>
      </c>
      <c r="J309" s="4" t="str">
        <f ca="1">INDEX(INDIRECT($4:$4),Table1[//DB])</f>
        <v>ARTO MORO</v>
      </c>
      <c r="K309" s="5" t="str">
        <f ca="1">INDEX(INDIRECT($4:$4),Table1[//DB])</f>
        <v>ATALI</v>
      </c>
      <c r="L309" s="4" t="str">
        <f ca="1">INDEX(INDIRECT($4:$4),Table1[//DB])</f>
        <v>36 LSN</v>
      </c>
      <c r="M309" s="4" t="str">
        <f ca="1">INDEX(INDIRECT($4:$4),Table1[//DB])</f>
        <v>tipex</v>
      </c>
      <c r="N309" s="4" t="str">
        <f ca="1">INDEX(INDIRECT($4:$4),Table1[//DB])</f>
        <v>36</v>
      </c>
      <c r="O309" s="4" t="str">
        <f ca="1">INDEX(INDIRECT($4:$4),Table1[//DB])</f>
        <v>LSN</v>
      </c>
      <c r="P309" s="4">
        <f ca="1">INDEX(INDIRECT($4:$4),Table1[//DB])</f>
        <v>12</v>
      </c>
      <c r="Q309" s="4" t="str">
        <f ca="1">INDEX(INDIRECT($4:$4),Table1[//DB])</f>
        <v>PCS</v>
      </c>
      <c r="R309" s="4" t="str">
        <f ca="1">INDEX(INDIRECT($4:$4),Table1[//DB])</f>
        <v/>
      </c>
      <c r="S309" s="4" t="str">
        <f ca="1">INDEX(INDIRECT($4:$4),Table1[//DB])</f>
        <v/>
      </c>
      <c r="T309" s="4">
        <f ca="1">INDEX(INDIRECT($4:$4),Table1[//DB])</f>
        <v>432</v>
      </c>
      <c r="U309" s="4" t="str">
        <f ca="1">INDEX(INDIRECT($4:$4),Table1[//DB])</f>
        <v>PCS</v>
      </c>
      <c r="V309" s="4"/>
      <c r="W309" s="2">
        <f>INDEX([1]!NOTA[C],Table1[[#This Row],[//NOTA]])</f>
        <v>5</v>
      </c>
      <c r="X30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9" s="2">
        <f>IF(Table1[[#This Row],[CTN]]&lt;1,"",INDEX([1]!NOTA[QTY],Table1[[#This Row],[//NOTA]]))</f>
        <v>180</v>
      </c>
      <c r="Z309" s="2" t="str">
        <f>IF(Table1[[#This Row],[CTN]]&lt;1,"",INDEX([1]!NOTA[STN],Table1[[#This Row],[//NOTA]]))</f>
        <v>LSN</v>
      </c>
      <c r="AA3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309" s="4" t="str">
        <f>IF(Table1[[#This Row],[CTN]]&lt;1,INDEX([1]!NOTA[QTY],Table1[[#This Row],[//NOTA]]),"")</f>
        <v/>
      </c>
      <c r="AC309" s="4" t="str">
        <f>IF(Table1[[#This Row],[SISA]]="","",INDEX([1]!NOTA[STN],Table1[[#This Row],[//NOTA]]))</f>
        <v/>
      </c>
      <c r="AD3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9" s="2" t="str">
        <f>IF(Table1[[#This Row],[SISA X]]="","",Table1[[#This Row],[STN X]])</f>
        <v/>
      </c>
      <c r="AF309" s="2" t="str">
        <f ca="1">IF(AND(AR$5:AR$345&gt;=$3:$3,AR$5:AR$345&lt;=$4:$4),Table1[[#This Row],[CTN]],"")</f>
        <v/>
      </c>
      <c r="AG309" s="2" t="str">
        <f ca="1">IF(Table1[[#This Row],[CTN_MG_1]]="","",Table1[[#This Row],[SISA X]])</f>
        <v/>
      </c>
      <c r="AH309" s="2" t="str">
        <f ca="1">IF(Table1[[#This Row],[QTY_ECER_MG_1]]="","",Table1[[#This Row],[STN SISA X]])</f>
        <v/>
      </c>
      <c r="AI309" s="2" t="str">
        <f ca="1">IF(Table1[[#This Row],[CTN_MG_1]]="","",COUNT(AF$6:AF309))</f>
        <v/>
      </c>
      <c r="AJ309" s="2">
        <f ca="1">IF(AND(Table1[TGL_H]&gt;=$3:$3,Table1[TGL_H]&lt;=$4:$4),Table1[CTN],"")</f>
        <v>5</v>
      </c>
      <c r="AK309" s="2" t="str">
        <f ca="1">IF(Table1[[#This Row],[CTN_MG_2]]="","",Table1[[#This Row],[SISA X]])</f>
        <v/>
      </c>
      <c r="AL309" s="2" t="str">
        <f ca="1">IF(Table1[[#This Row],[QTY_ECER_MG_2]]="","",Table1[[#This Row],[STN SISA X]])</f>
        <v/>
      </c>
      <c r="AM309" s="2">
        <f ca="1">IF(Table1[[#This Row],[CTN_MG_2]]="","",COUNT(AJ$6:AJ309))</f>
        <v>135</v>
      </c>
      <c r="AN309" s="2" t="str">
        <f ca="1">IF(AND(AR$5:AR$345&gt;=$3:$3,AR$5:AR$345&lt;=$4:$4),Table1[[#This Row],[CTN]],"")</f>
        <v/>
      </c>
      <c r="AO309" s="2" t="str">
        <f ca="1">IF(Table1[[#This Row],[CTN_MG_3]]="","",Table1[[#This Row],[SISA X]])</f>
        <v/>
      </c>
      <c r="AP309" s="2" t="str">
        <f ca="1">IF(Table1[[#This Row],[QTY_ECER_MG_3]]="","",Table1[[#This Row],[STN SISA X]])</f>
        <v/>
      </c>
      <c r="AQ309" s="4" t="str">
        <f ca="1">IF(Table1[[#This Row],[CTN_MG_3]]="","",COUNT(AN$6:AN309))</f>
        <v/>
      </c>
      <c r="AR309" s="3">
        <f ca="1">INDEX([1]!NOTA[TGL_H],Table1[[#This Row],[//NOTA]])</f>
        <v>45121</v>
      </c>
    </row>
    <row r="310" spans="1:44" x14ac:dyDescent="0.25">
      <c r="A310" s="1">
        <v>381</v>
      </c>
      <c r="D310" s="4" t="str">
        <f ca="1">INDEX([1]!NOTA[NB NOTA_C_QTY],Table1[[#This Row],[//NOTA]])</f>
        <v>gluestickgs10215gramjk24box24pcsartomoro</v>
      </c>
      <c r="E31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lemstickjkgs10224box24pcs</v>
      </c>
      <c r="F310" s="4" t="e">
        <f ca="1">MATCH(E$5:E$345,[2]!GLOBAL[POINTER],0)</f>
        <v>#N/A</v>
      </c>
      <c r="G310" s="4">
        <f t="shared" si="4"/>
        <v>381</v>
      </c>
      <c r="H310" s="4">
        <f ca="1">MATCH(Table1[[#This Row],[NB NOTA_C_QTY]],[3]!db[NB NOTA_C_QTY],0)</f>
        <v>1045</v>
      </c>
      <c r="I310" s="4" t="str">
        <f ca="1">INDEX(INDIRECT($4:$4),Table1[//DB])</f>
        <v>Lem stick JK GS-102</v>
      </c>
      <c r="J310" s="4" t="str">
        <f ca="1">INDEX(INDIRECT($4:$4),Table1[//DB])</f>
        <v>ARTO MORO</v>
      </c>
      <c r="K310" s="5" t="str">
        <f ca="1">INDEX(INDIRECT($4:$4),Table1[//DB])</f>
        <v>ATALI</v>
      </c>
      <c r="L310" s="4" t="str">
        <f ca="1">INDEX(INDIRECT($4:$4),Table1[//DB])</f>
        <v>24 BOX (24 PCS)</v>
      </c>
      <c r="M310" s="4" t="str">
        <f ca="1">INDEX(INDIRECT($4:$4),Table1[//DB])</f>
        <v>lem</v>
      </c>
      <c r="N310" s="4" t="str">
        <f ca="1">INDEX(INDIRECT($4:$4),Table1[//DB])</f>
        <v>24</v>
      </c>
      <c r="O310" s="4" t="str">
        <f ca="1">INDEX(INDIRECT($4:$4),Table1[//DB])</f>
        <v>BOX</v>
      </c>
      <c r="P310" s="4" t="str">
        <f ca="1">INDEX(INDIRECT($4:$4),Table1[//DB])</f>
        <v>24</v>
      </c>
      <c r="Q310" s="4" t="str">
        <f ca="1">INDEX(INDIRECT($4:$4),Table1[//DB])</f>
        <v>PCS</v>
      </c>
      <c r="R310" s="4" t="str">
        <f ca="1">INDEX(INDIRECT($4:$4),Table1[//DB])</f>
        <v/>
      </c>
      <c r="S310" s="4" t="str">
        <f ca="1">INDEX(INDIRECT($4:$4),Table1[//DB])</f>
        <v/>
      </c>
      <c r="T310" s="4">
        <f ca="1">INDEX(INDIRECT($4:$4),Table1[//DB])</f>
        <v>576</v>
      </c>
      <c r="U310" s="4" t="str">
        <f ca="1">INDEX(INDIRECT($4:$4),Table1[//DB])</f>
        <v>PCS</v>
      </c>
      <c r="V310" s="4"/>
      <c r="W310" s="2">
        <f>INDEX([1]!NOTA[C],Table1[[#This Row],[//NOTA]])</f>
        <v>1</v>
      </c>
      <c r="X3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0" s="2">
        <f>IF(Table1[[#This Row],[CTN]]&lt;1,"",INDEX([1]!NOTA[QTY],Table1[[#This Row],[//NOTA]]))</f>
        <v>576</v>
      </c>
      <c r="Z310" s="2" t="str">
        <f>IF(Table1[[#This Row],[CTN]]&lt;1,"",INDEX([1]!NOTA[STN],Table1[[#This Row],[//NOTA]]))</f>
        <v>PCS</v>
      </c>
      <c r="AA3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310" s="4" t="str">
        <f>IF(Table1[[#This Row],[CTN]]&lt;1,INDEX([1]!NOTA[QTY],Table1[[#This Row],[//NOTA]]),"")</f>
        <v/>
      </c>
      <c r="AC310" s="4" t="str">
        <f>IF(Table1[[#This Row],[SISA]]="","",INDEX([1]!NOTA[STN],Table1[[#This Row],[//NOTA]]))</f>
        <v/>
      </c>
      <c r="AD3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0" s="2" t="str">
        <f>IF(Table1[[#This Row],[SISA X]]="","",Table1[[#This Row],[STN X]])</f>
        <v/>
      </c>
      <c r="AF310" s="2" t="str">
        <f ca="1">IF(AND(AR$5:AR$345&gt;=$3:$3,AR$5:AR$345&lt;=$4:$4),Table1[[#This Row],[CTN]],"")</f>
        <v/>
      </c>
      <c r="AG310" s="2" t="str">
        <f ca="1">IF(Table1[[#This Row],[CTN_MG_1]]="","",Table1[[#This Row],[SISA X]])</f>
        <v/>
      </c>
      <c r="AH310" s="2" t="str">
        <f ca="1">IF(Table1[[#This Row],[QTY_ECER_MG_1]]="","",Table1[[#This Row],[STN SISA X]])</f>
        <v/>
      </c>
      <c r="AI310" s="2" t="str">
        <f ca="1">IF(Table1[[#This Row],[CTN_MG_1]]="","",COUNT(AF$6:AF310))</f>
        <v/>
      </c>
      <c r="AJ310" s="2">
        <f ca="1">IF(AND(Table1[TGL_H]&gt;=$3:$3,Table1[TGL_H]&lt;=$4:$4),Table1[CTN],"")</f>
        <v>1</v>
      </c>
      <c r="AK310" s="2" t="str">
        <f ca="1">IF(Table1[[#This Row],[CTN_MG_2]]="","",Table1[[#This Row],[SISA X]])</f>
        <v/>
      </c>
      <c r="AL310" s="2" t="str">
        <f ca="1">IF(Table1[[#This Row],[QTY_ECER_MG_2]]="","",Table1[[#This Row],[STN SISA X]])</f>
        <v/>
      </c>
      <c r="AM310" s="2">
        <f ca="1">IF(Table1[[#This Row],[CTN_MG_2]]="","",COUNT(AJ$6:AJ310))</f>
        <v>136</v>
      </c>
      <c r="AN310" s="2" t="str">
        <f ca="1">IF(AND(AR$5:AR$345&gt;=$3:$3,AR$5:AR$345&lt;=$4:$4),Table1[[#This Row],[CTN]],"")</f>
        <v/>
      </c>
      <c r="AO310" s="2" t="str">
        <f ca="1">IF(Table1[[#This Row],[CTN_MG_3]]="","",Table1[[#This Row],[SISA X]])</f>
        <v/>
      </c>
      <c r="AP310" s="2" t="str">
        <f ca="1">IF(Table1[[#This Row],[QTY_ECER_MG_3]]="","",Table1[[#This Row],[STN SISA X]])</f>
        <v/>
      </c>
      <c r="AQ310" s="4" t="str">
        <f ca="1">IF(Table1[[#This Row],[CTN_MG_3]]="","",COUNT(AN$6:AN310))</f>
        <v/>
      </c>
      <c r="AR310" s="3">
        <f ca="1">INDEX([1]!NOTA[TGL_H],Table1[[#This Row],[//NOTA]])</f>
        <v>45121</v>
      </c>
    </row>
    <row r="311" spans="1:44" x14ac:dyDescent="0.25">
      <c r="A311" s="1">
        <v>382</v>
      </c>
      <c r="D311" s="4" t="str">
        <f ca="1">INDEX([1]!NOTA[NB NOTA_C_QTY],Table1[[#This Row],[//NOTA]])</f>
        <v>gluestickgs103batikjk36box24pcsartomoro</v>
      </c>
      <c r="E31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lemstickjkgs10336box24pcs</v>
      </c>
      <c r="F311" s="4" t="e">
        <f ca="1">MATCH(E$5:E$345,[2]!GLOBAL[POINTER],0)</f>
        <v>#N/A</v>
      </c>
      <c r="G311" s="4">
        <f t="shared" si="4"/>
        <v>382</v>
      </c>
      <c r="H311" s="4">
        <f ca="1">MATCH(Table1[[#This Row],[NB NOTA_C_QTY]],[3]!db[NB NOTA_C_QTY],0)</f>
        <v>1046</v>
      </c>
      <c r="I311" s="4" t="str">
        <f ca="1">INDEX(INDIRECT($4:$4),Table1[//DB])</f>
        <v>Lem stick JK GS-103</v>
      </c>
      <c r="J311" s="4" t="str">
        <f ca="1">INDEX(INDIRECT($4:$4),Table1[//DB])</f>
        <v>ARTO MORO</v>
      </c>
      <c r="K311" s="5" t="str">
        <f ca="1">INDEX(INDIRECT($4:$4),Table1[//DB])</f>
        <v>ATALI</v>
      </c>
      <c r="L311" s="4" t="str">
        <f ca="1">INDEX(INDIRECT($4:$4),Table1[//DB])</f>
        <v>36 BOX (24 PCS)</v>
      </c>
      <c r="M311" s="4" t="str">
        <f ca="1">INDEX(INDIRECT($4:$4),Table1[//DB])</f>
        <v>lem</v>
      </c>
      <c r="N311" s="4" t="str">
        <f ca="1">INDEX(INDIRECT($4:$4),Table1[//DB])</f>
        <v>36</v>
      </c>
      <c r="O311" s="4" t="str">
        <f ca="1">INDEX(INDIRECT($4:$4),Table1[//DB])</f>
        <v>BOX</v>
      </c>
      <c r="P311" s="4" t="str">
        <f ca="1">INDEX(INDIRECT($4:$4),Table1[//DB])</f>
        <v>24</v>
      </c>
      <c r="Q311" s="4" t="str">
        <f ca="1">INDEX(INDIRECT($4:$4),Table1[//DB])</f>
        <v>PCS</v>
      </c>
      <c r="R311" s="4" t="str">
        <f ca="1">INDEX(INDIRECT($4:$4),Table1[//DB])</f>
        <v/>
      </c>
      <c r="S311" s="4" t="str">
        <f ca="1">INDEX(INDIRECT($4:$4),Table1[//DB])</f>
        <v/>
      </c>
      <c r="T311" s="4">
        <f ca="1">INDEX(INDIRECT($4:$4),Table1[//DB])</f>
        <v>864</v>
      </c>
      <c r="U311" s="4" t="str">
        <f ca="1">INDEX(INDIRECT($4:$4),Table1[//DB])</f>
        <v>PCS</v>
      </c>
      <c r="V311" s="4"/>
      <c r="W311" s="2">
        <f>INDEX([1]!NOTA[C],Table1[[#This Row],[//NOTA]])</f>
        <v>1</v>
      </c>
      <c r="X31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1" s="2">
        <f>IF(Table1[[#This Row],[CTN]]&lt;1,"",INDEX([1]!NOTA[QTY],Table1[[#This Row],[//NOTA]]))</f>
        <v>864</v>
      </c>
      <c r="Z311" s="2" t="str">
        <f>IF(Table1[[#This Row],[CTN]]&lt;1,"",INDEX([1]!NOTA[STN],Table1[[#This Row],[//NOTA]]))</f>
        <v>PCS</v>
      </c>
      <c r="AA3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11" s="4" t="str">
        <f>IF(Table1[[#This Row],[CTN]]&lt;1,INDEX([1]!NOTA[QTY],Table1[[#This Row],[//NOTA]]),"")</f>
        <v/>
      </c>
      <c r="AC311" s="4" t="str">
        <f>IF(Table1[[#This Row],[SISA]]="","",INDEX([1]!NOTA[STN],Table1[[#This Row],[//NOTA]]))</f>
        <v/>
      </c>
      <c r="AD3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1" s="2" t="str">
        <f>IF(Table1[[#This Row],[SISA X]]="","",Table1[[#This Row],[STN X]])</f>
        <v/>
      </c>
      <c r="AF311" s="2" t="str">
        <f ca="1">IF(AND(AR$5:AR$345&gt;=$3:$3,AR$5:AR$345&lt;=$4:$4),Table1[[#This Row],[CTN]],"")</f>
        <v/>
      </c>
      <c r="AG311" s="2" t="str">
        <f ca="1">IF(Table1[[#This Row],[CTN_MG_1]]="","",Table1[[#This Row],[SISA X]])</f>
        <v/>
      </c>
      <c r="AH311" s="2" t="str">
        <f ca="1">IF(Table1[[#This Row],[QTY_ECER_MG_1]]="","",Table1[[#This Row],[STN SISA X]])</f>
        <v/>
      </c>
      <c r="AI311" s="2" t="str">
        <f ca="1">IF(Table1[[#This Row],[CTN_MG_1]]="","",COUNT(AF$6:AF311))</f>
        <v/>
      </c>
      <c r="AJ311" s="2">
        <f ca="1">IF(AND(Table1[TGL_H]&gt;=$3:$3,Table1[TGL_H]&lt;=$4:$4),Table1[CTN],"")</f>
        <v>1</v>
      </c>
      <c r="AK311" s="2" t="str">
        <f ca="1">IF(Table1[[#This Row],[CTN_MG_2]]="","",Table1[[#This Row],[SISA X]])</f>
        <v/>
      </c>
      <c r="AL311" s="2" t="str">
        <f ca="1">IF(Table1[[#This Row],[QTY_ECER_MG_2]]="","",Table1[[#This Row],[STN SISA X]])</f>
        <v/>
      </c>
      <c r="AM311" s="2">
        <f ca="1">IF(Table1[[#This Row],[CTN_MG_2]]="","",COUNT(AJ$6:AJ311))</f>
        <v>137</v>
      </c>
      <c r="AN311" s="2" t="str">
        <f ca="1">IF(AND(AR$5:AR$345&gt;=$3:$3,AR$5:AR$345&lt;=$4:$4),Table1[[#This Row],[CTN]],"")</f>
        <v/>
      </c>
      <c r="AO311" s="2" t="str">
        <f ca="1">IF(Table1[[#This Row],[CTN_MG_3]]="","",Table1[[#This Row],[SISA X]])</f>
        <v/>
      </c>
      <c r="AP311" s="2" t="str">
        <f ca="1">IF(Table1[[#This Row],[QTY_ECER_MG_3]]="","",Table1[[#This Row],[STN SISA X]])</f>
        <v/>
      </c>
      <c r="AQ311" s="4" t="str">
        <f ca="1">IF(Table1[[#This Row],[CTN_MG_3]]="","",COUNT(AN$6:AN311))</f>
        <v/>
      </c>
      <c r="AR311" s="3">
        <f ca="1">INDEX([1]!NOTA[TGL_H],Table1[[#This Row],[//NOTA]])</f>
        <v>45121</v>
      </c>
    </row>
    <row r="312" spans="1:44" x14ac:dyDescent="0.25">
      <c r="A312" s="1">
        <v>383</v>
      </c>
      <c r="D312" s="4" t="str">
        <f ca="1">INDEX([1]!NOTA[NB NOTA_C_QTY],Table1[[#This Row],[//NOTA]])</f>
        <v>scissorssc828jk12lsnartomoro</v>
      </c>
      <c r="E31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guntingjksc82812lsn</v>
      </c>
      <c r="F312" s="4" t="e">
        <f ca="1">MATCH(E$5:E$345,[2]!GLOBAL[POINTER],0)</f>
        <v>#N/A</v>
      </c>
      <c r="G312" s="4">
        <f t="shared" si="4"/>
        <v>383</v>
      </c>
      <c r="H312" s="4">
        <f ca="1">MATCH(Table1[[#This Row],[NB NOTA_C_QTY]],[3]!db[NB NOTA_C_QTY],0)</f>
        <v>2223</v>
      </c>
      <c r="I312" s="4" t="str">
        <f ca="1">INDEX(INDIRECT($4:$4),Table1[//DB])</f>
        <v>Gunting JK SC-828</v>
      </c>
      <c r="J312" s="4" t="str">
        <f ca="1">INDEX(INDIRECT($4:$4),Table1[//DB])</f>
        <v>ARTO MORO</v>
      </c>
      <c r="K312" s="5" t="str">
        <f ca="1">INDEX(INDIRECT($4:$4),Table1[//DB])</f>
        <v>ATALI</v>
      </c>
      <c r="L312" s="4" t="str">
        <f ca="1">INDEX(INDIRECT($4:$4),Table1[//DB])</f>
        <v>12 LSN</v>
      </c>
      <c r="M312" s="4" t="str">
        <f ca="1">INDEX(INDIRECT($4:$4),Table1[//DB])</f>
        <v>gunting</v>
      </c>
      <c r="N312" s="4" t="str">
        <f ca="1">INDEX(INDIRECT($4:$4),Table1[//DB])</f>
        <v>12</v>
      </c>
      <c r="O312" s="4" t="str">
        <f ca="1">INDEX(INDIRECT($4:$4),Table1[//DB])</f>
        <v>LSN</v>
      </c>
      <c r="P312" s="4">
        <f ca="1">INDEX(INDIRECT($4:$4),Table1[//DB])</f>
        <v>12</v>
      </c>
      <c r="Q312" s="4" t="str">
        <f ca="1">INDEX(INDIRECT($4:$4),Table1[//DB])</f>
        <v>PCS</v>
      </c>
      <c r="R312" s="4" t="str">
        <f ca="1">INDEX(INDIRECT($4:$4),Table1[//DB])</f>
        <v/>
      </c>
      <c r="S312" s="4" t="str">
        <f ca="1">INDEX(INDIRECT($4:$4),Table1[//DB])</f>
        <v/>
      </c>
      <c r="T312" s="4">
        <f ca="1">INDEX(INDIRECT($4:$4),Table1[//DB])</f>
        <v>144</v>
      </c>
      <c r="U312" s="4" t="str">
        <f ca="1">INDEX(INDIRECT($4:$4),Table1[//DB])</f>
        <v>PCS</v>
      </c>
      <c r="V312" s="4"/>
      <c r="W312" s="2">
        <f>INDEX([1]!NOTA[C],Table1[[#This Row],[//NOTA]])</f>
        <v>5</v>
      </c>
      <c r="X31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2" s="2">
        <f>IF(Table1[[#This Row],[CTN]]&lt;1,"",INDEX([1]!NOTA[QTY],Table1[[#This Row],[//NOTA]]))</f>
        <v>720</v>
      </c>
      <c r="Z312" s="2" t="str">
        <f>IF(Table1[[#This Row],[CTN]]&lt;1,"",INDEX([1]!NOTA[STN],Table1[[#This Row],[//NOTA]]))</f>
        <v>PCS</v>
      </c>
      <c r="AA3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12" s="4" t="str">
        <f>IF(Table1[[#This Row],[CTN]]&lt;1,INDEX([1]!NOTA[QTY],Table1[[#This Row],[//NOTA]]),"")</f>
        <v/>
      </c>
      <c r="AC312" s="4" t="str">
        <f>IF(Table1[[#This Row],[SISA]]="","",INDEX([1]!NOTA[STN],Table1[[#This Row],[//NOTA]]))</f>
        <v/>
      </c>
      <c r="AD3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2" s="2" t="str">
        <f>IF(Table1[[#This Row],[SISA X]]="","",Table1[[#This Row],[STN X]])</f>
        <v/>
      </c>
      <c r="AF312" s="2" t="str">
        <f ca="1">IF(AND(AR$5:AR$345&gt;=$3:$3,AR$5:AR$345&lt;=$4:$4),Table1[[#This Row],[CTN]],"")</f>
        <v/>
      </c>
      <c r="AG312" s="2" t="str">
        <f ca="1">IF(Table1[[#This Row],[CTN_MG_1]]="","",Table1[[#This Row],[SISA X]])</f>
        <v/>
      </c>
      <c r="AH312" s="2" t="str">
        <f ca="1">IF(Table1[[#This Row],[QTY_ECER_MG_1]]="","",Table1[[#This Row],[STN SISA X]])</f>
        <v/>
      </c>
      <c r="AI312" s="2" t="str">
        <f ca="1">IF(Table1[[#This Row],[CTN_MG_1]]="","",COUNT(AF$6:AF312))</f>
        <v/>
      </c>
      <c r="AJ312" s="2">
        <f ca="1">IF(AND(Table1[TGL_H]&gt;=$3:$3,Table1[TGL_H]&lt;=$4:$4),Table1[CTN],"")</f>
        <v>5</v>
      </c>
      <c r="AK312" s="2" t="str">
        <f ca="1">IF(Table1[[#This Row],[CTN_MG_2]]="","",Table1[[#This Row],[SISA X]])</f>
        <v/>
      </c>
      <c r="AL312" s="2" t="str">
        <f ca="1">IF(Table1[[#This Row],[QTY_ECER_MG_2]]="","",Table1[[#This Row],[STN SISA X]])</f>
        <v/>
      </c>
      <c r="AM312" s="2">
        <f ca="1">IF(Table1[[#This Row],[CTN_MG_2]]="","",COUNT(AJ$6:AJ312))</f>
        <v>138</v>
      </c>
      <c r="AN312" s="2" t="str">
        <f ca="1">IF(AND(AR$5:AR$345&gt;=$3:$3,AR$5:AR$345&lt;=$4:$4),Table1[[#This Row],[CTN]],"")</f>
        <v/>
      </c>
      <c r="AO312" s="2" t="str">
        <f ca="1">IF(Table1[[#This Row],[CTN_MG_3]]="","",Table1[[#This Row],[SISA X]])</f>
        <v/>
      </c>
      <c r="AP312" s="2" t="str">
        <f ca="1">IF(Table1[[#This Row],[QTY_ECER_MG_3]]="","",Table1[[#This Row],[STN SISA X]])</f>
        <v/>
      </c>
      <c r="AQ312" s="4" t="str">
        <f ca="1">IF(Table1[[#This Row],[CTN_MG_3]]="","",COUNT(AN$6:AN312))</f>
        <v/>
      </c>
      <c r="AR312" s="3">
        <f ca="1">INDEX([1]!NOTA[TGL_H],Table1[[#This Row],[//NOTA]])</f>
        <v>45121</v>
      </c>
    </row>
    <row r="313" spans="1:44" x14ac:dyDescent="0.25">
      <c r="A313" s="1">
        <v>384</v>
      </c>
      <c r="D313" s="4" t="str">
        <f ca="1">INDEX([1]!NOTA[NB NOTA_C_QTY],Table1[[#This Row],[//NOTA]])</f>
        <v>scissorssc838jk12lsnartomoro</v>
      </c>
      <c r="E31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guntingjksc83812lsn</v>
      </c>
      <c r="F313" s="4" t="e">
        <f ca="1">MATCH(E$5:E$345,[2]!GLOBAL[POINTER],0)</f>
        <v>#N/A</v>
      </c>
      <c r="G313" s="4">
        <f t="shared" si="4"/>
        <v>384</v>
      </c>
      <c r="H313" s="4">
        <f ca="1">MATCH(Table1[[#This Row],[NB NOTA_C_QTY]],[3]!db[NB NOTA_C_QTY],0)</f>
        <v>2224</v>
      </c>
      <c r="I313" s="4" t="str">
        <f ca="1">INDEX(INDIRECT($4:$4),Table1[//DB])</f>
        <v>Gunting JK SC-838</v>
      </c>
      <c r="J313" s="4" t="str">
        <f ca="1">INDEX(INDIRECT($4:$4),Table1[//DB])</f>
        <v>ARTO MORO</v>
      </c>
      <c r="K313" s="5" t="str">
        <f ca="1">INDEX(INDIRECT($4:$4),Table1[//DB])</f>
        <v>ATALI</v>
      </c>
      <c r="L313" s="4" t="str">
        <f ca="1">INDEX(INDIRECT($4:$4),Table1[//DB])</f>
        <v>12 LSN</v>
      </c>
      <c r="M313" s="4" t="str">
        <f ca="1">INDEX(INDIRECT($4:$4),Table1[//DB])</f>
        <v>gunting</v>
      </c>
      <c r="N313" s="4" t="str">
        <f ca="1">INDEX(INDIRECT($4:$4),Table1[//DB])</f>
        <v>12</v>
      </c>
      <c r="O313" s="4" t="str">
        <f ca="1">INDEX(INDIRECT($4:$4),Table1[//DB])</f>
        <v>LSN</v>
      </c>
      <c r="P313" s="4">
        <f ca="1">INDEX(INDIRECT($4:$4),Table1[//DB])</f>
        <v>12</v>
      </c>
      <c r="Q313" s="4" t="str">
        <f ca="1">INDEX(INDIRECT($4:$4),Table1[//DB])</f>
        <v>PCS</v>
      </c>
      <c r="R313" s="4" t="str">
        <f ca="1">INDEX(INDIRECT($4:$4),Table1[//DB])</f>
        <v/>
      </c>
      <c r="S313" s="4" t="str">
        <f ca="1">INDEX(INDIRECT($4:$4),Table1[//DB])</f>
        <v/>
      </c>
      <c r="T313" s="4">
        <f ca="1">INDEX(INDIRECT($4:$4),Table1[//DB])</f>
        <v>144</v>
      </c>
      <c r="U313" s="4" t="str">
        <f ca="1">INDEX(INDIRECT($4:$4),Table1[//DB])</f>
        <v>PCS</v>
      </c>
      <c r="V313" s="4"/>
      <c r="W313" s="2">
        <f>INDEX([1]!NOTA[C],Table1[[#This Row],[//NOTA]])</f>
        <v>5</v>
      </c>
      <c r="X31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3" s="2">
        <f>IF(Table1[[#This Row],[CTN]]&lt;1,"",INDEX([1]!NOTA[QTY],Table1[[#This Row],[//NOTA]]))</f>
        <v>720</v>
      </c>
      <c r="Z313" s="2" t="str">
        <f>IF(Table1[[#This Row],[CTN]]&lt;1,"",INDEX([1]!NOTA[STN],Table1[[#This Row],[//NOTA]]))</f>
        <v>PCS</v>
      </c>
      <c r="AA3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13" s="4" t="str">
        <f>IF(Table1[[#This Row],[CTN]]&lt;1,INDEX([1]!NOTA[QTY],Table1[[#This Row],[//NOTA]]),"")</f>
        <v/>
      </c>
      <c r="AC313" s="4" t="str">
        <f>IF(Table1[[#This Row],[SISA]]="","",INDEX([1]!NOTA[STN],Table1[[#This Row],[//NOTA]]))</f>
        <v/>
      </c>
      <c r="AD3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3" s="2" t="str">
        <f>IF(Table1[[#This Row],[SISA X]]="","",Table1[[#This Row],[STN X]])</f>
        <v/>
      </c>
      <c r="AF313" s="2" t="str">
        <f ca="1">IF(AND(AR$5:AR$345&gt;=$3:$3,AR$5:AR$345&lt;=$4:$4),Table1[[#This Row],[CTN]],"")</f>
        <v/>
      </c>
      <c r="AG313" s="2" t="str">
        <f ca="1">IF(Table1[[#This Row],[CTN_MG_1]]="","",Table1[[#This Row],[SISA X]])</f>
        <v/>
      </c>
      <c r="AH313" s="2" t="str">
        <f ca="1">IF(Table1[[#This Row],[QTY_ECER_MG_1]]="","",Table1[[#This Row],[STN SISA X]])</f>
        <v/>
      </c>
      <c r="AI313" s="2" t="str">
        <f ca="1">IF(Table1[[#This Row],[CTN_MG_1]]="","",COUNT(AF$6:AF313))</f>
        <v/>
      </c>
      <c r="AJ313" s="2">
        <f ca="1">IF(AND(Table1[TGL_H]&gt;=$3:$3,Table1[TGL_H]&lt;=$4:$4),Table1[CTN],"")</f>
        <v>5</v>
      </c>
      <c r="AK313" s="2" t="str">
        <f ca="1">IF(Table1[[#This Row],[CTN_MG_2]]="","",Table1[[#This Row],[SISA X]])</f>
        <v/>
      </c>
      <c r="AL313" s="2" t="str">
        <f ca="1">IF(Table1[[#This Row],[QTY_ECER_MG_2]]="","",Table1[[#This Row],[STN SISA X]])</f>
        <v/>
      </c>
      <c r="AM313" s="2">
        <f ca="1">IF(Table1[[#This Row],[CTN_MG_2]]="","",COUNT(AJ$6:AJ313))</f>
        <v>139</v>
      </c>
      <c r="AN313" s="2" t="str">
        <f ca="1">IF(AND(AR$5:AR$345&gt;=$3:$3,AR$5:AR$345&lt;=$4:$4),Table1[[#This Row],[CTN]],"")</f>
        <v/>
      </c>
      <c r="AO313" s="2" t="str">
        <f ca="1">IF(Table1[[#This Row],[CTN_MG_3]]="","",Table1[[#This Row],[SISA X]])</f>
        <v/>
      </c>
      <c r="AP313" s="2" t="str">
        <f ca="1">IF(Table1[[#This Row],[QTY_ECER_MG_3]]="","",Table1[[#This Row],[STN SISA X]])</f>
        <v/>
      </c>
      <c r="AQ313" s="4" t="str">
        <f ca="1">IF(Table1[[#This Row],[CTN_MG_3]]="","",COUNT(AN$6:AN313))</f>
        <v/>
      </c>
      <c r="AR313" s="3">
        <f ca="1">INDEX([1]!NOTA[TGL_H],Table1[[#This Row],[//NOTA]])</f>
        <v>45121</v>
      </c>
    </row>
    <row r="314" spans="1:44" x14ac:dyDescent="0.25">
      <c r="A314" s="1">
        <v>385</v>
      </c>
      <c r="D314" s="4" t="str">
        <f ca="1">INDEX([1]!NOTA[NB NOTA_C_QTY],Table1[[#This Row],[//NOTA]])</f>
        <v>scissorssc848jk12lsnartomoro</v>
      </c>
      <c r="E31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guntingjksc84812lsn</v>
      </c>
      <c r="F314" s="4" t="e">
        <f ca="1">MATCH(E$5:E$345,[2]!GLOBAL[POINTER],0)</f>
        <v>#N/A</v>
      </c>
      <c r="G314" s="4">
        <f t="shared" si="4"/>
        <v>385</v>
      </c>
      <c r="H314" s="4">
        <f ca="1">MATCH(Table1[[#This Row],[NB NOTA_C_QTY]],[3]!db[NB NOTA_C_QTY],0)</f>
        <v>2226</v>
      </c>
      <c r="I314" s="4" t="str">
        <f ca="1">INDEX(INDIRECT($4:$4),Table1[//DB])</f>
        <v>Gunting JK SC-848</v>
      </c>
      <c r="J314" s="4" t="str">
        <f ca="1">INDEX(INDIRECT($4:$4),Table1[//DB])</f>
        <v>ARTO MORO</v>
      </c>
      <c r="K314" s="5" t="str">
        <f ca="1">INDEX(INDIRECT($4:$4),Table1[//DB])</f>
        <v>ATALI</v>
      </c>
      <c r="L314" s="4" t="str">
        <f ca="1">INDEX(INDIRECT($4:$4),Table1[//DB])</f>
        <v>12 LSN</v>
      </c>
      <c r="M314" s="4" t="str">
        <f ca="1">INDEX(INDIRECT($4:$4),Table1[//DB])</f>
        <v>gunting</v>
      </c>
      <c r="N314" s="4" t="str">
        <f ca="1">INDEX(INDIRECT($4:$4),Table1[//DB])</f>
        <v>12</v>
      </c>
      <c r="O314" s="4" t="str">
        <f ca="1">INDEX(INDIRECT($4:$4),Table1[//DB])</f>
        <v>LSN</v>
      </c>
      <c r="P314" s="4">
        <f ca="1">INDEX(INDIRECT($4:$4),Table1[//DB])</f>
        <v>12</v>
      </c>
      <c r="Q314" s="4" t="str">
        <f ca="1">INDEX(INDIRECT($4:$4),Table1[//DB])</f>
        <v>PCS</v>
      </c>
      <c r="R314" s="4" t="str">
        <f ca="1">INDEX(INDIRECT($4:$4),Table1[//DB])</f>
        <v/>
      </c>
      <c r="S314" s="4" t="str">
        <f ca="1">INDEX(INDIRECT($4:$4),Table1[//DB])</f>
        <v/>
      </c>
      <c r="T314" s="4">
        <f ca="1">INDEX(INDIRECT($4:$4),Table1[//DB])</f>
        <v>144</v>
      </c>
      <c r="U314" s="4" t="str">
        <f ca="1">INDEX(INDIRECT($4:$4),Table1[//DB])</f>
        <v>PCS</v>
      </c>
      <c r="V314" s="4"/>
      <c r="W314" s="2">
        <f>INDEX([1]!NOTA[C],Table1[[#This Row],[//NOTA]])</f>
        <v>2</v>
      </c>
      <c r="X3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4" s="2">
        <f>IF(Table1[[#This Row],[CTN]]&lt;1,"",INDEX([1]!NOTA[QTY],Table1[[#This Row],[//NOTA]]))</f>
        <v>288</v>
      </c>
      <c r="Z314" s="2" t="str">
        <f>IF(Table1[[#This Row],[CTN]]&lt;1,"",INDEX([1]!NOTA[STN],Table1[[#This Row],[//NOTA]]))</f>
        <v>PCS</v>
      </c>
      <c r="AA3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14" s="4" t="str">
        <f>IF(Table1[[#This Row],[CTN]]&lt;1,INDEX([1]!NOTA[QTY],Table1[[#This Row],[//NOTA]]),"")</f>
        <v/>
      </c>
      <c r="AC314" s="4" t="str">
        <f>IF(Table1[[#This Row],[SISA]]="","",INDEX([1]!NOTA[STN],Table1[[#This Row],[//NOTA]]))</f>
        <v/>
      </c>
      <c r="AD3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4" s="2" t="str">
        <f>IF(Table1[[#This Row],[SISA X]]="","",Table1[[#This Row],[STN X]])</f>
        <v/>
      </c>
      <c r="AF314" s="2" t="str">
        <f ca="1">IF(AND(AR$5:AR$345&gt;=$3:$3,AR$5:AR$345&lt;=$4:$4),Table1[[#This Row],[CTN]],"")</f>
        <v/>
      </c>
      <c r="AG314" s="2" t="str">
        <f ca="1">IF(Table1[[#This Row],[CTN_MG_1]]="","",Table1[[#This Row],[SISA X]])</f>
        <v/>
      </c>
      <c r="AH314" s="2" t="str">
        <f ca="1">IF(Table1[[#This Row],[QTY_ECER_MG_1]]="","",Table1[[#This Row],[STN SISA X]])</f>
        <v/>
      </c>
      <c r="AI314" s="2" t="str">
        <f ca="1">IF(Table1[[#This Row],[CTN_MG_1]]="","",COUNT(AF$6:AF314))</f>
        <v/>
      </c>
      <c r="AJ314" s="2">
        <f ca="1">IF(AND(Table1[TGL_H]&gt;=$3:$3,Table1[TGL_H]&lt;=$4:$4),Table1[CTN],"")</f>
        <v>2</v>
      </c>
      <c r="AK314" s="2" t="str">
        <f ca="1">IF(Table1[[#This Row],[CTN_MG_2]]="","",Table1[[#This Row],[SISA X]])</f>
        <v/>
      </c>
      <c r="AL314" s="2" t="str">
        <f ca="1">IF(Table1[[#This Row],[QTY_ECER_MG_2]]="","",Table1[[#This Row],[STN SISA X]])</f>
        <v/>
      </c>
      <c r="AM314" s="2">
        <f ca="1">IF(Table1[[#This Row],[CTN_MG_2]]="","",COUNT(AJ$6:AJ314))</f>
        <v>140</v>
      </c>
      <c r="AN314" s="2" t="str">
        <f ca="1">IF(AND(AR$5:AR$345&gt;=$3:$3,AR$5:AR$345&lt;=$4:$4),Table1[[#This Row],[CTN]],"")</f>
        <v/>
      </c>
      <c r="AO314" s="2" t="str">
        <f ca="1">IF(Table1[[#This Row],[CTN_MG_3]]="","",Table1[[#This Row],[SISA X]])</f>
        <v/>
      </c>
      <c r="AP314" s="2" t="str">
        <f ca="1">IF(Table1[[#This Row],[QTY_ECER_MG_3]]="","",Table1[[#This Row],[STN SISA X]])</f>
        <v/>
      </c>
      <c r="AQ314" s="4" t="str">
        <f ca="1">IF(Table1[[#This Row],[CTN_MG_3]]="","",COUNT(AN$6:AN314))</f>
        <v/>
      </c>
      <c r="AR314" s="3">
        <f ca="1">INDEX([1]!NOTA[TGL_H],Table1[[#This Row],[//NOTA]])</f>
        <v>45121</v>
      </c>
    </row>
    <row r="315" spans="1:44" x14ac:dyDescent="0.25">
      <c r="A315" s="1">
        <v>387</v>
      </c>
      <c r="D315" s="4" t="str">
        <f ca="1">INDEX([1]!NOTA[NB NOTA_C_QTY],Table1[[#This Row],[//NOTA]])</f>
        <v>glueglr35jk48lsnartomoro</v>
      </c>
      <c r="E31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lemjkglr3548lsn</v>
      </c>
      <c r="F315" s="4" t="e">
        <f ca="1">MATCH(E$5:E$345,[2]!GLOBAL[POINTER],0)</f>
        <v>#N/A</v>
      </c>
      <c r="G315" s="4">
        <f t="shared" si="4"/>
        <v>387</v>
      </c>
      <c r="H315" s="4">
        <f ca="1">MATCH(Table1[[#This Row],[NB NOTA_C_QTY]],[3]!db[NB NOTA_C_QTY],0)</f>
        <v>1036</v>
      </c>
      <c r="I315" s="4" t="str">
        <f ca="1">INDEX(INDIRECT($4:$4),Table1[//DB])</f>
        <v>Lem JK GL-R35</v>
      </c>
      <c r="J315" s="4" t="str">
        <f ca="1">INDEX(INDIRECT($4:$4),Table1[//DB])</f>
        <v>ARTO MORO</v>
      </c>
      <c r="K315" s="5" t="str">
        <f ca="1">INDEX(INDIRECT($4:$4),Table1[//DB])</f>
        <v>ATALI</v>
      </c>
      <c r="L315" s="4" t="str">
        <f ca="1">INDEX(INDIRECT($4:$4),Table1[//DB])</f>
        <v>48 LSN</v>
      </c>
      <c r="M315" s="4" t="str">
        <f ca="1">INDEX(INDIRECT($4:$4),Table1[//DB])</f>
        <v>lem</v>
      </c>
      <c r="N315" s="4" t="str">
        <f ca="1">INDEX(INDIRECT($4:$4),Table1[//DB])</f>
        <v>48</v>
      </c>
      <c r="O315" s="4" t="str">
        <f ca="1">INDEX(INDIRECT($4:$4),Table1[//DB])</f>
        <v>LSN</v>
      </c>
      <c r="P315" s="4">
        <f ca="1">INDEX(INDIRECT($4:$4),Table1[//DB])</f>
        <v>12</v>
      </c>
      <c r="Q315" s="4" t="str">
        <f ca="1">INDEX(INDIRECT($4:$4),Table1[//DB])</f>
        <v>PCS</v>
      </c>
      <c r="R315" s="4" t="str">
        <f ca="1">INDEX(INDIRECT($4:$4),Table1[//DB])</f>
        <v/>
      </c>
      <c r="S315" s="4" t="str">
        <f ca="1">INDEX(INDIRECT($4:$4),Table1[//DB])</f>
        <v/>
      </c>
      <c r="T315" s="4">
        <f ca="1">INDEX(INDIRECT($4:$4),Table1[//DB])</f>
        <v>576</v>
      </c>
      <c r="U315" s="4" t="str">
        <f ca="1">INDEX(INDIRECT($4:$4),Table1[//DB])</f>
        <v>PCS</v>
      </c>
      <c r="V315" s="4"/>
      <c r="W315" s="2">
        <f>INDEX([1]!NOTA[C],Table1[[#This Row],[//NOTA]])</f>
        <v>12</v>
      </c>
      <c r="X315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315" s="2">
        <f>IF(Table1[[#This Row],[CTN]]&lt;1,"",INDEX([1]!NOTA[QTY],Table1[[#This Row],[//NOTA]]))</f>
        <v>6912</v>
      </c>
      <c r="Z315" s="2" t="str">
        <f>IF(Table1[[#This Row],[CTN]]&lt;1,"",INDEX([1]!NOTA[STN],Table1[[#This Row],[//NOTA]]))</f>
        <v>PCS</v>
      </c>
      <c r="AA3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B315" s="4" t="str">
        <f>IF(Table1[[#This Row],[CTN]]&lt;1,INDEX([1]!NOTA[QTY],Table1[[#This Row],[//NOTA]]),"")</f>
        <v/>
      </c>
      <c r="AC315" s="4" t="str">
        <f>IF(Table1[[#This Row],[SISA]]="","",INDEX([1]!NOTA[STN],Table1[[#This Row],[//NOTA]]))</f>
        <v/>
      </c>
      <c r="AD3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5" s="2" t="str">
        <f>IF(Table1[[#This Row],[SISA X]]="","",Table1[[#This Row],[STN X]])</f>
        <v/>
      </c>
      <c r="AF315" s="2" t="str">
        <f ca="1">IF(AND(AR$5:AR$345&gt;=$3:$3,AR$5:AR$345&lt;=$4:$4),Table1[[#This Row],[CTN]],"")</f>
        <v/>
      </c>
      <c r="AG315" s="2" t="str">
        <f ca="1">IF(Table1[[#This Row],[CTN_MG_1]]="","",Table1[[#This Row],[SISA X]])</f>
        <v/>
      </c>
      <c r="AH315" s="2" t="str">
        <f ca="1">IF(Table1[[#This Row],[QTY_ECER_MG_1]]="","",Table1[[#This Row],[STN SISA X]])</f>
        <v/>
      </c>
      <c r="AI315" s="2" t="str">
        <f ca="1">IF(Table1[[#This Row],[CTN_MG_1]]="","",COUNT(AF$6:AF315))</f>
        <v/>
      </c>
      <c r="AJ315" s="2">
        <f ca="1">IF(AND(Table1[TGL_H]&gt;=$3:$3,Table1[TGL_H]&lt;=$4:$4),Table1[CTN],"")</f>
        <v>12</v>
      </c>
      <c r="AK315" s="2" t="str">
        <f ca="1">IF(Table1[[#This Row],[CTN_MG_2]]="","",Table1[[#This Row],[SISA X]])</f>
        <v/>
      </c>
      <c r="AL315" s="2" t="str">
        <f ca="1">IF(Table1[[#This Row],[QTY_ECER_MG_2]]="","",Table1[[#This Row],[STN SISA X]])</f>
        <v/>
      </c>
      <c r="AM315" s="2">
        <f ca="1">IF(Table1[[#This Row],[CTN_MG_2]]="","",COUNT(AJ$6:AJ315))</f>
        <v>141</v>
      </c>
      <c r="AN315" s="2" t="str">
        <f ca="1">IF(AND(AR$5:AR$345&gt;=$3:$3,AR$5:AR$345&lt;=$4:$4),Table1[[#This Row],[CTN]],"")</f>
        <v/>
      </c>
      <c r="AO315" s="2" t="str">
        <f ca="1">IF(Table1[[#This Row],[CTN_MG_3]]="","",Table1[[#This Row],[SISA X]])</f>
        <v/>
      </c>
      <c r="AP315" s="2" t="str">
        <f ca="1">IF(Table1[[#This Row],[QTY_ECER_MG_3]]="","",Table1[[#This Row],[STN SISA X]])</f>
        <v/>
      </c>
      <c r="AQ315" s="4" t="str">
        <f ca="1">IF(Table1[[#This Row],[CTN_MG_3]]="","",COUNT(AN$6:AN315))</f>
        <v/>
      </c>
      <c r="AR315" s="3">
        <f ca="1">INDEX([1]!NOTA[TGL_H],Table1[[#This Row],[//NOTA]])</f>
        <v>45121</v>
      </c>
    </row>
    <row r="316" spans="1:44" x14ac:dyDescent="0.25">
      <c r="A316" s="1">
        <v>388</v>
      </c>
      <c r="D316" s="4" t="str">
        <f ca="1">INDEX([1]!NOTA[NB NOTA_C_QTY],Table1[[#This Row],[//NOTA]])</f>
        <v>colorpencilcp36pbjk8box6setartomoro</v>
      </c>
      <c r="E31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pwjk36wcp36pbpanjang8box6set</v>
      </c>
      <c r="F316" s="4" t="e">
        <f ca="1">MATCH(E$5:E$345,[2]!GLOBAL[POINTER],0)</f>
        <v>#N/A</v>
      </c>
      <c r="G316" s="4">
        <f t="shared" si="4"/>
        <v>388</v>
      </c>
      <c r="H316" s="4">
        <f ca="1">MATCH(Table1[[#This Row],[NB NOTA_C_QTY]],[3]!db[NB NOTA_C_QTY],0)</f>
        <v>545</v>
      </c>
      <c r="I316" s="4" t="str">
        <f ca="1">INDEX(INDIRECT($4:$4),Table1[//DB])</f>
        <v>PW JK 36W CP-36 PB panjang</v>
      </c>
      <c r="J316" s="4" t="str">
        <f ca="1">INDEX(INDIRECT($4:$4),Table1[//DB])</f>
        <v>ARTO MORO</v>
      </c>
      <c r="K316" s="5" t="str">
        <f ca="1">INDEX(INDIRECT($4:$4),Table1[//DB])</f>
        <v>ATALI</v>
      </c>
      <c r="L316" s="4" t="str">
        <f ca="1">INDEX(INDIRECT($4:$4),Table1[//DB])</f>
        <v>8 BOX (6 SET)</v>
      </c>
      <c r="M316" s="4" t="str">
        <f ca="1">INDEX(INDIRECT($4:$4),Table1[//DB])</f>
        <v>pw</v>
      </c>
      <c r="N316" s="4" t="str">
        <f ca="1">INDEX(INDIRECT($4:$4),Table1[//DB])</f>
        <v>8</v>
      </c>
      <c r="O316" s="4" t="str">
        <f ca="1">INDEX(INDIRECT($4:$4),Table1[//DB])</f>
        <v>BOX</v>
      </c>
      <c r="P316" s="4" t="str">
        <f ca="1">INDEX(INDIRECT($4:$4),Table1[//DB])</f>
        <v>6</v>
      </c>
      <c r="Q316" s="4" t="str">
        <f ca="1">INDEX(INDIRECT($4:$4),Table1[//DB])</f>
        <v>SET</v>
      </c>
      <c r="R316" s="4" t="str">
        <f ca="1">INDEX(INDIRECT($4:$4),Table1[//DB])</f>
        <v/>
      </c>
      <c r="S316" s="4" t="str">
        <f ca="1">INDEX(INDIRECT($4:$4),Table1[//DB])</f>
        <v/>
      </c>
      <c r="T316" s="4">
        <f ca="1">INDEX(INDIRECT($4:$4),Table1[//DB])</f>
        <v>48</v>
      </c>
      <c r="U316" s="4" t="str">
        <f ca="1">INDEX(INDIRECT($4:$4),Table1[//DB])</f>
        <v>SET</v>
      </c>
      <c r="V316" s="4"/>
      <c r="W316" s="2">
        <f>INDEX([1]!NOTA[C],Table1[[#This Row],[//NOTA]])</f>
        <v>2</v>
      </c>
      <c r="X3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6" s="2">
        <f>IF(Table1[[#This Row],[CTN]]&lt;1,"",INDEX([1]!NOTA[QTY],Table1[[#This Row],[//NOTA]]))</f>
        <v>96</v>
      </c>
      <c r="Z316" s="2" t="str">
        <f>IF(Table1[[#This Row],[CTN]]&lt;1,"",INDEX([1]!NOTA[STN],Table1[[#This Row],[//NOTA]]))</f>
        <v>SET</v>
      </c>
      <c r="AA3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316" s="4" t="str">
        <f>IF(Table1[[#This Row],[CTN]]&lt;1,INDEX([1]!NOTA[QTY],Table1[[#This Row],[//NOTA]]),"")</f>
        <v/>
      </c>
      <c r="AC316" s="4" t="str">
        <f>IF(Table1[[#This Row],[SISA]]="","",INDEX([1]!NOTA[STN],Table1[[#This Row],[//NOTA]]))</f>
        <v/>
      </c>
      <c r="AD3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6" s="2" t="str">
        <f>IF(Table1[[#This Row],[SISA X]]="","",Table1[[#This Row],[STN X]])</f>
        <v/>
      </c>
      <c r="AF316" s="2" t="str">
        <f ca="1">IF(AND(AR$5:AR$345&gt;=$3:$3,AR$5:AR$345&lt;=$4:$4),Table1[[#This Row],[CTN]],"")</f>
        <v/>
      </c>
      <c r="AG316" s="2" t="str">
        <f ca="1">IF(Table1[[#This Row],[CTN_MG_1]]="","",Table1[[#This Row],[SISA X]])</f>
        <v/>
      </c>
      <c r="AH316" s="2" t="str">
        <f ca="1">IF(Table1[[#This Row],[QTY_ECER_MG_1]]="","",Table1[[#This Row],[STN SISA X]])</f>
        <v/>
      </c>
      <c r="AI316" s="2" t="str">
        <f ca="1">IF(Table1[[#This Row],[CTN_MG_1]]="","",COUNT(AF$6:AF316))</f>
        <v/>
      </c>
      <c r="AJ316" s="2">
        <f ca="1">IF(AND(Table1[TGL_H]&gt;=$3:$3,Table1[TGL_H]&lt;=$4:$4),Table1[CTN],"")</f>
        <v>2</v>
      </c>
      <c r="AK316" s="2" t="str">
        <f ca="1">IF(Table1[[#This Row],[CTN_MG_2]]="","",Table1[[#This Row],[SISA X]])</f>
        <v/>
      </c>
      <c r="AL316" s="2" t="str">
        <f ca="1">IF(Table1[[#This Row],[QTY_ECER_MG_2]]="","",Table1[[#This Row],[STN SISA X]])</f>
        <v/>
      </c>
      <c r="AM316" s="2">
        <f ca="1">IF(Table1[[#This Row],[CTN_MG_2]]="","",COUNT(AJ$6:AJ316))</f>
        <v>142</v>
      </c>
      <c r="AN316" s="2" t="str">
        <f ca="1">IF(AND(AR$5:AR$345&gt;=$3:$3,AR$5:AR$345&lt;=$4:$4),Table1[[#This Row],[CTN]],"")</f>
        <v/>
      </c>
      <c r="AO316" s="2" t="str">
        <f ca="1">IF(Table1[[#This Row],[CTN_MG_3]]="","",Table1[[#This Row],[SISA X]])</f>
        <v/>
      </c>
      <c r="AP316" s="2" t="str">
        <f ca="1">IF(Table1[[#This Row],[QTY_ECER_MG_3]]="","",Table1[[#This Row],[STN SISA X]])</f>
        <v/>
      </c>
      <c r="AQ316" s="4" t="str">
        <f ca="1">IF(Table1[[#This Row],[CTN_MG_3]]="","",COUNT(AN$6:AN316))</f>
        <v/>
      </c>
      <c r="AR316" s="3">
        <f ca="1">INDEX([1]!NOTA[TGL_H],Table1[[#This Row],[//NOTA]])</f>
        <v>45121</v>
      </c>
    </row>
    <row r="317" spans="1:44" x14ac:dyDescent="0.25">
      <c r="A317" s="1">
        <v>389</v>
      </c>
      <c r="D317" s="4" t="str">
        <f ca="1">INDEX([1]!NOTA[NB NOTA_C_QTY],Table1[[#This Row],[//NOTA]])</f>
        <v>gluestickgs10215gramjk24box24pcsartomoro</v>
      </c>
      <c r="E31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lemstickjkgs10224box24pcs</v>
      </c>
      <c r="F317" s="4" t="e">
        <f ca="1">MATCH(E$5:E$345,[2]!GLOBAL[POINTER],0)</f>
        <v>#N/A</v>
      </c>
      <c r="G317" s="4">
        <f t="shared" si="4"/>
        <v>389</v>
      </c>
      <c r="H317" s="4">
        <f ca="1">MATCH(Table1[[#This Row],[NB NOTA_C_QTY]],[3]!db[NB NOTA_C_QTY],0)</f>
        <v>1045</v>
      </c>
      <c r="I317" s="4" t="str">
        <f ca="1">INDEX(INDIRECT($4:$4),Table1[//DB])</f>
        <v>Lem stick JK GS-102</v>
      </c>
      <c r="J317" s="4" t="str">
        <f ca="1">INDEX(INDIRECT($4:$4),Table1[//DB])</f>
        <v>ARTO MORO</v>
      </c>
      <c r="K317" s="5" t="str">
        <f ca="1">INDEX(INDIRECT($4:$4),Table1[//DB])</f>
        <v>ATALI</v>
      </c>
      <c r="L317" s="4" t="str">
        <f ca="1">INDEX(INDIRECT($4:$4),Table1[//DB])</f>
        <v>24 BOX (24 PCS)</v>
      </c>
      <c r="M317" s="4" t="str">
        <f ca="1">INDEX(INDIRECT($4:$4),Table1[//DB])</f>
        <v>lem</v>
      </c>
      <c r="N317" s="4" t="str">
        <f ca="1">INDEX(INDIRECT($4:$4),Table1[//DB])</f>
        <v>24</v>
      </c>
      <c r="O317" s="4" t="str">
        <f ca="1">INDEX(INDIRECT($4:$4),Table1[//DB])</f>
        <v>BOX</v>
      </c>
      <c r="P317" s="4" t="str">
        <f ca="1">INDEX(INDIRECT($4:$4),Table1[//DB])</f>
        <v>24</v>
      </c>
      <c r="Q317" s="4" t="str">
        <f ca="1">INDEX(INDIRECT($4:$4),Table1[//DB])</f>
        <v>PCS</v>
      </c>
      <c r="R317" s="4" t="str">
        <f ca="1">INDEX(INDIRECT($4:$4),Table1[//DB])</f>
        <v/>
      </c>
      <c r="S317" s="4" t="str">
        <f ca="1">INDEX(INDIRECT($4:$4),Table1[//DB])</f>
        <v/>
      </c>
      <c r="T317" s="4">
        <f ca="1">INDEX(INDIRECT($4:$4),Table1[//DB])</f>
        <v>576</v>
      </c>
      <c r="U317" s="4" t="str">
        <f ca="1">INDEX(INDIRECT($4:$4),Table1[//DB])</f>
        <v>PCS</v>
      </c>
      <c r="V317" s="4"/>
      <c r="W317" s="2">
        <f>INDEX([1]!NOTA[C],Table1[[#This Row],[//NOTA]])</f>
        <v>1</v>
      </c>
      <c r="X3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7" s="2">
        <f>IF(Table1[[#This Row],[CTN]]&lt;1,"",INDEX([1]!NOTA[QTY],Table1[[#This Row],[//NOTA]]))</f>
        <v>576</v>
      </c>
      <c r="Z317" s="2" t="str">
        <f>IF(Table1[[#This Row],[CTN]]&lt;1,"",INDEX([1]!NOTA[STN],Table1[[#This Row],[//NOTA]]))</f>
        <v>PCS</v>
      </c>
      <c r="AA3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317" s="4" t="str">
        <f>IF(Table1[[#This Row],[CTN]]&lt;1,INDEX([1]!NOTA[QTY],Table1[[#This Row],[//NOTA]]),"")</f>
        <v/>
      </c>
      <c r="AC317" s="4" t="str">
        <f>IF(Table1[[#This Row],[SISA]]="","",INDEX([1]!NOTA[STN],Table1[[#This Row],[//NOTA]]))</f>
        <v/>
      </c>
      <c r="AD3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7" s="2" t="str">
        <f>IF(Table1[[#This Row],[SISA X]]="","",Table1[[#This Row],[STN X]])</f>
        <v/>
      </c>
      <c r="AF317" s="2" t="str">
        <f ca="1">IF(AND(AR$5:AR$345&gt;=$3:$3,AR$5:AR$345&lt;=$4:$4),Table1[[#This Row],[CTN]],"")</f>
        <v/>
      </c>
      <c r="AG317" s="2" t="str">
        <f ca="1">IF(Table1[[#This Row],[CTN_MG_1]]="","",Table1[[#This Row],[SISA X]])</f>
        <v/>
      </c>
      <c r="AH317" s="2" t="str">
        <f ca="1">IF(Table1[[#This Row],[QTY_ECER_MG_1]]="","",Table1[[#This Row],[STN SISA X]])</f>
        <v/>
      </c>
      <c r="AI317" s="2" t="str">
        <f ca="1">IF(Table1[[#This Row],[CTN_MG_1]]="","",COUNT(AF$6:AF317))</f>
        <v/>
      </c>
      <c r="AJ317" s="2">
        <f ca="1">IF(AND(Table1[TGL_H]&gt;=$3:$3,Table1[TGL_H]&lt;=$4:$4),Table1[CTN],"")</f>
        <v>1</v>
      </c>
      <c r="AK317" s="2" t="str">
        <f ca="1">IF(Table1[[#This Row],[CTN_MG_2]]="","",Table1[[#This Row],[SISA X]])</f>
        <v/>
      </c>
      <c r="AL317" s="2" t="str">
        <f ca="1">IF(Table1[[#This Row],[QTY_ECER_MG_2]]="","",Table1[[#This Row],[STN SISA X]])</f>
        <v/>
      </c>
      <c r="AM317" s="2">
        <f ca="1">IF(Table1[[#This Row],[CTN_MG_2]]="","",COUNT(AJ$6:AJ317))</f>
        <v>143</v>
      </c>
      <c r="AN317" s="2" t="str">
        <f ca="1">IF(AND(AR$5:AR$345&gt;=$3:$3,AR$5:AR$345&lt;=$4:$4),Table1[[#This Row],[CTN]],"")</f>
        <v/>
      </c>
      <c r="AO317" s="2" t="str">
        <f ca="1">IF(Table1[[#This Row],[CTN_MG_3]]="","",Table1[[#This Row],[SISA X]])</f>
        <v/>
      </c>
      <c r="AP317" s="2" t="str">
        <f ca="1">IF(Table1[[#This Row],[QTY_ECER_MG_3]]="","",Table1[[#This Row],[STN SISA X]])</f>
        <v/>
      </c>
      <c r="AQ317" s="4" t="str">
        <f ca="1">IF(Table1[[#This Row],[CTN_MG_3]]="","",COUNT(AN$6:AN317))</f>
        <v/>
      </c>
      <c r="AR317" s="3">
        <f ca="1">INDEX([1]!NOTA[TGL_H],Table1[[#This Row],[//NOTA]])</f>
        <v>45121</v>
      </c>
    </row>
    <row r="318" spans="1:44" x14ac:dyDescent="0.25">
      <c r="A318" s="1">
        <v>390</v>
      </c>
      <c r="D318" s="4" t="str">
        <f ca="1">INDEX([1]!NOTA[NB NOTA_C_QTY],Table1[[#This Row],[//NOTA]])</f>
        <v>gluestickgs103batikjk36box24pcsartomoro</v>
      </c>
      <c r="E31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lemstickjkgs10336box24pcs</v>
      </c>
      <c r="F318" s="4" t="e">
        <f ca="1">MATCH(E$5:E$345,[2]!GLOBAL[POINTER],0)</f>
        <v>#N/A</v>
      </c>
      <c r="G318" s="4">
        <f t="shared" si="4"/>
        <v>390</v>
      </c>
      <c r="H318" s="4">
        <f ca="1">MATCH(Table1[[#This Row],[NB NOTA_C_QTY]],[3]!db[NB NOTA_C_QTY],0)</f>
        <v>1046</v>
      </c>
      <c r="I318" s="4" t="str">
        <f ca="1">INDEX(INDIRECT($4:$4),Table1[//DB])</f>
        <v>Lem stick JK GS-103</v>
      </c>
      <c r="J318" s="4" t="str">
        <f ca="1">INDEX(INDIRECT($4:$4),Table1[//DB])</f>
        <v>ARTO MORO</v>
      </c>
      <c r="K318" s="5" t="str">
        <f ca="1">INDEX(INDIRECT($4:$4),Table1[//DB])</f>
        <v>ATALI</v>
      </c>
      <c r="L318" s="4" t="str">
        <f ca="1">INDEX(INDIRECT($4:$4),Table1[//DB])</f>
        <v>36 BOX (24 PCS)</v>
      </c>
      <c r="M318" s="4" t="str">
        <f ca="1">INDEX(INDIRECT($4:$4),Table1[//DB])</f>
        <v>lem</v>
      </c>
      <c r="N318" s="4" t="str">
        <f ca="1">INDEX(INDIRECT($4:$4),Table1[//DB])</f>
        <v>36</v>
      </c>
      <c r="O318" s="4" t="str">
        <f ca="1">INDEX(INDIRECT($4:$4),Table1[//DB])</f>
        <v>BOX</v>
      </c>
      <c r="P318" s="4" t="str">
        <f ca="1">INDEX(INDIRECT($4:$4),Table1[//DB])</f>
        <v>24</v>
      </c>
      <c r="Q318" s="4" t="str">
        <f ca="1">INDEX(INDIRECT($4:$4),Table1[//DB])</f>
        <v>PCS</v>
      </c>
      <c r="R318" s="4" t="str">
        <f ca="1">INDEX(INDIRECT($4:$4),Table1[//DB])</f>
        <v/>
      </c>
      <c r="S318" s="4" t="str">
        <f ca="1">INDEX(INDIRECT($4:$4),Table1[//DB])</f>
        <v/>
      </c>
      <c r="T318" s="4">
        <f ca="1">INDEX(INDIRECT($4:$4),Table1[//DB])</f>
        <v>864</v>
      </c>
      <c r="U318" s="4" t="str">
        <f ca="1">INDEX(INDIRECT($4:$4),Table1[//DB])</f>
        <v>PCS</v>
      </c>
      <c r="V318" s="4"/>
      <c r="W318" s="2">
        <f>INDEX([1]!NOTA[C],Table1[[#This Row],[//NOTA]])</f>
        <v>1</v>
      </c>
      <c r="X3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8" s="2">
        <f>IF(Table1[[#This Row],[CTN]]&lt;1,"",INDEX([1]!NOTA[QTY],Table1[[#This Row],[//NOTA]]))</f>
        <v>864</v>
      </c>
      <c r="Z318" s="2" t="str">
        <f>IF(Table1[[#This Row],[CTN]]&lt;1,"",INDEX([1]!NOTA[STN],Table1[[#This Row],[//NOTA]]))</f>
        <v>PCS</v>
      </c>
      <c r="AA3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18" s="4" t="str">
        <f>IF(Table1[[#This Row],[CTN]]&lt;1,INDEX([1]!NOTA[QTY],Table1[[#This Row],[//NOTA]]),"")</f>
        <v/>
      </c>
      <c r="AC318" s="4" t="str">
        <f>IF(Table1[[#This Row],[SISA]]="","",INDEX([1]!NOTA[STN],Table1[[#This Row],[//NOTA]]))</f>
        <v/>
      </c>
      <c r="AD3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8" s="2" t="str">
        <f>IF(Table1[[#This Row],[SISA X]]="","",Table1[[#This Row],[STN X]])</f>
        <v/>
      </c>
      <c r="AF318" s="2" t="str">
        <f ca="1">IF(AND(AR$5:AR$345&gt;=$3:$3,AR$5:AR$345&lt;=$4:$4),Table1[[#This Row],[CTN]],"")</f>
        <v/>
      </c>
      <c r="AG318" s="2" t="str">
        <f ca="1">IF(Table1[[#This Row],[CTN_MG_1]]="","",Table1[[#This Row],[SISA X]])</f>
        <v/>
      </c>
      <c r="AH318" s="2" t="str">
        <f ca="1">IF(Table1[[#This Row],[QTY_ECER_MG_1]]="","",Table1[[#This Row],[STN SISA X]])</f>
        <v/>
      </c>
      <c r="AI318" s="2" t="str">
        <f ca="1">IF(Table1[[#This Row],[CTN_MG_1]]="","",COUNT(AF$6:AF318))</f>
        <v/>
      </c>
      <c r="AJ318" s="2">
        <f ca="1">IF(AND(Table1[TGL_H]&gt;=$3:$3,Table1[TGL_H]&lt;=$4:$4),Table1[CTN],"")</f>
        <v>1</v>
      </c>
      <c r="AK318" s="2" t="str">
        <f ca="1">IF(Table1[[#This Row],[CTN_MG_2]]="","",Table1[[#This Row],[SISA X]])</f>
        <v/>
      </c>
      <c r="AL318" s="2" t="str">
        <f ca="1">IF(Table1[[#This Row],[QTY_ECER_MG_2]]="","",Table1[[#This Row],[STN SISA X]])</f>
        <v/>
      </c>
      <c r="AM318" s="2">
        <f ca="1">IF(Table1[[#This Row],[CTN_MG_2]]="","",COUNT(AJ$6:AJ318))</f>
        <v>144</v>
      </c>
      <c r="AN318" s="2" t="str">
        <f ca="1">IF(AND(AR$5:AR$345&gt;=$3:$3,AR$5:AR$345&lt;=$4:$4),Table1[[#This Row],[CTN]],"")</f>
        <v/>
      </c>
      <c r="AO318" s="2" t="str">
        <f ca="1">IF(Table1[[#This Row],[CTN_MG_3]]="","",Table1[[#This Row],[SISA X]])</f>
        <v/>
      </c>
      <c r="AP318" s="2" t="str">
        <f ca="1">IF(Table1[[#This Row],[QTY_ECER_MG_3]]="","",Table1[[#This Row],[STN SISA X]])</f>
        <v/>
      </c>
      <c r="AQ318" s="4" t="str">
        <f ca="1">IF(Table1[[#This Row],[CTN_MG_3]]="","",COUNT(AN$6:AN318))</f>
        <v/>
      </c>
      <c r="AR318" s="3">
        <f ca="1">INDEX([1]!NOTA[TGL_H],Table1[[#This Row],[//NOTA]])</f>
        <v>45121</v>
      </c>
    </row>
    <row r="319" spans="1:44" x14ac:dyDescent="0.25">
      <c r="A319" s="1">
        <v>392</v>
      </c>
      <c r="D319" s="4" t="str">
        <f ca="1">INDEX([1]!NOTA[NB NOTA_C_QTY],Table1[[#This Row],[//NOTA]])</f>
        <v>bt30cm100lsnuntana</v>
      </c>
      <c r="E31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garisanbt30cm100lsn</v>
      </c>
      <c r="F319" s="4">
        <f ca="1">MATCH(E$5:E$345,[2]!GLOBAL[POINTER],0)</f>
        <v>825</v>
      </c>
      <c r="G319" s="4">
        <f t="shared" si="4"/>
        <v>392</v>
      </c>
      <c r="H319" s="4">
        <f ca="1">MATCH(Table1[[#This Row],[NB NOTA_C_QTY]],[3]!db[NB NOTA_C_QTY],0)</f>
        <v>374</v>
      </c>
      <c r="I319" s="4" t="str">
        <f ca="1">INDEX(INDIRECT($4:$4),Table1[//DB])</f>
        <v>Garisan BT 30cm</v>
      </c>
      <c r="J319" s="4" t="str">
        <f ca="1">INDEX(INDIRECT($4:$4),Table1[//DB])</f>
        <v>UNTANA</v>
      </c>
      <c r="K319" s="5" t="str">
        <f ca="1">INDEX(INDIRECT($4:$4),Table1[//DB])</f>
        <v>PPW</v>
      </c>
      <c r="L319" s="4" t="str">
        <f ca="1">INDEX(INDIRECT($4:$4),Table1[//DB])</f>
        <v>100 LSN</v>
      </c>
      <c r="M319" s="4" t="str">
        <f ca="1">INDEX(INDIRECT($4:$4),Table1[//DB])</f>
        <v>garisan</v>
      </c>
      <c r="N319" s="4" t="str">
        <f ca="1">INDEX(INDIRECT($4:$4),Table1[//DB])</f>
        <v>100</v>
      </c>
      <c r="O319" s="4" t="str">
        <f ca="1">INDEX(INDIRECT($4:$4),Table1[//DB])</f>
        <v>LSN</v>
      </c>
      <c r="P319" s="4">
        <f ca="1">INDEX(INDIRECT($4:$4),Table1[//DB])</f>
        <v>12</v>
      </c>
      <c r="Q319" s="4" t="str">
        <f ca="1">INDEX(INDIRECT($4:$4),Table1[//DB])</f>
        <v>PCS</v>
      </c>
      <c r="R319" s="4" t="str">
        <f ca="1">INDEX(INDIRECT($4:$4),Table1[//DB])</f>
        <v/>
      </c>
      <c r="S319" s="4" t="str">
        <f ca="1">INDEX(INDIRECT($4:$4),Table1[//DB])</f>
        <v/>
      </c>
      <c r="T319" s="4">
        <f ca="1">INDEX(INDIRECT($4:$4),Table1[//DB])</f>
        <v>1200</v>
      </c>
      <c r="U319" s="4" t="str">
        <f ca="1">INDEX(INDIRECT($4:$4),Table1[//DB])</f>
        <v>PCS</v>
      </c>
      <c r="V319" s="4"/>
      <c r="W319" s="2">
        <f>INDEX([1]!NOTA[C],Table1[[#This Row],[//NOTA]])</f>
        <v>5</v>
      </c>
      <c r="X31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9" s="2">
        <f>IF(Table1[[#This Row],[CTN]]&lt;1,"",INDEX([1]!NOTA[QTY],Table1[[#This Row],[//NOTA]]))</f>
        <v>500</v>
      </c>
      <c r="Z319" s="2" t="str">
        <f>IF(Table1[[#This Row],[CTN]]&lt;1,"",INDEX([1]!NOTA[STN],Table1[[#This Row],[//NOTA]]))</f>
        <v>LSN</v>
      </c>
      <c r="AA3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B319" s="4" t="str">
        <f>IF(Table1[[#This Row],[CTN]]&lt;1,INDEX([1]!NOTA[QTY],Table1[[#This Row],[//NOTA]]),"")</f>
        <v/>
      </c>
      <c r="AC319" s="4" t="str">
        <f>IF(Table1[[#This Row],[SISA]]="","",INDEX([1]!NOTA[STN],Table1[[#This Row],[//NOTA]]))</f>
        <v/>
      </c>
      <c r="AD3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9" s="2" t="str">
        <f>IF(Table1[[#This Row],[SISA X]]="","",Table1[[#This Row],[STN X]])</f>
        <v/>
      </c>
      <c r="AF319" s="2" t="str">
        <f ca="1">IF(AND(AR$5:AR$345&gt;=$3:$3,AR$5:AR$345&lt;=$4:$4),Table1[[#This Row],[CTN]],"")</f>
        <v/>
      </c>
      <c r="AG319" s="2" t="str">
        <f ca="1">IF(Table1[[#This Row],[CTN_MG_1]]="","",Table1[[#This Row],[SISA X]])</f>
        <v/>
      </c>
      <c r="AH319" s="2" t="str">
        <f ca="1">IF(Table1[[#This Row],[QTY_ECER_MG_1]]="","",Table1[[#This Row],[STN SISA X]])</f>
        <v/>
      </c>
      <c r="AI319" s="2" t="str">
        <f ca="1">IF(Table1[[#This Row],[CTN_MG_1]]="","",COUNT(AF$6:AF319))</f>
        <v/>
      </c>
      <c r="AJ319" s="2">
        <f ca="1">IF(AND(Table1[TGL_H]&gt;=$3:$3,Table1[TGL_H]&lt;=$4:$4),Table1[CTN],"")</f>
        <v>5</v>
      </c>
      <c r="AK319" s="2" t="str">
        <f ca="1">IF(Table1[[#This Row],[CTN_MG_2]]="","",Table1[[#This Row],[SISA X]])</f>
        <v/>
      </c>
      <c r="AL319" s="2" t="str">
        <f ca="1">IF(Table1[[#This Row],[QTY_ECER_MG_2]]="","",Table1[[#This Row],[STN SISA X]])</f>
        <v/>
      </c>
      <c r="AM319" s="2">
        <f ca="1">IF(Table1[[#This Row],[CTN_MG_2]]="","",COUNT(AJ$6:AJ319))</f>
        <v>145</v>
      </c>
      <c r="AN319" s="2" t="str">
        <f ca="1">IF(AND(AR$5:AR$345&gt;=$3:$3,AR$5:AR$345&lt;=$4:$4),Table1[[#This Row],[CTN]],"")</f>
        <v/>
      </c>
      <c r="AO319" s="2" t="str">
        <f ca="1">IF(Table1[[#This Row],[CTN_MG_3]]="","",Table1[[#This Row],[SISA X]])</f>
        <v/>
      </c>
      <c r="AP319" s="2" t="str">
        <f ca="1">IF(Table1[[#This Row],[QTY_ECER_MG_3]]="","",Table1[[#This Row],[STN SISA X]])</f>
        <v/>
      </c>
      <c r="AQ319" s="4" t="str">
        <f ca="1">IF(Table1[[#This Row],[CTN_MG_3]]="","",COUNT(AN$6:AN319))</f>
        <v/>
      </c>
      <c r="AR319" s="3">
        <f ca="1">INDEX([1]!NOTA[TGL_H],Table1[[#This Row],[//NOTA]])</f>
        <v>45121</v>
      </c>
    </row>
    <row r="320" spans="1:44" x14ac:dyDescent="0.25">
      <c r="A320" s="1">
        <v>394</v>
      </c>
      <c r="D320" s="4" t="str">
        <f ca="1">INDEX([1]!NOTA[NB NOTA_C_QTY],Table1[[#This Row],[//NOTA]])</f>
        <v>sampulsamsonkwartobatik240pcsuntana</v>
      </c>
      <c r="E32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sampulsamsonkwartobatik240pcs</v>
      </c>
      <c r="F320" s="4">
        <f ca="1">MATCH(E$5:E$345,[2]!GLOBAL[POINTER],0)</f>
        <v>3214</v>
      </c>
      <c r="G320" s="4">
        <f t="shared" si="4"/>
        <v>394</v>
      </c>
      <c r="H320" s="4">
        <f ca="1">MATCH(Table1[[#This Row],[NB NOTA_C_QTY]],[3]!db[NB NOTA_C_QTY],0)</f>
        <v>2209</v>
      </c>
      <c r="I320" s="4" t="str">
        <f ca="1">INDEX(INDIRECT($4:$4),Table1[//DB])</f>
        <v>Sampul Samson Kwarto Batik</v>
      </c>
      <c r="J320" s="4" t="str">
        <f ca="1">INDEX(INDIRECT($4:$4),Table1[//DB])</f>
        <v>UNTANA</v>
      </c>
      <c r="K320" s="5" t="str">
        <f ca="1">INDEX(INDIRECT($4:$4),Table1[//DB])</f>
        <v>PARAMA</v>
      </c>
      <c r="L320" s="4" t="str">
        <f ca="1">INDEX(INDIRECT($4:$4),Table1[//DB])</f>
        <v>240 PCS</v>
      </c>
      <c r="M320" s="4" t="str">
        <f ca="1">INDEX(INDIRECT($4:$4),Table1[//DB])</f>
        <v>kertas</v>
      </c>
      <c r="N320" s="4" t="str">
        <f ca="1">INDEX(INDIRECT($4:$4),Table1[//DB])</f>
        <v>240</v>
      </c>
      <c r="O320" s="4" t="str">
        <f ca="1">INDEX(INDIRECT($4:$4),Table1[//DB])</f>
        <v>PCS</v>
      </c>
      <c r="P320" s="4" t="str">
        <f ca="1">INDEX(INDIRECT($4:$4),Table1[//DB])</f>
        <v/>
      </c>
      <c r="Q320" s="4" t="str">
        <f ca="1">INDEX(INDIRECT($4:$4),Table1[//DB])</f>
        <v/>
      </c>
      <c r="R320" s="4" t="str">
        <f ca="1">INDEX(INDIRECT($4:$4),Table1[//DB])</f>
        <v/>
      </c>
      <c r="S320" s="4" t="str">
        <f ca="1">INDEX(INDIRECT($4:$4),Table1[//DB])</f>
        <v/>
      </c>
      <c r="T320" s="4">
        <f ca="1">INDEX(INDIRECT($4:$4),Table1[//DB])</f>
        <v>240</v>
      </c>
      <c r="U320" s="4" t="str">
        <f ca="1">INDEX(INDIRECT($4:$4),Table1[//DB])</f>
        <v>PCS</v>
      </c>
      <c r="V320" s="4"/>
      <c r="W320" s="2">
        <f>INDEX([1]!NOTA[C],Table1[[#This Row],[//NOTA]])</f>
        <v>5</v>
      </c>
      <c r="X3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0" s="2">
        <f>IF(Table1[[#This Row],[CTN]]&lt;1,"",INDEX([1]!NOTA[QTY],Table1[[#This Row],[//NOTA]]))</f>
        <v>1200</v>
      </c>
      <c r="Z320" s="2" t="str">
        <f>IF(Table1[[#This Row],[CTN]]&lt;1,"",INDEX([1]!NOTA[STN],Table1[[#This Row],[//NOTA]]))</f>
        <v>PCS</v>
      </c>
      <c r="AA3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20" s="4" t="str">
        <f>IF(Table1[[#This Row],[CTN]]&lt;1,INDEX([1]!NOTA[QTY],Table1[[#This Row],[//NOTA]]),"")</f>
        <v/>
      </c>
      <c r="AC320" s="4" t="str">
        <f>IF(Table1[[#This Row],[SISA]]="","",INDEX([1]!NOTA[STN],Table1[[#This Row],[//NOTA]]))</f>
        <v/>
      </c>
      <c r="AD3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0" s="2" t="str">
        <f>IF(Table1[[#This Row],[SISA X]]="","",Table1[[#This Row],[STN X]])</f>
        <v/>
      </c>
      <c r="AF320" s="2" t="str">
        <f ca="1">IF(AND(AR$5:AR$345&gt;=$3:$3,AR$5:AR$345&lt;=$4:$4),Table1[[#This Row],[CTN]],"")</f>
        <v/>
      </c>
      <c r="AG320" s="2" t="str">
        <f ca="1">IF(Table1[[#This Row],[CTN_MG_1]]="","",Table1[[#This Row],[SISA X]])</f>
        <v/>
      </c>
      <c r="AH320" s="2" t="str">
        <f ca="1">IF(Table1[[#This Row],[QTY_ECER_MG_1]]="","",Table1[[#This Row],[STN SISA X]])</f>
        <v/>
      </c>
      <c r="AI320" s="2" t="str">
        <f ca="1">IF(Table1[[#This Row],[CTN_MG_1]]="","",COUNT(AF$6:AF320))</f>
        <v/>
      </c>
      <c r="AJ320" s="2">
        <f ca="1">IF(AND(Table1[TGL_H]&gt;=$3:$3,Table1[TGL_H]&lt;=$4:$4),Table1[CTN],"")</f>
        <v>5</v>
      </c>
      <c r="AK320" s="2" t="str">
        <f ca="1">IF(Table1[[#This Row],[CTN_MG_2]]="","",Table1[[#This Row],[SISA X]])</f>
        <v/>
      </c>
      <c r="AL320" s="2" t="str">
        <f ca="1">IF(Table1[[#This Row],[QTY_ECER_MG_2]]="","",Table1[[#This Row],[STN SISA X]])</f>
        <v/>
      </c>
      <c r="AM320" s="2">
        <f ca="1">IF(Table1[[#This Row],[CTN_MG_2]]="","",COUNT(AJ$6:AJ320))</f>
        <v>146</v>
      </c>
      <c r="AN320" s="2" t="str">
        <f ca="1">IF(AND(AR$5:AR$345&gt;=$3:$3,AR$5:AR$345&lt;=$4:$4),Table1[[#This Row],[CTN]],"")</f>
        <v/>
      </c>
      <c r="AO320" s="2" t="str">
        <f ca="1">IF(Table1[[#This Row],[CTN_MG_3]]="","",Table1[[#This Row],[SISA X]])</f>
        <v/>
      </c>
      <c r="AP320" s="2" t="str">
        <f ca="1">IF(Table1[[#This Row],[QTY_ECER_MG_3]]="","",Table1[[#This Row],[STN SISA X]])</f>
        <v/>
      </c>
      <c r="AQ320" s="4" t="str">
        <f ca="1">IF(Table1[[#This Row],[CTN_MG_3]]="","",COUNT(AN$6:AN320))</f>
        <v/>
      </c>
      <c r="AR320" s="3">
        <f ca="1">INDEX([1]!NOTA[TGL_H],Table1[[#This Row],[//NOTA]])</f>
        <v>45122</v>
      </c>
    </row>
    <row r="321" spans="1:44" x14ac:dyDescent="0.25">
      <c r="A321" s="1">
        <v>395</v>
      </c>
      <c r="D321" s="4" t="str">
        <f ca="1">INDEX([1]!NOTA[NB NOTA_C_QTY],Table1[[#This Row],[//NOTA]])</f>
        <v>sampulsamsonboxybatik180pcsuntana</v>
      </c>
      <c r="E32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321" s="4">
        <f ca="1">MATCH(E$5:E$345,[2]!GLOBAL[POINTER],0)</f>
        <v>3222</v>
      </c>
      <c r="G321" s="4">
        <f t="shared" si="4"/>
        <v>395</v>
      </c>
      <c r="H321" s="4">
        <f ca="1">MATCH(Table1[[#This Row],[NB NOTA_C_QTY]],[3]!db[NB NOTA_C_QTY],0)</f>
        <v>2207</v>
      </c>
      <c r="I321" s="4" t="str">
        <f ca="1">INDEX(INDIRECT($4:$4),Table1[//DB])</f>
        <v>Sampul Samson Boxy Batik</v>
      </c>
      <c r="J321" s="4" t="str">
        <f ca="1">INDEX(INDIRECT($4:$4),Table1[//DB])</f>
        <v>UNTANA</v>
      </c>
      <c r="K321" s="5" t="str">
        <f ca="1">INDEX(INDIRECT($4:$4),Table1[//DB])</f>
        <v>PARAMA</v>
      </c>
      <c r="L321" s="4" t="str">
        <f ca="1">INDEX(INDIRECT($4:$4),Table1[//DB])</f>
        <v>180 PCS</v>
      </c>
      <c r="M321" s="4" t="str">
        <f ca="1">INDEX(INDIRECT($4:$4),Table1[//DB])</f>
        <v>kertas</v>
      </c>
      <c r="N321" s="4" t="str">
        <f ca="1">INDEX(INDIRECT($4:$4),Table1[//DB])</f>
        <v>180</v>
      </c>
      <c r="O321" s="4" t="str">
        <f ca="1">INDEX(INDIRECT($4:$4),Table1[//DB])</f>
        <v>PCS</v>
      </c>
      <c r="P321" s="4" t="str">
        <f ca="1">INDEX(INDIRECT($4:$4),Table1[//DB])</f>
        <v/>
      </c>
      <c r="Q321" s="4" t="str">
        <f ca="1">INDEX(INDIRECT($4:$4),Table1[//DB])</f>
        <v/>
      </c>
      <c r="R321" s="4" t="str">
        <f ca="1">INDEX(INDIRECT($4:$4),Table1[//DB])</f>
        <v/>
      </c>
      <c r="S321" s="4" t="str">
        <f ca="1">INDEX(INDIRECT($4:$4),Table1[//DB])</f>
        <v/>
      </c>
      <c r="T321" s="4">
        <f ca="1">INDEX(INDIRECT($4:$4),Table1[//DB])</f>
        <v>180</v>
      </c>
      <c r="U321" s="4" t="str">
        <f ca="1">INDEX(INDIRECT($4:$4),Table1[//DB])</f>
        <v>PCS</v>
      </c>
      <c r="V321" s="4"/>
      <c r="W321" s="2">
        <f>INDEX([1]!NOTA[C],Table1[[#This Row],[//NOTA]])</f>
        <v>5</v>
      </c>
      <c r="X32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1" s="2">
        <f>IF(Table1[[#This Row],[CTN]]&lt;1,"",INDEX([1]!NOTA[QTY],Table1[[#This Row],[//NOTA]]))</f>
        <v>900</v>
      </c>
      <c r="Z321" s="2" t="str">
        <f>IF(Table1[[#This Row],[CTN]]&lt;1,"",INDEX([1]!NOTA[STN],Table1[[#This Row],[//NOTA]]))</f>
        <v>PCS</v>
      </c>
      <c r="AA3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B321" s="4" t="str">
        <f>IF(Table1[[#This Row],[CTN]]&lt;1,INDEX([1]!NOTA[QTY],Table1[[#This Row],[//NOTA]]),"")</f>
        <v/>
      </c>
      <c r="AC321" s="4" t="str">
        <f>IF(Table1[[#This Row],[SISA]]="","",INDEX([1]!NOTA[STN],Table1[[#This Row],[//NOTA]]))</f>
        <v/>
      </c>
      <c r="AD3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1" s="2" t="str">
        <f>IF(Table1[[#This Row],[SISA X]]="","",Table1[[#This Row],[STN X]])</f>
        <v/>
      </c>
      <c r="AF321" s="2" t="str">
        <f ca="1">IF(AND(AR$5:AR$345&gt;=$3:$3,AR$5:AR$345&lt;=$4:$4),Table1[[#This Row],[CTN]],"")</f>
        <v/>
      </c>
      <c r="AG321" s="2" t="str">
        <f ca="1">IF(Table1[[#This Row],[CTN_MG_1]]="","",Table1[[#This Row],[SISA X]])</f>
        <v/>
      </c>
      <c r="AH321" s="2" t="str">
        <f ca="1">IF(Table1[[#This Row],[QTY_ECER_MG_1]]="","",Table1[[#This Row],[STN SISA X]])</f>
        <v/>
      </c>
      <c r="AI321" s="2" t="str">
        <f ca="1">IF(Table1[[#This Row],[CTN_MG_1]]="","",COUNT(AF$6:AF321))</f>
        <v/>
      </c>
      <c r="AJ321" s="2">
        <f ca="1">IF(AND(Table1[TGL_H]&gt;=$3:$3,Table1[TGL_H]&lt;=$4:$4),Table1[CTN],"")</f>
        <v>5</v>
      </c>
      <c r="AK321" s="2" t="str">
        <f ca="1">IF(Table1[[#This Row],[CTN_MG_2]]="","",Table1[[#This Row],[SISA X]])</f>
        <v/>
      </c>
      <c r="AL321" s="2" t="str">
        <f ca="1">IF(Table1[[#This Row],[QTY_ECER_MG_2]]="","",Table1[[#This Row],[STN SISA X]])</f>
        <v/>
      </c>
      <c r="AM321" s="2">
        <f ca="1">IF(Table1[[#This Row],[CTN_MG_2]]="","",COUNT(AJ$6:AJ321))</f>
        <v>147</v>
      </c>
      <c r="AN321" s="2" t="str">
        <f ca="1">IF(AND(AR$5:AR$345&gt;=$3:$3,AR$5:AR$345&lt;=$4:$4),Table1[[#This Row],[CTN]],"")</f>
        <v/>
      </c>
      <c r="AO321" s="2" t="str">
        <f ca="1">IF(Table1[[#This Row],[CTN_MG_3]]="","",Table1[[#This Row],[SISA X]])</f>
        <v/>
      </c>
      <c r="AP321" s="2" t="str">
        <f ca="1">IF(Table1[[#This Row],[QTY_ECER_MG_3]]="","",Table1[[#This Row],[STN SISA X]])</f>
        <v/>
      </c>
      <c r="AQ321" s="4" t="str">
        <f ca="1">IF(Table1[[#This Row],[CTN_MG_3]]="","",COUNT(AN$6:AN321))</f>
        <v/>
      </c>
      <c r="AR321" s="3">
        <f ca="1">INDEX([1]!NOTA[TGL_H],Table1[[#This Row],[//NOTA]])</f>
        <v>45122</v>
      </c>
    </row>
    <row r="322" spans="1:44" x14ac:dyDescent="0.25">
      <c r="A322" s="1">
        <v>397</v>
      </c>
      <c r="D322" s="4" t="str">
        <f ca="1">INDEX([1]!NOTA[NB NOTA_C_QTY],Table1[[#This Row],[//NOTA]])</f>
        <v>sampuloppalexanderboxy300pakuntana</v>
      </c>
      <c r="E32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sampuloppalexanderboxy300pak</v>
      </c>
      <c r="F322" s="4">
        <f ca="1">MATCH(E$5:E$345,[2]!GLOBAL[POINTER],0)</f>
        <v>1853</v>
      </c>
      <c r="G322" s="4">
        <f t="shared" si="4"/>
        <v>397</v>
      </c>
      <c r="H322" s="4">
        <f ca="1">MATCH(Table1[[#This Row],[NB NOTA_C_QTY]],[3]!db[NB NOTA_C_QTY],0)</f>
        <v>2204</v>
      </c>
      <c r="I322" s="4" t="str">
        <f ca="1">INDEX(INDIRECT($4:$4),Table1[//DB])</f>
        <v>Sampul OPP Alexander Boxy</v>
      </c>
      <c r="J322" s="4" t="str">
        <f ca="1">INDEX(INDIRECT($4:$4),Table1[//DB])</f>
        <v>UNTANA</v>
      </c>
      <c r="K322" s="5" t="str">
        <f ca="1">INDEX(INDIRECT($4:$4),Table1[//DB])</f>
        <v>ALPINDO</v>
      </c>
      <c r="L322" s="4" t="str">
        <f ca="1">INDEX(INDIRECT($4:$4),Table1[//DB])</f>
        <v>300 PAK</v>
      </c>
      <c r="M322" s="4" t="str">
        <f ca="1">INDEX(INDIRECT($4:$4),Table1[//DB])</f>
        <v>kertas</v>
      </c>
      <c r="N322" s="4" t="str">
        <f ca="1">INDEX(INDIRECT($4:$4),Table1[//DB])</f>
        <v>300</v>
      </c>
      <c r="O322" s="4" t="str">
        <f ca="1">INDEX(INDIRECT($4:$4),Table1[//DB])</f>
        <v>PAK</v>
      </c>
      <c r="P322" s="4" t="str">
        <f ca="1">INDEX(INDIRECT($4:$4),Table1[//DB])</f>
        <v/>
      </c>
      <c r="Q322" s="4" t="str">
        <f ca="1">INDEX(INDIRECT($4:$4),Table1[//DB])</f>
        <v/>
      </c>
      <c r="R322" s="4" t="str">
        <f ca="1">INDEX(INDIRECT($4:$4),Table1[//DB])</f>
        <v/>
      </c>
      <c r="S322" s="4" t="str">
        <f ca="1">INDEX(INDIRECT($4:$4),Table1[//DB])</f>
        <v/>
      </c>
      <c r="T322" s="4">
        <f ca="1">INDEX(INDIRECT($4:$4),Table1[//DB])</f>
        <v>300</v>
      </c>
      <c r="U322" s="4" t="str">
        <f ca="1">INDEX(INDIRECT($4:$4),Table1[//DB])</f>
        <v>PAK</v>
      </c>
      <c r="V322" s="4"/>
      <c r="W322" s="2">
        <f>INDEX([1]!NOTA[C],Table1[[#This Row],[//NOTA]])</f>
        <v>5</v>
      </c>
      <c r="X32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2" s="2">
        <f>IF(Table1[[#This Row],[CTN]]&lt;1,"",INDEX([1]!NOTA[QTY],Table1[[#This Row],[//NOTA]]))</f>
        <v>1500</v>
      </c>
      <c r="Z322" s="2" t="str">
        <f>IF(Table1[[#This Row],[CTN]]&lt;1,"",INDEX([1]!NOTA[STN],Table1[[#This Row],[//NOTA]]))</f>
        <v>PAK</v>
      </c>
      <c r="AA3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322" s="4" t="str">
        <f>IF(Table1[[#This Row],[CTN]]&lt;1,INDEX([1]!NOTA[QTY],Table1[[#This Row],[//NOTA]]),"")</f>
        <v/>
      </c>
      <c r="AC322" s="4" t="str">
        <f>IF(Table1[[#This Row],[SISA]]="","",INDEX([1]!NOTA[STN],Table1[[#This Row],[//NOTA]]))</f>
        <v/>
      </c>
      <c r="AD3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2" s="2" t="str">
        <f>IF(Table1[[#This Row],[SISA X]]="","",Table1[[#This Row],[STN X]])</f>
        <v/>
      </c>
      <c r="AF322" s="2" t="str">
        <f ca="1">IF(AND(AR$5:AR$345&gt;=$3:$3,AR$5:AR$345&lt;=$4:$4),Table1[[#This Row],[CTN]],"")</f>
        <v/>
      </c>
      <c r="AG322" s="2" t="str">
        <f ca="1">IF(Table1[[#This Row],[CTN_MG_1]]="","",Table1[[#This Row],[SISA X]])</f>
        <v/>
      </c>
      <c r="AH322" s="2" t="str">
        <f ca="1">IF(Table1[[#This Row],[QTY_ECER_MG_1]]="","",Table1[[#This Row],[STN SISA X]])</f>
        <v/>
      </c>
      <c r="AI322" s="2" t="str">
        <f ca="1">IF(Table1[[#This Row],[CTN_MG_1]]="","",COUNT(AF$6:AF322))</f>
        <v/>
      </c>
      <c r="AJ322" s="2">
        <f ca="1">IF(AND(Table1[TGL_H]&gt;=$3:$3,Table1[TGL_H]&lt;=$4:$4),Table1[CTN],"")</f>
        <v>5</v>
      </c>
      <c r="AK322" s="2" t="str">
        <f ca="1">IF(Table1[[#This Row],[CTN_MG_2]]="","",Table1[[#This Row],[SISA X]])</f>
        <v/>
      </c>
      <c r="AL322" s="2" t="str">
        <f ca="1">IF(Table1[[#This Row],[QTY_ECER_MG_2]]="","",Table1[[#This Row],[STN SISA X]])</f>
        <v/>
      </c>
      <c r="AM322" s="2">
        <f ca="1">IF(Table1[[#This Row],[CTN_MG_2]]="","",COUNT(AJ$6:AJ322))</f>
        <v>148</v>
      </c>
      <c r="AN322" s="2" t="str">
        <f ca="1">IF(AND(AR$5:AR$345&gt;=$3:$3,AR$5:AR$345&lt;=$4:$4),Table1[[#This Row],[CTN]],"")</f>
        <v/>
      </c>
      <c r="AO322" s="2" t="str">
        <f ca="1">IF(Table1[[#This Row],[CTN_MG_3]]="","",Table1[[#This Row],[SISA X]])</f>
        <v/>
      </c>
      <c r="AP322" s="2" t="str">
        <f ca="1">IF(Table1[[#This Row],[QTY_ECER_MG_3]]="","",Table1[[#This Row],[STN SISA X]])</f>
        <v/>
      </c>
      <c r="AQ322" s="4" t="str">
        <f ca="1">IF(Table1[[#This Row],[CTN_MG_3]]="","",COUNT(AN$6:AN322))</f>
        <v/>
      </c>
      <c r="AR322" s="3">
        <f ca="1">INDEX([1]!NOTA[TGL_H],Table1[[#This Row],[//NOTA]])</f>
        <v>45121</v>
      </c>
    </row>
    <row r="323" spans="1:44" x14ac:dyDescent="0.25">
      <c r="A323" s="1">
        <v>399</v>
      </c>
      <c r="D323" s="4" t="str">
        <f ca="1">INDEX([1]!NOTA[NB NOTA_C_QTY],Table1[[#This Row],[//NOTA]])</f>
        <v>kenkocuttera3009mmblade30lsnartomoro</v>
      </c>
      <c r="E32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323" s="4" t="e">
        <f ca="1">MATCH(E$5:E$345,[2]!GLOBAL[POINTER],0)</f>
        <v>#N/A</v>
      </c>
      <c r="G323" s="4">
        <f t="shared" si="4"/>
        <v>399</v>
      </c>
      <c r="H323" s="4">
        <f ca="1">MATCH(Table1[[#This Row],[NB NOTA_C_QTY]],[3]!db[NB NOTA_C_QTY],0)</f>
        <v>1274</v>
      </c>
      <c r="I323" s="4" t="str">
        <f ca="1">INDEX(INDIRECT($4:$4),Table1[//DB])</f>
        <v>Cutter Kenko A-300</v>
      </c>
      <c r="J323" s="4" t="str">
        <f ca="1">INDEX(INDIRECT($4:$4),Table1[//DB])</f>
        <v>ARTO MORO</v>
      </c>
      <c r="K323" s="5" t="str">
        <f ca="1">INDEX(INDIRECT($4:$4),Table1[//DB])</f>
        <v>KENKO</v>
      </c>
      <c r="L323" s="4" t="str">
        <f ca="1">INDEX(INDIRECT($4:$4),Table1[//DB])</f>
        <v>30 LSN</v>
      </c>
      <c r="M323" s="4" t="str">
        <f ca="1">INDEX(INDIRECT($4:$4),Table1[//DB])</f>
        <v>cutter</v>
      </c>
      <c r="N323" s="4" t="str">
        <f ca="1">INDEX(INDIRECT($4:$4),Table1[//DB])</f>
        <v>30</v>
      </c>
      <c r="O323" s="4" t="str">
        <f ca="1">INDEX(INDIRECT($4:$4),Table1[//DB])</f>
        <v>LSN</v>
      </c>
      <c r="P323" s="4">
        <f ca="1">INDEX(INDIRECT($4:$4),Table1[//DB])</f>
        <v>12</v>
      </c>
      <c r="Q323" s="4" t="str">
        <f ca="1">INDEX(INDIRECT($4:$4),Table1[//DB])</f>
        <v>PCS</v>
      </c>
      <c r="R323" s="4" t="str">
        <f ca="1">INDEX(INDIRECT($4:$4),Table1[//DB])</f>
        <v/>
      </c>
      <c r="S323" s="4" t="str">
        <f ca="1">INDEX(INDIRECT($4:$4),Table1[//DB])</f>
        <v/>
      </c>
      <c r="T323" s="4">
        <f ca="1">INDEX(INDIRECT($4:$4),Table1[//DB])</f>
        <v>360</v>
      </c>
      <c r="U323" s="4" t="str">
        <f ca="1">INDEX(INDIRECT($4:$4),Table1[//DB])</f>
        <v>PCS</v>
      </c>
      <c r="V323" s="4"/>
      <c r="W323" s="2">
        <f>INDEX([1]!NOTA[C],Table1[[#This Row],[//NOTA]])</f>
        <v>2</v>
      </c>
      <c r="X32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3" s="2">
        <f>IF(Table1[[#This Row],[CTN]]&lt;1,"",INDEX([1]!NOTA[QTY],Table1[[#This Row],[//NOTA]]))</f>
        <v>0</v>
      </c>
      <c r="Z323" s="2">
        <f>IF(Table1[[#This Row],[CTN]]&lt;1,"",INDEX([1]!NOTA[STN],Table1[[#This Row],[//NOTA]]))</f>
        <v>0</v>
      </c>
      <c r="AA3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23" s="4" t="str">
        <f>IF(Table1[[#This Row],[CTN]]&lt;1,INDEX([1]!NOTA[QTY],Table1[[#This Row],[//NOTA]]),"")</f>
        <v/>
      </c>
      <c r="AC323" s="4" t="str">
        <f>IF(Table1[[#This Row],[SISA]]="","",INDEX([1]!NOTA[STN],Table1[[#This Row],[//NOTA]]))</f>
        <v/>
      </c>
      <c r="AD3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3" s="2" t="str">
        <f>IF(Table1[[#This Row],[SISA X]]="","",Table1[[#This Row],[STN X]])</f>
        <v/>
      </c>
      <c r="AF323" s="2" t="str">
        <f ca="1">IF(AND(AR$5:AR$345&gt;=$3:$3,AR$5:AR$345&lt;=$4:$4),Table1[[#This Row],[CTN]],"")</f>
        <v/>
      </c>
      <c r="AG323" s="2" t="str">
        <f ca="1">IF(Table1[[#This Row],[CTN_MG_1]]="","",Table1[[#This Row],[SISA X]])</f>
        <v/>
      </c>
      <c r="AH323" s="2" t="str">
        <f ca="1">IF(Table1[[#This Row],[QTY_ECER_MG_1]]="","",Table1[[#This Row],[STN SISA X]])</f>
        <v/>
      </c>
      <c r="AI323" s="2" t="str">
        <f ca="1">IF(Table1[[#This Row],[CTN_MG_1]]="","",COUNT(AF$6:AF323))</f>
        <v/>
      </c>
      <c r="AJ323" s="2" t="str">
        <f ca="1">IF(AND(Table1[TGL_H]&gt;=$3:$3,Table1[TGL_H]&lt;=$4:$4),Table1[CTN],"")</f>
        <v/>
      </c>
      <c r="AK323" s="2" t="str">
        <f ca="1">IF(Table1[[#This Row],[CTN_MG_2]]="","",Table1[[#This Row],[SISA X]])</f>
        <v/>
      </c>
      <c r="AL323" s="2" t="str">
        <f ca="1">IF(Table1[[#This Row],[QTY_ECER_MG_2]]="","",Table1[[#This Row],[STN SISA X]])</f>
        <v/>
      </c>
      <c r="AM323" s="2" t="str">
        <f ca="1">IF(Table1[[#This Row],[CTN_MG_2]]="","",COUNT(AJ$6:AJ323))</f>
        <v/>
      </c>
      <c r="AN323" s="2">
        <f ca="1">IF(AND(AR$5:AR$345&gt;=$3:$3,AR$5:AR$345&lt;=$4:$4),Table1[[#This Row],[CTN]],"")</f>
        <v>2</v>
      </c>
      <c r="AO323" s="2" t="str">
        <f ca="1">IF(Table1[[#This Row],[CTN_MG_3]]="","",Table1[[#This Row],[SISA X]])</f>
        <v/>
      </c>
      <c r="AP323" s="2" t="str">
        <f ca="1">IF(Table1[[#This Row],[QTY_ECER_MG_3]]="","",Table1[[#This Row],[STN SISA X]])</f>
        <v/>
      </c>
      <c r="AQ323" s="4">
        <f ca="1">IF(Table1[[#This Row],[CTN_MG_3]]="","",COUNT(AN$6:AN323))</f>
        <v>1</v>
      </c>
      <c r="AR323" s="3">
        <f ca="1">INDEX([1]!NOTA[TGL_H],Table1[[#This Row],[//NOTA]])</f>
        <v>45125</v>
      </c>
    </row>
    <row r="324" spans="1:44" x14ac:dyDescent="0.25">
      <c r="A324" s="1">
        <v>400</v>
      </c>
      <c r="D324" s="4" t="str">
        <f ca="1">INDEX([1]!NOTA[NB NOTA_C_QTY],Table1[[#This Row],[//NOTA]])</f>
        <v>kenkocutterl50018mmblade20lsnartomoro</v>
      </c>
      <c r="E32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324" s="4" t="e">
        <f ca="1">MATCH(E$5:E$345,[2]!GLOBAL[POINTER],0)</f>
        <v>#N/A</v>
      </c>
      <c r="G324" s="4">
        <f t="shared" si="4"/>
        <v>400</v>
      </c>
      <c r="H324" s="4">
        <f ca="1">MATCH(Table1[[#This Row],[NB NOTA_C_QTY]],[3]!db[NB NOTA_C_QTY],0)</f>
        <v>1279</v>
      </c>
      <c r="I324" s="4" t="str">
        <f ca="1">INDEX(INDIRECT($4:$4),Table1[//DB])</f>
        <v>Cutter Kenko L-500</v>
      </c>
      <c r="J324" s="4" t="str">
        <f ca="1">INDEX(INDIRECT($4:$4),Table1[//DB])</f>
        <v>ARTO MORO</v>
      </c>
      <c r="K324" s="5" t="str">
        <f ca="1">INDEX(INDIRECT($4:$4),Table1[//DB])</f>
        <v>KENKO</v>
      </c>
      <c r="L324" s="4" t="str">
        <f ca="1">INDEX(INDIRECT($4:$4),Table1[//DB])</f>
        <v>20 LSN</v>
      </c>
      <c r="M324" s="4" t="str">
        <f ca="1">INDEX(INDIRECT($4:$4),Table1[//DB])</f>
        <v>cutter</v>
      </c>
      <c r="N324" s="4" t="str">
        <f ca="1">INDEX(INDIRECT($4:$4),Table1[//DB])</f>
        <v>20</v>
      </c>
      <c r="O324" s="4" t="str">
        <f ca="1">INDEX(INDIRECT($4:$4),Table1[//DB])</f>
        <v>LSN</v>
      </c>
      <c r="P324" s="4">
        <f ca="1">INDEX(INDIRECT($4:$4),Table1[//DB])</f>
        <v>12</v>
      </c>
      <c r="Q324" s="4" t="str">
        <f ca="1">INDEX(INDIRECT($4:$4),Table1[//DB])</f>
        <v>PCS</v>
      </c>
      <c r="R324" s="4" t="str">
        <f ca="1">INDEX(INDIRECT($4:$4),Table1[//DB])</f>
        <v/>
      </c>
      <c r="S324" s="4" t="str">
        <f ca="1">INDEX(INDIRECT($4:$4),Table1[//DB])</f>
        <v/>
      </c>
      <c r="T324" s="4">
        <f ca="1">INDEX(INDIRECT($4:$4),Table1[//DB])</f>
        <v>240</v>
      </c>
      <c r="U324" s="4" t="str">
        <f ca="1">INDEX(INDIRECT($4:$4),Table1[//DB])</f>
        <v>PCS</v>
      </c>
      <c r="V324" s="4"/>
      <c r="W324" s="2">
        <f>INDEX([1]!NOTA[C],Table1[[#This Row],[//NOTA]])</f>
        <v>2</v>
      </c>
      <c r="X32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4" s="2">
        <f>IF(Table1[[#This Row],[CTN]]&lt;1,"",INDEX([1]!NOTA[QTY],Table1[[#This Row],[//NOTA]]))</f>
        <v>0</v>
      </c>
      <c r="Z324" s="2">
        <f>IF(Table1[[#This Row],[CTN]]&lt;1,"",INDEX([1]!NOTA[STN],Table1[[#This Row],[//NOTA]]))</f>
        <v>0</v>
      </c>
      <c r="AA3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24" s="4" t="str">
        <f>IF(Table1[[#This Row],[CTN]]&lt;1,INDEX([1]!NOTA[QTY],Table1[[#This Row],[//NOTA]]),"")</f>
        <v/>
      </c>
      <c r="AC324" s="4" t="str">
        <f>IF(Table1[[#This Row],[SISA]]="","",INDEX([1]!NOTA[STN],Table1[[#This Row],[//NOTA]]))</f>
        <v/>
      </c>
      <c r="AD3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4" s="2" t="str">
        <f>IF(Table1[[#This Row],[SISA X]]="","",Table1[[#This Row],[STN X]])</f>
        <v/>
      </c>
      <c r="AF324" s="2" t="str">
        <f ca="1">IF(AND(AR$5:AR$345&gt;=$3:$3,AR$5:AR$345&lt;=$4:$4),Table1[[#This Row],[CTN]],"")</f>
        <v/>
      </c>
      <c r="AG324" s="2" t="str">
        <f ca="1">IF(Table1[[#This Row],[CTN_MG_1]]="","",Table1[[#This Row],[SISA X]])</f>
        <v/>
      </c>
      <c r="AH324" s="2" t="str">
        <f ca="1">IF(Table1[[#This Row],[QTY_ECER_MG_1]]="","",Table1[[#This Row],[STN SISA X]])</f>
        <v/>
      </c>
      <c r="AI324" s="2" t="str">
        <f ca="1">IF(Table1[[#This Row],[CTN_MG_1]]="","",COUNT(AF$6:AF324))</f>
        <v/>
      </c>
      <c r="AJ324" s="2" t="str">
        <f ca="1">IF(AND(Table1[TGL_H]&gt;=$3:$3,Table1[TGL_H]&lt;=$4:$4),Table1[CTN],"")</f>
        <v/>
      </c>
      <c r="AK324" s="2" t="str">
        <f ca="1">IF(Table1[[#This Row],[CTN_MG_2]]="","",Table1[[#This Row],[SISA X]])</f>
        <v/>
      </c>
      <c r="AL324" s="2" t="str">
        <f ca="1">IF(Table1[[#This Row],[QTY_ECER_MG_2]]="","",Table1[[#This Row],[STN SISA X]])</f>
        <v/>
      </c>
      <c r="AM324" s="2" t="str">
        <f ca="1">IF(Table1[[#This Row],[CTN_MG_2]]="","",COUNT(AJ$6:AJ324))</f>
        <v/>
      </c>
      <c r="AN324" s="2">
        <f ca="1">IF(AND(AR$5:AR$345&gt;=$3:$3,AR$5:AR$345&lt;=$4:$4),Table1[[#This Row],[CTN]],"")</f>
        <v>2</v>
      </c>
      <c r="AO324" s="2" t="str">
        <f ca="1">IF(Table1[[#This Row],[CTN_MG_3]]="","",Table1[[#This Row],[SISA X]])</f>
        <v/>
      </c>
      <c r="AP324" s="2" t="str">
        <f ca="1">IF(Table1[[#This Row],[QTY_ECER_MG_3]]="","",Table1[[#This Row],[STN SISA X]])</f>
        <v/>
      </c>
      <c r="AQ324" s="4">
        <f ca="1">IF(Table1[[#This Row],[CTN_MG_3]]="","",COUNT(AN$6:AN324))</f>
        <v>2</v>
      </c>
      <c r="AR324" s="3">
        <f ca="1">INDEX([1]!NOTA[TGL_H],Table1[[#This Row],[//NOTA]])</f>
        <v>45125</v>
      </c>
    </row>
    <row r="325" spans="1:44" x14ac:dyDescent="0.25">
      <c r="A325" s="1">
        <v>402</v>
      </c>
      <c r="D325" s="4" t="str">
        <f ca="1">INDEX([1]!NOTA[NB NOTA_C_QTY],Table1[[#This Row],[//NOTA]])</f>
        <v>kenkocorrectionfluidke10836lsnartomoro</v>
      </c>
      <c r="E32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325" s="4" t="e">
        <f ca="1">MATCH(E$5:E$345,[2]!GLOBAL[POINTER],0)</f>
        <v>#N/A</v>
      </c>
      <c r="G325" s="4">
        <f t="shared" si="4"/>
        <v>402</v>
      </c>
      <c r="H325" s="4">
        <f ca="1">MATCH(Table1[[#This Row],[NB NOTA_C_QTY]],[3]!db[NB NOTA_C_QTY],0)</f>
        <v>1239</v>
      </c>
      <c r="I325" s="4" t="str">
        <f ca="1">INDEX(INDIRECT($4:$4),Table1[//DB])</f>
        <v>Tipe-ex Kenko KE-108</v>
      </c>
      <c r="J325" s="4" t="str">
        <f ca="1">INDEX(INDIRECT($4:$4),Table1[//DB])</f>
        <v>ARTO MORO</v>
      </c>
      <c r="K325" s="5" t="str">
        <f ca="1">INDEX(INDIRECT($4:$4),Table1[//DB])</f>
        <v>KENKO</v>
      </c>
      <c r="L325" s="4" t="str">
        <f ca="1">INDEX(INDIRECT($4:$4),Table1[//DB])</f>
        <v>36 LSN</v>
      </c>
      <c r="M325" s="4" t="str">
        <f ca="1">INDEX(INDIRECT($4:$4),Table1[//DB])</f>
        <v>tipex</v>
      </c>
      <c r="N325" s="4" t="str">
        <f ca="1">INDEX(INDIRECT($4:$4),Table1[//DB])</f>
        <v>36</v>
      </c>
      <c r="O325" s="4" t="str">
        <f ca="1">INDEX(INDIRECT($4:$4),Table1[//DB])</f>
        <v>LSN</v>
      </c>
      <c r="P325" s="4">
        <f ca="1">INDEX(INDIRECT($4:$4),Table1[//DB])</f>
        <v>12</v>
      </c>
      <c r="Q325" s="4" t="str">
        <f ca="1">INDEX(INDIRECT($4:$4),Table1[//DB])</f>
        <v>PCS</v>
      </c>
      <c r="R325" s="4" t="str">
        <f ca="1">INDEX(INDIRECT($4:$4),Table1[//DB])</f>
        <v/>
      </c>
      <c r="S325" s="4" t="str">
        <f ca="1">INDEX(INDIRECT($4:$4),Table1[//DB])</f>
        <v/>
      </c>
      <c r="T325" s="4">
        <f ca="1">INDEX(INDIRECT($4:$4),Table1[//DB])</f>
        <v>432</v>
      </c>
      <c r="U325" s="4" t="str">
        <f ca="1">INDEX(INDIRECT($4:$4),Table1[//DB])</f>
        <v>PCS</v>
      </c>
      <c r="V325" s="4"/>
      <c r="W325" s="2">
        <f>INDEX([1]!NOTA[C],Table1[[#This Row],[//NOTA]])</f>
        <v>2</v>
      </c>
      <c r="X32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5" s="2">
        <f>IF(Table1[[#This Row],[CTN]]&lt;1,"",INDEX([1]!NOTA[QTY],Table1[[#This Row],[//NOTA]]))</f>
        <v>0</v>
      </c>
      <c r="Z325" s="2">
        <f>IF(Table1[[#This Row],[CTN]]&lt;1,"",INDEX([1]!NOTA[STN],Table1[[#This Row],[//NOTA]]))</f>
        <v>0</v>
      </c>
      <c r="AA3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25" s="4" t="str">
        <f>IF(Table1[[#This Row],[CTN]]&lt;1,INDEX([1]!NOTA[QTY],Table1[[#This Row],[//NOTA]]),"")</f>
        <v/>
      </c>
      <c r="AC325" s="4" t="str">
        <f>IF(Table1[[#This Row],[SISA]]="","",INDEX([1]!NOTA[STN],Table1[[#This Row],[//NOTA]]))</f>
        <v/>
      </c>
      <c r="AD3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5" s="2" t="str">
        <f>IF(Table1[[#This Row],[SISA X]]="","",Table1[[#This Row],[STN X]])</f>
        <v/>
      </c>
      <c r="AF325" s="2" t="str">
        <f ca="1">IF(AND(AR$5:AR$345&gt;=$3:$3,AR$5:AR$345&lt;=$4:$4),Table1[[#This Row],[CTN]],"")</f>
        <v/>
      </c>
      <c r="AG325" s="2" t="str">
        <f ca="1">IF(Table1[[#This Row],[CTN_MG_1]]="","",Table1[[#This Row],[SISA X]])</f>
        <v/>
      </c>
      <c r="AH325" s="2" t="str">
        <f ca="1">IF(Table1[[#This Row],[QTY_ECER_MG_1]]="","",Table1[[#This Row],[STN SISA X]])</f>
        <v/>
      </c>
      <c r="AI325" s="2" t="str">
        <f ca="1">IF(Table1[[#This Row],[CTN_MG_1]]="","",COUNT(AF$6:AF325))</f>
        <v/>
      </c>
      <c r="AJ325" s="2" t="str">
        <f ca="1">IF(AND(Table1[TGL_H]&gt;=$3:$3,Table1[TGL_H]&lt;=$4:$4),Table1[CTN],"")</f>
        <v/>
      </c>
      <c r="AK325" s="2" t="str">
        <f ca="1">IF(Table1[[#This Row],[CTN_MG_2]]="","",Table1[[#This Row],[SISA X]])</f>
        <v/>
      </c>
      <c r="AL325" s="2" t="str">
        <f ca="1">IF(Table1[[#This Row],[QTY_ECER_MG_2]]="","",Table1[[#This Row],[STN SISA X]])</f>
        <v/>
      </c>
      <c r="AM325" s="2" t="str">
        <f ca="1">IF(Table1[[#This Row],[CTN_MG_2]]="","",COUNT(AJ$6:AJ325))</f>
        <v/>
      </c>
      <c r="AN325" s="2">
        <f ca="1">IF(AND(AR$5:AR$345&gt;=$3:$3,AR$5:AR$345&lt;=$4:$4),Table1[[#This Row],[CTN]],"")</f>
        <v>2</v>
      </c>
      <c r="AO325" s="2" t="str">
        <f ca="1">IF(Table1[[#This Row],[CTN_MG_3]]="","",Table1[[#This Row],[SISA X]])</f>
        <v/>
      </c>
      <c r="AP325" s="2" t="str">
        <f ca="1">IF(Table1[[#This Row],[QTY_ECER_MG_3]]="","",Table1[[#This Row],[STN SISA X]])</f>
        <v/>
      </c>
      <c r="AQ325" s="4">
        <f ca="1">IF(Table1[[#This Row],[CTN_MG_3]]="","",COUNT(AN$6:AN325))</f>
        <v>3</v>
      </c>
      <c r="AR325" s="3">
        <f ca="1">INDEX([1]!NOTA[TGL_H],Table1[[#This Row],[//NOTA]])</f>
        <v>45125</v>
      </c>
    </row>
    <row r="326" spans="1:44" x14ac:dyDescent="0.25">
      <c r="A326" s="1">
        <v>403</v>
      </c>
      <c r="D326" s="4" t="str">
        <f ca="1">INDEX([1]!NOTA[NB NOTA_C_QTY],Table1[[#This Row],[//NOTA]])</f>
        <v>kenkopaperfastenerpf508mixcolor100boxartomoro</v>
      </c>
      <c r="E32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paperfastenerkenkopf508warna100box</v>
      </c>
      <c r="F326" s="4" t="e">
        <f ca="1">MATCH(E$5:E$345,[2]!GLOBAL[POINTER],0)</f>
        <v>#N/A</v>
      </c>
      <c r="G326" s="4">
        <f t="shared" ref="G326:G345" si="5">A:A</f>
        <v>403</v>
      </c>
      <c r="H326" s="4">
        <f ca="1">MATCH(Table1[[#This Row],[NB NOTA_C_QTY]],[3]!db[NB NOTA_C_QTY],0)</f>
        <v>1375</v>
      </c>
      <c r="I326" s="4" t="str">
        <f ca="1">INDEX(INDIRECT($4:$4),Table1[//DB])</f>
        <v>Paper fastener Kenko PF-508 Warna</v>
      </c>
      <c r="J326" s="4" t="str">
        <f ca="1">INDEX(INDIRECT($4:$4),Table1[//DB])</f>
        <v>ARTO MORO</v>
      </c>
      <c r="K326" s="5" t="str">
        <f ca="1">INDEX(INDIRECT($4:$4),Table1[//DB])</f>
        <v>KENKO</v>
      </c>
      <c r="L326" s="4" t="str">
        <f ca="1">INDEX(INDIRECT($4:$4),Table1[//DB])</f>
        <v>100 BOX</v>
      </c>
      <c r="M326" s="4" t="str">
        <f ca="1">INDEX(INDIRECT($4:$4),Table1[//DB])</f>
        <v>acco</v>
      </c>
      <c r="N326" s="4" t="str">
        <f ca="1">INDEX(INDIRECT($4:$4),Table1[//DB])</f>
        <v>100</v>
      </c>
      <c r="O326" s="4" t="str">
        <f ca="1">INDEX(INDIRECT($4:$4),Table1[//DB])</f>
        <v>BOX</v>
      </c>
      <c r="P326" s="4" t="str">
        <f ca="1">INDEX(INDIRECT($4:$4),Table1[//DB])</f>
        <v/>
      </c>
      <c r="Q326" s="4" t="str">
        <f ca="1">INDEX(INDIRECT($4:$4),Table1[//DB])</f>
        <v/>
      </c>
      <c r="R326" s="4" t="str">
        <f ca="1">INDEX(INDIRECT($4:$4),Table1[//DB])</f>
        <v/>
      </c>
      <c r="S326" s="4" t="str">
        <f ca="1">INDEX(INDIRECT($4:$4),Table1[//DB])</f>
        <v/>
      </c>
      <c r="T326" s="4">
        <f ca="1">INDEX(INDIRECT($4:$4),Table1[//DB])</f>
        <v>100</v>
      </c>
      <c r="U326" s="4" t="str">
        <f ca="1">INDEX(INDIRECT($4:$4),Table1[//DB])</f>
        <v>BOX</v>
      </c>
      <c r="V326" s="4"/>
      <c r="W326" s="2">
        <f>INDEX([1]!NOTA[C],Table1[[#This Row],[//NOTA]])</f>
        <v>1</v>
      </c>
      <c r="X3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6" s="2">
        <f>IF(Table1[[#This Row],[CTN]]&lt;1,"",INDEX([1]!NOTA[QTY],Table1[[#This Row],[//NOTA]]))</f>
        <v>0</v>
      </c>
      <c r="Z326" s="2">
        <f>IF(Table1[[#This Row],[CTN]]&lt;1,"",INDEX([1]!NOTA[STN],Table1[[#This Row],[//NOTA]]))</f>
        <v>0</v>
      </c>
      <c r="AA3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B326" s="4" t="str">
        <f>IF(Table1[[#This Row],[CTN]]&lt;1,INDEX([1]!NOTA[QTY],Table1[[#This Row],[//NOTA]]),"")</f>
        <v/>
      </c>
      <c r="AC326" s="4" t="str">
        <f>IF(Table1[[#This Row],[SISA]]="","",INDEX([1]!NOTA[STN],Table1[[#This Row],[//NOTA]]))</f>
        <v/>
      </c>
      <c r="AD3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6" s="2" t="str">
        <f>IF(Table1[[#This Row],[SISA X]]="","",Table1[[#This Row],[STN X]])</f>
        <v/>
      </c>
      <c r="AF326" s="2" t="str">
        <f ca="1">IF(AND(AR$5:AR$345&gt;=$3:$3,AR$5:AR$345&lt;=$4:$4),Table1[[#This Row],[CTN]],"")</f>
        <v/>
      </c>
      <c r="AG326" s="2" t="str">
        <f ca="1">IF(Table1[[#This Row],[CTN_MG_1]]="","",Table1[[#This Row],[SISA X]])</f>
        <v/>
      </c>
      <c r="AH326" s="2" t="str">
        <f ca="1">IF(Table1[[#This Row],[QTY_ECER_MG_1]]="","",Table1[[#This Row],[STN SISA X]])</f>
        <v/>
      </c>
      <c r="AI326" s="2" t="str">
        <f ca="1">IF(Table1[[#This Row],[CTN_MG_1]]="","",COUNT(AF$6:AF326))</f>
        <v/>
      </c>
      <c r="AJ326" s="2" t="str">
        <f ca="1">IF(AND(Table1[TGL_H]&gt;=$3:$3,Table1[TGL_H]&lt;=$4:$4),Table1[CTN],"")</f>
        <v/>
      </c>
      <c r="AK326" s="2" t="str">
        <f ca="1">IF(Table1[[#This Row],[CTN_MG_2]]="","",Table1[[#This Row],[SISA X]])</f>
        <v/>
      </c>
      <c r="AL326" s="2" t="str">
        <f ca="1">IF(Table1[[#This Row],[QTY_ECER_MG_2]]="","",Table1[[#This Row],[STN SISA X]])</f>
        <v/>
      </c>
      <c r="AM326" s="2" t="str">
        <f ca="1">IF(Table1[[#This Row],[CTN_MG_2]]="","",COUNT(AJ$6:AJ326))</f>
        <v/>
      </c>
      <c r="AN326" s="2">
        <f ca="1">IF(AND(AR$5:AR$345&gt;=$3:$3,AR$5:AR$345&lt;=$4:$4),Table1[[#This Row],[CTN]],"")</f>
        <v>1</v>
      </c>
      <c r="AO326" s="2" t="str">
        <f ca="1">IF(Table1[[#This Row],[CTN_MG_3]]="","",Table1[[#This Row],[SISA X]])</f>
        <v/>
      </c>
      <c r="AP326" s="2" t="str">
        <f ca="1">IF(Table1[[#This Row],[QTY_ECER_MG_3]]="","",Table1[[#This Row],[STN SISA X]])</f>
        <v/>
      </c>
      <c r="AQ326" s="4">
        <f ca="1">IF(Table1[[#This Row],[CTN_MG_3]]="","",COUNT(AN$6:AN326))</f>
        <v>4</v>
      </c>
      <c r="AR326" s="3">
        <f ca="1">INDEX([1]!NOTA[TGL_H],Table1[[#This Row],[//NOTA]])</f>
        <v>45125</v>
      </c>
    </row>
    <row r="327" spans="1:44" x14ac:dyDescent="0.25">
      <c r="A327" s="1">
        <v>404</v>
      </c>
      <c r="D327" s="4" t="str">
        <f ca="1">INDEX([1]!NOTA[NB NOTA_C_QTY],Table1[[#This Row],[//NOTA]])</f>
        <v>kenkocutterk2009mmblade30lsnartomoro</v>
      </c>
      <c r="E32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cutterkenkok20030lsn</v>
      </c>
      <c r="F327" s="4" t="e">
        <f ca="1">MATCH(E$5:E$345,[2]!GLOBAL[POINTER],0)</f>
        <v>#N/A</v>
      </c>
      <c r="G327" s="4">
        <f t="shared" si="5"/>
        <v>404</v>
      </c>
      <c r="H327" s="4">
        <f ca="1">MATCH(Table1[[#This Row],[NB NOTA_C_QTY]],[3]!db[NB NOTA_C_QTY],0)</f>
        <v>1277</v>
      </c>
      <c r="I327" s="4" t="str">
        <f ca="1">INDEX(INDIRECT($4:$4),Table1[//DB])</f>
        <v>Cutter Kenko K-200</v>
      </c>
      <c r="J327" s="4" t="str">
        <f ca="1">INDEX(INDIRECT($4:$4),Table1[//DB])</f>
        <v>ARTO MORO</v>
      </c>
      <c r="K327" s="5" t="str">
        <f ca="1">INDEX(INDIRECT($4:$4),Table1[//DB])</f>
        <v>KENKO</v>
      </c>
      <c r="L327" s="4" t="str">
        <f ca="1">INDEX(INDIRECT($4:$4),Table1[//DB])</f>
        <v>30 LSN</v>
      </c>
      <c r="M327" s="4" t="str">
        <f ca="1">INDEX(INDIRECT($4:$4),Table1[//DB])</f>
        <v>cutter</v>
      </c>
      <c r="N327" s="4" t="str">
        <f ca="1">INDEX(INDIRECT($4:$4),Table1[//DB])</f>
        <v>30</v>
      </c>
      <c r="O327" s="4" t="str">
        <f ca="1">INDEX(INDIRECT($4:$4),Table1[//DB])</f>
        <v>LSN</v>
      </c>
      <c r="P327" s="4">
        <f ca="1">INDEX(INDIRECT($4:$4),Table1[//DB])</f>
        <v>12</v>
      </c>
      <c r="Q327" s="4" t="str">
        <f ca="1">INDEX(INDIRECT($4:$4),Table1[//DB])</f>
        <v>PCS</v>
      </c>
      <c r="R327" s="4" t="str">
        <f ca="1">INDEX(INDIRECT($4:$4),Table1[//DB])</f>
        <v/>
      </c>
      <c r="S327" s="4" t="str">
        <f ca="1">INDEX(INDIRECT($4:$4),Table1[//DB])</f>
        <v/>
      </c>
      <c r="T327" s="4">
        <f ca="1">INDEX(INDIRECT($4:$4),Table1[//DB])</f>
        <v>360</v>
      </c>
      <c r="U327" s="4" t="str">
        <f ca="1">INDEX(INDIRECT($4:$4),Table1[//DB])</f>
        <v>PCS</v>
      </c>
      <c r="V327" s="4"/>
      <c r="W327" s="2">
        <f>INDEX([1]!NOTA[C],Table1[[#This Row],[//NOTA]])</f>
        <v>1</v>
      </c>
      <c r="X3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7" s="2">
        <f>IF(Table1[[#This Row],[CTN]]&lt;1,"",INDEX([1]!NOTA[QTY],Table1[[#This Row],[//NOTA]]))</f>
        <v>0</v>
      </c>
      <c r="Z327" s="2">
        <f>IF(Table1[[#This Row],[CTN]]&lt;1,"",INDEX([1]!NOTA[STN],Table1[[#This Row],[//NOTA]]))</f>
        <v>0</v>
      </c>
      <c r="AA3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327" s="4" t="str">
        <f>IF(Table1[[#This Row],[CTN]]&lt;1,INDEX([1]!NOTA[QTY],Table1[[#This Row],[//NOTA]]),"")</f>
        <v/>
      </c>
      <c r="AC327" s="4" t="str">
        <f>IF(Table1[[#This Row],[SISA]]="","",INDEX([1]!NOTA[STN],Table1[[#This Row],[//NOTA]]))</f>
        <v/>
      </c>
      <c r="AD3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7" s="2" t="str">
        <f>IF(Table1[[#This Row],[SISA X]]="","",Table1[[#This Row],[STN X]])</f>
        <v/>
      </c>
      <c r="AF327" s="2" t="str">
        <f ca="1">IF(AND(AR$5:AR$345&gt;=$3:$3,AR$5:AR$345&lt;=$4:$4),Table1[[#This Row],[CTN]],"")</f>
        <v/>
      </c>
      <c r="AG327" s="2" t="str">
        <f ca="1">IF(Table1[[#This Row],[CTN_MG_1]]="","",Table1[[#This Row],[SISA X]])</f>
        <v/>
      </c>
      <c r="AH327" s="2" t="str">
        <f ca="1">IF(Table1[[#This Row],[QTY_ECER_MG_1]]="","",Table1[[#This Row],[STN SISA X]])</f>
        <v/>
      </c>
      <c r="AI327" s="2" t="str">
        <f ca="1">IF(Table1[[#This Row],[CTN_MG_1]]="","",COUNT(AF$6:AF327))</f>
        <v/>
      </c>
      <c r="AJ327" s="2" t="str">
        <f ca="1">IF(AND(Table1[TGL_H]&gt;=$3:$3,Table1[TGL_H]&lt;=$4:$4),Table1[CTN],"")</f>
        <v/>
      </c>
      <c r="AK327" s="2" t="str">
        <f ca="1">IF(Table1[[#This Row],[CTN_MG_2]]="","",Table1[[#This Row],[SISA X]])</f>
        <v/>
      </c>
      <c r="AL327" s="2" t="str">
        <f ca="1">IF(Table1[[#This Row],[QTY_ECER_MG_2]]="","",Table1[[#This Row],[STN SISA X]])</f>
        <v/>
      </c>
      <c r="AM327" s="2" t="str">
        <f ca="1">IF(Table1[[#This Row],[CTN_MG_2]]="","",COUNT(AJ$6:AJ327))</f>
        <v/>
      </c>
      <c r="AN327" s="2">
        <f ca="1">IF(AND(AR$5:AR$345&gt;=$3:$3,AR$5:AR$345&lt;=$4:$4),Table1[[#This Row],[CTN]],"")</f>
        <v>1</v>
      </c>
      <c r="AO327" s="2" t="str">
        <f ca="1">IF(Table1[[#This Row],[CTN_MG_3]]="","",Table1[[#This Row],[SISA X]])</f>
        <v/>
      </c>
      <c r="AP327" s="2" t="str">
        <f ca="1">IF(Table1[[#This Row],[QTY_ECER_MG_3]]="","",Table1[[#This Row],[STN SISA X]])</f>
        <v/>
      </c>
      <c r="AQ327" s="4">
        <f ca="1">IF(Table1[[#This Row],[CTN_MG_3]]="","",COUNT(AN$6:AN327))</f>
        <v>5</v>
      </c>
      <c r="AR327" s="3">
        <f ca="1">INDEX([1]!NOTA[TGL_H],Table1[[#This Row],[//NOTA]])</f>
        <v>45125</v>
      </c>
    </row>
    <row r="328" spans="1:44" x14ac:dyDescent="0.25">
      <c r="A328" s="1">
        <v>405</v>
      </c>
      <c r="D328" s="4" t="str">
        <f ca="1">INDEX([1]!NOTA[NB NOTA_C_QTY],Table1[[#This Row],[//NOTA]])</f>
        <v>kenkoscissorsc848n10lsnartomoro</v>
      </c>
      <c r="E32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328" s="4" t="e">
        <f ca="1">MATCH(E$5:E$345,[2]!GLOBAL[POINTER],0)</f>
        <v>#N/A</v>
      </c>
      <c r="G328" s="4">
        <f t="shared" si="5"/>
        <v>405</v>
      </c>
      <c r="H328" s="4">
        <f ca="1">MATCH(Table1[[#This Row],[NB NOTA_C_QTY]],[3]!db[NB NOTA_C_QTY],0)</f>
        <v>1426</v>
      </c>
      <c r="I328" s="4" t="str">
        <f ca="1">INDEX(INDIRECT($4:$4),Table1[//DB])</f>
        <v>Gunting Kenko SC-848 N</v>
      </c>
      <c r="J328" s="4" t="str">
        <f ca="1">INDEX(INDIRECT($4:$4),Table1[//DB])</f>
        <v>ARTO MORO</v>
      </c>
      <c r="K328" s="5" t="str">
        <f ca="1">INDEX(INDIRECT($4:$4),Table1[//DB])</f>
        <v>KENKO</v>
      </c>
      <c r="L328" s="4" t="str">
        <f ca="1">INDEX(INDIRECT($4:$4),Table1[//DB])</f>
        <v>10 LSN</v>
      </c>
      <c r="M328" s="4" t="str">
        <f ca="1">INDEX(INDIRECT($4:$4),Table1[//DB])</f>
        <v>gunting</v>
      </c>
      <c r="N328" s="4" t="str">
        <f ca="1">INDEX(INDIRECT($4:$4),Table1[//DB])</f>
        <v>10</v>
      </c>
      <c r="O328" s="4" t="str">
        <f ca="1">INDEX(INDIRECT($4:$4),Table1[//DB])</f>
        <v>LSN</v>
      </c>
      <c r="P328" s="4">
        <f ca="1">INDEX(INDIRECT($4:$4),Table1[//DB])</f>
        <v>12</v>
      </c>
      <c r="Q328" s="4" t="str">
        <f ca="1">INDEX(INDIRECT($4:$4),Table1[//DB])</f>
        <v>PCS</v>
      </c>
      <c r="R328" s="4" t="str">
        <f ca="1">INDEX(INDIRECT($4:$4),Table1[//DB])</f>
        <v/>
      </c>
      <c r="S328" s="4" t="str">
        <f ca="1">INDEX(INDIRECT($4:$4),Table1[//DB])</f>
        <v/>
      </c>
      <c r="T328" s="4">
        <f ca="1">INDEX(INDIRECT($4:$4),Table1[//DB])</f>
        <v>120</v>
      </c>
      <c r="U328" s="4" t="str">
        <f ca="1">INDEX(INDIRECT($4:$4),Table1[//DB])</f>
        <v>PCS</v>
      </c>
      <c r="V328" s="4"/>
      <c r="W328" s="2">
        <f>INDEX([1]!NOTA[C],Table1[[#This Row],[//NOTA]])</f>
        <v>2</v>
      </c>
      <c r="X3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8" s="2">
        <f>IF(Table1[[#This Row],[CTN]]&lt;1,"",INDEX([1]!NOTA[QTY],Table1[[#This Row],[//NOTA]]))</f>
        <v>0</v>
      </c>
      <c r="Z328" s="2">
        <f>IF(Table1[[#This Row],[CTN]]&lt;1,"",INDEX([1]!NOTA[STN],Table1[[#This Row],[//NOTA]]))</f>
        <v>0</v>
      </c>
      <c r="AA3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328" s="4" t="str">
        <f>IF(Table1[[#This Row],[CTN]]&lt;1,INDEX([1]!NOTA[QTY],Table1[[#This Row],[//NOTA]]),"")</f>
        <v/>
      </c>
      <c r="AC328" s="4" t="str">
        <f>IF(Table1[[#This Row],[SISA]]="","",INDEX([1]!NOTA[STN],Table1[[#This Row],[//NOTA]]))</f>
        <v/>
      </c>
      <c r="AD3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8" s="2" t="str">
        <f>IF(Table1[[#This Row],[SISA X]]="","",Table1[[#This Row],[STN X]])</f>
        <v/>
      </c>
      <c r="AF328" s="2" t="str">
        <f ca="1">IF(AND(AR$5:AR$345&gt;=$3:$3,AR$5:AR$345&lt;=$4:$4),Table1[[#This Row],[CTN]],"")</f>
        <v/>
      </c>
      <c r="AG328" s="2" t="str">
        <f ca="1">IF(Table1[[#This Row],[CTN_MG_1]]="","",Table1[[#This Row],[SISA X]])</f>
        <v/>
      </c>
      <c r="AH328" s="2" t="str">
        <f ca="1">IF(Table1[[#This Row],[QTY_ECER_MG_1]]="","",Table1[[#This Row],[STN SISA X]])</f>
        <v/>
      </c>
      <c r="AI328" s="2" t="str">
        <f ca="1">IF(Table1[[#This Row],[CTN_MG_1]]="","",COUNT(AF$6:AF328))</f>
        <v/>
      </c>
      <c r="AJ328" s="2" t="str">
        <f ca="1">IF(AND(Table1[TGL_H]&gt;=$3:$3,Table1[TGL_H]&lt;=$4:$4),Table1[CTN],"")</f>
        <v/>
      </c>
      <c r="AK328" s="2" t="str">
        <f ca="1">IF(Table1[[#This Row],[CTN_MG_2]]="","",Table1[[#This Row],[SISA X]])</f>
        <v/>
      </c>
      <c r="AL328" s="2" t="str">
        <f ca="1">IF(Table1[[#This Row],[QTY_ECER_MG_2]]="","",Table1[[#This Row],[STN SISA X]])</f>
        <v/>
      </c>
      <c r="AM328" s="2" t="str">
        <f ca="1">IF(Table1[[#This Row],[CTN_MG_2]]="","",COUNT(AJ$6:AJ328))</f>
        <v/>
      </c>
      <c r="AN328" s="2">
        <f ca="1">IF(AND(AR$5:AR$345&gt;=$3:$3,AR$5:AR$345&lt;=$4:$4),Table1[[#This Row],[CTN]],"")</f>
        <v>2</v>
      </c>
      <c r="AO328" s="2" t="str">
        <f ca="1">IF(Table1[[#This Row],[CTN_MG_3]]="","",Table1[[#This Row],[SISA X]])</f>
        <v/>
      </c>
      <c r="AP328" s="2" t="str">
        <f ca="1">IF(Table1[[#This Row],[QTY_ECER_MG_3]]="","",Table1[[#This Row],[STN SISA X]])</f>
        <v/>
      </c>
      <c r="AQ328" s="4">
        <f ca="1">IF(Table1[[#This Row],[CTN_MG_3]]="","",COUNT(AN$6:AN328))</f>
        <v>6</v>
      </c>
      <c r="AR328" s="3">
        <f ca="1">INDEX([1]!NOTA[TGL_H],Table1[[#This Row],[//NOTA]])</f>
        <v>45125</v>
      </c>
    </row>
    <row r="329" spans="1:44" x14ac:dyDescent="0.25">
      <c r="A329" s="1">
        <v>406</v>
      </c>
      <c r="D329" s="4" t="str">
        <f ca="1">INDEX([1]!NOTA[NB NOTA_C_QTY],Table1[[#This Row],[//NOTA]])</f>
        <v>kenkoliquidgluelg3535ml20lsnartomoro</v>
      </c>
      <c r="E32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329" s="4" t="e">
        <f ca="1">MATCH(E$5:E$345,[2]!GLOBAL[POINTER],0)</f>
        <v>#N/A</v>
      </c>
      <c r="G329" s="4">
        <f t="shared" si="5"/>
        <v>406</v>
      </c>
      <c r="H329" s="4">
        <f ca="1">MATCH(Table1[[#This Row],[NB NOTA_C_QTY]],[3]!db[NB NOTA_C_QTY],0)</f>
        <v>1363</v>
      </c>
      <c r="I329" s="4" t="str">
        <f ca="1">INDEX(INDIRECT($4:$4),Table1[//DB])</f>
        <v>Lem cair Kenko LG-35</v>
      </c>
      <c r="J329" s="4" t="str">
        <f ca="1">INDEX(INDIRECT($4:$4),Table1[//DB])</f>
        <v>ARTO MORO</v>
      </c>
      <c r="K329" s="5" t="str">
        <f ca="1">INDEX(INDIRECT($4:$4),Table1[//DB])</f>
        <v>KENKO</v>
      </c>
      <c r="L329" s="4" t="str">
        <f ca="1">INDEX(INDIRECT($4:$4),Table1[//DB])</f>
        <v>20 LSN</v>
      </c>
      <c r="M329" s="4" t="str">
        <f ca="1">INDEX(INDIRECT($4:$4),Table1[//DB])</f>
        <v>lem</v>
      </c>
      <c r="N329" s="4" t="str">
        <f ca="1">INDEX(INDIRECT($4:$4),Table1[//DB])</f>
        <v>20</v>
      </c>
      <c r="O329" s="4" t="str">
        <f ca="1">INDEX(INDIRECT($4:$4),Table1[//DB])</f>
        <v>LSN</v>
      </c>
      <c r="P329" s="4">
        <f ca="1">INDEX(INDIRECT($4:$4),Table1[//DB])</f>
        <v>12</v>
      </c>
      <c r="Q329" s="4" t="str">
        <f ca="1">INDEX(INDIRECT($4:$4),Table1[//DB])</f>
        <v>PCS</v>
      </c>
      <c r="R329" s="4" t="str">
        <f ca="1">INDEX(INDIRECT($4:$4),Table1[//DB])</f>
        <v/>
      </c>
      <c r="S329" s="4" t="str">
        <f ca="1">INDEX(INDIRECT($4:$4),Table1[//DB])</f>
        <v/>
      </c>
      <c r="T329" s="4">
        <f ca="1">INDEX(INDIRECT($4:$4),Table1[//DB])</f>
        <v>240</v>
      </c>
      <c r="U329" s="4" t="str">
        <f ca="1">INDEX(INDIRECT($4:$4),Table1[//DB])</f>
        <v>PCS</v>
      </c>
      <c r="V329" s="4"/>
      <c r="W329" s="2">
        <f>INDEX([1]!NOTA[C],Table1[[#This Row],[//NOTA]])</f>
        <v>3</v>
      </c>
      <c r="X32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29" s="2">
        <f>IF(Table1[[#This Row],[CTN]]&lt;1,"",INDEX([1]!NOTA[QTY],Table1[[#This Row],[//NOTA]]))</f>
        <v>0</v>
      </c>
      <c r="Z329" s="2">
        <f>IF(Table1[[#This Row],[CTN]]&lt;1,"",INDEX([1]!NOTA[STN],Table1[[#This Row],[//NOTA]]))</f>
        <v>0</v>
      </c>
      <c r="AA3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29" s="4" t="str">
        <f>IF(Table1[[#This Row],[CTN]]&lt;1,INDEX([1]!NOTA[QTY],Table1[[#This Row],[//NOTA]]),"")</f>
        <v/>
      </c>
      <c r="AC329" s="4" t="str">
        <f>IF(Table1[[#This Row],[SISA]]="","",INDEX([1]!NOTA[STN],Table1[[#This Row],[//NOTA]]))</f>
        <v/>
      </c>
      <c r="AD3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9" s="2" t="str">
        <f>IF(Table1[[#This Row],[SISA X]]="","",Table1[[#This Row],[STN X]])</f>
        <v/>
      </c>
      <c r="AF329" s="2" t="str">
        <f ca="1">IF(AND(AR$5:AR$345&gt;=$3:$3,AR$5:AR$345&lt;=$4:$4),Table1[[#This Row],[CTN]],"")</f>
        <v/>
      </c>
      <c r="AG329" s="2" t="str">
        <f ca="1">IF(Table1[[#This Row],[CTN_MG_1]]="","",Table1[[#This Row],[SISA X]])</f>
        <v/>
      </c>
      <c r="AH329" s="2" t="str">
        <f ca="1">IF(Table1[[#This Row],[QTY_ECER_MG_1]]="","",Table1[[#This Row],[STN SISA X]])</f>
        <v/>
      </c>
      <c r="AI329" s="2" t="str">
        <f ca="1">IF(Table1[[#This Row],[CTN_MG_1]]="","",COUNT(AF$6:AF329))</f>
        <v/>
      </c>
      <c r="AJ329" s="2" t="str">
        <f ca="1">IF(AND(Table1[TGL_H]&gt;=$3:$3,Table1[TGL_H]&lt;=$4:$4),Table1[CTN],"")</f>
        <v/>
      </c>
      <c r="AK329" s="2" t="str">
        <f ca="1">IF(Table1[[#This Row],[CTN_MG_2]]="","",Table1[[#This Row],[SISA X]])</f>
        <v/>
      </c>
      <c r="AL329" s="2" t="str">
        <f ca="1">IF(Table1[[#This Row],[QTY_ECER_MG_2]]="","",Table1[[#This Row],[STN SISA X]])</f>
        <v/>
      </c>
      <c r="AM329" s="2" t="str">
        <f ca="1">IF(Table1[[#This Row],[CTN_MG_2]]="","",COUNT(AJ$6:AJ329))</f>
        <v/>
      </c>
      <c r="AN329" s="2">
        <f ca="1">IF(AND(AR$5:AR$345&gt;=$3:$3,AR$5:AR$345&lt;=$4:$4),Table1[[#This Row],[CTN]],"")</f>
        <v>3</v>
      </c>
      <c r="AO329" s="2" t="str">
        <f ca="1">IF(Table1[[#This Row],[CTN_MG_3]]="","",Table1[[#This Row],[SISA X]])</f>
        <v/>
      </c>
      <c r="AP329" s="2" t="str">
        <f ca="1">IF(Table1[[#This Row],[QTY_ECER_MG_3]]="","",Table1[[#This Row],[STN SISA X]])</f>
        <v/>
      </c>
      <c r="AQ329" s="4">
        <f ca="1">IF(Table1[[#This Row],[CTN_MG_3]]="","",COUNT(AN$6:AN329))</f>
        <v>7</v>
      </c>
      <c r="AR329" s="3">
        <f ca="1">INDEX([1]!NOTA[TGL_H],Table1[[#This Row],[//NOTA]])</f>
        <v>45125</v>
      </c>
    </row>
    <row r="330" spans="1:44" x14ac:dyDescent="0.25">
      <c r="A330" s="1">
        <v>407</v>
      </c>
      <c r="D330" s="4" t="str">
        <f ca="1">INDEX([1]!NOTA[NB NOTA_C_QTY],Table1[[#This Row],[//NOTA]])</f>
        <v>kenkostaplerhd10smini25lsnartomoro</v>
      </c>
      <c r="E33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330" s="4" t="e">
        <f ca="1">MATCH(E$5:E$345,[2]!GLOBAL[POINTER],0)</f>
        <v>#N/A</v>
      </c>
      <c r="G330" s="4">
        <f t="shared" si="5"/>
        <v>407</v>
      </c>
      <c r="H330" s="4">
        <f ca="1">MATCH(Table1[[#This Row],[NB NOTA_C_QTY]],[3]!db[NB NOTA_C_QTY],0)</f>
        <v>1451</v>
      </c>
      <c r="I330" s="4" t="str">
        <f ca="1">INDEX(INDIRECT($4:$4),Table1[//DB])</f>
        <v>Stapler Kenko HD-10 S mini</v>
      </c>
      <c r="J330" s="4" t="str">
        <f ca="1">INDEX(INDIRECT($4:$4),Table1[//DB])</f>
        <v>ARTO MORO</v>
      </c>
      <c r="K330" s="5" t="str">
        <f ca="1">INDEX(INDIRECT($4:$4),Table1[//DB])</f>
        <v>KENKO</v>
      </c>
      <c r="L330" s="4" t="str">
        <f ca="1">INDEX(INDIRECT($4:$4),Table1[//DB])</f>
        <v>25 LSN</v>
      </c>
      <c r="M330" s="4" t="str">
        <f ca="1">INDEX(INDIRECT($4:$4),Table1[//DB])</f>
        <v>stapler</v>
      </c>
      <c r="N330" s="4" t="str">
        <f ca="1">INDEX(INDIRECT($4:$4),Table1[//DB])</f>
        <v>25</v>
      </c>
      <c r="O330" s="4" t="str">
        <f ca="1">INDEX(INDIRECT($4:$4),Table1[//DB])</f>
        <v>LSN</v>
      </c>
      <c r="P330" s="4">
        <f ca="1">INDEX(INDIRECT($4:$4),Table1[//DB])</f>
        <v>12</v>
      </c>
      <c r="Q330" s="4" t="str">
        <f ca="1">INDEX(INDIRECT($4:$4),Table1[//DB])</f>
        <v>PCS</v>
      </c>
      <c r="R330" s="4" t="str">
        <f ca="1">INDEX(INDIRECT($4:$4),Table1[//DB])</f>
        <v/>
      </c>
      <c r="S330" s="4" t="str">
        <f ca="1">INDEX(INDIRECT($4:$4),Table1[//DB])</f>
        <v/>
      </c>
      <c r="T330" s="4">
        <f ca="1">INDEX(INDIRECT($4:$4),Table1[//DB])</f>
        <v>300</v>
      </c>
      <c r="U330" s="4" t="str">
        <f ca="1">INDEX(INDIRECT($4:$4),Table1[//DB])</f>
        <v>PCS</v>
      </c>
      <c r="V330" s="4"/>
      <c r="W330" s="2">
        <f>INDEX([1]!NOTA[C],Table1[[#This Row],[//NOTA]])</f>
        <v>2</v>
      </c>
      <c r="X3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0" s="2">
        <f>IF(Table1[[#This Row],[CTN]]&lt;1,"",INDEX([1]!NOTA[QTY],Table1[[#This Row],[//NOTA]]))</f>
        <v>0</v>
      </c>
      <c r="Z330" s="2">
        <f>IF(Table1[[#This Row],[CTN]]&lt;1,"",INDEX([1]!NOTA[STN],Table1[[#This Row],[//NOTA]]))</f>
        <v>0</v>
      </c>
      <c r="AA3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330" s="4" t="str">
        <f>IF(Table1[[#This Row],[CTN]]&lt;1,INDEX([1]!NOTA[QTY],Table1[[#This Row],[//NOTA]]),"")</f>
        <v/>
      </c>
      <c r="AC330" s="4" t="str">
        <f>IF(Table1[[#This Row],[SISA]]="","",INDEX([1]!NOTA[STN],Table1[[#This Row],[//NOTA]]))</f>
        <v/>
      </c>
      <c r="AD3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0" s="2" t="str">
        <f>IF(Table1[[#This Row],[SISA X]]="","",Table1[[#This Row],[STN X]])</f>
        <v/>
      </c>
      <c r="AF330" s="2" t="str">
        <f ca="1">IF(AND(AR$5:AR$345&gt;=$3:$3,AR$5:AR$345&lt;=$4:$4),Table1[[#This Row],[CTN]],"")</f>
        <v/>
      </c>
      <c r="AG330" s="2" t="str">
        <f ca="1">IF(Table1[[#This Row],[CTN_MG_1]]="","",Table1[[#This Row],[SISA X]])</f>
        <v/>
      </c>
      <c r="AH330" s="2" t="str">
        <f ca="1">IF(Table1[[#This Row],[QTY_ECER_MG_1]]="","",Table1[[#This Row],[STN SISA X]])</f>
        <v/>
      </c>
      <c r="AI330" s="2" t="str">
        <f ca="1">IF(Table1[[#This Row],[CTN_MG_1]]="","",COUNT(AF$6:AF330))</f>
        <v/>
      </c>
      <c r="AJ330" s="2" t="str">
        <f ca="1">IF(AND(Table1[TGL_H]&gt;=$3:$3,Table1[TGL_H]&lt;=$4:$4),Table1[CTN],"")</f>
        <v/>
      </c>
      <c r="AK330" s="2" t="str">
        <f ca="1">IF(Table1[[#This Row],[CTN_MG_2]]="","",Table1[[#This Row],[SISA X]])</f>
        <v/>
      </c>
      <c r="AL330" s="2" t="str">
        <f ca="1">IF(Table1[[#This Row],[QTY_ECER_MG_2]]="","",Table1[[#This Row],[STN SISA X]])</f>
        <v/>
      </c>
      <c r="AM330" s="2" t="str">
        <f ca="1">IF(Table1[[#This Row],[CTN_MG_2]]="","",COUNT(AJ$6:AJ330))</f>
        <v/>
      </c>
      <c r="AN330" s="2">
        <f ca="1">IF(AND(AR$5:AR$345&gt;=$3:$3,AR$5:AR$345&lt;=$4:$4),Table1[[#This Row],[CTN]],"")</f>
        <v>2</v>
      </c>
      <c r="AO330" s="2" t="str">
        <f ca="1">IF(Table1[[#This Row],[CTN_MG_3]]="","",Table1[[#This Row],[SISA X]])</f>
        <v/>
      </c>
      <c r="AP330" s="2" t="str">
        <f ca="1">IF(Table1[[#This Row],[QTY_ECER_MG_3]]="","",Table1[[#This Row],[STN SISA X]])</f>
        <v/>
      </c>
      <c r="AQ330" s="4">
        <f ca="1">IF(Table1[[#This Row],[CTN_MG_3]]="","",COUNT(AN$6:AN330))</f>
        <v>8</v>
      </c>
      <c r="AR330" s="3">
        <f ca="1">INDEX([1]!NOTA[TGL_H],Table1[[#This Row],[//NOTA]])</f>
        <v>45125</v>
      </c>
    </row>
    <row r="331" spans="1:44" x14ac:dyDescent="0.25">
      <c r="A331" s="1">
        <v>408</v>
      </c>
      <c r="D331" s="4" t="str">
        <f ca="1">INDEX([1]!NOTA[NB NOTA_C_QTY],Table1[[#This Row],[//NOTA]])</f>
        <v>kenkocorrectiontapect8198mx5mm36lsnartomoro</v>
      </c>
      <c r="E33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tipeexkertaskenkoct81936lsn</v>
      </c>
      <c r="F331" s="4" t="e">
        <f ca="1">MATCH(E$5:E$345,[2]!GLOBAL[POINTER],0)</f>
        <v>#N/A</v>
      </c>
      <c r="G331" s="4">
        <f t="shared" si="5"/>
        <v>408</v>
      </c>
      <c r="H331" s="4">
        <f ca="1">MATCH(Table1[[#This Row],[NB NOTA_C_QTY]],[3]!db[NB NOTA_C_QTY],0)</f>
        <v>1262</v>
      </c>
      <c r="I331" s="4" t="str">
        <f ca="1">INDEX(INDIRECT($4:$4),Table1[//DB])</f>
        <v>Tipe-ex Kertas Kenko CT-819</v>
      </c>
      <c r="J331" s="4" t="str">
        <f ca="1">INDEX(INDIRECT($4:$4),Table1[//DB])</f>
        <v>ARTO MORO</v>
      </c>
      <c r="K331" s="5" t="str">
        <f ca="1">INDEX(INDIRECT($4:$4),Table1[//DB])</f>
        <v>KENKO</v>
      </c>
      <c r="L331" s="4" t="str">
        <f ca="1">INDEX(INDIRECT($4:$4),Table1[//DB])</f>
        <v>36 LSN</v>
      </c>
      <c r="M331" s="4" t="str">
        <f ca="1">INDEX(INDIRECT($4:$4),Table1[//DB])</f>
        <v>tipex</v>
      </c>
      <c r="N331" s="4" t="str">
        <f ca="1">INDEX(INDIRECT($4:$4),Table1[//DB])</f>
        <v>36</v>
      </c>
      <c r="O331" s="4" t="str">
        <f ca="1">INDEX(INDIRECT($4:$4),Table1[//DB])</f>
        <v>LSN</v>
      </c>
      <c r="P331" s="4">
        <f ca="1">INDEX(INDIRECT($4:$4),Table1[//DB])</f>
        <v>12</v>
      </c>
      <c r="Q331" s="4" t="str">
        <f ca="1">INDEX(INDIRECT($4:$4),Table1[//DB])</f>
        <v>PCS</v>
      </c>
      <c r="R331" s="4" t="str">
        <f ca="1">INDEX(INDIRECT($4:$4),Table1[//DB])</f>
        <v/>
      </c>
      <c r="S331" s="4" t="str">
        <f ca="1">INDEX(INDIRECT($4:$4),Table1[//DB])</f>
        <v/>
      </c>
      <c r="T331" s="4">
        <f ca="1">INDEX(INDIRECT($4:$4),Table1[//DB])</f>
        <v>432</v>
      </c>
      <c r="U331" s="4" t="str">
        <f ca="1">INDEX(INDIRECT($4:$4),Table1[//DB])</f>
        <v>PCS</v>
      </c>
      <c r="V331" s="4"/>
      <c r="W331" s="2">
        <f>INDEX([1]!NOTA[C],Table1[[#This Row],[//NOTA]])</f>
        <v>2</v>
      </c>
      <c r="X33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1" s="2">
        <f>IF(Table1[[#This Row],[CTN]]&lt;1,"",INDEX([1]!NOTA[QTY],Table1[[#This Row],[//NOTA]]))</f>
        <v>0</v>
      </c>
      <c r="Z331" s="2">
        <f>IF(Table1[[#This Row],[CTN]]&lt;1,"",INDEX([1]!NOTA[STN],Table1[[#This Row],[//NOTA]]))</f>
        <v>0</v>
      </c>
      <c r="AA3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31" s="4" t="str">
        <f>IF(Table1[[#This Row],[CTN]]&lt;1,INDEX([1]!NOTA[QTY],Table1[[#This Row],[//NOTA]]),"")</f>
        <v/>
      </c>
      <c r="AC331" s="4" t="str">
        <f>IF(Table1[[#This Row],[SISA]]="","",INDEX([1]!NOTA[STN],Table1[[#This Row],[//NOTA]]))</f>
        <v/>
      </c>
      <c r="AD3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1" s="2" t="str">
        <f>IF(Table1[[#This Row],[SISA X]]="","",Table1[[#This Row],[STN X]])</f>
        <v/>
      </c>
      <c r="AF331" s="2" t="str">
        <f ca="1">IF(AND(AR$5:AR$345&gt;=$3:$3,AR$5:AR$345&lt;=$4:$4),Table1[[#This Row],[CTN]],"")</f>
        <v/>
      </c>
      <c r="AG331" s="2" t="str">
        <f ca="1">IF(Table1[[#This Row],[CTN_MG_1]]="","",Table1[[#This Row],[SISA X]])</f>
        <v/>
      </c>
      <c r="AH331" s="2" t="str">
        <f ca="1">IF(Table1[[#This Row],[QTY_ECER_MG_1]]="","",Table1[[#This Row],[STN SISA X]])</f>
        <v/>
      </c>
      <c r="AI331" s="2" t="str">
        <f ca="1">IF(Table1[[#This Row],[CTN_MG_1]]="","",COUNT(AF$6:AF331))</f>
        <v/>
      </c>
      <c r="AJ331" s="2" t="str">
        <f ca="1">IF(AND(Table1[TGL_H]&gt;=$3:$3,Table1[TGL_H]&lt;=$4:$4),Table1[CTN],"")</f>
        <v/>
      </c>
      <c r="AK331" s="2" t="str">
        <f ca="1">IF(Table1[[#This Row],[CTN_MG_2]]="","",Table1[[#This Row],[SISA X]])</f>
        <v/>
      </c>
      <c r="AL331" s="2" t="str">
        <f ca="1">IF(Table1[[#This Row],[QTY_ECER_MG_2]]="","",Table1[[#This Row],[STN SISA X]])</f>
        <v/>
      </c>
      <c r="AM331" s="2" t="str">
        <f ca="1">IF(Table1[[#This Row],[CTN_MG_2]]="","",COUNT(AJ$6:AJ331))</f>
        <v/>
      </c>
      <c r="AN331" s="2">
        <f ca="1">IF(AND(AR$5:AR$345&gt;=$3:$3,AR$5:AR$345&lt;=$4:$4),Table1[[#This Row],[CTN]],"")</f>
        <v>2</v>
      </c>
      <c r="AO331" s="2" t="str">
        <f ca="1">IF(Table1[[#This Row],[CTN_MG_3]]="","",Table1[[#This Row],[SISA X]])</f>
        <v/>
      </c>
      <c r="AP331" s="2" t="str">
        <f ca="1">IF(Table1[[#This Row],[QTY_ECER_MG_3]]="","",Table1[[#This Row],[STN SISA X]])</f>
        <v/>
      </c>
      <c r="AQ331" s="4">
        <f ca="1">IF(Table1[[#This Row],[CTN_MG_3]]="","",COUNT(AN$6:AN331))</f>
        <v>9</v>
      </c>
      <c r="AR331" s="3">
        <f ca="1">INDEX([1]!NOTA[TGL_H],Table1[[#This Row],[//NOTA]])</f>
        <v>45125</v>
      </c>
    </row>
    <row r="332" spans="1:44" x14ac:dyDescent="0.25">
      <c r="A332" s="1">
        <v>409</v>
      </c>
      <c r="D332" s="4" t="str">
        <f ca="1">INDEX([1]!NOTA[NB NOTA_C_QTY],Table1[[#This Row],[//NOTA]])</f>
        <v>kenkocorrectiontapect91912mx5mm36lsnartomoro</v>
      </c>
      <c r="E33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tipeexkertaskenkoct91936lsn</v>
      </c>
      <c r="F332" s="4" t="e">
        <f ca="1">MATCH(E$5:E$345,[2]!GLOBAL[POINTER],0)</f>
        <v>#N/A</v>
      </c>
      <c r="G332" s="4">
        <f t="shared" si="5"/>
        <v>409</v>
      </c>
      <c r="H332" s="4">
        <f ca="1">MATCH(Table1[[#This Row],[NB NOTA_C_QTY]],[3]!db[NB NOTA_C_QTY],0)</f>
        <v>1273</v>
      </c>
      <c r="I332" s="4" t="str">
        <f ca="1">INDEX(INDIRECT($4:$4),Table1[//DB])</f>
        <v>Tipe-ex Kertas Kenko CT-919</v>
      </c>
      <c r="J332" s="4" t="str">
        <f ca="1">INDEX(INDIRECT($4:$4),Table1[//DB])</f>
        <v>ARTO MORO</v>
      </c>
      <c r="K332" s="5" t="str">
        <f ca="1">INDEX(INDIRECT($4:$4),Table1[//DB])</f>
        <v>KENKO</v>
      </c>
      <c r="L332" s="4" t="str">
        <f ca="1">INDEX(INDIRECT($4:$4),Table1[//DB])</f>
        <v>36 LSN</v>
      </c>
      <c r="M332" s="4" t="str">
        <f ca="1">INDEX(INDIRECT($4:$4),Table1[//DB])</f>
        <v>tipex</v>
      </c>
      <c r="N332" s="4" t="str">
        <f ca="1">INDEX(INDIRECT($4:$4),Table1[//DB])</f>
        <v>36</v>
      </c>
      <c r="O332" s="4" t="str">
        <f ca="1">INDEX(INDIRECT($4:$4),Table1[//DB])</f>
        <v>LSN</v>
      </c>
      <c r="P332" s="4">
        <f ca="1">INDEX(INDIRECT($4:$4),Table1[//DB])</f>
        <v>12</v>
      </c>
      <c r="Q332" s="4" t="str">
        <f ca="1">INDEX(INDIRECT($4:$4),Table1[//DB])</f>
        <v>PCS</v>
      </c>
      <c r="R332" s="4" t="str">
        <f ca="1">INDEX(INDIRECT($4:$4),Table1[//DB])</f>
        <v/>
      </c>
      <c r="S332" s="4" t="str">
        <f ca="1">INDEX(INDIRECT($4:$4),Table1[//DB])</f>
        <v/>
      </c>
      <c r="T332" s="4">
        <f ca="1">INDEX(INDIRECT($4:$4),Table1[//DB])</f>
        <v>432</v>
      </c>
      <c r="U332" s="4" t="str">
        <f ca="1">INDEX(INDIRECT($4:$4),Table1[//DB])</f>
        <v>PCS</v>
      </c>
      <c r="V332" s="4"/>
      <c r="W332" s="2">
        <f>INDEX([1]!NOTA[C],Table1[[#This Row],[//NOTA]])</f>
        <v>2</v>
      </c>
      <c r="X33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2" s="2">
        <f>IF(Table1[[#This Row],[CTN]]&lt;1,"",INDEX([1]!NOTA[QTY],Table1[[#This Row],[//NOTA]]))</f>
        <v>0</v>
      </c>
      <c r="Z332" s="2">
        <f>IF(Table1[[#This Row],[CTN]]&lt;1,"",INDEX([1]!NOTA[STN],Table1[[#This Row],[//NOTA]]))</f>
        <v>0</v>
      </c>
      <c r="AA3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32" s="4" t="str">
        <f>IF(Table1[[#This Row],[CTN]]&lt;1,INDEX([1]!NOTA[QTY],Table1[[#This Row],[//NOTA]]),"")</f>
        <v/>
      </c>
      <c r="AC332" s="4" t="str">
        <f>IF(Table1[[#This Row],[SISA]]="","",INDEX([1]!NOTA[STN],Table1[[#This Row],[//NOTA]]))</f>
        <v/>
      </c>
      <c r="AD3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2" s="2" t="str">
        <f>IF(Table1[[#This Row],[SISA X]]="","",Table1[[#This Row],[STN X]])</f>
        <v/>
      </c>
      <c r="AF332" s="2" t="str">
        <f ca="1">IF(AND(AR$5:AR$345&gt;=$3:$3,AR$5:AR$345&lt;=$4:$4),Table1[[#This Row],[CTN]],"")</f>
        <v/>
      </c>
      <c r="AG332" s="2" t="str">
        <f ca="1">IF(Table1[[#This Row],[CTN_MG_1]]="","",Table1[[#This Row],[SISA X]])</f>
        <v/>
      </c>
      <c r="AH332" s="2" t="str">
        <f ca="1">IF(Table1[[#This Row],[QTY_ECER_MG_1]]="","",Table1[[#This Row],[STN SISA X]])</f>
        <v/>
      </c>
      <c r="AI332" s="2" t="str">
        <f ca="1">IF(Table1[[#This Row],[CTN_MG_1]]="","",COUNT(AF$6:AF332))</f>
        <v/>
      </c>
      <c r="AJ332" s="2" t="str">
        <f ca="1">IF(AND(Table1[TGL_H]&gt;=$3:$3,Table1[TGL_H]&lt;=$4:$4),Table1[CTN],"")</f>
        <v/>
      </c>
      <c r="AK332" s="2" t="str">
        <f ca="1">IF(Table1[[#This Row],[CTN_MG_2]]="","",Table1[[#This Row],[SISA X]])</f>
        <v/>
      </c>
      <c r="AL332" s="2" t="str">
        <f ca="1">IF(Table1[[#This Row],[QTY_ECER_MG_2]]="","",Table1[[#This Row],[STN SISA X]])</f>
        <v/>
      </c>
      <c r="AM332" s="2" t="str">
        <f ca="1">IF(Table1[[#This Row],[CTN_MG_2]]="","",COUNT(AJ$6:AJ332))</f>
        <v/>
      </c>
      <c r="AN332" s="2">
        <f ca="1">IF(AND(AR$5:AR$345&gt;=$3:$3,AR$5:AR$345&lt;=$4:$4),Table1[[#This Row],[CTN]],"")</f>
        <v>2</v>
      </c>
      <c r="AO332" s="2" t="str">
        <f ca="1">IF(Table1[[#This Row],[CTN_MG_3]]="","",Table1[[#This Row],[SISA X]])</f>
        <v/>
      </c>
      <c r="AP332" s="2" t="str">
        <f ca="1">IF(Table1[[#This Row],[QTY_ECER_MG_3]]="","",Table1[[#This Row],[STN SISA X]])</f>
        <v/>
      </c>
      <c r="AQ332" s="4">
        <f ca="1">IF(Table1[[#This Row],[CTN_MG_3]]="","",COUNT(AN$6:AN332))</f>
        <v>10</v>
      </c>
      <c r="AR332" s="3">
        <f ca="1">INDEX([1]!NOTA[TGL_H],Table1[[#This Row],[//NOTA]])</f>
        <v>45125</v>
      </c>
    </row>
    <row r="333" spans="1:44" x14ac:dyDescent="0.25">
      <c r="A333" s="1">
        <v>411</v>
      </c>
      <c r="D333" s="4" t="str">
        <f ca="1">INDEX([1]!NOTA[NB NOTA_C_QTY],Table1[[#This Row],[//NOTA]])</f>
        <v>garisanbesi30cmtf50lsnuntana</v>
      </c>
      <c r="E33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garisan30cmbesitf50lsn</v>
      </c>
      <c r="F333" s="4">
        <f ca="1">MATCH(E$5:E$345,[2]!GLOBAL[POINTER],0)</f>
        <v>2708</v>
      </c>
      <c r="G333" s="4">
        <f t="shared" si="5"/>
        <v>411</v>
      </c>
      <c r="H333" s="4">
        <f ca="1">MATCH(Table1[[#This Row],[NB NOTA_C_QTY]],[3]!db[NB NOTA_C_QTY],0)</f>
        <v>788</v>
      </c>
      <c r="I333" s="4" t="str">
        <f ca="1">INDEX(INDIRECT($4:$4),Table1[//DB])</f>
        <v>Garisan 30cm Besi TF</v>
      </c>
      <c r="J333" s="4" t="str">
        <f ca="1">INDEX(INDIRECT($4:$4),Table1[//DB])</f>
        <v>UNTANA</v>
      </c>
      <c r="K333" s="5" t="str">
        <f ca="1">INDEX(INDIRECT($4:$4),Table1[//DB])</f>
        <v>DUTA BUANA</v>
      </c>
      <c r="L333" s="4" t="str">
        <f ca="1">INDEX(INDIRECT($4:$4),Table1[//DB])</f>
        <v>50 LSN</v>
      </c>
      <c r="M333" s="4" t="str">
        <f ca="1">INDEX(INDIRECT($4:$4),Table1[//DB])</f>
        <v>garisan</v>
      </c>
      <c r="N333" s="4" t="str">
        <f ca="1">INDEX(INDIRECT($4:$4),Table1[//DB])</f>
        <v>50</v>
      </c>
      <c r="O333" s="4" t="str">
        <f ca="1">INDEX(INDIRECT($4:$4),Table1[//DB])</f>
        <v>LSN</v>
      </c>
      <c r="P333" s="4">
        <f ca="1">INDEX(INDIRECT($4:$4),Table1[//DB])</f>
        <v>12</v>
      </c>
      <c r="Q333" s="4" t="str">
        <f ca="1">INDEX(INDIRECT($4:$4),Table1[//DB])</f>
        <v>PCS</v>
      </c>
      <c r="R333" s="4" t="str">
        <f ca="1">INDEX(INDIRECT($4:$4),Table1[//DB])</f>
        <v/>
      </c>
      <c r="S333" s="4" t="str">
        <f ca="1">INDEX(INDIRECT($4:$4),Table1[//DB])</f>
        <v/>
      </c>
      <c r="T333" s="4">
        <f ca="1">INDEX(INDIRECT($4:$4),Table1[//DB])</f>
        <v>600</v>
      </c>
      <c r="U333" s="4" t="str">
        <f ca="1">INDEX(INDIRECT($4:$4),Table1[//DB])</f>
        <v>PCS</v>
      </c>
      <c r="V333" s="4"/>
      <c r="W333" s="2">
        <f>INDEX([1]!NOTA[C],Table1[[#This Row],[//NOTA]])</f>
        <v>2</v>
      </c>
      <c r="X3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3" s="2">
        <f>IF(Table1[[#This Row],[CTN]]&lt;1,"",INDEX([1]!NOTA[QTY],Table1[[#This Row],[//NOTA]]))</f>
        <v>100</v>
      </c>
      <c r="Z333" s="2" t="str">
        <f>IF(Table1[[#This Row],[CTN]]&lt;1,"",INDEX([1]!NOTA[STN],Table1[[#This Row],[//NOTA]]))</f>
        <v>LSN</v>
      </c>
      <c r="AA33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33" s="4" t="str">
        <f>IF(Table1[[#This Row],[CTN]]&lt;1,INDEX([1]!NOTA[QTY],Table1[[#This Row],[//NOTA]]),"")</f>
        <v/>
      </c>
      <c r="AC333" s="4" t="str">
        <f>IF(Table1[[#This Row],[SISA]]="","",INDEX([1]!NOTA[STN],Table1[[#This Row],[//NOTA]]))</f>
        <v/>
      </c>
      <c r="AD3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3" s="2" t="str">
        <f>IF(Table1[[#This Row],[SISA X]]="","",Table1[[#This Row],[STN X]])</f>
        <v/>
      </c>
      <c r="AF333" s="2" t="str">
        <f ca="1">IF(AND(AR$5:AR$345&gt;=$3:$3,AR$5:AR$345&lt;=$4:$4),Table1[[#This Row],[CTN]],"")</f>
        <v/>
      </c>
      <c r="AG333" s="2" t="str">
        <f ca="1">IF(Table1[[#This Row],[CTN_MG_1]]="","",Table1[[#This Row],[SISA X]])</f>
        <v/>
      </c>
      <c r="AH333" s="2" t="str">
        <f ca="1">IF(Table1[[#This Row],[QTY_ECER_MG_1]]="","",Table1[[#This Row],[STN SISA X]])</f>
        <v/>
      </c>
      <c r="AI333" s="2" t="str">
        <f ca="1">IF(Table1[[#This Row],[CTN_MG_1]]="","",COUNT(AF$6:AF333))</f>
        <v/>
      </c>
      <c r="AJ333" s="2" t="str">
        <f ca="1">IF(AND(Table1[TGL_H]&gt;=$3:$3,Table1[TGL_H]&lt;=$4:$4),Table1[CTN],"")</f>
        <v/>
      </c>
      <c r="AK333" s="2" t="str">
        <f ca="1">IF(Table1[[#This Row],[CTN_MG_2]]="","",Table1[[#This Row],[SISA X]])</f>
        <v/>
      </c>
      <c r="AL333" s="2" t="str">
        <f ca="1">IF(Table1[[#This Row],[QTY_ECER_MG_2]]="","",Table1[[#This Row],[STN SISA X]])</f>
        <v/>
      </c>
      <c r="AM333" s="2" t="str">
        <f ca="1">IF(Table1[[#This Row],[CTN_MG_2]]="","",COUNT(AJ$6:AJ333))</f>
        <v/>
      </c>
      <c r="AN333" s="2">
        <f ca="1">IF(AND(AR$5:AR$345&gt;=$3:$3,AR$5:AR$345&lt;=$4:$4),Table1[[#This Row],[CTN]],"")</f>
        <v>2</v>
      </c>
      <c r="AO333" s="2" t="str">
        <f ca="1">IF(Table1[[#This Row],[CTN_MG_3]]="","",Table1[[#This Row],[SISA X]])</f>
        <v/>
      </c>
      <c r="AP333" s="2" t="str">
        <f ca="1">IF(Table1[[#This Row],[QTY_ECER_MG_3]]="","",Table1[[#This Row],[STN SISA X]])</f>
        <v/>
      </c>
      <c r="AQ333" s="4">
        <f ca="1">IF(Table1[[#This Row],[CTN_MG_3]]="","",COUNT(AN$6:AN333))</f>
        <v>11</v>
      </c>
      <c r="AR333" s="3">
        <f ca="1">INDEX([1]!NOTA[TGL_H],Table1[[#This Row],[//NOTA]])</f>
        <v>45125</v>
      </c>
    </row>
    <row r="334" spans="1:44" x14ac:dyDescent="0.25">
      <c r="A334" s="1">
        <v>412</v>
      </c>
      <c r="D334" s="4" t="str">
        <f ca="1">INDEX([1]!NOTA[NB NOTA_C_QTY],Table1[[#This Row],[//NOTA]])</f>
        <v>garisanbesi40cmtf25lsnuntana</v>
      </c>
      <c r="E33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garisan40cmbesitf25lsn</v>
      </c>
      <c r="F334" s="4">
        <f ca="1">MATCH(E$5:E$345,[2]!GLOBAL[POINTER],0)</f>
        <v>2709</v>
      </c>
      <c r="G334" s="4">
        <f t="shared" si="5"/>
        <v>412</v>
      </c>
      <c r="H334" s="4">
        <f ca="1">MATCH(Table1[[#This Row],[NB NOTA_C_QTY]],[3]!db[NB NOTA_C_QTY],0)</f>
        <v>789</v>
      </c>
      <c r="I334" s="4" t="str">
        <f ca="1">INDEX(INDIRECT($4:$4),Table1[//DB])</f>
        <v>Garisan 40cm Besi TF</v>
      </c>
      <c r="J334" s="4" t="str">
        <f ca="1">INDEX(INDIRECT($4:$4),Table1[//DB])</f>
        <v>UNTANA</v>
      </c>
      <c r="K334" s="5" t="str">
        <f ca="1">INDEX(INDIRECT($4:$4),Table1[//DB])</f>
        <v>DUTA BUANA</v>
      </c>
      <c r="L334" s="4" t="str">
        <f ca="1">INDEX(INDIRECT($4:$4),Table1[//DB])</f>
        <v>25 LSN</v>
      </c>
      <c r="M334" s="4" t="str">
        <f ca="1">INDEX(INDIRECT($4:$4),Table1[//DB])</f>
        <v>garisan</v>
      </c>
      <c r="N334" s="4" t="str">
        <f ca="1">INDEX(INDIRECT($4:$4),Table1[//DB])</f>
        <v>25</v>
      </c>
      <c r="O334" s="4" t="str">
        <f ca="1">INDEX(INDIRECT($4:$4),Table1[//DB])</f>
        <v>LSN</v>
      </c>
      <c r="P334" s="4">
        <f ca="1">INDEX(INDIRECT($4:$4),Table1[//DB])</f>
        <v>12</v>
      </c>
      <c r="Q334" s="4" t="str">
        <f ca="1">INDEX(INDIRECT($4:$4),Table1[//DB])</f>
        <v>PCS</v>
      </c>
      <c r="R334" s="4" t="str">
        <f ca="1">INDEX(INDIRECT($4:$4),Table1[//DB])</f>
        <v/>
      </c>
      <c r="S334" s="4" t="str">
        <f ca="1">INDEX(INDIRECT($4:$4),Table1[//DB])</f>
        <v/>
      </c>
      <c r="T334" s="4">
        <f ca="1">INDEX(INDIRECT($4:$4),Table1[//DB])</f>
        <v>300</v>
      </c>
      <c r="U334" s="4" t="str">
        <f ca="1">INDEX(INDIRECT($4:$4),Table1[//DB])</f>
        <v>PCS</v>
      </c>
      <c r="V334" s="4"/>
      <c r="W334" s="2">
        <f>INDEX([1]!NOTA[C],Table1[[#This Row],[//NOTA]])</f>
        <v>1</v>
      </c>
      <c r="X33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4" s="2">
        <f>IF(Table1[[#This Row],[CTN]]&lt;1,"",INDEX([1]!NOTA[QTY],Table1[[#This Row],[//NOTA]]))</f>
        <v>25</v>
      </c>
      <c r="Z334" s="2" t="str">
        <f>IF(Table1[[#This Row],[CTN]]&lt;1,"",INDEX([1]!NOTA[STN],Table1[[#This Row],[//NOTA]]))</f>
        <v>LSN</v>
      </c>
      <c r="AA3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4" s="4" t="str">
        <f>IF(Table1[[#This Row],[CTN]]&lt;1,INDEX([1]!NOTA[QTY],Table1[[#This Row],[//NOTA]]),"")</f>
        <v/>
      </c>
      <c r="AC334" s="4" t="str">
        <f>IF(Table1[[#This Row],[SISA]]="","",INDEX([1]!NOTA[STN],Table1[[#This Row],[//NOTA]]))</f>
        <v/>
      </c>
      <c r="AD3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4" s="2" t="str">
        <f>IF(Table1[[#This Row],[SISA X]]="","",Table1[[#This Row],[STN X]])</f>
        <v/>
      </c>
      <c r="AF334" s="2" t="str">
        <f ca="1">IF(AND(AR$5:AR$345&gt;=$3:$3,AR$5:AR$345&lt;=$4:$4),Table1[[#This Row],[CTN]],"")</f>
        <v/>
      </c>
      <c r="AG334" s="2" t="str">
        <f ca="1">IF(Table1[[#This Row],[CTN_MG_1]]="","",Table1[[#This Row],[SISA X]])</f>
        <v/>
      </c>
      <c r="AH334" s="2" t="str">
        <f ca="1">IF(Table1[[#This Row],[QTY_ECER_MG_1]]="","",Table1[[#This Row],[STN SISA X]])</f>
        <v/>
      </c>
      <c r="AI334" s="2" t="str">
        <f ca="1">IF(Table1[[#This Row],[CTN_MG_1]]="","",COUNT(AF$6:AF334))</f>
        <v/>
      </c>
      <c r="AJ334" s="2" t="str">
        <f ca="1">IF(AND(Table1[TGL_H]&gt;=$3:$3,Table1[TGL_H]&lt;=$4:$4),Table1[CTN],"")</f>
        <v/>
      </c>
      <c r="AK334" s="2" t="str">
        <f ca="1">IF(Table1[[#This Row],[CTN_MG_2]]="","",Table1[[#This Row],[SISA X]])</f>
        <v/>
      </c>
      <c r="AL334" s="2" t="str">
        <f ca="1">IF(Table1[[#This Row],[QTY_ECER_MG_2]]="","",Table1[[#This Row],[STN SISA X]])</f>
        <v/>
      </c>
      <c r="AM334" s="2" t="str">
        <f ca="1">IF(Table1[[#This Row],[CTN_MG_2]]="","",COUNT(AJ$6:AJ334))</f>
        <v/>
      </c>
      <c r="AN334" s="2">
        <f ca="1">IF(AND(AR$5:AR$345&gt;=$3:$3,AR$5:AR$345&lt;=$4:$4),Table1[[#This Row],[CTN]],"")</f>
        <v>1</v>
      </c>
      <c r="AO334" s="2" t="str">
        <f ca="1">IF(Table1[[#This Row],[CTN_MG_3]]="","",Table1[[#This Row],[SISA X]])</f>
        <v/>
      </c>
      <c r="AP334" s="2" t="str">
        <f ca="1">IF(Table1[[#This Row],[QTY_ECER_MG_3]]="","",Table1[[#This Row],[STN SISA X]])</f>
        <v/>
      </c>
      <c r="AQ334" s="4">
        <f ca="1">IF(Table1[[#This Row],[CTN_MG_3]]="","",COUNT(AN$6:AN334))</f>
        <v>12</v>
      </c>
      <c r="AR334" s="3">
        <f ca="1">INDEX([1]!NOTA[TGL_H],Table1[[#This Row],[//NOTA]])</f>
        <v>45125</v>
      </c>
    </row>
    <row r="335" spans="1:44" x14ac:dyDescent="0.25">
      <c r="A335" s="1">
        <v>413</v>
      </c>
      <c r="D335" s="4" t="str">
        <f ca="1">INDEX([1]!NOTA[NB NOTA_C_QTY],Table1[[#This Row],[//NOTA]])</f>
        <v>garisabbesi50cmtf25lsnuntana</v>
      </c>
      <c r="E33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garisan50cmbesitf25lsn</v>
      </c>
      <c r="F335" s="4">
        <f ca="1">MATCH(E$5:E$345,[2]!GLOBAL[POINTER],0)</f>
        <v>2710</v>
      </c>
      <c r="G335" s="4">
        <f t="shared" si="5"/>
        <v>413</v>
      </c>
      <c r="H335" s="4">
        <f ca="1">MATCH(Table1[[#This Row],[NB NOTA_C_QTY]],[3]!db[NB NOTA_C_QTY],0)</f>
        <v>790</v>
      </c>
      <c r="I335" s="4" t="str">
        <f ca="1">INDEX(INDIRECT($4:$4),Table1[//DB])</f>
        <v>Garisan 50cm Besi TF</v>
      </c>
      <c r="J335" s="4" t="str">
        <f ca="1">INDEX(INDIRECT($4:$4),Table1[//DB])</f>
        <v>UNTANA</v>
      </c>
      <c r="K335" s="5" t="str">
        <f ca="1">INDEX(INDIRECT($4:$4),Table1[//DB])</f>
        <v>DUTA BUANA</v>
      </c>
      <c r="L335" s="4" t="str">
        <f ca="1">INDEX(INDIRECT($4:$4),Table1[//DB])</f>
        <v>25 LSN</v>
      </c>
      <c r="M335" s="4" t="str">
        <f ca="1">INDEX(INDIRECT($4:$4),Table1[//DB])</f>
        <v>garisan</v>
      </c>
      <c r="N335" s="4" t="str">
        <f ca="1">INDEX(INDIRECT($4:$4),Table1[//DB])</f>
        <v>25</v>
      </c>
      <c r="O335" s="4" t="str">
        <f ca="1">INDEX(INDIRECT($4:$4),Table1[//DB])</f>
        <v>LSN</v>
      </c>
      <c r="P335" s="4">
        <f ca="1">INDEX(INDIRECT($4:$4),Table1[//DB])</f>
        <v>12</v>
      </c>
      <c r="Q335" s="4" t="str">
        <f ca="1">INDEX(INDIRECT($4:$4),Table1[//DB])</f>
        <v>PCS</v>
      </c>
      <c r="R335" s="4" t="str">
        <f ca="1">INDEX(INDIRECT($4:$4),Table1[//DB])</f>
        <v/>
      </c>
      <c r="S335" s="4" t="str">
        <f ca="1">INDEX(INDIRECT($4:$4),Table1[//DB])</f>
        <v/>
      </c>
      <c r="T335" s="4">
        <f ca="1">INDEX(INDIRECT($4:$4),Table1[//DB])</f>
        <v>300</v>
      </c>
      <c r="U335" s="4" t="str">
        <f ca="1">INDEX(INDIRECT($4:$4),Table1[//DB])</f>
        <v>PCS</v>
      </c>
      <c r="V335" s="4"/>
      <c r="W335" s="2">
        <f>INDEX([1]!NOTA[C],Table1[[#This Row],[//NOTA]])</f>
        <v>1</v>
      </c>
      <c r="X33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5" s="2">
        <f>IF(Table1[[#This Row],[CTN]]&lt;1,"",INDEX([1]!NOTA[QTY],Table1[[#This Row],[//NOTA]]))</f>
        <v>25</v>
      </c>
      <c r="Z335" s="2" t="str">
        <f>IF(Table1[[#This Row],[CTN]]&lt;1,"",INDEX([1]!NOTA[STN],Table1[[#This Row],[//NOTA]]))</f>
        <v>LSN</v>
      </c>
      <c r="AA3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5" s="4" t="str">
        <f>IF(Table1[[#This Row],[CTN]]&lt;1,INDEX([1]!NOTA[QTY],Table1[[#This Row],[//NOTA]]),"")</f>
        <v/>
      </c>
      <c r="AC335" s="4" t="str">
        <f>IF(Table1[[#This Row],[SISA]]="","",INDEX([1]!NOTA[STN],Table1[[#This Row],[//NOTA]]))</f>
        <v/>
      </c>
      <c r="AD3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5" s="2" t="str">
        <f>IF(Table1[[#This Row],[SISA X]]="","",Table1[[#This Row],[STN X]])</f>
        <v/>
      </c>
      <c r="AF335" s="2" t="str">
        <f ca="1">IF(AND(AR$5:AR$345&gt;=$3:$3,AR$5:AR$345&lt;=$4:$4),Table1[[#This Row],[CTN]],"")</f>
        <v/>
      </c>
      <c r="AG335" s="2" t="str">
        <f ca="1">IF(Table1[[#This Row],[CTN_MG_1]]="","",Table1[[#This Row],[SISA X]])</f>
        <v/>
      </c>
      <c r="AH335" s="2" t="str">
        <f ca="1">IF(Table1[[#This Row],[QTY_ECER_MG_1]]="","",Table1[[#This Row],[STN SISA X]])</f>
        <v/>
      </c>
      <c r="AI335" s="2" t="str">
        <f ca="1">IF(Table1[[#This Row],[CTN_MG_1]]="","",COUNT(AF$6:AF335))</f>
        <v/>
      </c>
      <c r="AJ335" s="2" t="str">
        <f ca="1">IF(AND(Table1[TGL_H]&gt;=$3:$3,Table1[TGL_H]&lt;=$4:$4),Table1[CTN],"")</f>
        <v/>
      </c>
      <c r="AK335" s="2" t="str">
        <f ca="1">IF(Table1[[#This Row],[CTN_MG_2]]="","",Table1[[#This Row],[SISA X]])</f>
        <v/>
      </c>
      <c r="AL335" s="2" t="str">
        <f ca="1">IF(Table1[[#This Row],[QTY_ECER_MG_2]]="","",Table1[[#This Row],[STN SISA X]])</f>
        <v/>
      </c>
      <c r="AM335" s="2" t="str">
        <f ca="1">IF(Table1[[#This Row],[CTN_MG_2]]="","",COUNT(AJ$6:AJ335))</f>
        <v/>
      </c>
      <c r="AN335" s="2">
        <f ca="1">IF(AND(AR$5:AR$345&gt;=$3:$3,AR$5:AR$345&lt;=$4:$4),Table1[[#This Row],[CTN]],"")</f>
        <v>1</v>
      </c>
      <c r="AO335" s="2" t="str">
        <f ca="1">IF(Table1[[#This Row],[CTN_MG_3]]="","",Table1[[#This Row],[SISA X]])</f>
        <v/>
      </c>
      <c r="AP335" s="2" t="str">
        <f ca="1">IF(Table1[[#This Row],[QTY_ECER_MG_3]]="","",Table1[[#This Row],[STN SISA X]])</f>
        <v/>
      </c>
      <c r="AQ335" s="4">
        <f ca="1">IF(Table1[[#This Row],[CTN_MG_3]]="","",COUNT(AN$6:AN335))</f>
        <v>13</v>
      </c>
      <c r="AR335" s="3">
        <f ca="1">INDEX([1]!NOTA[TGL_H],Table1[[#This Row],[//NOTA]])</f>
        <v>45125</v>
      </c>
    </row>
    <row r="336" spans="1:44" x14ac:dyDescent="0.25">
      <c r="A336" s="1">
        <v>414</v>
      </c>
      <c r="D336" s="4" t="str">
        <f ca="1">INDEX([1]!NOTA[NB NOTA_C_QTY],Table1[[#This Row],[//NOTA]])</f>
        <v>garisanbesi60cmtf25lsnuntana</v>
      </c>
      <c r="E33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garisan60cmbesitf25lsn</v>
      </c>
      <c r="F336" s="4">
        <f ca="1">MATCH(E$5:E$345,[2]!GLOBAL[POINTER],0)</f>
        <v>2711</v>
      </c>
      <c r="G336" s="4">
        <f t="shared" si="5"/>
        <v>414</v>
      </c>
      <c r="H336" s="4">
        <f ca="1">MATCH(Table1[[#This Row],[NB NOTA_C_QTY]],[3]!db[NB NOTA_C_QTY],0)</f>
        <v>791</v>
      </c>
      <c r="I336" s="4" t="str">
        <f ca="1">INDEX(INDIRECT($4:$4),Table1[//DB])</f>
        <v>Garisan 60cm Besi TF</v>
      </c>
      <c r="J336" s="4" t="str">
        <f ca="1">INDEX(INDIRECT($4:$4),Table1[//DB])</f>
        <v>UNTANA</v>
      </c>
      <c r="K336" s="5" t="str">
        <f ca="1">INDEX(INDIRECT($4:$4),Table1[//DB])</f>
        <v>DUTA BUANA</v>
      </c>
      <c r="L336" s="4" t="str">
        <f ca="1">INDEX(INDIRECT($4:$4),Table1[//DB])</f>
        <v>25 LSN</v>
      </c>
      <c r="M336" s="4" t="str">
        <f ca="1">INDEX(INDIRECT($4:$4),Table1[//DB])</f>
        <v>garisan</v>
      </c>
      <c r="N336" s="4" t="str">
        <f ca="1">INDEX(INDIRECT($4:$4),Table1[//DB])</f>
        <v>25</v>
      </c>
      <c r="O336" s="4" t="str">
        <f ca="1">INDEX(INDIRECT($4:$4),Table1[//DB])</f>
        <v>LSN</v>
      </c>
      <c r="P336" s="4">
        <f ca="1">INDEX(INDIRECT($4:$4),Table1[//DB])</f>
        <v>12</v>
      </c>
      <c r="Q336" s="4" t="str">
        <f ca="1">INDEX(INDIRECT($4:$4),Table1[//DB])</f>
        <v>PCS</v>
      </c>
      <c r="R336" s="4" t="str">
        <f ca="1">INDEX(INDIRECT($4:$4),Table1[//DB])</f>
        <v/>
      </c>
      <c r="S336" s="4" t="str">
        <f ca="1">INDEX(INDIRECT($4:$4),Table1[//DB])</f>
        <v/>
      </c>
      <c r="T336" s="4">
        <f ca="1">INDEX(INDIRECT($4:$4),Table1[//DB])</f>
        <v>300</v>
      </c>
      <c r="U336" s="4" t="str">
        <f ca="1">INDEX(INDIRECT($4:$4),Table1[//DB])</f>
        <v>PCS</v>
      </c>
      <c r="V336" s="4"/>
      <c r="W336" s="2">
        <f>INDEX([1]!NOTA[C],Table1[[#This Row],[//NOTA]])</f>
        <v>1</v>
      </c>
      <c r="X3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6" s="2">
        <f>IF(Table1[[#This Row],[CTN]]&lt;1,"",INDEX([1]!NOTA[QTY],Table1[[#This Row],[//NOTA]]))</f>
        <v>25</v>
      </c>
      <c r="Z336" s="2" t="str">
        <f>IF(Table1[[#This Row],[CTN]]&lt;1,"",INDEX([1]!NOTA[STN],Table1[[#This Row],[//NOTA]]))</f>
        <v>LSN</v>
      </c>
      <c r="AA3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6" s="4" t="str">
        <f>IF(Table1[[#This Row],[CTN]]&lt;1,INDEX([1]!NOTA[QTY],Table1[[#This Row],[//NOTA]]),"")</f>
        <v/>
      </c>
      <c r="AC336" s="4" t="str">
        <f>IF(Table1[[#This Row],[SISA]]="","",INDEX([1]!NOTA[STN],Table1[[#This Row],[//NOTA]]))</f>
        <v/>
      </c>
      <c r="AD3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6" s="2" t="str">
        <f>IF(Table1[[#This Row],[SISA X]]="","",Table1[[#This Row],[STN X]])</f>
        <v/>
      </c>
      <c r="AF336" s="2" t="str">
        <f ca="1">IF(AND(AR$5:AR$345&gt;=$3:$3,AR$5:AR$345&lt;=$4:$4),Table1[[#This Row],[CTN]],"")</f>
        <v/>
      </c>
      <c r="AG336" s="2" t="str">
        <f ca="1">IF(Table1[[#This Row],[CTN_MG_1]]="","",Table1[[#This Row],[SISA X]])</f>
        <v/>
      </c>
      <c r="AH336" s="2" t="str">
        <f ca="1">IF(Table1[[#This Row],[QTY_ECER_MG_1]]="","",Table1[[#This Row],[STN SISA X]])</f>
        <v/>
      </c>
      <c r="AI336" s="2" t="str">
        <f ca="1">IF(Table1[[#This Row],[CTN_MG_1]]="","",COUNT(AF$6:AF336))</f>
        <v/>
      </c>
      <c r="AJ336" s="2" t="str">
        <f ca="1">IF(AND(Table1[TGL_H]&gt;=$3:$3,Table1[TGL_H]&lt;=$4:$4),Table1[CTN],"")</f>
        <v/>
      </c>
      <c r="AK336" s="2" t="str">
        <f ca="1">IF(Table1[[#This Row],[CTN_MG_2]]="","",Table1[[#This Row],[SISA X]])</f>
        <v/>
      </c>
      <c r="AL336" s="2" t="str">
        <f ca="1">IF(Table1[[#This Row],[QTY_ECER_MG_2]]="","",Table1[[#This Row],[STN SISA X]])</f>
        <v/>
      </c>
      <c r="AM336" s="2" t="str">
        <f ca="1">IF(Table1[[#This Row],[CTN_MG_2]]="","",COUNT(AJ$6:AJ336))</f>
        <v/>
      </c>
      <c r="AN336" s="2">
        <f ca="1">IF(AND(AR$5:AR$345&gt;=$3:$3,AR$5:AR$345&lt;=$4:$4),Table1[[#This Row],[CTN]],"")</f>
        <v>1</v>
      </c>
      <c r="AO336" s="2" t="str">
        <f ca="1">IF(Table1[[#This Row],[CTN_MG_3]]="","",Table1[[#This Row],[SISA X]])</f>
        <v/>
      </c>
      <c r="AP336" s="2" t="str">
        <f ca="1">IF(Table1[[#This Row],[QTY_ECER_MG_3]]="","",Table1[[#This Row],[STN SISA X]])</f>
        <v/>
      </c>
      <c r="AQ336" s="4">
        <f ca="1">IF(Table1[[#This Row],[CTN_MG_3]]="","",COUNT(AN$6:AN336))</f>
        <v>14</v>
      </c>
      <c r="AR336" s="3">
        <f ca="1">INDEX([1]!NOTA[TGL_H],Table1[[#This Row],[//NOTA]])</f>
        <v>45125</v>
      </c>
    </row>
    <row r="337" spans="1:44" x14ac:dyDescent="0.25">
      <c r="A337" s="1">
        <v>416</v>
      </c>
      <c r="D337" s="4" t="str">
        <f ca="1">INDEX([1]!NOTA[NB NOTA_C_QTY],Table1[[#This Row],[//NOTA]])</f>
        <v>ballpengeltf311503mmhightechknock96lsnuntana</v>
      </c>
      <c r="E33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bpgeltf3115hitekknock03mm96lsn</v>
      </c>
      <c r="F337" s="4">
        <f ca="1">MATCH(E$5:E$345,[2]!GLOBAL[POINTER],0)</f>
        <v>521</v>
      </c>
      <c r="G337" s="4">
        <f t="shared" si="5"/>
        <v>416</v>
      </c>
      <c r="H337" s="4">
        <f ca="1">MATCH(Table1[[#This Row],[NB NOTA_C_QTY]],[3]!db[NB NOTA_C_QTY],0)</f>
        <v>111</v>
      </c>
      <c r="I337" s="4" t="str">
        <f ca="1">INDEX(INDIRECT($4:$4),Table1[//DB])</f>
        <v>Bp gel TF-3115 hitek knock 0.3mm</v>
      </c>
      <c r="J337" s="4" t="str">
        <f ca="1">INDEX(INDIRECT($4:$4),Table1[//DB])</f>
        <v>UNTANA</v>
      </c>
      <c r="K337" s="5" t="str">
        <f ca="1">INDEX(INDIRECT($4:$4),Table1[//DB])</f>
        <v>DUTA BUANA</v>
      </c>
      <c r="L337" s="4" t="str">
        <f ca="1">INDEX(INDIRECT($4:$4),Table1[//DB])</f>
        <v>96 LSN</v>
      </c>
      <c r="M337" s="4" t="str">
        <f ca="1">INDEX(INDIRECT($4:$4),Table1[//DB])</f>
        <v>pen</v>
      </c>
      <c r="N337" s="4" t="str">
        <f ca="1">INDEX(INDIRECT($4:$4),Table1[//DB])</f>
        <v>96</v>
      </c>
      <c r="O337" s="4" t="str">
        <f ca="1">INDEX(INDIRECT($4:$4),Table1[//DB])</f>
        <v>LSN</v>
      </c>
      <c r="P337" s="4">
        <f ca="1">INDEX(INDIRECT($4:$4),Table1[//DB])</f>
        <v>12</v>
      </c>
      <c r="Q337" s="4" t="str">
        <f ca="1">INDEX(INDIRECT($4:$4),Table1[//DB])</f>
        <v>PCS</v>
      </c>
      <c r="R337" s="4" t="str">
        <f ca="1">INDEX(INDIRECT($4:$4),Table1[//DB])</f>
        <v/>
      </c>
      <c r="S337" s="4" t="str">
        <f ca="1">INDEX(INDIRECT($4:$4),Table1[//DB])</f>
        <v/>
      </c>
      <c r="T337" s="4">
        <f ca="1">INDEX(INDIRECT($4:$4),Table1[//DB])</f>
        <v>1152</v>
      </c>
      <c r="U337" s="4" t="str">
        <f ca="1">INDEX(INDIRECT($4:$4),Table1[//DB])</f>
        <v>PCS</v>
      </c>
      <c r="V337" s="4"/>
      <c r="W337" s="2">
        <f>INDEX([1]!NOTA[C],Table1[[#This Row],[//NOTA]])</f>
        <v>5</v>
      </c>
      <c r="X33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7" s="2">
        <f>IF(Table1[[#This Row],[CTN]]&lt;1,"",INDEX([1]!NOTA[QTY],Table1[[#This Row],[//NOTA]]))</f>
        <v>480</v>
      </c>
      <c r="Z337" s="2" t="str">
        <f>IF(Table1[[#This Row],[CTN]]&lt;1,"",INDEX([1]!NOTA[STN],Table1[[#This Row],[//NOTA]]))</f>
        <v>LSN</v>
      </c>
      <c r="AA33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337" s="4" t="str">
        <f>IF(Table1[[#This Row],[CTN]]&lt;1,INDEX([1]!NOTA[QTY],Table1[[#This Row],[//NOTA]]),"")</f>
        <v/>
      </c>
      <c r="AC337" s="4" t="str">
        <f>IF(Table1[[#This Row],[SISA]]="","",INDEX([1]!NOTA[STN],Table1[[#This Row],[//NOTA]]))</f>
        <v/>
      </c>
      <c r="AD3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7" s="2" t="str">
        <f>IF(Table1[[#This Row],[SISA X]]="","",Table1[[#This Row],[STN X]])</f>
        <v/>
      </c>
      <c r="AF337" s="2" t="str">
        <f ca="1">IF(AND(AR$5:AR$345&gt;=$3:$3,AR$5:AR$345&lt;=$4:$4),Table1[[#This Row],[CTN]],"")</f>
        <v/>
      </c>
      <c r="AG337" s="2" t="str">
        <f ca="1">IF(Table1[[#This Row],[CTN_MG_1]]="","",Table1[[#This Row],[SISA X]])</f>
        <v/>
      </c>
      <c r="AH337" s="2" t="str">
        <f ca="1">IF(Table1[[#This Row],[QTY_ECER_MG_1]]="","",Table1[[#This Row],[STN SISA X]])</f>
        <v/>
      </c>
      <c r="AI337" s="2" t="str">
        <f ca="1">IF(Table1[[#This Row],[CTN_MG_1]]="","",COUNT(AF$6:AF337))</f>
        <v/>
      </c>
      <c r="AJ337" s="2" t="str">
        <f ca="1">IF(AND(Table1[TGL_H]&gt;=$3:$3,Table1[TGL_H]&lt;=$4:$4),Table1[CTN],"")</f>
        <v/>
      </c>
      <c r="AK337" s="2" t="str">
        <f ca="1">IF(Table1[[#This Row],[CTN_MG_2]]="","",Table1[[#This Row],[SISA X]])</f>
        <v/>
      </c>
      <c r="AL337" s="2" t="str">
        <f ca="1">IF(Table1[[#This Row],[QTY_ECER_MG_2]]="","",Table1[[#This Row],[STN SISA X]])</f>
        <v/>
      </c>
      <c r="AM337" s="2" t="str">
        <f ca="1">IF(Table1[[#This Row],[CTN_MG_2]]="","",COUNT(AJ$6:AJ337))</f>
        <v/>
      </c>
      <c r="AN337" s="2">
        <f ca="1">IF(AND(AR$5:AR$345&gt;=$3:$3,AR$5:AR$345&lt;=$4:$4),Table1[[#This Row],[CTN]],"")</f>
        <v>5</v>
      </c>
      <c r="AO337" s="2" t="str">
        <f ca="1">IF(Table1[[#This Row],[CTN_MG_3]]="","",Table1[[#This Row],[SISA X]])</f>
        <v/>
      </c>
      <c r="AP337" s="2" t="str">
        <f ca="1">IF(Table1[[#This Row],[QTY_ECER_MG_3]]="","",Table1[[#This Row],[STN SISA X]])</f>
        <v/>
      </c>
      <c r="AQ337" s="4">
        <f ca="1">IF(Table1[[#This Row],[CTN_MG_3]]="","",COUNT(AN$6:AN337))</f>
        <v>15</v>
      </c>
      <c r="AR337" s="3">
        <f ca="1">INDEX([1]!NOTA[TGL_H],Table1[[#This Row],[//NOTA]])</f>
        <v>45125</v>
      </c>
    </row>
    <row r="338" spans="1:44" x14ac:dyDescent="0.25">
      <c r="A338" s="1">
        <v>418</v>
      </c>
      <c r="D338" s="4" t="str">
        <f ca="1">INDEX([1]!NOTA[NB NOTA_C_QTY],Table1[[#This Row],[//NOTA]])</f>
        <v>entercboardkayu12lsnuntana</v>
      </c>
      <c r="E33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clipboardkayuenter12lsn</v>
      </c>
      <c r="F338" s="4">
        <f ca="1">MATCH(E$5:E$345,[2]!GLOBAL[POINTER],0)</f>
        <v>2657</v>
      </c>
      <c r="G338" s="4">
        <f t="shared" si="5"/>
        <v>418</v>
      </c>
      <c r="H338" s="4">
        <f ca="1">MATCH(Table1[[#This Row],[NB NOTA_C_QTY]],[3]!db[NB NOTA_C_QTY],0)</f>
        <v>744</v>
      </c>
      <c r="I338" s="4" t="str">
        <f ca="1">INDEX(INDIRECT($4:$4),Table1[//DB])</f>
        <v>Clip Board Kayu Enter</v>
      </c>
      <c r="J338" s="4" t="str">
        <f ca="1">INDEX(INDIRECT($4:$4),Table1[//DB])</f>
        <v>UNTANA</v>
      </c>
      <c r="K338" s="5" t="str">
        <f ca="1">INDEX(INDIRECT($4:$4),Table1[//DB])</f>
        <v>ETJ</v>
      </c>
      <c r="L338" s="4" t="str">
        <f ca="1">INDEX(INDIRECT($4:$4),Table1[//DB])</f>
        <v>12 LSN</v>
      </c>
      <c r="M338" s="4" t="str">
        <f ca="1">INDEX(INDIRECT($4:$4),Table1[//DB])</f>
        <v>clip</v>
      </c>
      <c r="N338" s="4" t="str">
        <f ca="1">INDEX(INDIRECT($4:$4),Table1[//DB])</f>
        <v>12</v>
      </c>
      <c r="O338" s="4" t="str">
        <f ca="1">INDEX(INDIRECT($4:$4),Table1[//DB])</f>
        <v>LSN</v>
      </c>
      <c r="P338" s="4">
        <f ca="1">INDEX(INDIRECT($4:$4),Table1[//DB])</f>
        <v>12</v>
      </c>
      <c r="Q338" s="4" t="str">
        <f ca="1">INDEX(INDIRECT($4:$4),Table1[//DB])</f>
        <v>PCS</v>
      </c>
      <c r="R338" s="4" t="str">
        <f ca="1">INDEX(INDIRECT($4:$4),Table1[//DB])</f>
        <v/>
      </c>
      <c r="S338" s="4" t="str">
        <f ca="1">INDEX(INDIRECT($4:$4),Table1[//DB])</f>
        <v/>
      </c>
      <c r="T338" s="4">
        <f ca="1">INDEX(INDIRECT($4:$4),Table1[//DB])</f>
        <v>144</v>
      </c>
      <c r="U338" s="4" t="str">
        <f ca="1">INDEX(INDIRECT($4:$4),Table1[//DB])</f>
        <v>PCS</v>
      </c>
      <c r="V338" s="4"/>
      <c r="W338" s="2">
        <f>INDEX([1]!NOTA[C],Table1[[#This Row],[//NOTA]])</f>
        <v>5</v>
      </c>
      <c r="X33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8" s="2">
        <f>IF(Table1[[#This Row],[CTN]]&lt;1,"",INDEX([1]!NOTA[QTY],Table1[[#This Row],[//NOTA]]))</f>
        <v>60</v>
      </c>
      <c r="Z338" s="2" t="str">
        <f>IF(Table1[[#This Row],[CTN]]&lt;1,"",INDEX([1]!NOTA[STN],Table1[[#This Row],[//NOTA]]))</f>
        <v>LSN</v>
      </c>
      <c r="AA3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38" s="4" t="str">
        <f>IF(Table1[[#This Row],[CTN]]&lt;1,INDEX([1]!NOTA[QTY],Table1[[#This Row],[//NOTA]]),"")</f>
        <v/>
      </c>
      <c r="AC338" s="4" t="str">
        <f>IF(Table1[[#This Row],[SISA]]="","",INDEX([1]!NOTA[STN],Table1[[#This Row],[//NOTA]]))</f>
        <v/>
      </c>
      <c r="AD3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8" s="2" t="str">
        <f>IF(Table1[[#This Row],[SISA X]]="","",Table1[[#This Row],[STN X]])</f>
        <v/>
      </c>
      <c r="AF338" s="2" t="str">
        <f ca="1">IF(AND(AR$5:AR$345&gt;=$3:$3,AR$5:AR$345&lt;=$4:$4),Table1[[#This Row],[CTN]],"")</f>
        <v/>
      </c>
      <c r="AG338" s="2" t="str">
        <f ca="1">IF(Table1[[#This Row],[CTN_MG_1]]="","",Table1[[#This Row],[SISA X]])</f>
        <v/>
      </c>
      <c r="AH338" s="2" t="str">
        <f ca="1">IF(Table1[[#This Row],[QTY_ECER_MG_1]]="","",Table1[[#This Row],[STN SISA X]])</f>
        <v/>
      </c>
      <c r="AI338" s="2" t="str">
        <f ca="1">IF(Table1[[#This Row],[CTN_MG_1]]="","",COUNT(AF$6:AF338))</f>
        <v/>
      </c>
      <c r="AJ338" s="2" t="str">
        <f ca="1">IF(AND(Table1[TGL_H]&gt;=$3:$3,Table1[TGL_H]&lt;=$4:$4),Table1[CTN],"")</f>
        <v/>
      </c>
      <c r="AK338" s="2" t="str">
        <f ca="1">IF(Table1[[#This Row],[CTN_MG_2]]="","",Table1[[#This Row],[SISA X]])</f>
        <v/>
      </c>
      <c r="AL338" s="2" t="str">
        <f ca="1">IF(Table1[[#This Row],[QTY_ECER_MG_2]]="","",Table1[[#This Row],[STN SISA X]])</f>
        <v/>
      </c>
      <c r="AM338" s="2" t="str">
        <f ca="1">IF(Table1[[#This Row],[CTN_MG_2]]="","",COUNT(AJ$6:AJ338))</f>
        <v/>
      </c>
      <c r="AN338" s="2">
        <f ca="1">IF(AND(AR$5:AR$345&gt;=$3:$3,AR$5:AR$345&lt;=$4:$4),Table1[[#This Row],[CTN]],"")</f>
        <v>5</v>
      </c>
      <c r="AO338" s="2" t="str">
        <f ca="1">IF(Table1[[#This Row],[CTN_MG_3]]="","",Table1[[#This Row],[SISA X]])</f>
        <v/>
      </c>
      <c r="AP338" s="2" t="str">
        <f ca="1">IF(Table1[[#This Row],[QTY_ECER_MG_3]]="","",Table1[[#This Row],[STN SISA X]])</f>
        <v/>
      </c>
      <c r="AQ338" s="4">
        <f ca="1">IF(Table1[[#This Row],[CTN_MG_3]]="","",COUNT(AN$6:AN338))</f>
        <v>16</v>
      </c>
      <c r="AR338" s="3">
        <f ca="1">INDEX([1]!NOTA[TGL_H],Table1[[#This Row],[//NOTA]])</f>
        <v>45125</v>
      </c>
    </row>
    <row r="339" spans="1:44" x14ac:dyDescent="0.25">
      <c r="A339" s="1">
        <v>420</v>
      </c>
      <c r="D339" s="4" t="str">
        <f ca="1">INDEX([1]!NOTA[NB NOTA_C_QTY],Table1[[#This Row],[//NOTA]])</f>
        <v>malamshintoengb612w150pcsuntana</v>
      </c>
      <c r="E33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malamshintoengb612w150pcs</v>
      </c>
      <c r="F339" s="4" t="e">
        <f ca="1">MATCH(E$5:E$345,[2]!GLOBAL[POINTER],0)</f>
        <v>#N/A</v>
      </c>
      <c r="G339" s="4">
        <f t="shared" si="5"/>
        <v>420</v>
      </c>
      <c r="H339" s="4">
        <f ca="1">MATCH(Table1[[#This Row],[NB NOTA_C_QTY]],[3]!db[NB NOTA_C_QTY],0)</f>
        <v>1607</v>
      </c>
      <c r="I339" s="4" t="str">
        <f ca="1">INDEX(INDIRECT($4:$4),Table1[//DB])</f>
        <v>Malam Shintoeng B 6-12W</v>
      </c>
      <c r="J339" s="4" t="str">
        <f ca="1">INDEX(INDIRECT($4:$4),Table1[//DB])</f>
        <v>UNTANA</v>
      </c>
      <c r="K339" s="5" t="str">
        <f ca="1">INDEX(INDIRECT($4:$4),Table1[//DB])</f>
        <v>HANSA</v>
      </c>
      <c r="L339" s="4" t="str">
        <f ca="1">INDEX(INDIRECT($4:$4),Table1[//DB])</f>
        <v>150 PCS</v>
      </c>
      <c r="M339" s="4" t="str">
        <f ca="1">INDEX(INDIRECT($4:$4),Table1[//DB])</f>
        <v>lilin</v>
      </c>
      <c r="N339" s="4" t="str">
        <f ca="1">INDEX(INDIRECT($4:$4),Table1[//DB])</f>
        <v>150</v>
      </c>
      <c r="O339" s="4" t="str">
        <f ca="1">INDEX(INDIRECT($4:$4),Table1[//DB])</f>
        <v>PCS</v>
      </c>
      <c r="P339" s="4" t="str">
        <f ca="1">INDEX(INDIRECT($4:$4),Table1[//DB])</f>
        <v/>
      </c>
      <c r="Q339" s="4" t="str">
        <f ca="1">INDEX(INDIRECT($4:$4),Table1[//DB])</f>
        <v/>
      </c>
      <c r="R339" s="4" t="str">
        <f ca="1">INDEX(INDIRECT($4:$4),Table1[//DB])</f>
        <v/>
      </c>
      <c r="S339" s="4" t="str">
        <f ca="1">INDEX(INDIRECT($4:$4),Table1[//DB])</f>
        <v/>
      </c>
      <c r="T339" s="4">
        <f ca="1">INDEX(INDIRECT($4:$4),Table1[//DB])</f>
        <v>150</v>
      </c>
      <c r="U339" s="4" t="str">
        <f ca="1">INDEX(INDIRECT($4:$4),Table1[//DB])</f>
        <v>PCS</v>
      </c>
      <c r="V339" s="4"/>
      <c r="W339" s="2">
        <f>INDEX([1]!NOTA[C],Table1[[#This Row],[//NOTA]])</f>
        <v>1</v>
      </c>
      <c r="X3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9" s="2">
        <f>IF(Table1[[#This Row],[CTN]]&lt;1,"",INDEX([1]!NOTA[QTY],Table1[[#This Row],[//NOTA]]))</f>
        <v>150</v>
      </c>
      <c r="Z339" s="2" t="str">
        <f>IF(Table1[[#This Row],[CTN]]&lt;1,"",INDEX([1]!NOTA[STN],Table1[[#This Row],[//NOTA]]))</f>
        <v>PCS</v>
      </c>
      <c r="AA3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B339" s="4" t="str">
        <f>IF(Table1[[#This Row],[CTN]]&lt;1,INDEX([1]!NOTA[QTY],Table1[[#This Row],[//NOTA]]),"")</f>
        <v/>
      </c>
      <c r="AC339" s="4" t="str">
        <f>IF(Table1[[#This Row],[SISA]]="","",INDEX([1]!NOTA[STN],Table1[[#This Row],[//NOTA]]))</f>
        <v/>
      </c>
      <c r="AD3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9" s="2" t="str">
        <f>IF(Table1[[#This Row],[SISA X]]="","",Table1[[#This Row],[STN X]])</f>
        <v/>
      </c>
      <c r="AF339" s="2" t="str">
        <f ca="1">IF(AND(AR$5:AR$345&gt;=$3:$3,AR$5:AR$345&lt;=$4:$4),Table1[[#This Row],[CTN]],"")</f>
        <v/>
      </c>
      <c r="AG339" s="2" t="str">
        <f ca="1">IF(Table1[[#This Row],[CTN_MG_1]]="","",Table1[[#This Row],[SISA X]])</f>
        <v/>
      </c>
      <c r="AH339" s="2" t="str">
        <f ca="1">IF(Table1[[#This Row],[QTY_ECER_MG_1]]="","",Table1[[#This Row],[STN SISA X]])</f>
        <v/>
      </c>
      <c r="AI339" s="2" t="str">
        <f ca="1">IF(Table1[[#This Row],[CTN_MG_1]]="","",COUNT(AF$6:AF339))</f>
        <v/>
      </c>
      <c r="AJ339" s="2" t="str">
        <f ca="1">IF(AND(Table1[TGL_H]&gt;=$3:$3,Table1[TGL_H]&lt;=$4:$4),Table1[CTN],"")</f>
        <v/>
      </c>
      <c r="AK339" s="2" t="str">
        <f ca="1">IF(Table1[[#This Row],[CTN_MG_2]]="","",Table1[[#This Row],[SISA X]])</f>
        <v/>
      </c>
      <c r="AL339" s="2" t="str">
        <f ca="1">IF(Table1[[#This Row],[QTY_ECER_MG_2]]="","",Table1[[#This Row],[STN SISA X]])</f>
        <v/>
      </c>
      <c r="AM339" s="2" t="str">
        <f ca="1">IF(Table1[[#This Row],[CTN_MG_2]]="","",COUNT(AJ$6:AJ339))</f>
        <v/>
      </c>
      <c r="AN339" s="2">
        <f ca="1">IF(AND(AR$5:AR$345&gt;=$3:$3,AR$5:AR$345&lt;=$4:$4),Table1[[#This Row],[CTN]],"")</f>
        <v>1</v>
      </c>
      <c r="AO339" s="2" t="str">
        <f ca="1">IF(Table1[[#This Row],[CTN_MG_3]]="","",Table1[[#This Row],[SISA X]])</f>
        <v/>
      </c>
      <c r="AP339" s="2" t="str">
        <f ca="1">IF(Table1[[#This Row],[QTY_ECER_MG_3]]="","",Table1[[#This Row],[STN SISA X]])</f>
        <v/>
      </c>
      <c r="AQ339" s="4">
        <f ca="1">IF(Table1[[#This Row],[CTN_MG_3]]="","",COUNT(AN$6:AN339))</f>
        <v>17</v>
      </c>
      <c r="AR339" s="3">
        <f ca="1">INDEX([1]!NOTA[TGL_H],Table1[[#This Row],[//NOTA]])</f>
        <v>45127</v>
      </c>
    </row>
    <row r="340" spans="1:44" x14ac:dyDescent="0.25">
      <c r="A340" s="1">
        <v>421</v>
      </c>
      <c r="D340" s="4" t="str">
        <f ca="1">INDEX([1]!NOTA[NB NOTA_C_QTY],Table1[[#This Row],[//NOTA]])</f>
        <v>malamshintoengb1wpolos180pcsuntana</v>
      </c>
      <c r="E34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malamshintoengb1wpolos180pcs</v>
      </c>
      <c r="F340" s="4" t="e">
        <f ca="1">MATCH(E$5:E$345,[2]!GLOBAL[POINTER],0)</f>
        <v>#N/A</v>
      </c>
      <c r="G340" s="4">
        <f t="shared" si="5"/>
        <v>421</v>
      </c>
      <c r="H340" s="4">
        <f ca="1">MATCH(Table1[[#This Row],[NB NOTA_C_QTY]],[3]!db[NB NOTA_C_QTY],0)</f>
        <v>1606</v>
      </c>
      <c r="I340" s="4" t="str">
        <f ca="1">INDEX(INDIRECT($4:$4),Table1[//DB])</f>
        <v>Malam Shintoeng B 1W polos</v>
      </c>
      <c r="J340" s="4" t="str">
        <f ca="1">INDEX(INDIRECT($4:$4),Table1[//DB])</f>
        <v>UNTANA</v>
      </c>
      <c r="K340" s="5" t="str">
        <f ca="1">INDEX(INDIRECT($4:$4),Table1[//DB])</f>
        <v>HANSA</v>
      </c>
      <c r="L340" s="4" t="str">
        <f ca="1">INDEX(INDIRECT($4:$4),Table1[//DB])</f>
        <v>180 PCS</v>
      </c>
      <c r="M340" s="4" t="str">
        <f ca="1">INDEX(INDIRECT($4:$4),Table1[//DB])</f>
        <v>lilin</v>
      </c>
      <c r="N340" s="4" t="str">
        <f ca="1">INDEX(INDIRECT($4:$4),Table1[//DB])</f>
        <v>180</v>
      </c>
      <c r="O340" s="4" t="str">
        <f ca="1">INDEX(INDIRECT($4:$4),Table1[//DB])</f>
        <v>PCS</v>
      </c>
      <c r="P340" s="4" t="str">
        <f ca="1">INDEX(INDIRECT($4:$4),Table1[//DB])</f>
        <v/>
      </c>
      <c r="Q340" s="4" t="str">
        <f ca="1">INDEX(INDIRECT($4:$4),Table1[//DB])</f>
        <v/>
      </c>
      <c r="R340" s="4" t="str">
        <f ca="1">INDEX(INDIRECT($4:$4),Table1[//DB])</f>
        <v/>
      </c>
      <c r="S340" s="4" t="str">
        <f ca="1">INDEX(INDIRECT($4:$4),Table1[//DB])</f>
        <v/>
      </c>
      <c r="T340" s="4">
        <f ca="1">INDEX(INDIRECT($4:$4),Table1[//DB])</f>
        <v>180</v>
      </c>
      <c r="U340" s="4" t="str">
        <f ca="1">INDEX(INDIRECT($4:$4),Table1[//DB])</f>
        <v>PCS</v>
      </c>
      <c r="V340" s="4"/>
      <c r="W340" s="2">
        <f>INDEX([1]!NOTA[C],Table1[[#This Row],[//NOTA]])</f>
        <v>0</v>
      </c>
      <c r="X34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0" s="2" t="str">
        <f>IF(Table1[[#This Row],[CTN]]&lt;1,"",INDEX([1]!NOTA[QTY],Table1[[#This Row],[//NOTA]]))</f>
        <v/>
      </c>
      <c r="Z340" s="2" t="str">
        <f>IF(Table1[[#This Row],[CTN]]&lt;1,"",INDEX([1]!NOTA[STN],Table1[[#This Row],[//NOTA]]))</f>
        <v/>
      </c>
      <c r="AA3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0" s="4">
        <f>IF(Table1[[#This Row],[CTN]]&lt;1,INDEX([1]!NOTA[QTY],Table1[[#This Row],[//NOTA]]),"")</f>
        <v>12</v>
      </c>
      <c r="AC340" s="4" t="str">
        <f>IF(Table1[[#This Row],[SISA]]="","",INDEX([1]!NOTA[STN],Table1[[#This Row],[//NOTA]]))</f>
        <v>PCS</v>
      </c>
      <c r="AD34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0" s="2" t="str">
        <f ca="1">IF(Table1[[#This Row],[SISA X]]="","",Table1[[#This Row],[STN X]])</f>
        <v>PCS</v>
      </c>
      <c r="AF340" s="2" t="str">
        <f ca="1">IF(AND(AR$5:AR$345&gt;=$3:$3,AR$5:AR$345&lt;=$4:$4),Table1[[#This Row],[CTN]],"")</f>
        <v/>
      </c>
      <c r="AG340" s="2" t="str">
        <f ca="1">IF(Table1[[#This Row],[CTN_MG_1]]="","",Table1[[#This Row],[SISA X]])</f>
        <v/>
      </c>
      <c r="AH340" s="2" t="str">
        <f ca="1">IF(Table1[[#This Row],[QTY_ECER_MG_1]]="","",Table1[[#This Row],[STN SISA X]])</f>
        <v/>
      </c>
      <c r="AI340" s="2" t="str">
        <f ca="1">IF(Table1[[#This Row],[CTN_MG_1]]="","",COUNT(AF$6:AF340))</f>
        <v/>
      </c>
      <c r="AJ340" s="2" t="str">
        <f ca="1">IF(AND(Table1[TGL_H]&gt;=$3:$3,Table1[TGL_H]&lt;=$4:$4),Table1[CTN],"")</f>
        <v/>
      </c>
      <c r="AK340" s="2" t="str">
        <f ca="1">IF(Table1[[#This Row],[CTN_MG_2]]="","",Table1[[#This Row],[SISA X]])</f>
        <v/>
      </c>
      <c r="AL340" s="2" t="str">
        <f ca="1">IF(Table1[[#This Row],[QTY_ECER_MG_2]]="","",Table1[[#This Row],[STN SISA X]])</f>
        <v/>
      </c>
      <c r="AM340" s="2" t="str">
        <f ca="1">IF(Table1[[#This Row],[CTN_MG_2]]="","",COUNT(AJ$6:AJ340))</f>
        <v/>
      </c>
      <c r="AN340" s="2">
        <f ca="1">IF(AND(AR$5:AR$345&gt;=$3:$3,AR$5:AR$345&lt;=$4:$4),Table1[[#This Row],[CTN]],"")</f>
        <v>0</v>
      </c>
      <c r="AO340" s="2">
        <f ca="1">IF(Table1[[#This Row],[CTN_MG_3]]="","",Table1[[#This Row],[SISA X]])</f>
        <v>12</v>
      </c>
      <c r="AP340" s="2" t="str">
        <f ca="1">IF(Table1[[#This Row],[QTY_ECER_MG_3]]="","",Table1[[#This Row],[STN SISA X]])</f>
        <v>PCS</v>
      </c>
      <c r="AQ340" s="4">
        <f ca="1">IF(Table1[[#This Row],[CTN_MG_3]]="","",COUNT(AN$6:AN340))</f>
        <v>18</v>
      </c>
      <c r="AR340" s="3">
        <f ca="1">INDEX([1]!NOTA[TGL_H],Table1[[#This Row],[//NOTA]])</f>
        <v>45127</v>
      </c>
    </row>
    <row r="341" spans="1:44" x14ac:dyDescent="0.25">
      <c r="A341" s="1">
        <v>422</v>
      </c>
      <c r="D341" s="4" t="str">
        <f ca="1">INDEX([1]!NOTA[NB NOTA_C_QTY],Table1[[#This Row],[//NOTA]])</f>
        <v>malamshintoengb612w150pcsuntana</v>
      </c>
      <c r="E34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malamshintoengb612w150pcs</v>
      </c>
      <c r="F341" s="4" t="e">
        <f ca="1">MATCH(E$5:E$345,[2]!GLOBAL[POINTER],0)</f>
        <v>#N/A</v>
      </c>
      <c r="G341" s="4">
        <f t="shared" si="5"/>
        <v>422</v>
      </c>
      <c r="H341" s="4">
        <f ca="1">MATCH(Table1[[#This Row],[NB NOTA_C_QTY]],[3]!db[NB NOTA_C_QTY],0)</f>
        <v>1607</v>
      </c>
      <c r="I341" s="4" t="str">
        <f ca="1">INDEX(INDIRECT($4:$4),Table1[//DB])</f>
        <v>Malam Shintoeng B 6-12W</v>
      </c>
      <c r="J341" s="4" t="str">
        <f ca="1">INDEX(INDIRECT($4:$4),Table1[//DB])</f>
        <v>UNTANA</v>
      </c>
      <c r="K341" s="5" t="str">
        <f ca="1">INDEX(INDIRECT($4:$4),Table1[//DB])</f>
        <v>HANSA</v>
      </c>
      <c r="L341" s="4" t="str">
        <f ca="1">INDEX(INDIRECT($4:$4),Table1[//DB])</f>
        <v>150 PCS</v>
      </c>
      <c r="M341" s="4" t="str">
        <f ca="1">INDEX(INDIRECT($4:$4),Table1[//DB])</f>
        <v>lilin</v>
      </c>
      <c r="N341" s="4" t="str">
        <f ca="1">INDEX(INDIRECT($4:$4),Table1[//DB])</f>
        <v>150</v>
      </c>
      <c r="O341" s="4" t="str">
        <f ca="1">INDEX(INDIRECT($4:$4),Table1[//DB])</f>
        <v>PCS</v>
      </c>
      <c r="P341" s="4" t="str">
        <f ca="1">INDEX(INDIRECT($4:$4),Table1[//DB])</f>
        <v/>
      </c>
      <c r="Q341" s="4" t="str">
        <f ca="1">INDEX(INDIRECT($4:$4),Table1[//DB])</f>
        <v/>
      </c>
      <c r="R341" s="4" t="str">
        <f ca="1">INDEX(INDIRECT($4:$4),Table1[//DB])</f>
        <v/>
      </c>
      <c r="S341" s="4" t="str">
        <f ca="1">INDEX(INDIRECT($4:$4),Table1[//DB])</f>
        <v/>
      </c>
      <c r="T341" s="4">
        <f ca="1">INDEX(INDIRECT($4:$4),Table1[//DB])</f>
        <v>150</v>
      </c>
      <c r="U341" s="4" t="str">
        <f ca="1">INDEX(INDIRECT($4:$4),Table1[//DB])</f>
        <v>PCS</v>
      </c>
      <c r="V341" s="4"/>
      <c r="W341" s="2">
        <f>INDEX([1]!NOTA[C],Table1[[#This Row],[//NOTA]])</f>
        <v>0</v>
      </c>
      <c r="X3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1" s="2" t="str">
        <f>IF(Table1[[#This Row],[CTN]]&lt;1,"",INDEX([1]!NOTA[QTY],Table1[[#This Row],[//NOTA]]))</f>
        <v/>
      </c>
      <c r="Z341" s="2" t="str">
        <f>IF(Table1[[#This Row],[CTN]]&lt;1,"",INDEX([1]!NOTA[STN],Table1[[#This Row],[//NOTA]]))</f>
        <v/>
      </c>
      <c r="AA3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1" s="4">
        <f>IF(Table1[[#This Row],[CTN]]&lt;1,INDEX([1]!NOTA[QTY],Table1[[#This Row],[//NOTA]]),"")</f>
        <v>12</v>
      </c>
      <c r="AC341" s="4" t="str">
        <f>IF(Table1[[#This Row],[SISA]]="","",INDEX([1]!NOTA[STN],Table1[[#This Row],[//NOTA]]))</f>
        <v>PCS</v>
      </c>
      <c r="AD3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1" s="2" t="str">
        <f ca="1">IF(Table1[[#This Row],[SISA X]]="","",Table1[[#This Row],[STN X]])</f>
        <v>PCS</v>
      </c>
      <c r="AF341" s="2" t="str">
        <f ca="1">IF(AND(AR$5:AR$345&gt;=$3:$3,AR$5:AR$345&lt;=$4:$4),Table1[[#This Row],[CTN]],"")</f>
        <v/>
      </c>
      <c r="AG341" s="2" t="str">
        <f ca="1">IF(Table1[[#This Row],[CTN_MG_1]]="","",Table1[[#This Row],[SISA X]])</f>
        <v/>
      </c>
      <c r="AH341" s="2" t="str">
        <f ca="1">IF(Table1[[#This Row],[QTY_ECER_MG_1]]="","",Table1[[#This Row],[STN SISA X]])</f>
        <v/>
      </c>
      <c r="AI341" s="2" t="str">
        <f ca="1">IF(Table1[[#This Row],[CTN_MG_1]]="","",COUNT(AF$6:AF341))</f>
        <v/>
      </c>
      <c r="AJ341" s="2" t="str">
        <f ca="1">IF(AND(Table1[TGL_H]&gt;=$3:$3,Table1[TGL_H]&lt;=$4:$4),Table1[CTN],"")</f>
        <v/>
      </c>
      <c r="AK341" s="2" t="str">
        <f ca="1">IF(Table1[[#This Row],[CTN_MG_2]]="","",Table1[[#This Row],[SISA X]])</f>
        <v/>
      </c>
      <c r="AL341" s="2" t="str">
        <f ca="1">IF(Table1[[#This Row],[QTY_ECER_MG_2]]="","",Table1[[#This Row],[STN SISA X]])</f>
        <v/>
      </c>
      <c r="AM341" s="2" t="str">
        <f ca="1">IF(Table1[[#This Row],[CTN_MG_2]]="","",COUNT(AJ$6:AJ341))</f>
        <v/>
      </c>
      <c r="AN341" s="2">
        <f ca="1">IF(AND(AR$5:AR$345&gt;=$3:$3,AR$5:AR$345&lt;=$4:$4),Table1[[#This Row],[CTN]],"")</f>
        <v>0</v>
      </c>
      <c r="AO341" s="2">
        <f ca="1">IF(Table1[[#This Row],[CTN_MG_3]]="","",Table1[[#This Row],[SISA X]])</f>
        <v>12</v>
      </c>
      <c r="AP341" s="2" t="str">
        <f ca="1">IF(Table1[[#This Row],[QTY_ECER_MG_3]]="","",Table1[[#This Row],[STN SISA X]])</f>
        <v>PCS</v>
      </c>
      <c r="AQ341" s="4">
        <f ca="1">IF(Table1[[#This Row],[CTN_MG_3]]="","",COUNT(AN$6:AN341))</f>
        <v>19</v>
      </c>
      <c r="AR341" s="3">
        <f ca="1">INDEX([1]!NOTA[TGL_H],Table1[[#This Row],[//NOTA]])</f>
        <v>45127</v>
      </c>
    </row>
    <row r="342" spans="1:44" x14ac:dyDescent="0.25">
      <c r="A342" s="1">
        <v>423</v>
      </c>
      <c r="D342" s="4" t="str">
        <f ca="1">INDEX([1]!NOTA[NB NOTA_C_QTY],Table1[[#This Row],[//NOTA]])</f>
        <v>malamshintoengtg612w210pcsuntana</v>
      </c>
      <c r="E34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malamshintoengtg612w210pcs</v>
      </c>
      <c r="F342" s="4" t="e">
        <f ca="1">MATCH(E$5:E$345,[2]!GLOBAL[POINTER],0)</f>
        <v>#N/A</v>
      </c>
      <c r="G342" s="4">
        <f t="shared" si="5"/>
        <v>423</v>
      </c>
      <c r="H342" s="4">
        <f ca="1">MATCH(Table1[[#This Row],[NB NOTA_C_QTY]],[3]!db[NB NOTA_C_QTY],0)</f>
        <v>1613</v>
      </c>
      <c r="I342" s="4" t="str">
        <f ca="1">INDEX(INDIRECT($4:$4),Table1[//DB])</f>
        <v>Malam Shintoeng TG 6-12W</v>
      </c>
      <c r="J342" s="4" t="str">
        <f ca="1">INDEX(INDIRECT($4:$4),Table1[//DB])</f>
        <v>UNTANA</v>
      </c>
      <c r="K342" s="5" t="str">
        <f ca="1">INDEX(INDIRECT($4:$4),Table1[//DB])</f>
        <v>HANSA</v>
      </c>
      <c r="L342" s="4" t="str">
        <f ca="1">INDEX(INDIRECT($4:$4),Table1[//DB])</f>
        <v>210 PCS</v>
      </c>
      <c r="M342" s="4" t="str">
        <f ca="1">INDEX(INDIRECT($4:$4),Table1[//DB])</f>
        <v>lilin</v>
      </c>
      <c r="N342" s="4" t="str">
        <f ca="1">INDEX(INDIRECT($4:$4),Table1[//DB])</f>
        <v>210</v>
      </c>
      <c r="O342" s="4" t="str">
        <f ca="1">INDEX(INDIRECT($4:$4),Table1[//DB])</f>
        <v>PCS</v>
      </c>
      <c r="P342" s="4" t="str">
        <f ca="1">INDEX(INDIRECT($4:$4),Table1[//DB])</f>
        <v/>
      </c>
      <c r="Q342" s="4" t="str">
        <f ca="1">INDEX(INDIRECT($4:$4),Table1[//DB])</f>
        <v/>
      </c>
      <c r="R342" s="4" t="str">
        <f ca="1">INDEX(INDIRECT($4:$4),Table1[//DB])</f>
        <v/>
      </c>
      <c r="S342" s="4" t="str">
        <f ca="1">INDEX(INDIRECT($4:$4),Table1[//DB])</f>
        <v/>
      </c>
      <c r="T342" s="4">
        <f ca="1">INDEX(INDIRECT($4:$4),Table1[//DB])</f>
        <v>210</v>
      </c>
      <c r="U342" s="4" t="str">
        <f ca="1">INDEX(INDIRECT($4:$4),Table1[//DB])</f>
        <v>PCS</v>
      </c>
      <c r="V342" s="4"/>
      <c r="W342" s="2">
        <f>INDEX([1]!NOTA[C],Table1[[#This Row],[//NOTA]])</f>
        <v>0</v>
      </c>
      <c r="X34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2" s="2" t="str">
        <f>IF(Table1[[#This Row],[CTN]]&lt;1,"",INDEX([1]!NOTA[QTY],Table1[[#This Row],[//NOTA]]))</f>
        <v/>
      </c>
      <c r="Z342" s="2" t="str">
        <f>IF(Table1[[#This Row],[CTN]]&lt;1,"",INDEX([1]!NOTA[STN],Table1[[#This Row],[//NOTA]]))</f>
        <v/>
      </c>
      <c r="AA3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2" s="4">
        <f>IF(Table1[[#This Row],[CTN]]&lt;1,INDEX([1]!NOTA[QTY],Table1[[#This Row],[//NOTA]]),"")</f>
        <v>12</v>
      </c>
      <c r="AC342" s="4" t="str">
        <f>IF(Table1[[#This Row],[SISA]]="","",INDEX([1]!NOTA[STN],Table1[[#This Row],[//NOTA]]))</f>
        <v>PCS</v>
      </c>
      <c r="AD34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2" s="2" t="str">
        <f ca="1">IF(Table1[[#This Row],[SISA X]]="","",Table1[[#This Row],[STN X]])</f>
        <v>PCS</v>
      </c>
      <c r="AF342" s="2" t="str">
        <f ca="1">IF(AND(AR$5:AR$345&gt;=$3:$3,AR$5:AR$345&lt;=$4:$4),Table1[[#This Row],[CTN]],"")</f>
        <v/>
      </c>
      <c r="AG342" s="2" t="str">
        <f ca="1">IF(Table1[[#This Row],[CTN_MG_1]]="","",Table1[[#This Row],[SISA X]])</f>
        <v/>
      </c>
      <c r="AH342" s="2" t="str">
        <f ca="1">IF(Table1[[#This Row],[QTY_ECER_MG_1]]="","",Table1[[#This Row],[STN SISA X]])</f>
        <v/>
      </c>
      <c r="AI342" s="2" t="str">
        <f ca="1">IF(Table1[[#This Row],[CTN_MG_1]]="","",COUNT(AF$6:AF342))</f>
        <v/>
      </c>
      <c r="AJ342" s="2" t="str">
        <f ca="1">IF(AND(Table1[TGL_H]&gt;=$3:$3,Table1[TGL_H]&lt;=$4:$4),Table1[CTN],"")</f>
        <v/>
      </c>
      <c r="AK342" s="2" t="str">
        <f ca="1">IF(Table1[[#This Row],[CTN_MG_2]]="","",Table1[[#This Row],[SISA X]])</f>
        <v/>
      </c>
      <c r="AL342" s="2" t="str">
        <f ca="1">IF(Table1[[#This Row],[QTY_ECER_MG_2]]="","",Table1[[#This Row],[STN SISA X]])</f>
        <v/>
      </c>
      <c r="AM342" s="2" t="str">
        <f ca="1">IF(Table1[[#This Row],[CTN_MG_2]]="","",COUNT(AJ$6:AJ342))</f>
        <v/>
      </c>
      <c r="AN342" s="2">
        <f ca="1">IF(AND(AR$5:AR$345&gt;=$3:$3,AR$5:AR$345&lt;=$4:$4),Table1[[#This Row],[CTN]],"")</f>
        <v>0</v>
      </c>
      <c r="AO342" s="2">
        <f ca="1">IF(Table1[[#This Row],[CTN_MG_3]]="","",Table1[[#This Row],[SISA X]])</f>
        <v>12</v>
      </c>
      <c r="AP342" s="2" t="str">
        <f ca="1">IF(Table1[[#This Row],[QTY_ECER_MG_3]]="","",Table1[[#This Row],[STN SISA X]])</f>
        <v>PCS</v>
      </c>
      <c r="AQ342" s="4">
        <f ca="1">IF(Table1[[#This Row],[CTN_MG_3]]="","",COUNT(AN$6:AN342))</f>
        <v>20</v>
      </c>
      <c r="AR342" s="3">
        <f ca="1">INDEX([1]!NOTA[TGL_H],Table1[[#This Row],[//NOTA]])</f>
        <v>45127</v>
      </c>
    </row>
    <row r="343" spans="1:44" x14ac:dyDescent="0.25">
      <c r="A343" s="1">
        <v>424</v>
      </c>
      <c r="D343" s="4" t="str">
        <f ca="1">INDEX([1]!NOTA[NB NOTA_C_QTY],Table1[[#This Row],[//NOTA]])</f>
        <v>malamshintoengtg1wpolos210pcsuntana</v>
      </c>
      <c r="E34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malamshintoengtg1wpolos210pcs</v>
      </c>
      <c r="F343" s="4" t="e">
        <f ca="1">MATCH(E$5:E$345,[2]!GLOBAL[POINTER],0)</f>
        <v>#N/A</v>
      </c>
      <c r="G343" s="4">
        <f t="shared" si="5"/>
        <v>424</v>
      </c>
      <c r="H343" s="4">
        <f ca="1">MATCH(Table1[[#This Row],[NB NOTA_C_QTY]],[3]!db[NB NOTA_C_QTY],0)</f>
        <v>1611</v>
      </c>
      <c r="I343" s="4" t="str">
        <f ca="1">INDEX(INDIRECT($4:$4),Table1[//DB])</f>
        <v>Malam Shintoeng TG 1W polos</v>
      </c>
      <c r="J343" s="4" t="str">
        <f ca="1">INDEX(INDIRECT($4:$4),Table1[//DB])</f>
        <v>UNTANA</v>
      </c>
      <c r="K343" s="5" t="str">
        <f ca="1">INDEX(INDIRECT($4:$4),Table1[//DB])</f>
        <v>HANSA</v>
      </c>
      <c r="L343" s="4" t="str">
        <f ca="1">INDEX(INDIRECT($4:$4),Table1[//DB])</f>
        <v>210 PCS</v>
      </c>
      <c r="M343" s="4" t="str">
        <f ca="1">INDEX(INDIRECT($4:$4),Table1[//DB])</f>
        <v>lilin</v>
      </c>
      <c r="N343" s="4" t="str">
        <f ca="1">INDEX(INDIRECT($4:$4),Table1[//DB])</f>
        <v>210</v>
      </c>
      <c r="O343" s="4" t="str">
        <f ca="1">INDEX(INDIRECT($4:$4),Table1[//DB])</f>
        <v>PCS</v>
      </c>
      <c r="P343" s="4" t="str">
        <f ca="1">INDEX(INDIRECT($4:$4),Table1[//DB])</f>
        <v/>
      </c>
      <c r="Q343" s="4" t="str">
        <f ca="1">INDEX(INDIRECT($4:$4),Table1[//DB])</f>
        <v/>
      </c>
      <c r="R343" s="4" t="str">
        <f ca="1">INDEX(INDIRECT($4:$4),Table1[//DB])</f>
        <v/>
      </c>
      <c r="S343" s="4" t="str">
        <f ca="1">INDEX(INDIRECT($4:$4),Table1[//DB])</f>
        <v/>
      </c>
      <c r="T343" s="4">
        <f ca="1">INDEX(INDIRECT($4:$4),Table1[//DB])</f>
        <v>210</v>
      </c>
      <c r="U343" s="4" t="str">
        <f ca="1">INDEX(INDIRECT($4:$4),Table1[//DB])</f>
        <v>PCS</v>
      </c>
      <c r="V343" s="4"/>
      <c r="W343" s="2">
        <f>INDEX([1]!NOTA[C],Table1[[#This Row],[//NOTA]])</f>
        <v>0</v>
      </c>
      <c r="X34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3" s="2" t="str">
        <f>IF(Table1[[#This Row],[CTN]]&lt;1,"",INDEX([1]!NOTA[QTY],Table1[[#This Row],[//NOTA]]))</f>
        <v/>
      </c>
      <c r="Z343" s="2" t="str">
        <f>IF(Table1[[#This Row],[CTN]]&lt;1,"",INDEX([1]!NOTA[STN],Table1[[#This Row],[//NOTA]]))</f>
        <v/>
      </c>
      <c r="AA3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3" s="4">
        <f>IF(Table1[[#This Row],[CTN]]&lt;1,INDEX([1]!NOTA[QTY],Table1[[#This Row],[//NOTA]]),"")</f>
        <v>12</v>
      </c>
      <c r="AC343" s="4" t="str">
        <f>IF(Table1[[#This Row],[SISA]]="","",INDEX([1]!NOTA[STN],Table1[[#This Row],[//NOTA]]))</f>
        <v>PCS</v>
      </c>
      <c r="AD34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3" s="2" t="str">
        <f ca="1">IF(Table1[[#This Row],[SISA X]]="","",Table1[[#This Row],[STN X]])</f>
        <v>PCS</v>
      </c>
      <c r="AF343" s="2" t="str">
        <f ca="1">IF(AND(AR$5:AR$345&gt;=$3:$3,AR$5:AR$345&lt;=$4:$4),Table1[[#This Row],[CTN]],"")</f>
        <v/>
      </c>
      <c r="AG343" s="2" t="str">
        <f ca="1">IF(Table1[[#This Row],[CTN_MG_1]]="","",Table1[[#This Row],[SISA X]])</f>
        <v/>
      </c>
      <c r="AH343" s="2" t="str">
        <f ca="1">IF(Table1[[#This Row],[QTY_ECER_MG_1]]="","",Table1[[#This Row],[STN SISA X]])</f>
        <v/>
      </c>
      <c r="AI343" s="2" t="str">
        <f ca="1">IF(Table1[[#This Row],[CTN_MG_1]]="","",COUNT(AF$6:AF343))</f>
        <v/>
      </c>
      <c r="AJ343" s="2" t="str">
        <f ca="1">IF(AND(Table1[TGL_H]&gt;=$3:$3,Table1[TGL_H]&lt;=$4:$4),Table1[CTN],"")</f>
        <v/>
      </c>
      <c r="AK343" s="2" t="str">
        <f ca="1">IF(Table1[[#This Row],[CTN_MG_2]]="","",Table1[[#This Row],[SISA X]])</f>
        <v/>
      </c>
      <c r="AL343" s="2" t="str">
        <f ca="1">IF(Table1[[#This Row],[QTY_ECER_MG_2]]="","",Table1[[#This Row],[STN SISA X]])</f>
        <v/>
      </c>
      <c r="AM343" s="2" t="str">
        <f ca="1">IF(Table1[[#This Row],[CTN_MG_2]]="","",COUNT(AJ$6:AJ343))</f>
        <v/>
      </c>
      <c r="AN343" s="2">
        <f ca="1">IF(AND(AR$5:AR$345&gt;=$3:$3,AR$5:AR$345&lt;=$4:$4),Table1[[#This Row],[CTN]],"")</f>
        <v>0</v>
      </c>
      <c r="AO343" s="2">
        <f ca="1">IF(Table1[[#This Row],[CTN_MG_3]]="","",Table1[[#This Row],[SISA X]])</f>
        <v>12</v>
      </c>
      <c r="AP343" s="2" t="str">
        <f ca="1">IF(Table1[[#This Row],[QTY_ECER_MG_3]]="","",Table1[[#This Row],[STN SISA X]])</f>
        <v>PCS</v>
      </c>
      <c r="AQ343" s="4">
        <f ca="1">IF(Table1[[#This Row],[CTN_MG_3]]="","",COUNT(AN$6:AN343))</f>
        <v>21</v>
      </c>
      <c r="AR343" s="3">
        <f ca="1">INDEX([1]!NOTA[TGL_H],Table1[[#This Row],[//NOTA]])</f>
        <v>45127</v>
      </c>
    </row>
    <row r="344" spans="1:44" x14ac:dyDescent="0.25">
      <c r="A344" s="1">
        <v>425</v>
      </c>
      <c r="D344" s="4" t="str">
        <f ca="1">INDEX([1]!NOTA[NB NOTA_C_QTY],Table1[[#This Row],[//NOTA]])</f>
        <v>malamshintoengk1wpolos480pcsuntana</v>
      </c>
      <c r="E34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malamshintoengk1wpolos480pcs</v>
      </c>
      <c r="F344" s="4" t="e">
        <f ca="1">MATCH(E$5:E$345,[2]!GLOBAL[POINTER],0)</f>
        <v>#N/A</v>
      </c>
      <c r="G344" s="4">
        <f t="shared" si="5"/>
        <v>425</v>
      </c>
      <c r="H344" s="4">
        <f ca="1">MATCH(Table1[[#This Row],[NB NOTA_C_QTY]],[3]!db[NB NOTA_C_QTY],0)</f>
        <v>1608</v>
      </c>
      <c r="I344" s="4" t="str">
        <f ca="1">INDEX(INDIRECT($4:$4),Table1[//DB])</f>
        <v>Malam Shintoeng K 1W polos</v>
      </c>
      <c r="J344" s="4" t="str">
        <f ca="1">INDEX(INDIRECT($4:$4),Table1[//DB])</f>
        <v>UNTANA</v>
      </c>
      <c r="K344" s="5" t="str">
        <f ca="1">INDEX(INDIRECT($4:$4),Table1[//DB])</f>
        <v>HANSA</v>
      </c>
      <c r="L344" s="4" t="str">
        <f ca="1">INDEX(INDIRECT($4:$4),Table1[//DB])</f>
        <v>480 PCS</v>
      </c>
      <c r="M344" s="4" t="str">
        <f ca="1">INDEX(INDIRECT($4:$4),Table1[//DB])</f>
        <v>lilin</v>
      </c>
      <c r="N344" s="4" t="str">
        <f ca="1">INDEX(INDIRECT($4:$4),Table1[//DB])</f>
        <v>480</v>
      </c>
      <c r="O344" s="4" t="str">
        <f ca="1">INDEX(INDIRECT($4:$4),Table1[//DB])</f>
        <v>PCS</v>
      </c>
      <c r="P344" s="4" t="str">
        <f ca="1">INDEX(INDIRECT($4:$4),Table1[//DB])</f>
        <v/>
      </c>
      <c r="Q344" s="4" t="str">
        <f ca="1">INDEX(INDIRECT($4:$4),Table1[//DB])</f>
        <v/>
      </c>
      <c r="R344" s="4" t="str">
        <f ca="1">INDEX(INDIRECT($4:$4),Table1[//DB])</f>
        <v/>
      </c>
      <c r="S344" s="4" t="str">
        <f ca="1">INDEX(INDIRECT($4:$4),Table1[//DB])</f>
        <v/>
      </c>
      <c r="T344" s="4">
        <f ca="1">INDEX(INDIRECT($4:$4),Table1[//DB])</f>
        <v>480</v>
      </c>
      <c r="U344" s="4" t="str">
        <f ca="1">INDEX(INDIRECT($4:$4),Table1[//DB])</f>
        <v>PCS</v>
      </c>
      <c r="V344" s="4"/>
      <c r="W344" s="2">
        <f>INDEX([1]!NOTA[C],Table1[[#This Row],[//NOTA]])</f>
        <v>0</v>
      </c>
      <c r="X344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4" s="2" t="str">
        <f>IF(Table1[[#This Row],[CTN]]&lt;1,"",INDEX([1]!NOTA[QTY],Table1[[#This Row],[//NOTA]]))</f>
        <v/>
      </c>
      <c r="Z344" s="2" t="str">
        <f>IF(Table1[[#This Row],[CTN]]&lt;1,"",INDEX([1]!NOTA[STN],Table1[[#This Row],[//NOTA]]))</f>
        <v/>
      </c>
      <c r="AA3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4" s="4">
        <f>IF(Table1[[#This Row],[CTN]]&lt;1,INDEX([1]!NOTA[QTY],Table1[[#This Row],[//NOTA]]),"")</f>
        <v>24</v>
      </c>
      <c r="AC344" s="4" t="str">
        <f>IF(Table1[[#This Row],[SISA]]="","",INDEX([1]!NOTA[STN],Table1[[#This Row],[//NOTA]]))</f>
        <v>PCS</v>
      </c>
      <c r="AD344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E344" s="2" t="str">
        <f ca="1">IF(Table1[[#This Row],[SISA X]]="","",Table1[[#This Row],[STN X]])</f>
        <v>PCS</v>
      </c>
      <c r="AF344" s="2" t="str">
        <f ca="1">IF(AND(AR$5:AR$345&gt;=$3:$3,AR$5:AR$345&lt;=$4:$4),Table1[[#This Row],[CTN]],"")</f>
        <v/>
      </c>
      <c r="AG344" s="2" t="str">
        <f ca="1">IF(Table1[[#This Row],[CTN_MG_1]]="","",Table1[[#This Row],[SISA X]])</f>
        <v/>
      </c>
      <c r="AH344" s="2" t="str">
        <f ca="1">IF(Table1[[#This Row],[QTY_ECER_MG_1]]="","",Table1[[#This Row],[STN SISA X]])</f>
        <v/>
      </c>
      <c r="AI344" s="2" t="str">
        <f ca="1">IF(Table1[[#This Row],[CTN_MG_1]]="","",COUNT(AF$6:AF344))</f>
        <v/>
      </c>
      <c r="AJ344" s="2" t="str">
        <f ca="1">IF(AND(Table1[TGL_H]&gt;=$3:$3,Table1[TGL_H]&lt;=$4:$4),Table1[CTN],"")</f>
        <v/>
      </c>
      <c r="AK344" s="2" t="str">
        <f ca="1">IF(Table1[[#This Row],[CTN_MG_2]]="","",Table1[[#This Row],[SISA X]])</f>
        <v/>
      </c>
      <c r="AL344" s="2" t="str">
        <f ca="1">IF(Table1[[#This Row],[QTY_ECER_MG_2]]="","",Table1[[#This Row],[STN SISA X]])</f>
        <v/>
      </c>
      <c r="AM344" s="2" t="str">
        <f ca="1">IF(Table1[[#This Row],[CTN_MG_2]]="","",COUNT(AJ$6:AJ344))</f>
        <v/>
      </c>
      <c r="AN344" s="2">
        <f ca="1">IF(AND(AR$5:AR$345&gt;=$3:$3,AR$5:AR$345&lt;=$4:$4),Table1[[#This Row],[CTN]],"")</f>
        <v>0</v>
      </c>
      <c r="AO344" s="2">
        <f ca="1">IF(Table1[[#This Row],[CTN_MG_3]]="","",Table1[[#This Row],[SISA X]])</f>
        <v>24</v>
      </c>
      <c r="AP344" s="2" t="str">
        <f ca="1">IF(Table1[[#This Row],[QTY_ECER_MG_3]]="","",Table1[[#This Row],[STN SISA X]])</f>
        <v>PCS</v>
      </c>
      <c r="AQ344" s="4">
        <f ca="1">IF(Table1[[#This Row],[CTN_MG_3]]="","",COUNT(AN$6:AN344))</f>
        <v>22</v>
      </c>
      <c r="AR344" s="3">
        <f ca="1">INDEX([1]!NOTA[TGL_H],Table1[[#This Row],[//NOTA]])</f>
        <v>45127</v>
      </c>
    </row>
    <row r="345" spans="1:44" x14ac:dyDescent="0.25">
      <c r="A345" s="1">
        <v>426</v>
      </c>
      <c r="D345" s="4" t="str">
        <f ca="1">INDEX([1]!NOTA[NB NOTA_C_QTY],Table1[[#This Row],[//NOTA]])</f>
        <v>malamshintoengk612w480pcsuntana</v>
      </c>
      <c r="E34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345" s="4" t="e">
        <f ca="1">MATCH(E$5:E$345,[2]!GLOBAL[POINTER],0)</f>
        <v>#N/A</v>
      </c>
      <c r="G345" s="4">
        <f t="shared" si="5"/>
        <v>426</v>
      </c>
      <c r="H345" s="4">
        <f ca="1">MATCH(Table1[[#This Row],[NB NOTA_C_QTY]],[3]!db[NB NOTA_C_QTY],0)</f>
        <v>1609</v>
      </c>
      <c r="I345" s="4" t="str">
        <f ca="1">INDEX(INDIRECT($4:$4),Table1[//DB])</f>
        <v>Malam Shintoeng K 6-12W</v>
      </c>
      <c r="J345" s="4" t="str">
        <f ca="1">INDEX(INDIRECT($4:$4),Table1[//DB])</f>
        <v>UNTANA</v>
      </c>
      <c r="K345" s="5" t="str">
        <f ca="1">INDEX(INDIRECT($4:$4),Table1[//DB])</f>
        <v>HANSA</v>
      </c>
      <c r="L345" s="4" t="str">
        <f ca="1">INDEX(INDIRECT($4:$4),Table1[//DB])</f>
        <v>480 PCS</v>
      </c>
      <c r="M345" s="4" t="str">
        <f ca="1">INDEX(INDIRECT($4:$4),Table1[//DB])</f>
        <v>lilin</v>
      </c>
      <c r="N345" s="4" t="str">
        <f ca="1">INDEX(INDIRECT($4:$4),Table1[//DB])</f>
        <v>480</v>
      </c>
      <c r="O345" s="4" t="str">
        <f ca="1">INDEX(INDIRECT($4:$4),Table1[//DB])</f>
        <v>PCS</v>
      </c>
      <c r="P345" s="4" t="str">
        <f ca="1">INDEX(INDIRECT($4:$4),Table1[//DB])</f>
        <v/>
      </c>
      <c r="Q345" s="4" t="str">
        <f ca="1">INDEX(INDIRECT($4:$4),Table1[//DB])</f>
        <v/>
      </c>
      <c r="R345" s="4" t="str">
        <f ca="1">INDEX(INDIRECT($4:$4),Table1[//DB])</f>
        <v/>
      </c>
      <c r="S345" s="4" t="str">
        <f ca="1">INDEX(INDIRECT($4:$4),Table1[//DB])</f>
        <v/>
      </c>
      <c r="T345" s="4">
        <f ca="1">INDEX(INDIRECT($4:$4),Table1[//DB])</f>
        <v>480</v>
      </c>
      <c r="U345" s="4" t="str">
        <f ca="1">INDEX(INDIRECT($4:$4),Table1[//DB])</f>
        <v>PCS</v>
      </c>
      <c r="V345" s="4"/>
      <c r="W345" s="2">
        <f>INDEX([1]!NOTA[C],Table1[[#This Row],[//NOTA]])</f>
        <v>0</v>
      </c>
      <c r="X345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5" s="2" t="str">
        <f>IF(Table1[[#This Row],[CTN]]&lt;1,"",INDEX([1]!NOTA[QTY],Table1[[#This Row],[//NOTA]]))</f>
        <v/>
      </c>
      <c r="Z345" s="2" t="str">
        <f>IF(Table1[[#This Row],[CTN]]&lt;1,"",INDEX([1]!NOTA[STN],Table1[[#This Row],[//NOTA]]))</f>
        <v/>
      </c>
      <c r="AA3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5" s="4">
        <f>IF(Table1[[#This Row],[CTN]]&lt;1,INDEX([1]!NOTA[QTY],Table1[[#This Row],[//NOTA]]),"")</f>
        <v>24</v>
      </c>
      <c r="AC345" s="4" t="str">
        <f>IF(Table1[[#This Row],[SISA]]="","",INDEX([1]!NOTA[STN],Table1[[#This Row],[//NOTA]]))</f>
        <v>PCS</v>
      </c>
      <c r="AD345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E345" s="2" t="str">
        <f ca="1">IF(Table1[[#This Row],[SISA X]]="","",Table1[[#This Row],[STN X]])</f>
        <v>PCS</v>
      </c>
      <c r="AF345" s="2" t="str">
        <f ca="1">IF(AND(AR$5:AR$345&gt;=$3:$3,AR$5:AR$345&lt;=$4:$4),Table1[[#This Row],[CTN]],"")</f>
        <v/>
      </c>
      <c r="AG345" s="2" t="str">
        <f ca="1">IF(Table1[[#This Row],[CTN_MG_1]]="","",Table1[[#This Row],[SISA X]])</f>
        <v/>
      </c>
      <c r="AH345" s="2" t="str">
        <f ca="1">IF(Table1[[#This Row],[QTY_ECER_MG_1]]="","",Table1[[#This Row],[STN SISA X]])</f>
        <v/>
      </c>
      <c r="AI345" s="2" t="str">
        <f ca="1">IF(Table1[[#This Row],[CTN_MG_1]]="","",COUNT(AF$6:AF345))</f>
        <v/>
      </c>
      <c r="AJ345" s="2" t="str">
        <f ca="1">IF(AND(Table1[TGL_H]&gt;=$3:$3,Table1[TGL_H]&lt;=$4:$4),Table1[CTN],"")</f>
        <v/>
      </c>
      <c r="AK345" s="2" t="str">
        <f ca="1">IF(Table1[[#This Row],[CTN_MG_2]]="","",Table1[[#This Row],[SISA X]])</f>
        <v/>
      </c>
      <c r="AL345" s="2" t="str">
        <f ca="1">IF(Table1[[#This Row],[QTY_ECER_MG_2]]="","",Table1[[#This Row],[STN SISA X]])</f>
        <v/>
      </c>
      <c r="AM345" s="2" t="str">
        <f ca="1">IF(Table1[[#This Row],[CTN_MG_2]]="","",COUNT(AJ$6:AJ345))</f>
        <v/>
      </c>
      <c r="AN345" s="2">
        <f ca="1">IF(AND(AR$5:AR$345&gt;=$3:$3,AR$5:AR$345&lt;=$4:$4),Table1[[#This Row],[CTN]],"")</f>
        <v>0</v>
      </c>
      <c r="AO345" s="2">
        <f ca="1">IF(Table1[[#This Row],[CTN_MG_3]]="","",Table1[[#This Row],[SISA X]])</f>
        <v>24</v>
      </c>
      <c r="AP345" s="2" t="str">
        <f ca="1">IF(Table1[[#This Row],[QTY_ECER_MG_3]]="","",Table1[[#This Row],[STN SISA X]])</f>
        <v>PCS</v>
      </c>
      <c r="AQ345" s="4">
        <f ca="1">IF(Table1[[#This Row],[CTN_MG_3]]="","",COUNT(AN$6:AN345))</f>
        <v>23</v>
      </c>
      <c r="AR345" s="3">
        <f ca="1">INDEX([1]!NOTA[TGL_H],Table1[[#This Row],[//NOTA]])</f>
        <v>45127</v>
      </c>
    </row>
    <row r="346" spans="1:44" x14ac:dyDescent="0.25">
      <c r="A346" s="1"/>
    </row>
    <row r="347" spans="1:44" x14ac:dyDescent="0.25">
      <c r="A347" s="1" t="s">
        <v>42</v>
      </c>
    </row>
  </sheetData>
  <conditionalFormatting sqref="AQ5:AQ345">
    <cfRule type="duplicateValues" dxfId="0" priority="1"/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118" workbookViewId="0">
      <selection activeCell="C25" sqref="C25"/>
    </sheetView>
  </sheetViews>
  <sheetFormatPr defaultRowHeight="15" x14ac:dyDescent="0.25"/>
  <cols>
    <col min="1" max="2" width="4" customWidth="1"/>
    <col min="3" max="3" width="40.5703125" customWidth="1"/>
    <col min="4" max="4" width="12" customWidth="1"/>
    <col min="5" max="5" width="25.28515625" customWidth="1"/>
    <col min="6" max="6" width="4.42578125" customWidth="1"/>
    <col min="8" max="8" width="10" customWidth="1"/>
    <col min="9" max="9" width="12.140625" customWidth="1"/>
    <col min="10" max="10" width="8.42578125" customWidth="1"/>
  </cols>
  <sheetData>
    <row r="1" spans="1:10" x14ac:dyDescent="0.25">
      <c r="A1" t="s">
        <v>32</v>
      </c>
      <c r="B1" t="s">
        <v>49</v>
      </c>
      <c r="C1" t="s">
        <v>48</v>
      </c>
      <c r="D1" t="s">
        <v>7</v>
      </c>
      <c r="E1" t="s">
        <v>8</v>
      </c>
      <c r="F1" s="2" t="s">
        <v>47</v>
      </c>
      <c r="G1" s="2" t="s">
        <v>46</v>
      </c>
      <c r="H1" t="s">
        <v>45</v>
      </c>
      <c r="I1" t="s">
        <v>44</v>
      </c>
      <c r="J1" s="2" t="s">
        <v>43</v>
      </c>
    </row>
    <row r="2" spans="1:10" x14ac:dyDescent="0.25">
      <c r="A2">
        <v>1</v>
      </c>
      <c r="B2">
        <f ca="1">MATCH(MG_1[ID_1],Table1[ID_1],0)</f>
        <v>10</v>
      </c>
      <c r="C2" t="str">
        <f ca="1">INDEX(Table1[NB BM],MG_1[//])</f>
        <v>Buku Mewarnai Jumbo Fancy Angka &amp; Huruf</v>
      </c>
      <c r="D2" t="str">
        <f ca="1">INDEX(Table1[FAKTUR],MG_1[//])</f>
        <v>UNTANA</v>
      </c>
      <c r="E2" t="str">
        <f ca="1">INDEX(Table1[SUPPLIER],MG_1[//])</f>
        <v>SURYA PRATAMA</v>
      </c>
      <c r="F2" s="2">
        <f ca="1">INDEX(Table1[CTN_MG_1],MG_1[//])</f>
        <v>4</v>
      </c>
      <c r="G2" s="2" t="str">
        <f ca="1">INDEX(Table1[QTY_ECER_MG_1],MG_1[[#This Row],[//]])&amp;" "&amp;INDEX(Table1[STN_ECER_MG_1],MG_1[[#This Row],[//]])</f>
        <v xml:space="preserve"> </v>
      </c>
      <c r="H2" s="4"/>
      <c r="I2" s="4"/>
      <c r="J2" s="2">
        <f ca="1">SUM(MG_1[[#This Row],[MASUK]]-SUM(MG_1[[#This Row],[KELUAR]:[BONGKAR]]))</f>
        <v>4</v>
      </c>
    </row>
    <row r="3" spans="1:10" x14ac:dyDescent="0.25">
      <c r="A3">
        <v>2</v>
      </c>
      <c r="B3">
        <f ca="1">MATCH(MG_1[ID_1],Table1[ID_1],0)</f>
        <v>11</v>
      </c>
      <c r="C3" t="str">
        <f ca="1">INDEX(Table1[NB BM],MG_1[//])</f>
        <v>Meja Ipad Import Jumbo Karakter</v>
      </c>
      <c r="D3" t="str">
        <f ca="1">INDEX(Table1[FAKTUR],MG_1[//])</f>
        <v>UNTANA</v>
      </c>
      <c r="E3" t="str">
        <f ca="1">INDEX(Table1[SUPPLIER],MG_1[//])</f>
        <v>SAPUTRO OFFICE</v>
      </c>
      <c r="F3" s="2">
        <f ca="1">INDEX(Table1[CTN_MG_1],MG_1[//])</f>
        <v>30</v>
      </c>
      <c r="G3" s="2" t="str">
        <f ca="1">INDEX(Table1[QTY_ECER_MG_1],MG_1[[#This Row],[//]])&amp;" "&amp;INDEX(Table1[STN_ECER_MG_1],MG_1[[#This Row],[//]])</f>
        <v xml:space="preserve"> </v>
      </c>
      <c r="H3" s="4"/>
      <c r="I3" s="4"/>
      <c r="J3" s="2">
        <f ca="1">SUM(MG_1[[#This Row],[MASUK]]-SUM(MG_1[[#This Row],[KELUAR]:[BONGKAR]]))</f>
        <v>30</v>
      </c>
    </row>
    <row r="4" spans="1:10" x14ac:dyDescent="0.25">
      <c r="A4">
        <v>3</v>
      </c>
      <c r="B4">
        <f ca="1">MATCH(MG_1[ID_1],Table1[ID_1],0)</f>
        <v>12</v>
      </c>
      <c r="C4" t="str">
        <f ca="1">INDEX(Table1[NB BM],MG_1[//])</f>
        <v>Clip Board Kayu Enter</v>
      </c>
      <c r="D4" t="str">
        <f ca="1">INDEX(Table1[FAKTUR],MG_1[//])</f>
        <v>UNTANA</v>
      </c>
      <c r="E4" t="str">
        <f ca="1">INDEX(Table1[SUPPLIER],MG_1[//])</f>
        <v>ETJ</v>
      </c>
      <c r="F4" s="2">
        <f ca="1">INDEX(Table1[CTN_MG_1],MG_1[//])</f>
        <v>5</v>
      </c>
      <c r="G4" s="2" t="str">
        <f ca="1">INDEX(Table1[QTY_ECER_MG_1],MG_1[[#This Row],[//]])&amp;" "&amp;INDEX(Table1[STN_ECER_MG_1],MG_1[[#This Row],[//]])</f>
        <v xml:space="preserve"> </v>
      </c>
      <c r="H4" s="4"/>
      <c r="I4" s="4"/>
      <c r="J4" s="2">
        <f ca="1">SUM(MG_1[[#This Row],[MASUK]]-SUM(MG_1[[#This Row],[KELUAR]:[BONGKAR]]))</f>
        <v>5</v>
      </c>
    </row>
    <row r="5" spans="1:10" x14ac:dyDescent="0.25">
      <c r="A5">
        <v>4</v>
      </c>
      <c r="B5">
        <f ca="1">MATCH(MG_1[ID_1],Table1[ID_1],0)</f>
        <v>13</v>
      </c>
      <c r="C5" t="str">
        <f ca="1">INDEX(Table1[NB BM],MG_1[//])</f>
        <v>Mika Enter 12 x 18</v>
      </c>
      <c r="D5" t="str">
        <f ca="1">INDEX(Table1[FAKTUR],MG_1[//])</f>
        <v>UNTANA</v>
      </c>
      <c r="E5" t="str">
        <f ca="1">INDEX(Table1[SUPPLIER],MG_1[//])</f>
        <v>ETJ</v>
      </c>
      <c r="F5" s="2">
        <f ca="1">INDEX(Table1[CTN_MG_1],MG_1[//])</f>
        <v>1</v>
      </c>
      <c r="G5" s="2" t="str">
        <f ca="1">INDEX(Table1[QTY_ECER_MG_1],MG_1[[#This Row],[//]])&amp;" "&amp;INDEX(Table1[STN_ECER_MG_1],MG_1[[#This Row],[//]])</f>
        <v xml:space="preserve"> </v>
      </c>
      <c r="H5" s="4"/>
      <c r="I5" s="4"/>
      <c r="J5" s="2">
        <f ca="1">SUM(MG_1[[#This Row],[MASUK]]-SUM(MG_1[[#This Row],[KELUAR]:[BONGKAR]]))</f>
        <v>1</v>
      </c>
    </row>
    <row r="6" spans="1:10" x14ac:dyDescent="0.25">
      <c r="A6">
        <v>5</v>
      </c>
      <c r="B6">
        <f ca="1">MATCH(MG_1[ID_1],Table1[ID_1],0)</f>
        <v>14</v>
      </c>
      <c r="C6" t="str">
        <f ca="1">INDEX(Table1[NB BM],MG_1[//])</f>
        <v>Stabillo TF-1145 Live Colour Pastel</v>
      </c>
      <c r="D6" t="str">
        <f ca="1">INDEX(Table1[FAKTUR],MG_1[//])</f>
        <v>UNTANA</v>
      </c>
      <c r="E6" t="str">
        <f ca="1">INDEX(Table1[SUPPLIER],MG_1[//])</f>
        <v>DUTA BUANA</v>
      </c>
      <c r="F6" s="2">
        <f ca="1">INDEX(Table1[CTN_MG_1],MG_1[//])</f>
        <v>3</v>
      </c>
      <c r="G6" s="2" t="str">
        <f ca="1">INDEX(Table1[QTY_ECER_MG_1],MG_1[[#This Row],[//]])&amp;" "&amp;INDEX(Table1[STN_ECER_MG_1],MG_1[[#This Row],[//]])</f>
        <v xml:space="preserve"> </v>
      </c>
      <c r="H6" s="4"/>
      <c r="I6" s="4"/>
      <c r="J6" s="2">
        <f ca="1">SUM(MG_1[[#This Row],[MASUK]]-SUM(MG_1[[#This Row],[KELUAR]:[BONGKAR]]))</f>
        <v>3</v>
      </c>
    </row>
    <row r="7" spans="1:10" x14ac:dyDescent="0.25">
      <c r="A7">
        <v>6</v>
      </c>
      <c r="B7">
        <f ca="1">MATCH(MG_1[ID_1],Table1[ID_1],0)</f>
        <v>15</v>
      </c>
      <c r="C7" t="str">
        <f ca="1">INDEX(Table1[NB BM],MG_1[//])</f>
        <v>Bp gel TF-1191 hitek 0.3mm Hitam</v>
      </c>
      <c r="D7" t="str">
        <f ca="1">INDEX(Table1[FAKTUR],MG_1[//])</f>
        <v>UNTANA</v>
      </c>
      <c r="E7" t="str">
        <f ca="1">INDEX(Table1[SUPPLIER],MG_1[//])</f>
        <v>DUTA BUANA</v>
      </c>
      <c r="F7" s="2">
        <f ca="1">INDEX(Table1[CTN_MG_1],MG_1[//])</f>
        <v>3</v>
      </c>
      <c r="G7" s="2" t="str">
        <f ca="1">INDEX(Table1[QTY_ECER_MG_1],MG_1[[#This Row],[//]])&amp;" "&amp;INDEX(Table1[STN_ECER_MG_1],MG_1[[#This Row],[//]])</f>
        <v xml:space="preserve"> </v>
      </c>
      <c r="H7" s="4"/>
      <c r="I7" s="4"/>
      <c r="J7" s="2">
        <f ca="1">SUM(MG_1[[#This Row],[MASUK]]-SUM(MG_1[[#This Row],[KELUAR]:[BONGKAR]]))</f>
        <v>3</v>
      </c>
    </row>
    <row r="8" spans="1:10" x14ac:dyDescent="0.25">
      <c r="A8">
        <v>7</v>
      </c>
      <c r="B8">
        <f ca="1">MATCH(MG_1[ID_1],Table1[ID_1],0)</f>
        <v>16</v>
      </c>
      <c r="C8" t="str">
        <f ca="1">INDEX(Table1[NB BM],MG_1[//])</f>
        <v>Bp gel TF-1191 hitek 0.3mm Hitam</v>
      </c>
      <c r="D8" t="str">
        <f ca="1">INDEX(Table1[FAKTUR],MG_1[//])</f>
        <v>UNTANA</v>
      </c>
      <c r="E8" t="str">
        <f ca="1">INDEX(Table1[SUPPLIER],MG_1[//])</f>
        <v>DUTA BUANA</v>
      </c>
      <c r="F8" s="2">
        <f ca="1">INDEX(Table1[CTN_MG_1],MG_1[//])</f>
        <v>3</v>
      </c>
      <c r="G8" s="2" t="str">
        <f ca="1">INDEX(Table1[QTY_ECER_MG_1],MG_1[[#This Row],[//]])&amp;" "&amp;INDEX(Table1[STN_ECER_MG_1],MG_1[[#This Row],[//]])</f>
        <v xml:space="preserve"> </v>
      </c>
      <c r="H8" s="4"/>
      <c r="I8" s="4"/>
      <c r="J8" s="2">
        <f ca="1">SUM(MG_1[[#This Row],[MASUK]]-SUM(MG_1[[#This Row],[KELUAR]:[BONGKAR]]))</f>
        <v>3</v>
      </c>
    </row>
    <row r="9" spans="1:10" x14ac:dyDescent="0.25">
      <c r="A9">
        <v>8</v>
      </c>
      <c r="B9">
        <f ca="1">MATCH(MG_1[ID_1],Table1[ID_1],0)</f>
        <v>17</v>
      </c>
      <c r="C9" t="str">
        <f ca="1">INDEX(Table1[NB BM],MG_1[//])</f>
        <v>Bp gel TF-1190 hitek 0.3mm biru</v>
      </c>
      <c r="D9" t="str">
        <f ca="1">INDEX(Table1[FAKTUR],MG_1[//])</f>
        <v>UNTANA</v>
      </c>
      <c r="E9" t="str">
        <f ca="1">INDEX(Table1[SUPPLIER],MG_1[//])</f>
        <v>DUTA BUANA</v>
      </c>
      <c r="F9" s="2">
        <f ca="1">INDEX(Table1[CTN_MG_1],MG_1[//])</f>
        <v>3</v>
      </c>
      <c r="G9" s="2" t="str">
        <f ca="1">INDEX(Table1[QTY_ECER_MG_1],MG_1[[#This Row],[//]])&amp;" "&amp;INDEX(Table1[STN_ECER_MG_1],MG_1[[#This Row],[//]])</f>
        <v xml:space="preserve"> </v>
      </c>
      <c r="H9" s="4"/>
      <c r="I9" s="4"/>
      <c r="J9" s="2">
        <f ca="1">SUM(MG_1[[#This Row],[MASUK]]-SUM(MG_1[[#This Row],[KELUAR]:[BONGKAR]]))</f>
        <v>3</v>
      </c>
    </row>
    <row r="10" spans="1:10" x14ac:dyDescent="0.25">
      <c r="A10">
        <v>9</v>
      </c>
      <c r="B10">
        <f ca="1">MATCH(MG_1[ID_1],Table1[ID_1],0)</f>
        <v>18</v>
      </c>
      <c r="C10" t="str">
        <f ca="1">INDEX(Table1[NB BM],MG_1[//])</f>
        <v>Pc klg LPY 99-10/ 8x21.5x4.5/ 3S/ D</v>
      </c>
      <c r="D10" t="str">
        <f ca="1">INDEX(Table1[FAKTUR],MG_1[//])</f>
        <v>UNTANA</v>
      </c>
      <c r="E10" t="str">
        <f ca="1">INDEX(Table1[SUPPLIER],MG_1[//])</f>
        <v>SBS</v>
      </c>
      <c r="F10" s="2">
        <f ca="1">INDEX(Table1[CTN_MG_1],MG_1[//])</f>
        <v>5</v>
      </c>
      <c r="G10" s="2" t="str">
        <f ca="1">INDEX(Table1[QTY_ECER_MG_1],MG_1[[#This Row],[//]])&amp;" "&amp;INDEX(Table1[STN_ECER_MG_1],MG_1[[#This Row],[//]])</f>
        <v xml:space="preserve"> </v>
      </c>
      <c r="H10" s="4"/>
      <c r="I10" s="4"/>
      <c r="J10" s="2">
        <f ca="1">SUM(MG_1[[#This Row],[MASUK]]-SUM(MG_1[[#This Row],[KELUAR]:[BONGKAR]]))</f>
        <v>5</v>
      </c>
    </row>
    <row r="11" spans="1:10" x14ac:dyDescent="0.25">
      <c r="A11">
        <v>10</v>
      </c>
      <c r="B11">
        <f ca="1">MATCH(MG_1[ID_1],Table1[ID_1],0)</f>
        <v>19</v>
      </c>
      <c r="C11" t="str">
        <f ca="1">INDEX(Table1[NB BM],MG_1[//])</f>
        <v>Tipe-ex kertas MT 737 A</v>
      </c>
      <c r="D11" t="str">
        <f ca="1">INDEX(Table1[FAKTUR],MG_1[//])</f>
        <v>UNTANA</v>
      </c>
      <c r="E11" t="str">
        <f ca="1">INDEX(Table1[SUPPLIER],MG_1[//])</f>
        <v>SBS</v>
      </c>
      <c r="F11" s="2">
        <f ca="1">INDEX(Table1[CTN_MG_1],MG_1[//])</f>
        <v>7</v>
      </c>
      <c r="G11" s="2" t="str">
        <f ca="1">INDEX(Table1[QTY_ECER_MG_1],MG_1[[#This Row],[//]])&amp;" "&amp;INDEX(Table1[STN_ECER_MG_1],MG_1[[#This Row],[//]])</f>
        <v xml:space="preserve"> </v>
      </c>
      <c r="H11" s="4"/>
      <c r="I11" s="4"/>
      <c r="J11" s="2">
        <f ca="1">SUM(MG_1[[#This Row],[MASUK]]-SUM(MG_1[[#This Row],[KELUAR]:[BONGKAR]]))</f>
        <v>7</v>
      </c>
    </row>
    <row r="12" spans="1:10" x14ac:dyDescent="0.25">
      <c r="A12">
        <v>11</v>
      </c>
      <c r="B12">
        <f ca="1">MATCH(MG_1[ID_1],Table1[ID_1],0)</f>
        <v>20</v>
      </c>
      <c r="C12" t="str">
        <f ca="1">INDEX(Table1[NB BM],MG_1[//])</f>
        <v>Garisan BT-123 A</v>
      </c>
      <c r="D12" t="str">
        <f ca="1">INDEX(Table1[FAKTUR],MG_1[//])</f>
        <v>UNTANA</v>
      </c>
      <c r="E12" t="str">
        <f ca="1">INDEX(Table1[SUPPLIER],MG_1[//])</f>
        <v>PPW</v>
      </c>
      <c r="F12" s="2">
        <f ca="1">INDEX(Table1[CTN_MG_1],MG_1[//])</f>
        <v>1</v>
      </c>
      <c r="G12" s="2" t="str">
        <f ca="1">INDEX(Table1[QTY_ECER_MG_1],MG_1[[#This Row],[//]])&amp;" "&amp;INDEX(Table1[STN_ECER_MG_1],MG_1[[#This Row],[//]])</f>
        <v xml:space="preserve"> </v>
      </c>
      <c r="H12" s="4"/>
      <c r="I12" s="4"/>
      <c r="J12" s="2">
        <f ca="1">SUM(MG_1[[#This Row],[MASUK]]-SUM(MG_1[[#This Row],[KELUAR]:[BONGKAR]]))</f>
        <v>1</v>
      </c>
    </row>
    <row r="13" spans="1:10" x14ac:dyDescent="0.25">
      <c r="A13">
        <v>12</v>
      </c>
      <c r="B13">
        <f ca="1">MATCH(MG_1[ID_1],Table1[ID_1],0)</f>
        <v>21</v>
      </c>
      <c r="C13" t="str">
        <f ca="1">INDEX(Table1[NB BM],MG_1[//])</f>
        <v>Garisan BT 172-06 Besar</v>
      </c>
      <c r="D13" t="str">
        <f ca="1">INDEX(Table1[FAKTUR],MG_1[//])</f>
        <v>UNTANA</v>
      </c>
      <c r="E13" t="str">
        <f ca="1">INDEX(Table1[SUPPLIER],MG_1[//])</f>
        <v>PPW</v>
      </c>
      <c r="F13" s="2">
        <f ca="1">INDEX(Table1[CTN_MG_1],MG_1[//])</f>
        <v>1</v>
      </c>
      <c r="G13" s="2" t="str">
        <f ca="1">INDEX(Table1[QTY_ECER_MG_1],MG_1[[#This Row],[//]])&amp;" "&amp;INDEX(Table1[STN_ECER_MG_1],MG_1[[#This Row],[//]])</f>
        <v xml:space="preserve"> </v>
      </c>
      <c r="H13" s="4"/>
      <c r="I13" s="4"/>
      <c r="J13" s="2">
        <f ca="1">SUM(MG_1[[#This Row],[MASUK]]-SUM(MG_1[[#This Row],[KELUAR]:[BONGKAR]]))</f>
        <v>1</v>
      </c>
    </row>
    <row r="14" spans="1:10" x14ac:dyDescent="0.25">
      <c r="A14">
        <v>13</v>
      </c>
      <c r="B14">
        <f ca="1">MATCH(MG_1[ID_1],Table1[ID_1],0)</f>
        <v>22</v>
      </c>
      <c r="C14" t="str">
        <f ca="1">INDEX(Table1[NB BM],MG_1[//])</f>
        <v>Garisan BT 30cm</v>
      </c>
      <c r="D14" t="str">
        <f ca="1">INDEX(Table1[FAKTUR],MG_1[//])</f>
        <v>UNTANA</v>
      </c>
      <c r="E14" t="str">
        <f ca="1">INDEX(Table1[SUPPLIER],MG_1[//])</f>
        <v>PPW</v>
      </c>
      <c r="F14" s="2">
        <f ca="1">INDEX(Table1[CTN_MG_1],MG_1[//])</f>
        <v>5</v>
      </c>
      <c r="G14" s="2" t="str">
        <f ca="1">INDEX(Table1[QTY_ECER_MG_1],MG_1[[#This Row],[//]])&amp;" "&amp;INDEX(Table1[STN_ECER_MG_1],MG_1[[#This Row],[//]])</f>
        <v xml:space="preserve"> </v>
      </c>
      <c r="H14" s="4"/>
      <c r="I14" s="4"/>
      <c r="J14" s="2">
        <f ca="1">SUM(MG_1[[#This Row],[MASUK]]-SUM(MG_1[[#This Row],[KELUAR]:[BONGKAR]]))</f>
        <v>5</v>
      </c>
    </row>
    <row r="15" spans="1:10" x14ac:dyDescent="0.25">
      <c r="A15">
        <v>14</v>
      </c>
      <c r="B15">
        <f ca="1">MATCH(MG_1[ID_1],Table1[ID_1],0)</f>
        <v>23</v>
      </c>
      <c r="C15" t="str">
        <f ca="1">INDEX(Table1[NB BM],MG_1[//])</f>
        <v>Balon Smile Kuning 20X5 LKS 3200SK</v>
      </c>
      <c r="D15" t="str">
        <f ca="1">INDEX(Table1[FAKTUR],MG_1[//])</f>
        <v>UNTANA</v>
      </c>
      <c r="E15" t="str">
        <f ca="1">INDEX(Table1[SUPPLIER],MG_1[//])</f>
        <v>PSM</v>
      </c>
      <c r="F15" s="2">
        <f ca="1">INDEX(Table1[CTN_MG_1],MG_1[//])</f>
        <v>2</v>
      </c>
      <c r="G15" s="2" t="str">
        <f ca="1">INDEX(Table1[QTY_ECER_MG_1],MG_1[[#This Row],[//]])&amp;" "&amp;INDEX(Table1[STN_ECER_MG_1],MG_1[[#This Row],[//]])</f>
        <v xml:space="preserve"> </v>
      </c>
      <c r="H15" s="4"/>
      <c r="I15" s="4"/>
      <c r="J15" s="2">
        <f ca="1">SUM(MG_1[[#This Row],[MASUK]]-SUM(MG_1[[#This Row],[KELUAR]:[BONGKAR]]))</f>
        <v>2</v>
      </c>
    </row>
    <row r="16" spans="1:10" x14ac:dyDescent="0.25">
      <c r="A16">
        <v>15</v>
      </c>
      <c r="B16">
        <f ca="1">MATCH(MG_1[ID_1],Table1[ID_1],0)</f>
        <v>24</v>
      </c>
      <c r="C16" t="str">
        <f ca="1">INDEX(Table1[NB BM],MG_1[//])</f>
        <v>Balon FS HS Warna 20X5 LKF 3200HBW</v>
      </c>
      <c r="D16" t="str">
        <f ca="1">INDEX(Table1[FAKTUR],MG_1[//])</f>
        <v>UNTANA</v>
      </c>
      <c r="E16" t="str">
        <f ca="1">INDEX(Table1[SUPPLIER],MG_1[//])</f>
        <v>PSM</v>
      </c>
      <c r="F16" s="2">
        <f ca="1">INDEX(Table1[CTN_MG_1],MG_1[//])</f>
        <v>2</v>
      </c>
      <c r="G16" s="2" t="str">
        <f ca="1">INDEX(Table1[QTY_ECER_MG_1],MG_1[[#This Row],[//]])&amp;" "&amp;INDEX(Table1[STN_ECER_MG_1],MG_1[[#This Row],[//]])</f>
        <v xml:space="preserve"> </v>
      </c>
      <c r="H16" s="4"/>
      <c r="I16" s="4"/>
      <c r="J16" s="2">
        <f ca="1">SUM(MG_1[[#This Row],[MASUK]]-SUM(MG_1[[#This Row],[KELUAR]:[BONGKAR]]))</f>
        <v>2</v>
      </c>
    </row>
    <row r="17" spans="1:10" x14ac:dyDescent="0.25">
      <c r="A17">
        <v>16</v>
      </c>
      <c r="B17">
        <f ca="1">MATCH(MG_1[ID_1],Table1[ID_1],0)</f>
        <v>25</v>
      </c>
      <c r="C17" t="str">
        <f ca="1">INDEX(Table1[NB BM],MG_1[//])</f>
        <v>Balon macaron 1228 20x5 LKM 2800</v>
      </c>
      <c r="D17" t="str">
        <f ca="1">INDEX(Table1[FAKTUR],MG_1[//])</f>
        <v>UNTANA</v>
      </c>
      <c r="E17" t="str">
        <f ca="1">INDEX(Table1[SUPPLIER],MG_1[//])</f>
        <v>PSM</v>
      </c>
      <c r="F17" s="2">
        <f ca="1">INDEX(Table1[CTN_MG_1],MG_1[//])</f>
        <v>1</v>
      </c>
      <c r="G17" s="2" t="str">
        <f ca="1">INDEX(Table1[QTY_ECER_MG_1],MG_1[[#This Row],[//]])&amp;" "&amp;INDEX(Table1[STN_ECER_MG_1],MG_1[[#This Row],[//]])</f>
        <v xml:space="preserve"> </v>
      </c>
      <c r="H17" s="4"/>
      <c r="I17" s="4"/>
      <c r="J17" s="2">
        <f ca="1">SUM(MG_1[[#This Row],[MASUK]]-SUM(MG_1[[#This Row],[KELUAR]:[BONGKAR]]))</f>
        <v>1</v>
      </c>
    </row>
    <row r="18" spans="1:10" x14ac:dyDescent="0.25">
      <c r="A18">
        <v>17</v>
      </c>
      <c r="B18">
        <f ca="1">MATCH(MG_1[ID_1],Table1[ID_1],0)</f>
        <v>26</v>
      </c>
      <c r="C18" t="str">
        <f ca="1">INDEX(Table1[NB BM],MG_1[//])</f>
        <v>Balon Macaron 1022 LKM 2200</v>
      </c>
      <c r="D18" t="str">
        <f ca="1">INDEX(Table1[FAKTUR],MG_1[//])</f>
        <v>UNTANA</v>
      </c>
      <c r="E18" t="str">
        <f ca="1">INDEX(Table1[SUPPLIER],MG_1[//])</f>
        <v>PSM</v>
      </c>
      <c r="F18" s="2">
        <f ca="1">INDEX(Table1[CTN_MG_1],MG_1[//])</f>
        <v>1</v>
      </c>
      <c r="G18" s="2" t="str">
        <f ca="1">INDEX(Table1[QTY_ECER_MG_1],MG_1[[#This Row],[//]])&amp;" "&amp;INDEX(Table1[STN_ECER_MG_1],MG_1[[#This Row],[//]])</f>
        <v xml:space="preserve"> </v>
      </c>
      <c r="H18" s="4"/>
      <c r="I18" s="4"/>
      <c r="J18" s="2">
        <f ca="1">SUM(MG_1[[#This Row],[MASUK]]-SUM(MG_1[[#This Row],[KELUAR]:[BONGKAR]]))</f>
        <v>1</v>
      </c>
    </row>
    <row r="19" spans="1:10" x14ac:dyDescent="0.25">
      <c r="A19">
        <v>18</v>
      </c>
      <c r="B19">
        <f ca="1">MATCH(MG_1[ID_1],Table1[ID_1],0)</f>
        <v>27</v>
      </c>
      <c r="C19" t="str">
        <f ca="1">INDEX(Table1[NB BM],MG_1[//])</f>
        <v>Balon Kilap 1022 20X5 LKP 2200</v>
      </c>
      <c r="D19" t="str">
        <f ca="1">INDEX(Table1[FAKTUR],MG_1[//])</f>
        <v>UNTANA</v>
      </c>
      <c r="E19" t="str">
        <f ca="1">INDEX(Table1[SUPPLIER],MG_1[//])</f>
        <v>PSM</v>
      </c>
      <c r="F19" s="2">
        <f ca="1">INDEX(Table1[CTN_MG_1],MG_1[//])</f>
        <v>1</v>
      </c>
      <c r="G19" s="2" t="str">
        <f ca="1">INDEX(Table1[QTY_ECER_MG_1],MG_1[[#This Row],[//]])&amp;" "&amp;INDEX(Table1[STN_ECER_MG_1],MG_1[[#This Row],[//]])</f>
        <v xml:space="preserve"> </v>
      </c>
      <c r="H19" s="4"/>
      <c r="I19" s="4"/>
      <c r="J19" s="2">
        <f ca="1">SUM(MG_1[[#This Row],[MASUK]]-SUM(MG_1[[#This Row],[KELUAR]:[BONGKAR]]))</f>
        <v>1</v>
      </c>
    </row>
    <row r="20" spans="1:10" x14ac:dyDescent="0.25">
      <c r="A20">
        <v>19</v>
      </c>
      <c r="B20">
        <f ca="1">MATCH(MG_1[ID_1],Table1[ID_1],0)</f>
        <v>28</v>
      </c>
      <c r="C20" t="str">
        <f ca="1">INDEX(Table1[NB BM],MG_1[//])</f>
        <v>Balon Kilap 1232 20X5 LKP 3200</v>
      </c>
      <c r="D20" t="str">
        <f ca="1">INDEX(Table1[FAKTUR],MG_1[//])</f>
        <v>UNTANA</v>
      </c>
      <c r="E20" t="str">
        <f ca="1">INDEX(Table1[SUPPLIER],MG_1[//])</f>
        <v>PSM</v>
      </c>
      <c r="F20" s="2">
        <f ca="1">INDEX(Table1[CTN_MG_1],MG_1[//])</f>
        <v>2</v>
      </c>
      <c r="G20" s="2" t="str">
        <f ca="1">INDEX(Table1[QTY_ECER_MG_1],MG_1[[#This Row],[//]])&amp;" "&amp;INDEX(Table1[STN_ECER_MG_1],MG_1[[#This Row],[//]])</f>
        <v xml:space="preserve"> </v>
      </c>
      <c r="H20" s="4"/>
      <c r="I20" s="4"/>
      <c r="J20" s="2">
        <f ca="1">SUM(MG_1[[#This Row],[MASUK]]-SUM(MG_1[[#This Row],[KELUAR]:[BONGKAR]]))</f>
        <v>2</v>
      </c>
    </row>
    <row r="21" spans="1:10" x14ac:dyDescent="0.25">
      <c r="A21">
        <v>20</v>
      </c>
      <c r="B21">
        <f ca="1">MATCH(MG_1[ID_1],Table1[ID_1],0)</f>
        <v>29</v>
      </c>
      <c r="C21" t="str">
        <f ca="1">INDEX(Table1[NB BM],MG_1[//])</f>
        <v>Balon Love 1022 20x5 LKL 2200</v>
      </c>
      <c r="D21" t="str">
        <f ca="1">INDEX(Table1[FAKTUR],MG_1[//])</f>
        <v>UNTANA</v>
      </c>
      <c r="E21" t="str">
        <f ca="1">INDEX(Table1[SUPPLIER],MG_1[//])</f>
        <v>PSM</v>
      </c>
      <c r="F21" s="2">
        <f ca="1">INDEX(Table1[CTN_MG_1],MG_1[//])</f>
        <v>2</v>
      </c>
      <c r="G21" s="2" t="str">
        <f ca="1">INDEX(Table1[QTY_ECER_MG_1],MG_1[[#This Row],[//]])&amp;" "&amp;INDEX(Table1[STN_ECER_MG_1],MG_1[[#This Row],[//]])</f>
        <v xml:space="preserve"> </v>
      </c>
      <c r="H21" s="4"/>
      <c r="I21" s="4"/>
      <c r="J21" s="2">
        <f ca="1">SUM(MG_1[[#This Row],[MASUK]]-SUM(MG_1[[#This Row],[KELUAR]:[BONGKAR]]))</f>
        <v>2</v>
      </c>
    </row>
    <row r="22" spans="1:10" x14ac:dyDescent="0.25">
      <c r="A22">
        <v>21</v>
      </c>
      <c r="B22">
        <f ca="1">MATCH(MG_1[ID_1],Table1[ID_1],0)</f>
        <v>30</v>
      </c>
      <c r="C22" t="str">
        <f ca="1">INDEX(Table1[NB BM],MG_1[//])</f>
        <v>Tipe-ex kertas JK CT-522 PTL</v>
      </c>
      <c r="D22" t="str">
        <f ca="1">INDEX(Table1[FAKTUR],MG_1[//])</f>
        <v>ARTO MORO</v>
      </c>
      <c r="E22" t="str">
        <f ca="1">INDEX(Table1[SUPPLIER],MG_1[//])</f>
        <v>ATALI</v>
      </c>
      <c r="F22" s="2">
        <f ca="1">INDEX(Table1[CTN_MG_1],MG_1[//])</f>
        <v>2</v>
      </c>
      <c r="G22" s="2" t="str">
        <f ca="1">INDEX(Table1[QTY_ECER_MG_1],MG_1[[#This Row],[//]])&amp;" "&amp;INDEX(Table1[STN_ECER_MG_1],MG_1[[#This Row],[//]])</f>
        <v xml:space="preserve"> </v>
      </c>
      <c r="H22" s="4"/>
      <c r="I22" s="4"/>
      <c r="J22" s="2">
        <f ca="1">SUM(MG_1[[#This Row],[MASUK]]-SUM(MG_1[[#This Row],[KELUAR]:[BONGKAR]]))</f>
        <v>2</v>
      </c>
    </row>
    <row r="23" spans="1:10" x14ac:dyDescent="0.25">
      <c r="A23">
        <v>22</v>
      </c>
      <c r="B23">
        <f ca="1">MATCH(MG_1[ID_1],Table1[ID_1],0)</f>
        <v>31</v>
      </c>
      <c r="C23" t="str">
        <f ca="1">INDEX(Table1[NB BM],MG_1[//])</f>
        <v>Isi cutter JK L-150M MH</v>
      </c>
      <c r="D23" t="str">
        <f ca="1">INDEX(Table1[FAKTUR],MG_1[//])</f>
        <v>ARTO MORO</v>
      </c>
      <c r="E23" t="str">
        <f ca="1">INDEX(Table1[SUPPLIER],MG_1[//])</f>
        <v>ATALI</v>
      </c>
      <c r="F23" s="2">
        <f ca="1">INDEX(Table1[CTN_MG_1],MG_1[//])</f>
        <v>1</v>
      </c>
      <c r="G23" s="2" t="str">
        <f ca="1">INDEX(Table1[QTY_ECER_MG_1],MG_1[[#This Row],[//]])&amp;" "&amp;INDEX(Table1[STN_ECER_MG_1],MG_1[[#This Row],[//]])</f>
        <v xml:space="preserve"> </v>
      </c>
      <c r="H23" s="4"/>
      <c r="I23" s="4"/>
      <c r="J23" s="2">
        <f ca="1">SUM(MG_1[[#This Row],[MASUK]]-SUM(MG_1[[#This Row],[KELUAR]:[BONGKAR]]))</f>
        <v>1</v>
      </c>
    </row>
    <row r="24" spans="1:10" x14ac:dyDescent="0.25">
      <c r="A24">
        <v>23</v>
      </c>
      <c r="B24">
        <f ca="1">MATCH(MG_1[ID_1],Table1[ID_1],0)</f>
        <v>32</v>
      </c>
      <c r="C24" t="str">
        <f ca="1">INDEX(Table1[NB BM],MG_1[//])</f>
        <v>Mesin label harga JK MX-5500 M</v>
      </c>
      <c r="D24" t="str">
        <f ca="1">INDEX(Table1[FAKTUR],MG_1[//])</f>
        <v>ARTO MORO</v>
      </c>
      <c r="E24" t="str">
        <f ca="1">INDEX(Table1[SUPPLIER],MG_1[//])</f>
        <v>ATALI</v>
      </c>
      <c r="F24" s="2">
        <f ca="1">INDEX(Table1[CTN_MG_1],MG_1[//])</f>
        <v>1</v>
      </c>
      <c r="G24" s="2" t="str">
        <f ca="1">INDEX(Table1[QTY_ECER_MG_1],MG_1[[#This Row],[//]])&amp;" "&amp;INDEX(Table1[STN_ECER_MG_1],MG_1[[#This Row],[//]])</f>
        <v xml:space="preserve"> </v>
      </c>
      <c r="H24" s="4"/>
      <c r="I24" s="4"/>
      <c r="J24" s="2">
        <f ca="1">SUM(MG_1[[#This Row],[MASUK]]-SUM(MG_1[[#This Row],[KELUAR]:[BONGKAR]]))</f>
        <v>1</v>
      </c>
    </row>
    <row r="25" spans="1:10" x14ac:dyDescent="0.25">
      <c r="A25">
        <v>24</v>
      </c>
      <c r="B25">
        <f ca="1">MATCH(MG_1[ID_1],Table1[ID_1],0)</f>
        <v>33</v>
      </c>
      <c r="C25" t="str">
        <f ca="1">INDEX(Table1[NB BM],MG_1[//])</f>
        <v>Jangka set JK MS-55</v>
      </c>
      <c r="D25" t="str">
        <f ca="1">INDEX(Table1[FAKTUR],MG_1[//])</f>
        <v>ARTO MORO</v>
      </c>
      <c r="E25" t="str">
        <f ca="1">INDEX(Table1[SUPPLIER],MG_1[//])</f>
        <v>ATALI</v>
      </c>
      <c r="F25" s="2">
        <f ca="1">INDEX(Table1[CTN_MG_1],MG_1[//])</f>
        <v>1</v>
      </c>
      <c r="G25" s="2" t="str">
        <f ca="1">INDEX(Table1[QTY_ECER_MG_1],MG_1[[#This Row],[//]])&amp;" "&amp;INDEX(Table1[STN_ECER_MG_1],MG_1[[#This Row],[//]])</f>
        <v xml:space="preserve"> </v>
      </c>
      <c r="H25" s="4"/>
      <c r="I25" s="4"/>
      <c r="J25" s="2">
        <f ca="1">SUM(MG_1[[#This Row],[MASUK]]-SUM(MG_1[[#This Row],[KELUAR]:[BONGKAR]]))</f>
        <v>1</v>
      </c>
    </row>
    <row r="26" spans="1:10" x14ac:dyDescent="0.25">
      <c r="A26">
        <v>25</v>
      </c>
      <c r="B26">
        <f ca="1">MATCH(MG_1[ID_1],Table1[ID_1],0)</f>
        <v>34</v>
      </c>
      <c r="C26" t="str">
        <f ca="1">INDEX(Table1[NB BM],MG_1[//])</f>
        <v>Jangka set JK MS-75</v>
      </c>
      <c r="D26" t="str">
        <f ca="1">INDEX(Table1[FAKTUR],MG_1[//])</f>
        <v>ARTO MORO</v>
      </c>
      <c r="E26" t="str">
        <f ca="1">INDEX(Table1[SUPPLIER],MG_1[//])</f>
        <v>ATALI</v>
      </c>
      <c r="F26" s="2">
        <f ca="1">INDEX(Table1[CTN_MG_1],MG_1[//])</f>
        <v>1</v>
      </c>
      <c r="G26" s="2" t="str">
        <f ca="1">INDEX(Table1[QTY_ECER_MG_1],MG_1[[#This Row],[//]])&amp;" "&amp;INDEX(Table1[STN_ECER_MG_1],MG_1[[#This Row],[//]])</f>
        <v xml:space="preserve"> </v>
      </c>
      <c r="H26" s="4"/>
      <c r="I26" s="4"/>
      <c r="J26" s="2">
        <f ca="1">SUM(MG_1[[#This Row],[MASUK]]-SUM(MG_1[[#This Row],[KELUAR]:[BONGKAR]]))</f>
        <v>1</v>
      </c>
    </row>
    <row r="27" spans="1:10" x14ac:dyDescent="0.25">
      <c r="A27">
        <v>26</v>
      </c>
      <c r="B27">
        <f ca="1">MATCH(MG_1[ID_1],Table1[ID_1],0)</f>
        <v>35</v>
      </c>
      <c r="C27" t="str">
        <f ca="1">INDEX(Table1[NB BM],MG_1[//])</f>
        <v>Tipe-ex JK-101 A</v>
      </c>
      <c r="D27" t="str">
        <f ca="1">INDEX(Table1[FAKTUR],MG_1[//])</f>
        <v>ARTO MORO</v>
      </c>
      <c r="E27" t="str">
        <f ca="1">INDEX(Table1[SUPPLIER],MG_1[//])</f>
        <v>ATALI</v>
      </c>
      <c r="F27" s="2">
        <f ca="1">INDEX(Table1[CTN_MG_1],MG_1[//])</f>
        <v>2</v>
      </c>
      <c r="G27" s="2" t="str">
        <f ca="1">INDEX(Table1[QTY_ECER_MG_1],MG_1[[#This Row],[//]])&amp;" "&amp;INDEX(Table1[STN_ECER_MG_1],MG_1[[#This Row],[//]])</f>
        <v xml:space="preserve"> </v>
      </c>
      <c r="H27" s="4"/>
      <c r="I27" s="4"/>
      <c r="J27" s="2">
        <f ca="1">SUM(MG_1[[#This Row],[MASUK]]-SUM(MG_1[[#This Row],[KELUAR]:[BONGKAR]]))</f>
        <v>2</v>
      </c>
    </row>
    <row r="28" spans="1:10" x14ac:dyDescent="0.25">
      <c r="A28">
        <v>27</v>
      </c>
      <c r="B28">
        <f ca="1">MATCH(MG_1[ID_1],Table1[ID_1],0)</f>
        <v>36</v>
      </c>
      <c r="C28" t="str">
        <f ca="1">INDEX(Table1[NB BM],MG_1[//])</f>
        <v>Bp JK BP-349-12 Vokus Trans Hitam</v>
      </c>
      <c r="D28" t="str">
        <f ca="1">INDEX(Table1[FAKTUR],MG_1[//])</f>
        <v>ARTO MORO</v>
      </c>
      <c r="E28" t="str">
        <f ca="1">INDEX(Table1[SUPPLIER],MG_1[//])</f>
        <v>ATALI</v>
      </c>
      <c r="F28" s="2">
        <f ca="1">INDEX(Table1[CTN_MG_1],MG_1[//])</f>
        <v>0</v>
      </c>
      <c r="G28" s="2" t="str">
        <f ca="1">INDEX(Table1[QTY_ECER_MG_1],MG_1[[#This Row],[//]])&amp;" "&amp;INDEX(Table1[STN_ECER_MG_1],MG_1[[#This Row],[//]])</f>
        <v>144 PCS</v>
      </c>
      <c r="H28" s="4"/>
      <c r="I28" s="4"/>
      <c r="J28" s="2">
        <f ca="1">SUM(MG_1[[#This Row],[MASUK]]-SUM(MG_1[[#This Row],[KELUAR]:[BONGKAR]]))</f>
        <v>0</v>
      </c>
    </row>
    <row r="29" spans="1:10" x14ac:dyDescent="0.25">
      <c r="A29">
        <v>28</v>
      </c>
      <c r="B29">
        <f ca="1">MATCH(MG_1[ID_1],Table1[ID_1],0)</f>
        <v>37</v>
      </c>
      <c r="C29" t="str">
        <f ca="1">INDEX(Table1[NB BM],MG_1[//])</f>
        <v>Pc JK PC-0719PSTL-35 Hijau</v>
      </c>
      <c r="D29" t="str">
        <f ca="1">INDEX(Table1[FAKTUR],MG_1[//])</f>
        <v>ARTO MORO</v>
      </c>
      <c r="E29" t="str">
        <f ca="1">INDEX(Table1[SUPPLIER],MG_1[//])</f>
        <v>ATALI</v>
      </c>
      <c r="F29" s="2">
        <f ca="1">INDEX(Table1[CTN_MG_1],MG_1[//])</f>
        <v>1</v>
      </c>
      <c r="G29" s="2" t="str">
        <f ca="1">INDEX(Table1[QTY_ECER_MG_1],MG_1[[#This Row],[//]])&amp;" "&amp;INDEX(Table1[STN_ECER_MG_1],MG_1[[#This Row],[//]])</f>
        <v xml:space="preserve"> </v>
      </c>
      <c r="H29" s="4"/>
      <c r="I29" s="4"/>
      <c r="J29" s="2">
        <f ca="1">SUM(MG_1[[#This Row],[MASUK]]-SUM(MG_1[[#This Row],[KELUAR]:[BONGKAR]]))</f>
        <v>1</v>
      </c>
    </row>
    <row r="30" spans="1:10" x14ac:dyDescent="0.25">
      <c r="A30">
        <v>29</v>
      </c>
      <c r="B30">
        <f ca="1">MATCH(MG_1[ID_1],Table1[ID_1],0)</f>
        <v>38</v>
      </c>
      <c r="C30" t="str">
        <f ca="1">INDEX(Table1[NB BM],MG_1[//])</f>
        <v>Pc JK PC-0719PSTL-35 Ungu</v>
      </c>
      <c r="D30" t="str">
        <f ca="1">INDEX(Table1[FAKTUR],MG_1[//])</f>
        <v>ARTO MORO</v>
      </c>
      <c r="E30" t="str">
        <f ca="1">INDEX(Table1[SUPPLIER],MG_1[//])</f>
        <v>ATALI</v>
      </c>
      <c r="F30" s="2">
        <f ca="1">INDEX(Table1[CTN_MG_1],MG_1[//])</f>
        <v>1</v>
      </c>
      <c r="G30" s="2" t="str">
        <f ca="1">INDEX(Table1[QTY_ECER_MG_1],MG_1[[#This Row],[//]])&amp;" "&amp;INDEX(Table1[STN_ECER_MG_1],MG_1[[#This Row],[//]])</f>
        <v xml:space="preserve"> </v>
      </c>
      <c r="H30" s="4"/>
      <c r="I30" s="4"/>
      <c r="J30" s="2">
        <f ca="1">SUM(MG_1[[#This Row],[MASUK]]-SUM(MG_1[[#This Row],[KELUAR]:[BONGKAR]]))</f>
        <v>1</v>
      </c>
    </row>
    <row r="31" spans="1:10" x14ac:dyDescent="0.25">
      <c r="A31">
        <v>30</v>
      </c>
      <c r="B31">
        <f ca="1">MATCH(MG_1[ID_1],Table1[ID_1],0)</f>
        <v>39</v>
      </c>
      <c r="C31" t="str">
        <f ca="1">INDEX(Table1[NB BM],MG_1[//])</f>
        <v>Pc JK PC-0719PSTL-35 Pink</v>
      </c>
      <c r="D31" t="str">
        <f ca="1">INDEX(Table1[FAKTUR],MG_1[//])</f>
        <v>ARTO MORO</v>
      </c>
      <c r="E31" t="str">
        <f ca="1">INDEX(Table1[SUPPLIER],MG_1[//])</f>
        <v>ATALI</v>
      </c>
      <c r="F31" s="2">
        <f ca="1">INDEX(Table1[CTN_MG_1],MG_1[//])</f>
        <v>1</v>
      </c>
      <c r="G31" s="2" t="str">
        <f ca="1">INDEX(Table1[QTY_ECER_MG_1],MG_1[[#This Row],[//]])&amp;" "&amp;INDEX(Table1[STN_ECER_MG_1],MG_1[[#This Row],[//]])</f>
        <v xml:space="preserve"> </v>
      </c>
      <c r="H31" s="4"/>
      <c r="I31" s="4"/>
      <c r="J31" s="2">
        <f ca="1">SUM(MG_1[[#This Row],[MASUK]]-SUM(MG_1[[#This Row],[KELUAR]:[BONGKAR]]))</f>
        <v>1</v>
      </c>
    </row>
    <row r="32" spans="1:10" x14ac:dyDescent="0.25">
      <c r="A32">
        <v>31</v>
      </c>
      <c r="B32">
        <f ca="1">MATCH(MG_1[ID_1],Table1[ID_1],0)</f>
        <v>40</v>
      </c>
      <c r="C32" t="str">
        <f ca="1">INDEX(Table1[NB BM],MG_1[//])</f>
        <v>Pc JK PC-0719PSTL-35 Biru</v>
      </c>
      <c r="D32" t="str">
        <f ca="1">INDEX(Table1[FAKTUR],MG_1[//])</f>
        <v>ARTO MORO</v>
      </c>
      <c r="E32" t="str">
        <f ca="1">INDEX(Table1[SUPPLIER],MG_1[//])</f>
        <v>ATALI</v>
      </c>
      <c r="F32" s="2">
        <f ca="1">INDEX(Table1[CTN_MG_1],MG_1[//])</f>
        <v>1</v>
      </c>
      <c r="G32" s="2" t="str">
        <f ca="1">INDEX(Table1[QTY_ECER_MG_1],MG_1[[#This Row],[//]])&amp;" "&amp;INDEX(Table1[STN_ECER_MG_1],MG_1[[#This Row],[//]])</f>
        <v xml:space="preserve"> </v>
      </c>
      <c r="H32" s="4"/>
      <c r="I32" s="4"/>
      <c r="J32" s="2">
        <f ca="1">SUM(MG_1[[#This Row],[MASUK]]-SUM(MG_1[[#This Row],[KELUAR]:[BONGKAR]]))</f>
        <v>1</v>
      </c>
    </row>
    <row r="33" spans="1:10" x14ac:dyDescent="0.25">
      <c r="A33">
        <v>32</v>
      </c>
      <c r="B33">
        <f ca="1">MATCH(MG_1[ID_1],Table1[ID_1],0)</f>
        <v>41</v>
      </c>
      <c r="C33" t="str">
        <f ca="1">INDEX(Table1[NB BM],MG_1[//])</f>
        <v>Pc Kenko PC-0719-UR</v>
      </c>
      <c r="D33" t="str">
        <f ca="1">INDEX(Table1[FAKTUR],MG_1[//])</f>
        <v>ARTO MORO</v>
      </c>
      <c r="E33" t="str">
        <f ca="1">INDEX(Table1[SUPPLIER],MG_1[//])</f>
        <v>KENKO</v>
      </c>
      <c r="F33" s="2">
        <f ca="1">INDEX(Table1[CTN_MG_1],MG_1[//])</f>
        <v>2</v>
      </c>
      <c r="G33" s="2" t="str">
        <f ca="1">INDEX(Table1[QTY_ECER_MG_1],MG_1[[#This Row],[//]])&amp;" "&amp;INDEX(Table1[STN_ECER_MG_1],MG_1[[#This Row],[//]])</f>
        <v xml:space="preserve"> </v>
      </c>
      <c r="H33" s="4"/>
      <c r="I33" s="4"/>
      <c r="J33" s="2">
        <f ca="1">SUM(MG_1[[#This Row],[MASUK]]-SUM(MG_1[[#This Row],[KELUAR]:[BONGKAR]]))</f>
        <v>2</v>
      </c>
    </row>
    <row r="34" spans="1:10" x14ac:dyDescent="0.25">
      <c r="A34">
        <v>33</v>
      </c>
      <c r="B34">
        <f ca="1">MATCH(MG_1[ID_1],Table1[ID_1],0)</f>
        <v>42</v>
      </c>
      <c r="C34" t="str">
        <f ca="1">INDEX(Table1[NB BM],MG_1[//])</f>
        <v>Cutter Kenko A-300</v>
      </c>
      <c r="D34" t="str">
        <f ca="1">INDEX(Table1[FAKTUR],MG_1[//])</f>
        <v>ARTO MORO</v>
      </c>
      <c r="E34" t="str">
        <f ca="1">INDEX(Table1[SUPPLIER],MG_1[//])</f>
        <v>KENKO</v>
      </c>
      <c r="F34" s="2">
        <f ca="1">INDEX(Table1[CTN_MG_1],MG_1[//])</f>
        <v>1</v>
      </c>
      <c r="G34" s="2" t="str">
        <f ca="1">INDEX(Table1[QTY_ECER_MG_1],MG_1[[#This Row],[//]])&amp;" "&amp;INDEX(Table1[STN_ECER_MG_1],MG_1[[#This Row],[//]])</f>
        <v xml:space="preserve"> </v>
      </c>
      <c r="H34" s="4"/>
      <c r="I34" s="4"/>
      <c r="J34" s="2">
        <f ca="1">SUM(MG_1[[#This Row],[MASUK]]-SUM(MG_1[[#This Row],[KELUAR]:[BONGKAR]]))</f>
        <v>1</v>
      </c>
    </row>
    <row r="35" spans="1:10" x14ac:dyDescent="0.25">
      <c r="A35">
        <v>34</v>
      </c>
      <c r="B35">
        <f ca="1">MATCH(MG_1[ID_1],Table1[ID_1],0)</f>
        <v>43</v>
      </c>
      <c r="C35" t="str">
        <f ca="1">INDEX(Table1[NB BM],MG_1[//])</f>
        <v>Cutter Kenko L-500</v>
      </c>
      <c r="D35" t="str">
        <f ca="1">INDEX(Table1[FAKTUR],MG_1[//])</f>
        <v>ARTO MORO</v>
      </c>
      <c r="E35" t="str">
        <f ca="1">INDEX(Table1[SUPPLIER],MG_1[//])</f>
        <v>KENKO</v>
      </c>
      <c r="F35" s="2">
        <f ca="1">INDEX(Table1[CTN_MG_1],MG_1[//])</f>
        <v>2</v>
      </c>
      <c r="G35" s="2" t="str">
        <f ca="1">INDEX(Table1[QTY_ECER_MG_1],MG_1[[#This Row],[//]])&amp;" "&amp;INDEX(Table1[STN_ECER_MG_1],MG_1[[#This Row],[//]])</f>
        <v xml:space="preserve"> </v>
      </c>
      <c r="H35" s="4"/>
      <c r="I35" s="4"/>
      <c r="J35" s="2">
        <f ca="1">SUM(MG_1[[#This Row],[MASUK]]-SUM(MG_1[[#This Row],[KELUAR]:[BONGKAR]]))</f>
        <v>2</v>
      </c>
    </row>
    <row r="36" spans="1:10" x14ac:dyDescent="0.25">
      <c r="A36">
        <v>35</v>
      </c>
      <c r="B36">
        <f ca="1">MATCH(MG_1[ID_1],Table1[ID_1],0)</f>
        <v>44</v>
      </c>
      <c r="C36" t="str">
        <f ca="1">INDEX(Table1[NB BM],MG_1[//])</f>
        <v>Lem cair Kenko LG-50</v>
      </c>
      <c r="D36" t="str">
        <f ca="1">INDEX(Table1[FAKTUR],MG_1[//])</f>
        <v>ARTO MORO</v>
      </c>
      <c r="E36" t="str">
        <f ca="1">INDEX(Table1[SUPPLIER],MG_1[//])</f>
        <v>KENKO</v>
      </c>
      <c r="F36" s="2">
        <f ca="1">INDEX(Table1[CTN_MG_1],MG_1[//])</f>
        <v>2</v>
      </c>
      <c r="G36" s="2" t="str">
        <f ca="1">INDEX(Table1[QTY_ECER_MG_1],MG_1[[#This Row],[//]])&amp;" "&amp;INDEX(Table1[STN_ECER_MG_1],MG_1[[#This Row],[//]])</f>
        <v xml:space="preserve"> </v>
      </c>
      <c r="H36" s="4"/>
      <c r="I36" s="4"/>
      <c r="J36" s="2">
        <f ca="1">SUM(MG_1[[#This Row],[MASUK]]-SUM(MG_1[[#This Row],[KELUAR]:[BONGKAR]]))</f>
        <v>2</v>
      </c>
    </row>
    <row r="37" spans="1:10" x14ac:dyDescent="0.25">
      <c r="A37">
        <v>36</v>
      </c>
      <c r="B37">
        <f ca="1">MATCH(MG_1[ID_1],Table1[ID_1],0)</f>
        <v>45</v>
      </c>
      <c r="C37" t="str">
        <f ca="1">INDEX(Table1[NB BM],MG_1[//])</f>
        <v>Lem stick Kenko 8gr kecil</v>
      </c>
      <c r="D37" t="str">
        <f ca="1">INDEX(Table1[FAKTUR],MG_1[//])</f>
        <v>ARTO MORO</v>
      </c>
      <c r="E37" t="str">
        <f ca="1">INDEX(Table1[SUPPLIER],MG_1[//])</f>
        <v>KENKO</v>
      </c>
      <c r="F37" s="2">
        <f ca="1">INDEX(Table1[CTN_MG_1],MG_1[//])</f>
        <v>3</v>
      </c>
      <c r="G37" s="2" t="str">
        <f ca="1">INDEX(Table1[QTY_ECER_MG_1],MG_1[[#This Row],[//]])&amp;" "&amp;INDEX(Table1[STN_ECER_MG_1],MG_1[[#This Row],[//]])</f>
        <v xml:space="preserve"> </v>
      </c>
      <c r="H37" s="4"/>
      <c r="I37" s="4"/>
      <c r="J37" s="2">
        <f ca="1">SUM(MG_1[[#This Row],[MASUK]]-SUM(MG_1[[#This Row],[KELUAR]:[BONGKAR]]))</f>
        <v>3</v>
      </c>
    </row>
    <row r="38" spans="1:10" x14ac:dyDescent="0.25">
      <c r="A38">
        <v>37</v>
      </c>
      <c r="B38">
        <f ca="1">MATCH(MG_1[ID_1],Table1[ID_1],0)</f>
        <v>46</v>
      </c>
      <c r="C38" t="str">
        <f ca="1">INDEX(Table1[NB BM],MG_1[//])</f>
        <v>Gel pen Kenko KE-200 hitam</v>
      </c>
      <c r="D38" t="str">
        <f ca="1">INDEX(Table1[FAKTUR],MG_1[//])</f>
        <v>ARTO MORO</v>
      </c>
      <c r="E38" t="str">
        <f ca="1">INDEX(Table1[SUPPLIER],MG_1[//])</f>
        <v>KENKO</v>
      </c>
      <c r="F38" s="2">
        <f ca="1">INDEX(Table1[CTN_MG_1],MG_1[//])</f>
        <v>2</v>
      </c>
      <c r="G38" s="2" t="str">
        <f ca="1">INDEX(Table1[QTY_ECER_MG_1],MG_1[[#This Row],[//]])&amp;" "&amp;INDEX(Table1[STN_ECER_MG_1],MG_1[[#This Row],[//]])</f>
        <v xml:space="preserve"> </v>
      </c>
      <c r="H38" s="4"/>
      <c r="I38" s="4"/>
      <c r="J38" s="2">
        <f ca="1">SUM(MG_1[[#This Row],[MASUK]]-SUM(MG_1[[#This Row],[KELUAR]:[BONGKAR]]))</f>
        <v>2</v>
      </c>
    </row>
    <row r="39" spans="1:10" x14ac:dyDescent="0.25">
      <c r="A39">
        <v>38</v>
      </c>
      <c r="B39">
        <f ca="1">MATCH(MG_1[ID_1],Table1[ID_1],0)</f>
        <v>47</v>
      </c>
      <c r="C39" t="str">
        <f ca="1">INDEX(Table1[NB BM],MG_1[//])</f>
        <v>Garisan besi 100cm Kenko</v>
      </c>
      <c r="D39" t="str">
        <f ca="1">INDEX(Table1[FAKTUR],MG_1[//])</f>
        <v>ARTO MORO</v>
      </c>
      <c r="E39" t="str">
        <f ca="1">INDEX(Table1[SUPPLIER],MG_1[//])</f>
        <v>KENKO</v>
      </c>
      <c r="F39" s="2">
        <f ca="1">INDEX(Table1[CTN_MG_1],MG_1[//])</f>
        <v>1</v>
      </c>
      <c r="G39" s="2" t="str">
        <f ca="1">INDEX(Table1[QTY_ECER_MG_1],MG_1[[#This Row],[//]])&amp;" "&amp;INDEX(Table1[STN_ECER_MG_1],MG_1[[#This Row],[//]])</f>
        <v xml:space="preserve"> </v>
      </c>
      <c r="H39" s="4"/>
      <c r="I39" s="4"/>
      <c r="J39" s="2">
        <f ca="1">SUM(MG_1[[#This Row],[MASUK]]-SUM(MG_1[[#This Row],[KELUAR]:[BONGKAR]]))</f>
        <v>1</v>
      </c>
    </row>
    <row r="40" spans="1:10" x14ac:dyDescent="0.25">
      <c r="A40">
        <v>39</v>
      </c>
      <c r="B40">
        <f ca="1">MATCH(MG_1[ID_1],Table1[ID_1],0)</f>
        <v>48</v>
      </c>
      <c r="C40" t="str">
        <f ca="1">INDEX(Table1[NB BM],MG_1[//])</f>
        <v>Garisan Besi Kenko 40cm</v>
      </c>
      <c r="D40" t="str">
        <f ca="1">INDEX(Table1[FAKTUR],MG_1[//])</f>
        <v>ARTO MORO</v>
      </c>
      <c r="E40" t="str">
        <f ca="1">INDEX(Table1[SUPPLIER],MG_1[//])</f>
        <v>KENKO</v>
      </c>
      <c r="F40" s="2">
        <f ca="1">INDEX(Table1[CTN_MG_1],MG_1[//])</f>
        <v>1</v>
      </c>
      <c r="G40" s="2" t="str">
        <f ca="1">INDEX(Table1[QTY_ECER_MG_1],MG_1[[#This Row],[//]])&amp;" "&amp;INDEX(Table1[STN_ECER_MG_1],MG_1[[#This Row],[//]])</f>
        <v xml:space="preserve"> </v>
      </c>
      <c r="H40" s="4"/>
      <c r="I40" s="4"/>
      <c r="J40" s="2">
        <f ca="1">SUM(MG_1[[#This Row],[MASUK]]-SUM(MG_1[[#This Row],[KELUAR]:[BONGKAR]]))</f>
        <v>1</v>
      </c>
    </row>
    <row r="41" spans="1:10" x14ac:dyDescent="0.25">
      <c r="A41">
        <v>40</v>
      </c>
      <c r="B41">
        <f ca="1">MATCH(MG_1[ID_1],Table1[ID_1],0)</f>
        <v>49</v>
      </c>
      <c r="C41" t="str">
        <f ca="1">INDEX(Table1[NB BM],MG_1[//])</f>
        <v>Gunting Kenko SC-828</v>
      </c>
      <c r="D41" t="str">
        <f ca="1">INDEX(Table1[FAKTUR],MG_1[//])</f>
        <v>ARTO MORO</v>
      </c>
      <c r="E41" t="str">
        <f ca="1">INDEX(Table1[SUPPLIER],MG_1[//])</f>
        <v>KENKO</v>
      </c>
      <c r="F41" s="2">
        <f ca="1">INDEX(Table1[CTN_MG_1],MG_1[//])</f>
        <v>1</v>
      </c>
      <c r="G41" s="2" t="str">
        <f ca="1">INDEX(Table1[QTY_ECER_MG_1],MG_1[[#This Row],[//]])&amp;" "&amp;INDEX(Table1[STN_ECER_MG_1],MG_1[[#This Row],[//]])</f>
        <v xml:space="preserve"> </v>
      </c>
      <c r="H41" s="4"/>
      <c r="I41" s="4"/>
      <c r="J41" s="2">
        <f ca="1">SUM(MG_1[[#This Row],[MASUK]]-SUM(MG_1[[#This Row],[KELUAR]:[BONGKAR]]))</f>
        <v>1</v>
      </c>
    </row>
    <row r="42" spans="1:10" x14ac:dyDescent="0.25">
      <c r="A42">
        <v>41</v>
      </c>
      <c r="B42">
        <f ca="1">MATCH(MG_1[ID_1],Table1[ID_1],0)</f>
        <v>50</v>
      </c>
      <c r="C42" t="str">
        <f ca="1">INDEX(Table1[NB BM],MG_1[//])</f>
        <v>Isi cutter Kenko L-150</v>
      </c>
      <c r="D42" t="str">
        <f ca="1">INDEX(Table1[FAKTUR],MG_1[//])</f>
        <v>ARTO MORO</v>
      </c>
      <c r="E42" t="str">
        <f ca="1">INDEX(Table1[SUPPLIER],MG_1[//])</f>
        <v>KENKO</v>
      </c>
      <c r="F42" s="2">
        <f ca="1">INDEX(Table1[CTN_MG_1],MG_1[//])</f>
        <v>6</v>
      </c>
      <c r="G42" s="2" t="str">
        <f ca="1">INDEX(Table1[QTY_ECER_MG_1],MG_1[[#This Row],[//]])&amp;" "&amp;INDEX(Table1[STN_ECER_MG_1],MG_1[[#This Row],[//]])</f>
        <v xml:space="preserve"> </v>
      </c>
      <c r="H42" s="4"/>
      <c r="I42" s="4"/>
      <c r="J42" s="2">
        <f ca="1">SUM(MG_1[[#This Row],[MASUK]]-SUM(MG_1[[#This Row],[KELUAR]:[BONGKAR]]))</f>
        <v>6</v>
      </c>
    </row>
    <row r="43" spans="1:10" x14ac:dyDescent="0.25">
      <c r="A43">
        <v>42</v>
      </c>
      <c r="B43">
        <f ca="1">MATCH(MG_1[ID_1],Table1[ID_1],0)</f>
        <v>51</v>
      </c>
      <c r="C43" t="str">
        <f ca="1">INDEX(Table1[NB BM],MG_1[//])</f>
        <v>Pocket note Kenko PN-403</v>
      </c>
      <c r="D43" t="str">
        <f ca="1">INDEX(Table1[FAKTUR],MG_1[//])</f>
        <v>ARTO MORO</v>
      </c>
      <c r="E43" t="str">
        <f ca="1">INDEX(Table1[SUPPLIER],MG_1[//])</f>
        <v>KENKO</v>
      </c>
      <c r="F43" s="2">
        <f ca="1">INDEX(Table1[CTN_MG_1],MG_1[//])</f>
        <v>1</v>
      </c>
      <c r="G43" s="2" t="str">
        <f ca="1">INDEX(Table1[QTY_ECER_MG_1],MG_1[[#This Row],[//]])&amp;" "&amp;INDEX(Table1[STN_ECER_MG_1],MG_1[[#This Row],[//]])</f>
        <v xml:space="preserve"> </v>
      </c>
      <c r="H43" s="4"/>
      <c r="I43" s="4"/>
      <c r="J43" s="2">
        <f ca="1">SUM(MG_1[[#This Row],[MASUK]]-SUM(MG_1[[#This Row],[KELUAR]:[BONGKAR]]))</f>
        <v>1</v>
      </c>
    </row>
    <row r="44" spans="1:10" x14ac:dyDescent="0.25">
      <c r="A44">
        <v>43</v>
      </c>
      <c r="B44">
        <f ca="1">MATCH(MG_1[ID_1],Table1[ID_1],0)</f>
        <v>52</v>
      </c>
      <c r="C44" t="str">
        <f ca="1">INDEX(Table1[NB BM],MG_1[//])</f>
        <v>Tipe-ex Kenko KE-01</v>
      </c>
      <c r="D44" t="str">
        <f ca="1">INDEX(Table1[FAKTUR],MG_1[//])</f>
        <v>ARTO MORO</v>
      </c>
      <c r="E44" t="str">
        <f ca="1">INDEX(Table1[SUPPLIER],MG_1[//])</f>
        <v>KENKO</v>
      </c>
      <c r="F44" s="2">
        <f ca="1">INDEX(Table1[CTN_MG_1],MG_1[//])</f>
        <v>15</v>
      </c>
      <c r="G44" s="2" t="str">
        <f ca="1">INDEX(Table1[QTY_ECER_MG_1],MG_1[[#This Row],[//]])&amp;" "&amp;INDEX(Table1[STN_ECER_MG_1],MG_1[[#This Row],[//]])</f>
        <v xml:space="preserve"> </v>
      </c>
      <c r="H44" s="4"/>
      <c r="I44" s="4"/>
      <c r="J44" s="2">
        <f ca="1">SUM(MG_1[[#This Row],[MASUK]]-SUM(MG_1[[#This Row],[KELUAR]:[BONGKAR]]))</f>
        <v>15</v>
      </c>
    </row>
    <row r="45" spans="1:10" x14ac:dyDescent="0.25">
      <c r="A45">
        <v>44</v>
      </c>
      <c r="B45">
        <f ca="1">MATCH(MG_1[ID_1],Table1[ID_1],0)</f>
        <v>53</v>
      </c>
      <c r="C45" t="str">
        <f ca="1">INDEX(Table1[NB BM],MG_1[//])</f>
        <v>Mech pen Tizo 2.0 TM 030-C</v>
      </c>
      <c r="D45" t="str">
        <f ca="1">INDEX(Table1[FAKTUR],MG_1[//])</f>
        <v>UNTANA</v>
      </c>
      <c r="E45">
        <f ca="1">INDEX(Table1[SUPPLIER],MG_1[//])</f>
        <v>99</v>
      </c>
      <c r="F45" s="2">
        <f ca="1">INDEX(Table1[CTN_MG_1],MG_1[//])</f>
        <v>1</v>
      </c>
      <c r="G45" s="2" t="str">
        <f ca="1">INDEX(Table1[QTY_ECER_MG_1],MG_1[[#This Row],[//]])&amp;" "&amp;INDEX(Table1[STN_ECER_MG_1],MG_1[[#This Row],[//]])</f>
        <v xml:space="preserve"> </v>
      </c>
      <c r="H45" s="4"/>
      <c r="I45" s="4"/>
      <c r="J45" s="2">
        <f ca="1">SUM(MG_1[[#This Row],[MASUK]]-SUM(MG_1[[#This Row],[KELUAR]:[BONGKAR]]))</f>
        <v>1</v>
      </c>
    </row>
    <row r="46" spans="1:10" x14ac:dyDescent="0.25">
      <c r="A46">
        <v>45</v>
      </c>
      <c r="B46">
        <f ca="1">MATCH(MG_1[ID_1],Table1[ID_1],0)</f>
        <v>54</v>
      </c>
      <c r="C46" t="str">
        <f ca="1">INDEX(Table1[NB BM],MG_1[//])</f>
        <v>Mech pen Tizo 2.0 TM 030-F</v>
      </c>
      <c r="D46" t="str">
        <f ca="1">INDEX(Table1[FAKTUR],MG_1[//])</f>
        <v>UNTANA</v>
      </c>
      <c r="E46" t="str">
        <f ca="1">INDEX(Table1[SUPPLIER],MG_1[//])</f>
        <v>DB STATIONERY</v>
      </c>
      <c r="F46" s="2">
        <f ca="1">INDEX(Table1[CTN_MG_1],MG_1[//])</f>
        <v>1</v>
      </c>
      <c r="G46" s="2" t="str">
        <f ca="1">INDEX(Table1[QTY_ECER_MG_1],MG_1[[#This Row],[//]])&amp;" "&amp;INDEX(Table1[STN_ECER_MG_1],MG_1[[#This Row],[//]])</f>
        <v xml:space="preserve"> </v>
      </c>
      <c r="H46" s="4"/>
      <c r="I46" s="4"/>
      <c r="J46" s="2">
        <f ca="1">SUM(MG_1[[#This Row],[MASUK]]-SUM(MG_1[[#This Row],[KELUAR]:[BONGKAR]]))</f>
        <v>1</v>
      </c>
    </row>
    <row r="47" spans="1:10" x14ac:dyDescent="0.25">
      <c r="A47">
        <v>46</v>
      </c>
      <c r="B47">
        <f ca="1">MATCH(MG_1[ID_1],Table1[ID_1],0)</f>
        <v>55</v>
      </c>
      <c r="C47" t="str">
        <f ca="1">INDEX(Table1[NB BM],MG_1[//])</f>
        <v>Mech Pen Tizo 2.0 TM 030-C</v>
      </c>
      <c r="D47" t="str">
        <f ca="1">INDEX(Table1[FAKTUR],MG_1[//])</f>
        <v>UNTANA</v>
      </c>
      <c r="E47" t="str">
        <f ca="1">INDEX(Table1[SUPPLIER],MG_1[//])</f>
        <v>DB</v>
      </c>
      <c r="F47" s="2">
        <f ca="1">INDEX(Table1[CTN_MG_1],MG_1[//])</f>
        <v>1</v>
      </c>
      <c r="G47" s="2" t="str">
        <f ca="1">INDEX(Table1[QTY_ECER_MG_1],MG_1[[#This Row],[//]])&amp;" "&amp;INDEX(Table1[STN_ECER_MG_1],MG_1[[#This Row],[//]])</f>
        <v xml:space="preserve"> </v>
      </c>
      <c r="H47" s="4"/>
      <c r="I47" s="4"/>
      <c r="J47" s="2">
        <f ca="1">SUM(MG_1[[#This Row],[MASUK]]-SUM(MG_1[[#This Row],[KELUAR]:[BONGKAR]]))</f>
        <v>1</v>
      </c>
    </row>
    <row r="48" spans="1:10" x14ac:dyDescent="0.25">
      <c r="A48">
        <v>47</v>
      </c>
      <c r="B48">
        <f ca="1">MATCH(MG_1[ID_1],Table1[ID_1],0)</f>
        <v>56</v>
      </c>
      <c r="C48" t="str">
        <f ca="1">INDEX(Table1[NB BM],MG_1[//])</f>
        <v>Mech pen Tizo 2.0 TM 030-H</v>
      </c>
      <c r="D48" t="str">
        <f ca="1">INDEX(Table1[FAKTUR],MG_1[//])</f>
        <v>UNTANA</v>
      </c>
      <c r="E48" t="str">
        <f ca="1">INDEX(Table1[SUPPLIER],MG_1[//])</f>
        <v>DB</v>
      </c>
      <c r="F48" s="2">
        <f ca="1">INDEX(Table1[CTN_MG_1],MG_1[//])</f>
        <v>1</v>
      </c>
      <c r="G48" s="2" t="str">
        <f ca="1">INDEX(Table1[QTY_ECER_MG_1],MG_1[[#This Row],[//]])&amp;" "&amp;INDEX(Table1[STN_ECER_MG_1],MG_1[[#This Row],[//]])</f>
        <v xml:space="preserve"> </v>
      </c>
      <c r="H48" s="4"/>
      <c r="I48" s="4"/>
      <c r="J48" s="2">
        <f ca="1">SUM(MG_1[[#This Row],[MASUK]]-SUM(MG_1[[#This Row],[KELUAR]:[BONGKAR]]))</f>
        <v>1</v>
      </c>
    </row>
    <row r="49" spans="1:10" x14ac:dyDescent="0.25">
      <c r="A49">
        <v>48</v>
      </c>
      <c r="B49">
        <f ca="1">MATCH(MG_1[ID_1],Table1[ID_1],0)</f>
        <v>57</v>
      </c>
      <c r="C49" t="str">
        <f ca="1">INDEX(Table1[NB BM],MG_1[//])</f>
        <v>Mech Tizo TM-01800</v>
      </c>
      <c r="D49" t="str">
        <f ca="1">INDEX(Table1[FAKTUR],MG_1[//])</f>
        <v>UNTANA</v>
      </c>
      <c r="E49" t="str">
        <f ca="1">INDEX(Table1[SUPPLIER],MG_1[//])</f>
        <v>DB</v>
      </c>
      <c r="F49" s="2">
        <f ca="1">INDEX(Table1[CTN_MG_1],MG_1[//])</f>
        <v>1</v>
      </c>
      <c r="G49" s="2" t="str">
        <f ca="1">INDEX(Table1[QTY_ECER_MG_1],MG_1[[#This Row],[//]])&amp;" "&amp;INDEX(Table1[STN_ECER_MG_1],MG_1[[#This Row],[//]])</f>
        <v xml:space="preserve"> </v>
      </c>
      <c r="H49" s="4"/>
      <c r="I49" s="4"/>
      <c r="J49" s="2">
        <f ca="1">SUM(MG_1[[#This Row],[MASUK]]-SUM(MG_1[[#This Row],[KELUAR]:[BONGKAR]]))</f>
        <v>1</v>
      </c>
    </row>
    <row r="50" spans="1:10" x14ac:dyDescent="0.25">
      <c r="A50">
        <v>49</v>
      </c>
      <c r="B50">
        <f ca="1">MATCH(MG_1[ID_1],Table1[ID_1],0)</f>
        <v>58</v>
      </c>
      <c r="C50" t="str">
        <f ca="1">INDEX(Table1[NB BM],MG_1[//])</f>
        <v>Gel pen debozz 0.5 DB-G05</v>
      </c>
      <c r="D50" t="str">
        <f ca="1">INDEX(Table1[FAKTUR],MG_1[//])</f>
        <v>UNTANA</v>
      </c>
      <c r="E50">
        <f ca="1">INDEX(Table1[SUPPLIER],MG_1[//])</f>
        <v>99</v>
      </c>
      <c r="F50" s="2">
        <f ca="1">INDEX(Table1[CTN_MG_1],MG_1[//])</f>
        <v>10</v>
      </c>
      <c r="G50" s="2" t="str">
        <f ca="1">INDEX(Table1[QTY_ECER_MG_1],MG_1[[#This Row],[//]])&amp;" "&amp;INDEX(Table1[STN_ECER_MG_1],MG_1[[#This Row],[//]])</f>
        <v xml:space="preserve"> </v>
      </c>
      <c r="H50" s="4"/>
      <c r="I50" s="4"/>
      <c r="J50" s="2">
        <f ca="1">SUM(MG_1[[#This Row],[MASUK]]-SUM(MG_1[[#This Row],[KELUAR]:[BONGKAR]]))</f>
        <v>10</v>
      </c>
    </row>
    <row r="51" spans="1:10" x14ac:dyDescent="0.25">
      <c r="A51">
        <v>50</v>
      </c>
      <c r="B51">
        <f ca="1">MATCH(MG_1[ID_1],Table1[ID_1],0)</f>
        <v>59</v>
      </c>
      <c r="C51" t="str">
        <f ca="1">INDEX(Table1[NB BM],MG_1[//])</f>
        <v>Gel pen Zui Zhua HY-1020 Hitam</v>
      </c>
      <c r="D51" t="str">
        <f ca="1">INDEX(Table1[FAKTUR],MG_1[//])</f>
        <v>UNTANA</v>
      </c>
      <c r="E51" t="str">
        <f ca="1">INDEX(Table1[SUPPLIER],MG_1[//])</f>
        <v>GALAXY</v>
      </c>
      <c r="F51" s="2">
        <f ca="1">INDEX(Table1[CTN_MG_1],MG_1[//])</f>
        <v>26</v>
      </c>
      <c r="G51" s="2" t="str">
        <f ca="1">INDEX(Table1[QTY_ECER_MG_1],MG_1[[#This Row],[//]])&amp;" "&amp;INDEX(Table1[STN_ECER_MG_1],MG_1[[#This Row],[//]])</f>
        <v xml:space="preserve"> </v>
      </c>
      <c r="H51" s="4"/>
      <c r="I51" s="4"/>
      <c r="J51" s="2">
        <f ca="1">SUM(MG_1[[#This Row],[MASUK]]-SUM(MG_1[[#This Row],[KELUAR]:[BONGKAR]]))</f>
        <v>26</v>
      </c>
    </row>
    <row r="52" spans="1:10" x14ac:dyDescent="0.25">
      <c r="A52">
        <v>51</v>
      </c>
      <c r="B52">
        <f ca="1">MATCH(MG_1[ID_1],Table1[ID_1],0)</f>
        <v>60</v>
      </c>
      <c r="C52" t="str">
        <f ca="1">INDEX(Table1[NB BM],MG_1[//])</f>
        <v>Gel pen Zui Zhua HY-1020 Hitam</v>
      </c>
      <c r="D52" t="str">
        <f ca="1">INDEX(Table1[FAKTUR],MG_1[//])</f>
        <v>UNTANA</v>
      </c>
      <c r="E52" t="str">
        <f ca="1">INDEX(Table1[SUPPLIER],MG_1[//])</f>
        <v>GALAXY</v>
      </c>
      <c r="F52" s="2">
        <f ca="1">INDEX(Table1[CTN_MG_1],MG_1[//])</f>
        <v>50</v>
      </c>
      <c r="G52" s="2" t="str">
        <f ca="1">INDEX(Table1[QTY_ECER_MG_1],MG_1[[#This Row],[//]])&amp;" "&amp;INDEX(Table1[STN_ECER_MG_1],MG_1[[#This Row],[//]])</f>
        <v xml:space="preserve"> </v>
      </c>
      <c r="H52" s="4"/>
      <c r="I52" s="4"/>
      <c r="J52" s="2">
        <f ca="1">SUM(MG_1[[#This Row],[MASUK]]-SUM(MG_1[[#This Row],[KELUAR]:[BONGKAR]]))</f>
        <v>50</v>
      </c>
    </row>
    <row r="53" spans="1:10" x14ac:dyDescent="0.25">
      <c r="A53">
        <v>52</v>
      </c>
      <c r="B53">
        <f ca="1">MATCH(MG_1[ID_1],Table1[ID_1],0)</f>
        <v>61</v>
      </c>
      <c r="C53" t="str">
        <f ca="1">INDEX(Table1[NB BM],MG_1[//])</f>
        <v>Refill/ Isi Bensia Lantu 1132</v>
      </c>
      <c r="D53" t="str">
        <f ca="1">INDEX(Table1[FAKTUR],MG_1[//])</f>
        <v>UNTANA</v>
      </c>
      <c r="E53" t="str">
        <f ca="1">INDEX(Table1[SUPPLIER],MG_1[//])</f>
        <v>MSI</v>
      </c>
      <c r="F53" s="2">
        <f ca="1">INDEX(Table1[CTN_MG_1],MG_1[//])</f>
        <v>15</v>
      </c>
      <c r="G53" s="2" t="str">
        <f ca="1">INDEX(Table1[QTY_ECER_MG_1],MG_1[[#This Row],[//]])&amp;" "&amp;INDEX(Table1[STN_ECER_MG_1],MG_1[[#This Row],[//]])</f>
        <v xml:space="preserve"> </v>
      </c>
      <c r="H53" s="4"/>
      <c r="I53" s="4"/>
      <c r="J53" s="2">
        <f ca="1">SUM(MG_1[[#This Row],[MASUK]]-SUM(MG_1[[#This Row],[KELUAR]:[BONGKAR]]))</f>
        <v>15</v>
      </c>
    </row>
    <row r="54" spans="1:10" x14ac:dyDescent="0.25">
      <c r="A54">
        <v>53</v>
      </c>
      <c r="B54">
        <f ca="1">MATCH(MG_1[ID_1],Table1[ID_1],0)</f>
        <v>62</v>
      </c>
      <c r="C54" t="str">
        <f ca="1">INDEX(Table1[NB BM],MG_1[//])</f>
        <v>Pc Magnit FY-6822 22x7.5</v>
      </c>
      <c r="D54" t="str">
        <f ca="1">INDEX(Table1[FAKTUR],MG_1[//])</f>
        <v>ARTO MORO</v>
      </c>
      <c r="E54" t="str">
        <f ca="1">INDEX(Table1[SUPPLIER],MG_1[//])</f>
        <v>SAMUDERA ANGKASA JAYA</v>
      </c>
      <c r="F54" s="2">
        <f ca="1">INDEX(Table1[CTN_MG_1],MG_1[//])</f>
        <v>10</v>
      </c>
      <c r="G54" s="2" t="str">
        <f ca="1">INDEX(Table1[QTY_ECER_MG_1],MG_1[[#This Row],[//]])&amp;" "&amp;INDEX(Table1[STN_ECER_MG_1],MG_1[[#This Row],[//]])</f>
        <v xml:space="preserve"> </v>
      </c>
      <c r="H54" s="4"/>
      <c r="I54" s="4"/>
      <c r="J54" s="2">
        <f ca="1">SUM(MG_1[[#This Row],[MASUK]]-SUM(MG_1[[#This Row],[KELUAR]:[BONGKAR]]))</f>
        <v>10</v>
      </c>
    </row>
    <row r="55" spans="1:10" x14ac:dyDescent="0.25">
      <c r="A55">
        <v>54</v>
      </c>
      <c r="B55">
        <f ca="1">MATCH(MG_1[ID_1],Table1[ID_1],0)</f>
        <v>63</v>
      </c>
      <c r="C55" t="str">
        <f ca="1">INDEX(Table1[NB BM],MG_1[//])</f>
        <v>Pc Magnit C-2755-1 (22*7.5)</v>
      </c>
      <c r="D55" t="str">
        <f ca="1">INDEX(Table1[FAKTUR],MG_1[//])</f>
        <v>ARTO MORO</v>
      </c>
      <c r="E55" t="str">
        <f ca="1">INDEX(Table1[SUPPLIER],MG_1[//])</f>
        <v>SAMUDERA ANGKASA JAYA</v>
      </c>
      <c r="F55" s="2">
        <f ca="1">INDEX(Table1[CTN_MG_1],MG_1[//])</f>
        <v>21</v>
      </c>
      <c r="G55" s="2" t="str">
        <f ca="1">INDEX(Table1[QTY_ECER_MG_1],MG_1[[#This Row],[//]])&amp;" "&amp;INDEX(Table1[STN_ECER_MG_1],MG_1[[#This Row],[//]])</f>
        <v xml:space="preserve"> </v>
      </c>
      <c r="H55" s="4"/>
      <c r="I55" s="4"/>
      <c r="J55" s="2">
        <f ca="1">SUM(MG_1[[#This Row],[MASUK]]-SUM(MG_1[[#This Row],[KELUAR]:[BONGKAR]]))</f>
        <v>21</v>
      </c>
    </row>
    <row r="56" spans="1:10" x14ac:dyDescent="0.25">
      <c r="A56">
        <v>55</v>
      </c>
      <c r="B56">
        <f ca="1">MATCH(MG_1[ID_1],Table1[ID_1],0)</f>
        <v>64</v>
      </c>
      <c r="C56" t="str">
        <f ca="1">INDEX(Table1[NB BM],MG_1[//])</f>
        <v>Pc Magnit JH-220 A 22x8.5</v>
      </c>
      <c r="D56" t="str">
        <f ca="1">INDEX(Table1[FAKTUR],MG_1[//])</f>
        <v>ARTO MORO</v>
      </c>
      <c r="E56" t="str">
        <f ca="1">INDEX(Table1[SUPPLIER],MG_1[//])</f>
        <v>SDI</v>
      </c>
      <c r="F56" s="2">
        <f ca="1">INDEX(Table1[CTN_MG_1],MG_1[//])</f>
        <v>26</v>
      </c>
      <c r="G56" s="2" t="str">
        <f ca="1">INDEX(Table1[QTY_ECER_MG_1],MG_1[[#This Row],[//]])&amp;" "&amp;INDEX(Table1[STN_ECER_MG_1],MG_1[[#This Row],[//]])</f>
        <v xml:space="preserve"> </v>
      </c>
      <c r="H56" s="4"/>
      <c r="I56" s="4"/>
      <c r="J56" s="2">
        <f ca="1">SUM(MG_1[[#This Row],[MASUK]]-SUM(MG_1[[#This Row],[KELUAR]:[BONGKAR]]))</f>
        <v>26</v>
      </c>
    </row>
    <row r="57" spans="1:10" x14ac:dyDescent="0.25">
      <c r="A57">
        <v>56</v>
      </c>
      <c r="B57">
        <f ca="1">MATCH(MG_1[ID_1],Table1[ID_1],0)</f>
        <v>65</v>
      </c>
      <c r="C57" t="str">
        <f ca="1">INDEX(Table1[NB BM],MG_1[//])</f>
        <v>Sampul Samson Boxy Batik</v>
      </c>
      <c r="D57" t="str">
        <f ca="1">INDEX(Table1[FAKTUR],MG_1[//])</f>
        <v>UNTANA</v>
      </c>
      <c r="E57" t="str">
        <f ca="1">INDEX(Table1[SUPPLIER],MG_1[//])</f>
        <v>PARAMA</v>
      </c>
      <c r="F57" s="2">
        <f ca="1">INDEX(Table1[CTN_MG_1],MG_1[//])</f>
        <v>15</v>
      </c>
      <c r="G57" s="2" t="str">
        <f ca="1">INDEX(Table1[QTY_ECER_MG_1],MG_1[[#This Row],[//]])&amp;" "&amp;INDEX(Table1[STN_ECER_MG_1],MG_1[[#This Row],[//]])</f>
        <v xml:space="preserve"> </v>
      </c>
      <c r="H57" s="4"/>
      <c r="I57" s="4"/>
      <c r="J57" s="2">
        <f ca="1">SUM(MG_1[[#This Row],[MASUK]]-SUM(MG_1[[#This Row],[KELUAR]:[BONGKAR]]))</f>
        <v>15</v>
      </c>
    </row>
    <row r="58" spans="1:10" x14ac:dyDescent="0.25">
      <c r="A58">
        <v>57</v>
      </c>
      <c r="B58">
        <f ca="1">MATCH(MG_1[ID_1],Table1[ID_1],0)</f>
        <v>66</v>
      </c>
      <c r="C58" t="str">
        <f ca="1">INDEX(Table1[NB BM],MG_1[//])</f>
        <v>Malam Shintoeng TG 6-12W</v>
      </c>
      <c r="D58" t="str">
        <f ca="1">INDEX(Table1[FAKTUR],MG_1[//])</f>
        <v>UNTANA</v>
      </c>
      <c r="E58" t="str">
        <f ca="1">INDEX(Table1[SUPPLIER],MG_1[//])</f>
        <v>HANSA</v>
      </c>
      <c r="F58" s="2">
        <f ca="1">INDEX(Table1[CTN_MG_1],MG_1[//])</f>
        <v>0</v>
      </c>
      <c r="G58" s="2" t="str">
        <f ca="1">INDEX(Table1[QTY_ECER_MG_1],MG_1[[#This Row],[//]])&amp;" "&amp;INDEX(Table1[STN_ECER_MG_1],MG_1[[#This Row],[//]])</f>
        <v>12 PCS</v>
      </c>
      <c r="H58" s="4"/>
      <c r="I58" s="4"/>
      <c r="J58" s="2">
        <f ca="1">SUM(MG_1[[#This Row],[MASUK]]-SUM(MG_1[[#This Row],[KELUAR]:[BONGKAR]]))</f>
        <v>0</v>
      </c>
    </row>
    <row r="59" spans="1:10" x14ac:dyDescent="0.25">
      <c r="A59">
        <v>58</v>
      </c>
      <c r="B59">
        <f ca="1">MATCH(MG_1[ID_1],Table1[ID_1],0)</f>
        <v>67</v>
      </c>
      <c r="C59" t="str">
        <f ca="1">INDEX(Table1[NB BM],MG_1[//])</f>
        <v>Malam Shintoeng K 6-12W</v>
      </c>
      <c r="D59" t="str">
        <f ca="1">INDEX(Table1[FAKTUR],MG_1[//])</f>
        <v>UNTANA</v>
      </c>
      <c r="E59" t="str">
        <f ca="1">INDEX(Table1[SUPPLIER],MG_1[//])</f>
        <v>HANSA</v>
      </c>
      <c r="F59" s="2">
        <f ca="1">INDEX(Table1[CTN_MG_1],MG_1[//])</f>
        <v>0</v>
      </c>
      <c r="G59" s="2" t="str">
        <f ca="1">INDEX(Table1[QTY_ECER_MG_1],MG_1[[#This Row],[//]])&amp;" "&amp;INDEX(Table1[STN_ECER_MG_1],MG_1[[#This Row],[//]])</f>
        <v>12 PCS</v>
      </c>
      <c r="H59" s="4"/>
      <c r="I59" s="4"/>
      <c r="J59" s="2">
        <f ca="1">SUM(MG_1[[#This Row],[MASUK]]-SUM(MG_1[[#This Row],[KELUAR]:[BONGKAR]]))</f>
        <v>0</v>
      </c>
    </row>
    <row r="60" spans="1:10" x14ac:dyDescent="0.25">
      <c r="A60">
        <v>59</v>
      </c>
      <c r="B60">
        <f ca="1">MATCH(MG_1[ID_1],Table1[ID_1],0)</f>
        <v>68</v>
      </c>
      <c r="C60" t="str">
        <f ca="1">INDEX(Table1[NB BM],MG_1[//])</f>
        <v>Malam Shintoeng K 1W polos</v>
      </c>
      <c r="D60" t="str">
        <f ca="1">INDEX(Table1[FAKTUR],MG_1[//])</f>
        <v>UNTANA</v>
      </c>
      <c r="E60" t="str">
        <f ca="1">INDEX(Table1[SUPPLIER],MG_1[//])</f>
        <v>HANSA</v>
      </c>
      <c r="F60" s="2">
        <f ca="1">INDEX(Table1[CTN_MG_1],MG_1[//])</f>
        <v>0</v>
      </c>
      <c r="G60" s="2" t="str">
        <f ca="1">INDEX(Table1[QTY_ECER_MG_1],MG_1[[#This Row],[//]])&amp;" "&amp;INDEX(Table1[STN_ECER_MG_1],MG_1[[#This Row],[//]])</f>
        <v>12 PCS</v>
      </c>
      <c r="H60" s="4"/>
      <c r="I60" s="4"/>
      <c r="J60" s="2">
        <f ca="1">SUM(MG_1[[#This Row],[MASUK]]-SUM(MG_1[[#This Row],[KELUAR]:[BONGKAR]]))</f>
        <v>0</v>
      </c>
    </row>
    <row r="61" spans="1:10" x14ac:dyDescent="0.25">
      <c r="A61">
        <v>60</v>
      </c>
      <c r="B61">
        <f ca="1">MATCH(MG_1[ID_1],Table1[ID_1],0)</f>
        <v>69</v>
      </c>
      <c r="C61" t="str">
        <f ca="1">INDEX(Table1[NB BM],MG_1[//])</f>
        <v>Name Tag Dus Merah 301</v>
      </c>
      <c r="D61" t="str">
        <f ca="1">INDEX(Table1[FAKTUR],MG_1[//])</f>
        <v>UNTANA</v>
      </c>
      <c r="E61" t="str">
        <f ca="1">INDEX(Table1[SUPPLIER],MG_1[//])</f>
        <v>ETJ</v>
      </c>
      <c r="F61" s="2">
        <f ca="1">INDEX(Table1[CTN_MG_1],MG_1[//])</f>
        <v>2</v>
      </c>
      <c r="G61" s="2" t="str">
        <f ca="1">INDEX(Table1[QTY_ECER_MG_1],MG_1[[#This Row],[//]])&amp;" "&amp;INDEX(Table1[STN_ECER_MG_1],MG_1[[#This Row],[//]])</f>
        <v xml:space="preserve"> </v>
      </c>
      <c r="H61" s="4"/>
      <c r="I61" s="4"/>
      <c r="J61" s="2">
        <f ca="1">SUM(MG_1[[#This Row],[MASUK]]-SUM(MG_1[[#This Row],[KELUAR]:[BONGKAR]]))</f>
        <v>2</v>
      </c>
    </row>
    <row r="62" spans="1:10" x14ac:dyDescent="0.25">
      <c r="A62">
        <v>61</v>
      </c>
      <c r="B62">
        <f ca="1">MATCH(MG_1[ID_1],Table1[ID_1],0)</f>
        <v>70</v>
      </c>
      <c r="C62" t="str">
        <f ca="1">INDEX(Table1[NB BM],MG_1[//])</f>
        <v>Meja Ipad Import Jumbo Karakter</v>
      </c>
      <c r="D62" t="str">
        <f ca="1">INDEX(Table1[FAKTUR],MG_1[//])</f>
        <v>UNTANA</v>
      </c>
      <c r="E62" t="str">
        <f ca="1">INDEX(Table1[SUPPLIER],MG_1[//])</f>
        <v>SAPUTRO OFFICE</v>
      </c>
      <c r="F62" s="2">
        <f ca="1">INDEX(Table1[CTN_MG_1],MG_1[//])</f>
        <v>20</v>
      </c>
      <c r="G62" s="2" t="str">
        <f ca="1">INDEX(Table1[QTY_ECER_MG_1],MG_1[[#This Row],[//]])&amp;" "&amp;INDEX(Table1[STN_ECER_MG_1],MG_1[[#This Row],[//]])</f>
        <v xml:space="preserve"> </v>
      </c>
      <c r="H62" s="4"/>
      <c r="I62" s="4"/>
      <c r="J62" s="2">
        <f ca="1">SUM(MG_1[[#This Row],[MASUK]]-SUM(MG_1[[#This Row],[KELUAR]:[BONGKAR]]))</f>
        <v>20</v>
      </c>
    </row>
    <row r="63" spans="1:10" x14ac:dyDescent="0.25">
      <c r="A63">
        <v>62</v>
      </c>
      <c r="B63">
        <f ca="1">MATCH(MG_1[ID_1],Table1[ID_1],0)</f>
        <v>71</v>
      </c>
      <c r="C63" t="str">
        <f ca="1">INDEX(Table1[NB BM],MG_1[//])</f>
        <v>Stapler SDI 1123</v>
      </c>
      <c r="D63" t="str">
        <f ca="1">INDEX(Table1[FAKTUR],MG_1[//])</f>
        <v>ARTO MORO</v>
      </c>
      <c r="E63" t="str">
        <f ca="1">INDEX(Table1[SUPPLIER],MG_1[//])</f>
        <v>SDI</v>
      </c>
      <c r="F63" s="2">
        <f ca="1">INDEX(Table1[CTN_MG_1],MG_1[//])</f>
        <v>1</v>
      </c>
      <c r="G63" s="2" t="str">
        <f ca="1">INDEX(Table1[QTY_ECER_MG_1],MG_1[[#This Row],[//]])&amp;" "&amp;INDEX(Table1[STN_ECER_MG_1],MG_1[[#This Row],[//]])</f>
        <v xml:space="preserve"> </v>
      </c>
      <c r="H63" s="4"/>
      <c r="I63" s="4"/>
      <c r="J63" s="2">
        <f ca="1">SUM(MG_1[[#This Row],[MASUK]]-SUM(MG_1[[#This Row],[KELUAR]:[BONGKAR]]))</f>
        <v>1</v>
      </c>
    </row>
    <row r="64" spans="1:10" x14ac:dyDescent="0.25">
      <c r="A64">
        <v>63</v>
      </c>
      <c r="B64">
        <f ca="1">MATCH(MG_1[ID_1],Table1[ID_1],0)</f>
        <v>72</v>
      </c>
      <c r="C64" t="str">
        <f ca="1">INDEX(Table1[NB BM],MG_1[//])</f>
        <v>Cutter ZRM A-300 A Lock</v>
      </c>
      <c r="D64" t="str">
        <f ca="1">INDEX(Table1[FAKTUR],MG_1[//])</f>
        <v>ARTO MORO</v>
      </c>
      <c r="E64" t="str">
        <f ca="1">INDEX(Table1[SUPPLIER],MG_1[//])</f>
        <v>SDI</v>
      </c>
      <c r="F64" s="2">
        <f ca="1">INDEX(Table1[CTN_MG_1],MG_1[//])</f>
        <v>1</v>
      </c>
      <c r="G64" s="2" t="str">
        <f ca="1">INDEX(Table1[QTY_ECER_MG_1],MG_1[[#This Row],[//]])&amp;" "&amp;INDEX(Table1[STN_ECER_MG_1],MG_1[[#This Row],[//]])</f>
        <v xml:space="preserve"> </v>
      </c>
      <c r="H64" s="4"/>
      <c r="I64" s="4"/>
      <c r="J64" s="2">
        <f ca="1">SUM(MG_1[[#This Row],[MASUK]]-SUM(MG_1[[#This Row],[KELUAR]:[BONGKAR]]))</f>
        <v>1</v>
      </c>
    </row>
    <row r="65" spans="1:10" x14ac:dyDescent="0.25">
      <c r="A65">
        <v>64</v>
      </c>
      <c r="B65">
        <f ca="1">MATCH(MG_1[ID_1],Table1[ID_1],0)</f>
        <v>73</v>
      </c>
      <c r="C65" t="str">
        <f ca="1">INDEX(Table1[NB BM],MG_1[//])</f>
        <v>Cutter ZRM L-500</v>
      </c>
      <c r="D65" t="str">
        <f ca="1">INDEX(Table1[FAKTUR],MG_1[//])</f>
        <v>ARTO MORO</v>
      </c>
      <c r="E65" t="str">
        <f ca="1">INDEX(Table1[SUPPLIER],MG_1[//])</f>
        <v>SDI</v>
      </c>
      <c r="F65" s="2">
        <f ca="1">INDEX(Table1[CTN_MG_1],MG_1[//])</f>
        <v>1</v>
      </c>
      <c r="G65" s="2" t="str">
        <f ca="1">INDEX(Table1[QTY_ECER_MG_1],MG_1[[#This Row],[//]])&amp;" "&amp;INDEX(Table1[STN_ECER_MG_1],MG_1[[#This Row],[//]])</f>
        <v xml:space="preserve"> </v>
      </c>
      <c r="H65" s="4"/>
      <c r="I65" s="4"/>
      <c r="J65" s="2">
        <f ca="1">SUM(MG_1[[#This Row],[MASUK]]-SUM(MG_1[[#This Row],[KELUAR]:[BONGKAR]]))</f>
        <v>1</v>
      </c>
    </row>
    <row r="66" spans="1:10" x14ac:dyDescent="0.25">
      <c r="A66">
        <v>65</v>
      </c>
      <c r="B66">
        <f ca="1">MATCH(MG_1[ID_1],Table1[ID_1],0)</f>
        <v>74</v>
      </c>
      <c r="C66" t="str">
        <f ca="1">INDEX(Table1[NB BM],MG_1[//])</f>
        <v>Name Tag Dus Merah 301</v>
      </c>
      <c r="D66" t="str">
        <f ca="1">INDEX(Table1[FAKTUR],MG_1[//])</f>
        <v>UNTANA</v>
      </c>
      <c r="E66" t="str">
        <f ca="1">INDEX(Table1[SUPPLIER],MG_1[//])</f>
        <v>ETJ</v>
      </c>
      <c r="F66" s="2">
        <f ca="1">INDEX(Table1[CTN_MG_1],MG_1[//])</f>
        <v>2</v>
      </c>
      <c r="G66" s="2" t="str">
        <f ca="1">INDEX(Table1[QTY_ECER_MG_1],MG_1[[#This Row],[//]])&amp;" "&amp;INDEX(Table1[STN_ECER_MG_1],MG_1[[#This Row],[//]])</f>
        <v xml:space="preserve"> </v>
      </c>
      <c r="H66" s="4"/>
      <c r="I66" s="4"/>
      <c r="J66" s="2">
        <f ca="1">SUM(MG_1[[#This Row],[MASUK]]-SUM(MG_1[[#This Row],[KELUAR]:[BONGKAR]]))</f>
        <v>2</v>
      </c>
    </row>
    <row r="67" spans="1:10" x14ac:dyDescent="0.25">
      <c r="A67">
        <v>66</v>
      </c>
      <c r="B67">
        <f ca="1">MATCH(MG_1[ID_1],Table1[ID_1],0)</f>
        <v>75</v>
      </c>
      <c r="C67" t="str">
        <f ca="1">INDEX(Table1[NB BM],MG_1[//])</f>
        <v>BT batik kain</v>
      </c>
      <c r="D67" t="str">
        <f ca="1">INDEX(Table1[FAKTUR],MG_1[//])</f>
        <v>UNTANA</v>
      </c>
      <c r="E67" t="str">
        <f ca="1">INDEX(Table1[SUPPLIER],MG_1[//])</f>
        <v>GLORY</v>
      </c>
      <c r="F67" s="2">
        <f ca="1">INDEX(Table1[CTN_MG_1],MG_1[//])</f>
        <v>1</v>
      </c>
      <c r="G67" s="2" t="str">
        <f ca="1">INDEX(Table1[QTY_ECER_MG_1],MG_1[[#This Row],[//]])&amp;" "&amp;INDEX(Table1[STN_ECER_MG_1],MG_1[[#This Row],[//]])</f>
        <v xml:space="preserve"> </v>
      </c>
      <c r="H67" s="4"/>
      <c r="I67" s="4"/>
      <c r="J67" s="2">
        <f ca="1">SUM(MG_1[[#This Row],[MASUK]]-SUM(MG_1[[#This Row],[KELUAR]:[BONGKAR]]))</f>
        <v>1</v>
      </c>
    </row>
    <row r="68" spans="1:10" x14ac:dyDescent="0.25">
      <c r="A68">
        <v>67</v>
      </c>
      <c r="B68">
        <f ca="1">MATCH(MG_1[ID_1],Table1[ID_1],0)</f>
        <v>76</v>
      </c>
      <c r="C68" t="str">
        <f ca="1">INDEX(Table1[NB BM],MG_1[//])</f>
        <v>Gel pen Tizo 1.0 TG 340</v>
      </c>
      <c r="D68" t="str">
        <f ca="1">INDEX(Table1[FAKTUR],MG_1[//])</f>
        <v>UNTANA</v>
      </c>
      <c r="E68" t="str">
        <f ca="1">INDEX(Table1[SUPPLIER],MG_1[//])</f>
        <v>DB STATIONERY</v>
      </c>
      <c r="F68" s="2">
        <f ca="1">INDEX(Table1[CTN_MG_1],MG_1[//])</f>
        <v>10</v>
      </c>
      <c r="G68" s="2" t="str">
        <f ca="1">INDEX(Table1[QTY_ECER_MG_1],MG_1[[#This Row],[//]])&amp;" "&amp;INDEX(Table1[STN_ECER_MG_1],MG_1[[#This Row],[//]])</f>
        <v xml:space="preserve"> </v>
      </c>
      <c r="H68" s="4"/>
      <c r="I68" s="4"/>
      <c r="J68" s="2">
        <f ca="1">SUM(MG_1[[#This Row],[MASUK]]-SUM(MG_1[[#This Row],[KELUAR]:[BONGKAR]]))</f>
        <v>10</v>
      </c>
    </row>
    <row r="69" spans="1:10" x14ac:dyDescent="0.25">
      <c r="A69">
        <v>68</v>
      </c>
      <c r="B69">
        <f ca="1">MATCH(MG_1[ID_1],Table1[ID_1],0)</f>
        <v>77</v>
      </c>
      <c r="C69" t="str">
        <f ca="1">INDEX(Table1[NB BM],MG_1[//])</f>
        <v>Gel pen Tizo 1.0 TG 340 biru</v>
      </c>
      <c r="D69" t="str">
        <f ca="1">INDEX(Table1[FAKTUR],MG_1[//])</f>
        <v>UNTANA</v>
      </c>
      <c r="E69" t="str">
        <f ca="1">INDEX(Table1[SUPPLIER],MG_1[//])</f>
        <v>DB STATIONERY</v>
      </c>
      <c r="F69" s="2">
        <f ca="1">INDEX(Table1[CTN_MG_1],MG_1[//])</f>
        <v>5</v>
      </c>
      <c r="G69" s="2" t="str">
        <f ca="1">INDEX(Table1[QTY_ECER_MG_1],MG_1[[#This Row],[//]])&amp;" "&amp;INDEX(Table1[STN_ECER_MG_1],MG_1[[#This Row],[//]])</f>
        <v xml:space="preserve"> </v>
      </c>
      <c r="H69" s="4"/>
      <c r="I69" s="4"/>
      <c r="J69" s="2">
        <f ca="1">SUM(MG_1[[#This Row],[MASUK]]-SUM(MG_1[[#This Row],[KELUAR]:[BONGKAR]]))</f>
        <v>5</v>
      </c>
    </row>
    <row r="70" spans="1:10" x14ac:dyDescent="0.25">
      <c r="A70">
        <v>69</v>
      </c>
      <c r="B70">
        <f ca="1">MATCH(MG_1[ID_1],Table1[ID_1],0)</f>
        <v>78</v>
      </c>
      <c r="C70" t="str">
        <f ca="1">INDEX(Table1[NB BM],MG_1[//])</f>
        <v>Mech Pen Tizo 2.0 TM 030A-1</v>
      </c>
      <c r="D70" t="str">
        <f ca="1">INDEX(Table1[FAKTUR],MG_1[//])</f>
        <v>UNTANA</v>
      </c>
      <c r="E70" t="str">
        <f ca="1">INDEX(Table1[SUPPLIER],MG_1[//])</f>
        <v>DB</v>
      </c>
      <c r="F70" s="2">
        <f ca="1">INDEX(Table1[CTN_MG_1],MG_1[//])</f>
        <v>2</v>
      </c>
      <c r="G70" s="2" t="str">
        <f ca="1">INDEX(Table1[QTY_ECER_MG_1],MG_1[[#This Row],[//]])&amp;" "&amp;INDEX(Table1[STN_ECER_MG_1],MG_1[[#This Row],[//]])</f>
        <v xml:space="preserve"> </v>
      </c>
      <c r="H70" s="4"/>
      <c r="I70" s="4"/>
      <c r="J70" s="2">
        <f ca="1">SUM(MG_1[[#This Row],[MASUK]]-SUM(MG_1[[#This Row],[KELUAR]:[BONGKAR]]))</f>
        <v>2</v>
      </c>
    </row>
    <row r="71" spans="1:10" x14ac:dyDescent="0.25">
      <c r="A71">
        <v>70</v>
      </c>
      <c r="B71">
        <f ca="1">MATCH(MG_1[ID_1],Table1[ID_1],0)</f>
        <v>79</v>
      </c>
      <c r="C71" t="str">
        <f ca="1">INDEX(Table1[NB BM],MG_1[//])</f>
        <v>Mech pen Tizo 2.0 TM 030-C</v>
      </c>
      <c r="D71" t="str">
        <f ca="1">INDEX(Table1[FAKTUR],MG_1[//])</f>
        <v>UNTANA</v>
      </c>
      <c r="E71">
        <f ca="1">INDEX(Table1[SUPPLIER],MG_1[//])</f>
        <v>99</v>
      </c>
      <c r="F71" s="2">
        <f ca="1">INDEX(Table1[CTN_MG_1],MG_1[//])</f>
        <v>2</v>
      </c>
      <c r="G71" s="2" t="str">
        <f ca="1">INDEX(Table1[QTY_ECER_MG_1],MG_1[[#This Row],[//]])&amp;" "&amp;INDEX(Table1[STN_ECER_MG_1],MG_1[[#This Row],[//]])</f>
        <v xml:space="preserve"> </v>
      </c>
      <c r="H71" s="4"/>
      <c r="I71" s="4"/>
      <c r="J71" s="2">
        <f ca="1">SUM(MG_1[[#This Row],[MASUK]]-SUM(MG_1[[#This Row],[KELUAR]:[BONGKAR]]))</f>
        <v>2</v>
      </c>
    </row>
    <row r="72" spans="1:10" x14ac:dyDescent="0.25">
      <c r="A72">
        <v>71</v>
      </c>
      <c r="B72">
        <f ca="1">MATCH(MG_1[ID_1],Table1[ID_1],0)</f>
        <v>80</v>
      </c>
      <c r="C72" t="str">
        <f ca="1">INDEX(Table1[NB BM],MG_1[//])</f>
        <v>Isi gel TZ-501 R</v>
      </c>
      <c r="D72" t="str">
        <f ca="1">INDEX(Table1[FAKTUR],MG_1[//])</f>
        <v>UNTANA</v>
      </c>
      <c r="E72" t="str">
        <f ca="1">INDEX(Table1[SUPPLIER],MG_1[//])</f>
        <v>DB</v>
      </c>
      <c r="F72" s="2">
        <f ca="1">INDEX(Table1[CTN_MG_1],MG_1[//])</f>
        <v>4</v>
      </c>
      <c r="G72" s="2" t="str">
        <f ca="1">INDEX(Table1[QTY_ECER_MG_1],MG_1[[#This Row],[//]])&amp;" "&amp;INDEX(Table1[STN_ECER_MG_1],MG_1[[#This Row],[//]])</f>
        <v xml:space="preserve"> </v>
      </c>
      <c r="H72" s="4"/>
      <c r="I72" s="4"/>
      <c r="J72" s="2">
        <f ca="1">SUM(MG_1[[#This Row],[MASUK]]-SUM(MG_1[[#This Row],[KELUAR]:[BONGKAR]]))</f>
        <v>4</v>
      </c>
    </row>
    <row r="73" spans="1:10" x14ac:dyDescent="0.25">
      <c r="A73">
        <v>72</v>
      </c>
      <c r="B73">
        <f ca="1">MATCH(MG_1[ID_1],Table1[ID_1],0)</f>
        <v>81</v>
      </c>
      <c r="C73" t="str">
        <f ca="1">INDEX(Table1[NB BM],MG_1[//])</f>
        <v>Gel pen Tizo Retrc 0.5 TG 670</v>
      </c>
      <c r="D73" t="str">
        <f ca="1">INDEX(Table1[FAKTUR],MG_1[//])</f>
        <v>UNTANA</v>
      </c>
      <c r="E73" t="str">
        <f ca="1">INDEX(Table1[SUPPLIER],MG_1[//])</f>
        <v>DB STATIONERY</v>
      </c>
      <c r="F73" s="2">
        <f ca="1">INDEX(Table1[CTN_MG_1],MG_1[//])</f>
        <v>1</v>
      </c>
      <c r="G73" s="2" t="str">
        <f ca="1">INDEX(Table1[QTY_ECER_MG_1],MG_1[[#This Row],[//]])&amp;" "&amp;INDEX(Table1[STN_ECER_MG_1],MG_1[[#This Row],[//]])</f>
        <v xml:space="preserve"> </v>
      </c>
      <c r="H73" s="4"/>
      <c r="I73" s="4"/>
      <c r="J73" s="2">
        <f ca="1">SUM(MG_1[[#This Row],[MASUK]]-SUM(MG_1[[#This Row],[KELUAR]:[BONGKAR]]))</f>
        <v>1</v>
      </c>
    </row>
    <row r="74" spans="1:10" x14ac:dyDescent="0.25">
      <c r="A74">
        <v>73</v>
      </c>
      <c r="B74">
        <f ca="1">MATCH(MG_1[ID_1],Table1[ID_1],0)</f>
        <v>82</v>
      </c>
      <c r="C74" t="str">
        <f ca="1">INDEX(Table1[NB BM],MG_1[//])</f>
        <v>Letter 2 Tray JS-2001</v>
      </c>
      <c r="D74" t="str">
        <f ca="1">INDEX(Table1[FAKTUR],MG_1[//])</f>
        <v>UNTANA</v>
      </c>
      <c r="E74" t="str">
        <f ca="1">INDEX(Table1[SUPPLIER],MG_1[//])</f>
        <v>DB STATIONERY</v>
      </c>
      <c r="F74" s="2">
        <f ca="1">INDEX(Table1[CTN_MG_1],MG_1[//])</f>
        <v>5</v>
      </c>
      <c r="G74" s="2" t="str">
        <f ca="1">INDEX(Table1[QTY_ECER_MG_1],MG_1[[#This Row],[//]])&amp;" "&amp;INDEX(Table1[STN_ECER_MG_1],MG_1[[#This Row],[//]])</f>
        <v xml:space="preserve"> </v>
      </c>
      <c r="H74" s="4"/>
      <c r="I74" s="4"/>
      <c r="J74" s="2">
        <f ca="1">SUM(MG_1[[#This Row],[MASUK]]-SUM(MG_1[[#This Row],[KELUAR]:[BONGKAR]]))</f>
        <v>5</v>
      </c>
    </row>
    <row r="75" spans="1:10" x14ac:dyDescent="0.25">
      <c r="A75">
        <v>74</v>
      </c>
      <c r="B75">
        <f ca="1">MATCH(MG_1[ID_1],Table1[ID_1],0)</f>
        <v>83</v>
      </c>
      <c r="C75" t="str">
        <f ca="1">INDEX(Table1[NB BM],MG_1[//])</f>
        <v>Gel pen Tizo 1.0 TG 340 biru</v>
      </c>
      <c r="D75" t="str">
        <f ca="1">INDEX(Table1[FAKTUR],MG_1[//])</f>
        <v>UNTANA</v>
      </c>
      <c r="E75" t="str">
        <f ca="1">INDEX(Table1[SUPPLIER],MG_1[//])</f>
        <v>DB STATIONERY</v>
      </c>
      <c r="F75" s="2">
        <f ca="1">INDEX(Table1[CTN_MG_1],MG_1[//])</f>
        <v>5</v>
      </c>
      <c r="G75" s="2" t="str">
        <f ca="1">INDEX(Table1[QTY_ECER_MG_1],MG_1[[#This Row],[//]])&amp;" "&amp;INDEX(Table1[STN_ECER_MG_1],MG_1[[#This Row],[//]])</f>
        <v xml:space="preserve"> </v>
      </c>
      <c r="H75" s="4"/>
      <c r="I75" s="4"/>
      <c r="J75" s="2">
        <f ca="1">SUM(MG_1[[#This Row],[MASUK]]-SUM(MG_1[[#This Row],[KELUAR]:[BONGKAR]]))</f>
        <v>5</v>
      </c>
    </row>
    <row r="76" spans="1:10" x14ac:dyDescent="0.25">
      <c r="A76">
        <v>75</v>
      </c>
      <c r="B76">
        <f ca="1">MATCH(MG_1[ID_1],Table1[ID_1],0)</f>
        <v>84</v>
      </c>
      <c r="C76" t="str">
        <f ca="1">INDEX(Table1[NB BM],MG_1[//])</f>
        <v>Isi gel TZ-501 R</v>
      </c>
      <c r="D76" t="str">
        <f ca="1">INDEX(Table1[FAKTUR],MG_1[//])</f>
        <v>UNTANA</v>
      </c>
      <c r="E76" t="str">
        <f ca="1">INDEX(Table1[SUPPLIER],MG_1[//])</f>
        <v>DB</v>
      </c>
      <c r="F76" s="2">
        <f ca="1">INDEX(Table1[CTN_MG_1],MG_1[//])</f>
        <v>4</v>
      </c>
      <c r="G76" s="2" t="str">
        <f ca="1">INDEX(Table1[QTY_ECER_MG_1],MG_1[[#This Row],[//]])&amp;" "&amp;INDEX(Table1[STN_ECER_MG_1],MG_1[[#This Row],[//]])</f>
        <v xml:space="preserve"> </v>
      </c>
      <c r="H76" s="4"/>
      <c r="I76" s="4"/>
      <c r="J76" s="2">
        <f ca="1">SUM(MG_1[[#This Row],[MASUK]]-SUM(MG_1[[#This Row],[KELUAR]:[BONGKAR]]))</f>
        <v>4</v>
      </c>
    </row>
    <row r="77" spans="1:10" x14ac:dyDescent="0.25">
      <c r="A77">
        <v>76</v>
      </c>
      <c r="B77">
        <f ca="1">MATCH(MG_1[ID_1],Table1[ID_1],0)</f>
        <v>85</v>
      </c>
      <c r="C77" t="str">
        <f ca="1">INDEX(Table1[NB BM],MG_1[//])</f>
        <v>Doc Rest Infinity</v>
      </c>
      <c r="D77" t="str">
        <f ca="1">INDEX(Table1[FAKTUR],MG_1[//])</f>
        <v>UNTANA</v>
      </c>
      <c r="E77" t="str">
        <f ca="1">INDEX(Table1[SUPPLIER],MG_1[//])</f>
        <v>COMBI</v>
      </c>
      <c r="F77" s="2">
        <f ca="1">INDEX(Table1[CTN_MG_1],MG_1[//])</f>
        <v>1</v>
      </c>
      <c r="G77" s="2" t="str">
        <f ca="1">INDEX(Table1[QTY_ECER_MG_1],MG_1[[#This Row],[//]])&amp;" "&amp;INDEX(Table1[STN_ECER_MG_1],MG_1[[#This Row],[//]])</f>
        <v xml:space="preserve"> </v>
      </c>
      <c r="H77" s="4"/>
      <c r="I77" s="4"/>
      <c r="J77" s="2">
        <f ca="1">SUM(MG_1[[#This Row],[MASUK]]-SUM(MG_1[[#This Row],[KELUAR]:[BONGKAR]]))</f>
        <v>1</v>
      </c>
    </row>
    <row r="78" spans="1:10" x14ac:dyDescent="0.25">
      <c r="A78">
        <v>77</v>
      </c>
      <c r="B78">
        <f ca="1">MATCH(MG_1[ID_1],Table1[ID_1],0)</f>
        <v>86</v>
      </c>
      <c r="C78" t="str">
        <f ca="1">INDEX(Table1[NB BM],MG_1[//])</f>
        <v>Doc Rest Prestige</v>
      </c>
      <c r="D78" t="str">
        <f ca="1">INDEX(Table1[FAKTUR],MG_1[//])</f>
        <v>UNTANA</v>
      </c>
      <c r="E78" t="str">
        <f ca="1">INDEX(Table1[SUPPLIER],MG_1[//])</f>
        <v>COMBI</v>
      </c>
      <c r="F78" s="2">
        <f ca="1">INDEX(Table1[CTN_MG_1],MG_1[//])</f>
        <v>1</v>
      </c>
      <c r="G78" s="2" t="str">
        <f ca="1">INDEX(Table1[QTY_ECER_MG_1],MG_1[[#This Row],[//]])&amp;" "&amp;INDEX(Table1[STN_ECER_MG_1],MG_1[[#This Row],[//]])</f>
        <v xml:space="preserve"> </v>
      </c>
      <c r="H78" s="4"/>
      <c r="I78" s="4"/>
      <c r="J78" s="2">
        <f ca="1">SUM(MG_1[[#This Row],[MASUK]]-SUM(MG_1[[#This Row],[KELUAR]:[BONGKAR]]))</f>
        <v>1</v>
      </c>
    </row>
    <row r="79" spans="1:10" x14ac:dyDescent="0.25">
      <c r="A79">
        <v>78</v>
      </c>
      <c r="B79">
        <f ca="1">MATCH(MG_1[ID_1],Table1[ID_1],0)</f>
        <v>87</v>
      </c>
      <c r="C79" t="str">
        <f ca="1">INDEX(Table1[NB BM],MG_1[//])</f>
        <v>Doc Rest Conception</v>
      </c>
      <c r="D79" t="str">
        <f ca="1">INDEX(Table1[FAKTUR],MG_1[//])</f>
        <v>UNTANA</v>
      </c>
      <c r="E79" t="str">
        <f ca="1">INDEX(Table1[SUPPLIER],MG_1[//])</f>
        <v>COMBI</v>
      </c>
      <c r="F79" s="2">
        <f ca="1">INDEX(Table1[CTN_MG_1],MG_1[//])</f>
        <v>1</v>
      </c>
      <c r="G79" s="2" t="str">
        <f ca="1">INDEX(Table1[QTY_ECER_MG_1],MG_1[[#This Row],[//]])&amp;" "&amp;INDEX(Table1[STN_ECER_MG_1],MG_1[[#This Row],[//]])</f>
        <v xml:space="preserve"> </v>
      </c>
      <c r="H79" s="4"/>
      <c r="I79" s="4"/>
      <c r="J79" s="2">
        <f ca="1">SUM(MG_1[[#This Row],[MASUK]]-SUM(MG_1[[#This Row],[KELUAR]:[BONGKAR]]))</f>
        <v>1</v>
      </c>
    </row>
    <row r="80" spans="1:10" x14ac:dyDescent="0.25">
      <c r="A80">
        <v>79</v>
      </c>
      <c r="B80">
        <f ca="1">MATCH(MG_1[ID_1],Table1[ID_1],0)</f>
        <v>88</v>
      </c>
      <c r="C80" t="str">
        <f ca="1">INDEX(Table1[NB BM],MG_1[//])</f>
        <v>Doc Rest Statement</v>
      </c>
      <c r="D80" t="str">
        <f ca="1">INDEX(Table1[FAKTUR],MG_1[//])</f>
        <v>UNTANA</v>
      </c>
      <c r="E80" t="str">
        <f ca="1">INDEX(Table1[SUPPLIER],MG_1[//])</f>
        <v>COMBI</v>
      </c>
      <c r="F80" s="2">
        <f ca="1">INDEX(Table1[CTN_MG_1],MG_1[//])</f>
        <v>1</v>
      </c>
      <c r="G80" s="2" t="str">
        <f ca="1">INDEX(Table1[QTY_ECER_MG_1],MG_1[[#This Row],[//]])&amp;" "&amp;INDEX(Table1[STN_ECER_MG_1],MG_1[[#This Row],[//]])</f>
        <v xml:space="preserve"> </v>
      </c>
      <c r="H80" s="4"/>
      <c r="I80" s="4"/>
      <c r="J80" s="2">
        <f ca="1">SUM(MG_1[[#This Row],[MASUK]]-SUM(MG_1[[#This Row],[KELUAR]:[BONGKAR]]))</f>
        <v>1</v>
      </c>
    </row>
    <row r="81" spans="1:10" x14ac:dyDescent="0.25">
      <c r="A81">
        <v>80</v>
      </c>
      <c r="B81">
        <f ca="1">MATCH(MG_1[ID_1],Table1[ID_1],0)</f>
        <v>89</v>
      </c>
      <c r="C81" t="str">
        <f ca="1">INDEX(Table1[NB BM],MG_1[//])</f>
        <v>Doc Rest Elegance</v>
      </c>
      <c r="D81" t="str">
        <f ca="1">INDEX(Table1[FAKTUR],MG_1[//])</f>
        <v>UNTANA</v>
      </c>
      <c r="E81" t="str">
        <f ca="1">INDEX(Table1[SUPPLIER],MG_1[//])</f>
        <v>COMBI</v>
      </c>
      <c r="F81" s="2">
        <f ca="1">INDEX(Table1[CTN_MG_1],MG_1[//])</f>
        <v>1</v>
      </c>
      <c r="G81" s="2" t="str">
        <f ca="1">INDEX(Table1[QTY_ECER_MG_1],MG_1[[#This Row],[//]])&amp;" "&amp;INDEX(Table1[STN_ECER_MG_1],MG_1[[#This Row],[//]])</f>
        <v xml:space="preserve"> </v>
      </c>
      <c r="H81" s="4"/>
      <c r="I81" s="4"/>
      <c r="J81" s="2">
        <f ca="1">SUM(MG_1[[#This Row],[MASUK]]-SUM(MG_1[[#This Row],[KELUAR]:[BONGKAR]]))</f>
        <v>1</v>
      </c>
    </row>
    <row r="82" spans="1:10" x14ac:dyDescent="0.25">
      <c r="A82">
        <v>81</v>
      </c>
      <c r="B82">
        <f ca="1">MATCH(MG_1[ID_1],Table1[ID_1],0)</f>
        <v>90</v>
      </c>
      <c r="C82" t="str">
        <f ca="1">INDEX(Table1[NB BM],MG_1[//])</f>
        <v>Doc Rest Brilliant</v>
      </c>
      <c r="D82" t="str">
        <f ca="1">INDEX(Table1[FAKTUR],MG_1[//])</f>
        <v>UNTANA</v>
      </c>
      <c r="E82" t="str">
        <f ca="1">INDEX(Table1[SUPPLIER],MG_1[//])</f>
        <v>COMBI</v>
      </c>
      <c r="F82" s="2">
        <f ca="1">INDEX(Table1[CTN_MG_1],MG_1[//])</f>
        <v>1</v>
      </c>
      <c r="G82" s="2" t="str">
        <f ca="1">INDEX(Table1[QTY_ECER_MG_1],MG_1[[#This Row],[//]])&amp;" "&amp;INDEX(Table1[STN_ECER_MG_1],MG_1[[#This Row],[//]])</f>
        <v xml:space="preserve"> </v>
      </c>
      <c r="H82" s="4"/>
      <c r="I82" s="4"/>
      <c r="J82" s="2">
        <f ca="1">SUM(MG_1[[#This Row],[MASUK]]-SUM(MG_1[[#This Row],[KELUAR]:[BONGKAR]]))</f>
        <v>1</v>
      </c>
    </row>
    <row r="83" spans="1:10" x14ac:dyDescent="0.25">
      <c r="A83">
        <v>82</v>
      </c>
      <c r="B83">
        <f ca="1">MATCH(MG_1[ID_1],Table1[ID_1],0)</f>
        <v>91</v>
      </c>
      <c r="C83" t="str">
        <f ca="1">INDEX(Table1[NB BM],MG_1[//])</f>
        <v>Sampul Samson Kwarto Batik</v>
      </c>
      <c r="D83" t="str">
        <f ca="1">INDEX(Table1[FAKTUR],MG_1[//])</f>
        <v>UNTANA</v>
      </c>
      <c r="E83" t="str">
        <f ca="1">INDEX(Table1[SUPPLIER],MG_1[//])</f>
        <v>PARAMA</v>
      </c>
      <c r="F83" s="2">
        <f ca="1">INDEX(Table1[CTN_MG_1],MG_1[//])</f>
        <v>10</v>
      </c>
      <c r="G83" s="2" t="str">
        <f ca="1">INDEX(Table1[QTY_ECER_MG_1],MG_1[[#This Row],[//]])&amp;" "&amp;INDEX(Table1[STN_ECER_MG_1],MG_1[[#This Row],[//]])</f>
        <v xml:space="preserve"> </v>
      </c>
      <c r="H83" s="4"/>
      <c r="I83" s="4"/>
      <c r="J83" s="2">
        <f ca="1">SUM(MG_1[[#This Row],[MASUK]]-SUM(MG_1[[#This Row],[KELUAR]:[BONGKAR]]))</f>
        <v>10</v>
      </c>
    </row>
    <row r="84" spans="1:10" x14ac:dyDescent="0.25">
      <c r="A84">
        <v>83</v>
      </c>
      <c r="B84">
        <f ca="1">MATCH(MG_1[ID_1],Table1[ID_1],0)</f>
        <v>92</v>
      </c>
      <c r="C84" t="str">
        <f ca="1">INDEX(Table1[NB BM],MG_1[//])</f>
        <v>Sampul Samson Boxy Batik</v>
      </c>
      <c r="D84" t="str">
        <f ca="1">INDEX(Table1[FAKTUR],MG_1[//])</f>
        <v>UNTANA</v>
      </c>
      <c r="E84" t="str">
        <f ca="1">INDEX(Table1[SUPPLIER],MG_1[//])</f>
        <v>PARAMA</v>
      </c>
      <c r="F84" s="2">
        <f ca="1">INDEX(Table1[CTN_MG_1],MG_1[//])</f>
        <v>10</v>
      </c>
      <c r="G84" s="2" t="str">
        <f ca="1">INDEX(Table1[QTY_ECER_MG_1],MG_1[[#This Row],[//]])&amp;" "&amp;INDEX(Table1[STN_ECER_MG_1],MG_1[[#This Row],[//]])</f>
        <v xml:space="preserve"> </v>
      </c>
      <c r="H84" s="4"/>
      <c r="I84" s="4"/>
      <c r="J84" s="2">
        <f ca="1">SUM(MG_1[[#This Row],[MASUK]]-SUM(MG_1[[#This Row],[KELUAR]:[BONGKAR]]))</f>
        <v>10</v>
      </c>
    </row>
    <row r="85" spans="1:10" x14ac:dyDescent="0.25">
      <c r="A85">
        <v>84</v>
      </c>
      <c r="B85">
        <f ca="1">MATCH(MG_1[ID_1],Table1[ID_1],0)</f>
        <v>93</v>
      </c>
      <c r="C85" t="str">
        <f ca="1">INDEX(Table1[NB BM],MG_1[//])</f>
        <v>O pastel JK 12W OP-12 S</v>
      </c>
      <c r="D85" t="str">
        <f ca="1">INDEX(Table1[FAKTUR],MG_1[//])</f>
        <v>ARTO MORO</v>
      </c>
      <c r="E85" t="str">
        <f ca="1">INDEX(Table1[SUPPLIER],MG_1[//])</f>
        <v>ATALI</v>
      </c>
      <c r="F85" s="2">
        <f ca="1">INDEX(Table1[CTN_MG_1],MG_1[//])</f>
        <v>5</v>
      </c>
      <c r="G85" s="2" t="str">
        <f ca="1">INDEX(Table1[QTY_ECER_MG_1],MG_1[[#This Row],[//]])&amp;" "&amp;INDEX(Table1[STN_ECER_MG_1],MG_1[[#This Row],[//]])</f>
        <v xml:space="preserve"> </v>
      </c>
      <c r="H85" s="4"/>
      <c r="I85" s="4"/>
      <c r="J85" s="2">
        <f ca="1">SUM(MG_1[[#This Row],[MASUK]]-SUM(MG_1[[#This Row],[KELUAR]:[BONGKAR]]))</f>
        <v>5</v>
      </c>
    </row>
    <row r="86" spans="1:10" x14ac:dyDescent="0.25">
      <c r="A86">
        <v>85</v>
      </c>
      <c r="B86">
        <f ca="1">MATCH(MG_1[ID_1],Table1[ID_1],0)</f>
        <v>94</v>
      </c>
      <c r="C86" t="str">
        <f ca="1">INDEX(Table1[NB BM],MG_1[//])</f>
        <v>O pastel JK 18W OP-18 S</v>
      </c>
      <c r="D86" t="str">
        <f ca="1">INDEX(Table1[FAKTUR],MG_1[//])</f>
        <v>ARTO MORO</v>
      </c>
      <c r="E86" t="str">
        <f ca="1">INDEX(Table1[SUPPLIER],MG_1[//])</f>
        <v>ATALI</v>
      </c>
      <c r="F86" s="2">
        <f ca="1">INDEX(Table1[CTN_MG_1],MG_1[//])</f>
        <v>5</v>
      </c>
      <c r="G86" s="2" t="str">
        <f ca="1">INDEX(Table1[QTY_ECER_MG_1],MG_1[[#This Row],[//]])&amp;" "&amp;INDEX(Table1[STN_ECER_MG_1],MG_1[[#This Row],[//]])</f>
        <v xml:space="preserve"> </v>
      </c>
      <c r="H86" s="4"/>
      <c r="I86" s="4"/>
      <c r="J86" s="2">
        <f ca="1">SUM(MG_1[[#This Row],[MASUK]]-SUM(MG_1[[#This Row],[KELUAR]:[BONGKAR]]))</f>
        <v>5</v>
      </c>
    </row>
    <row r="87" spans="1:10" x14ac:dyDescent="0.25">
      <c r="A87">
        <v>86</v>
      </c>
      <c r="B87">
        <f ca="1">MATCH(MG_1[ID_1],Table1[ID_1],0)</f>
        <v>95</v>
      </c>
      <c r="C87" t="str">
        <f ca="1">INDEX(Table1[NB BM],MG_1[//])</f>
        <v>O pastel JK 24W OP-24 S</v>
      </c>
      <c r="D87" t="str">
        <f ca="1">INDEX(Table1[FAKTUR],MG_1[//])</f>
        <v>ARTO MORO</v>
      </c>
      <c r="E87" t="str">
        <f ca="1">INDEX(Table1[SUPPLIER],MG_1[//])</f>
        <v>ATALI</v>
      </c>
      <c r="F87" s="2">
        <f ca="1">INDEX(Table1[CTN_MG_1],MG_1[//])</f>
        <v>5</v>
      </c>
      <c r="G87" s="2" t="str">
        <f ca="1">INDEX(Table1[QTY_ECER_MG_1],MG_1[[#This Row],[//]])&amp;" "&amp;INDEX(Table1[STN_ECER_MG_1],MG_1[[#This Row],[//]])</f>
        <v xml:space="preserve"> </v>
      </c>
      <c r="H87" s="4"/>
      <c r="I87" s="4"/>
      <c r="J87" s="2">
        <f ca="1">SUM(MG_1[[#This Row],[MASUK]]-SUM(MG_1[[#This Row],[KELUAR]:[BONGKAR]]))</f>
        <v>5</v>
      </c>
    </row>
    <row r="88" spans="1:10" x14ac:dyDescent="0.25">
      <c r="A88">
        <v>87</v>
      </c>
      <c r="B88">
        <f ca="1">MATCH(MG_1[ID_1],Table1[ID_1],0)</f>
        <v>96</v>
      </c>
      <c r="C88" t="str">
        <f ca="1">INDEX(Table1[NB BM],MG_1[//])</f>
        <v>O pastel JK 36W OP-36 S</v>
      </c>
      <c r="D88" t="str">
        <f ca="1">INDEX(Table1[FAKTUR],MG_1[//])</f>
        <v>ARTO MORO</v>
      </c>
      <c r="E88" t="str">
        <f ca="1">INDEX(Table1[SUPPLIER],MG_1[//])</f>
        <v>ATALI</v>
      </c>
      <c r="F88" s="2">
        <f ca="1">INDEX(Table1[CTN_MG_1],MG_1[//])</f>
        <v>3</v>
      </c>
      <c r="G88" s="2" t="str">
        <f ca="1">INDEX(Table1[QTY_ECER_MG_1],MG_1[[#This Row],[//]])&amp;" "&amp;INDEX(Table1[STN_ECER_MG_1],MG_1[[#This Row],[//]])</f>
        <v xml:space="preserve"> </v>
      </c>
      <c r="H88" s="4"/>
      <c r="I88" s="4"/>
      <c r="J88" s="2">
        <f ca="1">SUM(MG_1[[#This Row],[MASUK]]-SUM(MG_1[[#This Row],[KELUAR]:[BONGKAR]]))</f>
        <v>3</v>
      </c>
    </row>
    <row r="89" spans="1:10" x14ac:dyDescent="0.25">
      <c r="A89">
        <v>88</v>
      </c>
      <c r="B89">
        <f ca="1">MATCH(MG_1[ID_1],Table1[ID_1],0)</f>
        <v>97</v>
      </c>
      <c r="C89" t="str">
        <f ca="1">INDEX(Table1[NB BM],MG_1[//])</f>
        <v>O pastel JK 48W OP-48 S</v>
      </c>
      <c r="D89" t="str">
        <f ca="1">INDEX(Table1[FAKTUR],MG_1[//])</f>
        <v>ARTO MORO</v>
      </c>
      <c r="E89" t="str">
        <f ca="1">INDEX(Table1[SUPPLIER],MG_1[//])</f>
        <v>ATALI</v>
      </c>
      <c r="F89" s="2">
        <f ca="1">INDEX(Table1[CTN_MG_1],MG_1[//])</f>
        <v>2</v>
      </c>
      <c r="G89" s="2" t="str">
        <f ca="1">INDEX(Table1[QTY_ECER_MG_1],MG_1[[#This Row],[//]])&amp;" "&amp;INDEX(Table1[STN_ECER_MG_1],MG_1[[#This Row],[//]])</f>
        <v xml:space="preserve"> </v>
      </c>
      <c r="H89" s="4"/>
      <c r="I89" s="4"/>
      <c r="J89" s="2">
        <f ca="1">SUM(MG_1[[#This Row],[MASUK]]-SUM(MG_1[[#This Row],[KELUAR]:[BONGKAR]]))</f>
        <v>2</v>
      </c>
    </row>
    <row r="90" spans="1:10" x14ac:dyDescent="0.25">
      <c r="A90">
        <v>89</v>
      </c>
      <c r="B90">
        <f ca="1">MATCH(MG_1[ID_1],Table1[ID_1],0)</f>
        <v>98</v>
      </c>
      <c r="C90" t="str">
        <f ca="1">INDEX(Table1[NB BM],MG_1[//])</f>
        <v>O pastel JK 55W OP-55 S</v>
      </c>
      <c r="D90" t="str">
        <f ca="1">INDEX(Table1[FAKTUR],MG_1[//])</f>
        <v>ARTO MORO</v>
      </c>
      <c r="E90" t="str">
        <f ca="1">INDEX(Table1[SUPPLIER],MG_1[//])</f>
        <v>ATALI</v>
      </c>
      <c r="F90" s="2">
        <f ca="1">INDEX(Table1[CTN_MG_1],MG_1[//])</f>
        <v>3</v>
      </c>
      <c r="G90" s="2" t="str">
        <f ca="1">INDEX(Table1[QTY_ECER_MG_1],MG_1[[#This Row],[//]])&amp;" "&amp;INDEX(Table1[STN_ECER_MG_1],MG_1[[#This Row],[//]])</f>
        <v xml:space="preserve"> </v>
      </c>
      <c r="H90" s="4"/>
      <c r="I90" s="4"/>
      <c r="J90" s="2">
        <f ca="1">SUM(MG_1[[#This Row],[MASUK]]-SUM(MG_1[[#This Row],[KELUAR]:[BONGKAR]]))</f>
        <v>3</v>
      </c>
    </row>
    <row r="91" spans="1:10" x14ac:dyDescent="0.25">
      <c r="A91">
        <v>90</v>
      </c>
      <c r="B91">
        <f ca="1">MATCH(MG_1[ID_1],Table1[ID_1],0)</f>
        <v>99</v>
      </c>
      <c r="C91" t="str">
        <f ca="1">INDEX(Table1[NB BM],MG_1[//])</f>
        <v>O pastel JK 12W OP-12 S</v>
      </c>
      <c r="D91" t="str">
        <f ca="1">INDEX(Table1[FAKTUR],MG_1[//])</f>
        <v>ARTO MORO</v>
      </c>
      <c r="E91" t="str">
        <f ca="1">INDEX(Table1[SUPPLIER],MG_1[//])</f>
        <v>ATALI</v>
      </c>
      <c r="F91" s="2">
        <f ca="1">INDEX(Table1[CTN_MG_1],MG_1[//])</f>
        <v>2</v>
      </c>
      <c r="G91" s="2" t="str">
        <f ca="1">INDEX(Table1[QTY_ECER_MG_1],MG_1[[#This Row],[//]])&amp;" "&amp;INDEX(Table1[STN_ECER_MG_1],MG_1[[#This Row],[//]])</f>
        <v xml:space="preserve"> </v>
      </c>
      <c r="H91" s="4"/>
      <c r="I91" s="4"/>
      <c r="J91" s="2">
        <f ca="1">SUM(MG_1[[#This Row],[MASUK]]-SUM(MG_1[[#This Row],[KELUAR]:[BONGKAR]]))</f>
        <v>2</v>
      </c>
    </row>
    <row r="92" spans="1:10" x14ac:dyDescent="0.25">
      <c r="A92">
        <v>91</v>
      </c>
      <c r="B92">
        <f ca="1">MATCH(MG_1[ID_1],Table1[ID_1],0)</f>
        <v>100</v>
      </c>
      <c r="C92" t="str">
        <f ca="1">INDEX(Table1[NB BM],MG_1[//])</f>
        <v>O pastel JK 24W OP-24 S</v>
      </c>
      <c r="D92" t="str">
        <f ca="1">INDEX(Table1[FAKTUR],MG_1[//])</f>
        <v>ARTO MORO</v>
      </c>
      <c r="E92" t="str">
        <f ca="1">INDEX(Table1[SUPPLIER],MG_1[//])</f>
        <v>ATALI</v>
      </c>
      <c r="F92" s="2">
        <f ca="1">INDEX(Table1[CTN_MG_1],MG_1[//])</f>
        <v>7</v>
      </c>
      <c r="G92" s="2" t="str">
        <f ca="1">INDEX(Table1[QTY_ECER_MG_1],MG_1[[#This Row],[//]])&amp;" "&amp;INDEX(Table1[STN_ECER_MG_1],MG_1[[#This Row],[//]])</f>
        <v xml:space="preserve"> </v>
      </c>
      <c r="H92" s="4"/>
      <c r="I92" s="4"/>
      <c r="J92" s="2">
        <f ca="1">SUM(MG_1[[#This Row],[MASUK]]-SUM(MG_1[[#This Row],[KELUAR]:[BONGKAR]]))</f>
        <v>7</v>
      </c>
    </row>
    <row r="93" spans="1:10" x14ac:dyDescent="0.25">
      <c r="A93">
        <v>92</v>
      </c>
      <c r="B93">
        <f ca="1">MATCH(MG_1[ID_1],Table1[ID_1],0)</f>
        <v>101</v>
      </c>
      <c r="C93" t="str">
        <f ca="1">INDEX(Table1[NB BM],MG_1[//])</f>
        <v>O pastel JK 72W OP-72 S</v>
      </c>
      <c r="D93" t="str">
        <f ca="1">INDEX(Table1[FAKTUR],MG_1[//])</f>
        <v>ARTO MORO</v>
      </c>
      <c r="E93" t="str">
        <f ca="1">INDEX(Table1[SUPPLIER],MG_1[//])</f>
        <v>ATALI</v>
      </c>
      <c r="F93" s="2">
        <f ca="1">INDEX(Table1[CTN_MG_1],MG_1[//])</f>
        <v>1</v>
      </c>
      <c r="G93" s="2" t="str">
        <f ca="1">INDEX(Table1[QTY_ECER_MG_1],MG_1[[#This Row],[//]])&amp;" "&amp;INDEX(Table1[STN_ECER_MG_1],MG_1[[#This Row],[//]])</f>
        <v xml:space="preserve"> </v>
      </c>
      <c r="H93" s="4"/>
      <c r="I93" s="4"/>
      <c r="J93" s="2">
        <f ca="1">SUM(MG_1[[#This Row],[MASUK]]-SUM(MG_1[[#This Row],[KELUAR]:[BONGKAR]]))</f>
        <v>1</v>
      </c>
    </row>
    <row r="94" spans="1:10" x14ac:dyDescent="0.25">
      <c r="A94">
        <v>93</v>
      </c>
      <c r="B94">
        <f ca="1">MATCH(MG_1[ID_1],Table1[ID_1],0)</f>
        <v>102</v>
      </c>
      <c r="C94" t="str">
        <f ca="1">INDEX(Table1[NB BM],MG_1[//])</f>
        <v>O pastel JK 12W OP-12 CHC Compact</v>
      </c>
      <c r="D94" t="str">
        <f ca="1">INDEX(Table1[FAKTUR],MG_1[//])</f>
        <v>ARTO MORO</v>
      </c>
      <c r="E94" t="str">
        <f ca="1">INDEX(Table1[SUPPLIER],MG_1[//])</f>
        <v>ATALI</v>
      </c>
      <c r="F94" s="2">
        <f ca="1">INDEX(Table1[CTN_MG_1],MG_1[//])</f>
        <v>2</v>
      </c>
      <c r="G94" s="2" t="str">
        <f ca="1">INDEX(Table1[QTY_ECER_MG_1],MG_1[[#This Row],[//]])&amp;" "&amp;INDEX(Table1[STN_ECER_MG_1],MG_1[[#This Row],[//]])</f>
        <v xml:space="preserve"> </v>
      </c>
      <c r="H94" s="4"/>
      <c r="I94" s="4"/>
      <c r="J94" s="2">
        <f ca="1">SUM(MG_1[[#This Row],[MASUK]]-SUM(MG_1[[#This Row],[KELUAR]:[BONGKAR]]))</f>
        <v>2</v>
      </c>
    </row>
    <row r="95" spans="1:10" x14ac:dyDescent="0.25">
      <c r="A95">
        <v>94</v>
      </c>
      <c r="B95">
        <f ca="1">MATCH(MG_1[ID_1],Table1[ID_1],0)</f>
        <v>103</v>
      </c>
      <c r="C95" t="str">
        <f ca="1">INDEX(Table1[NB BM],MG_1[//])</f>
        <v>Jangka set JK MS-55</v>
      </c>
      <c r="D95" t="str">
        <f ca="1">INDEX(Table1[FAKTUR],MG_1[//])</f>
        <v>ARTO MORO</v>
      </c>
      <c r="E95" t="str">
        <f ca="1">INDEX(Table1[SUPPLIER],MG_1[//])</f>
        <v>ATALI</v>
      </c>
      <c r="F95" s="2">
        <f ca="1">INDEX(Table1[CTN_MG_1],MG_1[//])</f>
        <v>1</v>
      </c>
      <c r="G95" s="2" t="str">
        <f ca="1">INDEX(Table1[QTY_ECER_MG_1],MG_1[[#This Row],[//]])&amp;" "&amp;INDEX(Table1[STN_ECER_MG_1],MG_1[[#This Row],[//]])</f>
        <v xml:space="preserve"> </v>
      </c>
      <c r="H95" s="4"/>
      <c r="I95" s="4"/>
      <c r="J95" s="2">
        <f ca="1">SUM(MG_1[[#This Row],[MASUK]]-SUM(MG_1[[#This Row],[KELUAR]:[BONGKAR]]))</f>
        <v>1</v>
      </c>
    </row>
    <row r="96" spans="1:10" x14ac:dyDescent="0.25">
      <c r="A96">
        <v>95</v>
      </c>
      <c r="B96">
        <f ca="1">MATCH(MG_1[ID_1],Table1[ID_1],0)</f>
        <v>104</v>
      </c>
      <c r="C96" t="str">
        <f ca="1">INDEX(Table1[NB BM],MG_1[//])</f>
        <v>Jangka set JK MS-75</v>
      </c>
      <c r="D96" t="str">
        <f ca="1">INDEX(Table1[FAKTUR],MG_1[//])</f>
        <v>ARTO MORO</v>
      </c>
      <c r="E96" t="str">
        <f ca="1">INDEX(Table1[SUPPLIER],MG_1[//])</f>
        <v>ATALI</v>
      </c>
      <c r="F96" s="2">
        <f ca="1">INDEX(Table1[CTN_MG_1],MG_1[//])</f>
        <v>1</v>
      </c>
      <c r="G96" s="2" t="str">
        <f ca="1">INDEX(Table1[QTY_ECER_MG_1],MG_1[[#This Row],[//]])&amp;" "&amp;INDEX(Table1[STN_ECER_MG_1],MG_1[[#This Row],[//]])</f>
        <v xml:space="preserve"> </v>
      </c>
      <c r="H96" s="4"/>
      <c r="I96" s="4"/>
      <c r="J96" s="2">
        <f ca="1">SUM(MG_1[[#This Row],[MASUK]]-SUM(MG_1[[#This Row],[KELUAR]:[BONGKAR]]))</f>
        <v>1</v>
      </c>
    </row>
    <row r="97" spans="1:10" x14ac:dyDescent="0.25">
      <c r="A97">
        <v>96</v>
      </c>
      <c r="B97">
        <f ca="1">MATCH(MG_1[ID_1],Table1[ID_1],0)</f>
        <v>105</v>
      </c>
      <c r="C97" t="str">
        <f ca="1">INDEX(Table1[NB BM],MG_1[//])</f>
        <v>Gunting JK SC-838</v>
      </c>
      <c r="D97" t="str">
        <f ca="1">INDEX(Table1[FAKTUR],MG_1[//])</f>
        <v>ARTO MORO</v>
      </c>
      <c r="E97" t="str">
        <f ca="1">INDEX(Table1[SUPPLIER],MG_1[//])</f>
        <v>ATALI</v>
      </c>
      <c r="F97" s="2">
        <f ca="1">INDEX(Table1[CTN_MG_1],MG_1[//])</f>
        <v>1</v>
      </c>
      <c r="G97" s="2" t="str">
        <f ca="1">INDEX(Table1[QTY_ECER_MG_1],MG_1[[#This Row],[//]])&amp;" "&amp;INDEX(Table1[STN_ECER_MG_1],MG_1[[#This Row],[//]])</f>
        <v xml:space="preserve"> </v>
      </c>
      <c r="H97" s="4"/>
      <c r="I97" s="4"/>
      <c r="J97" s="2">
        <f ca="1">SUM(MG_1[[#This Row],[MASUK]]-SUM(MG_1[[#This Row],[KELUAR]:[BONGKAR]]))</f>
        <v>1</v>
      </c>
    </row>
    <row r="98" spans="1:10" x14ac:dyDescent="0.25">
      <c r="A98">
        <v>97</v>
      </c>
      <c r="B98">
        <f ca="1">MATCH(MG_1[ID_1],Table1[ID_1],0)</f>
        <v>106</v>
      </c>
      <c r="C98" t="str">
        <f ca="1">INDEX(Table1[NB BM],MG_1[//])</f>
        <v>Tipe-ex JK-101 A</v>
      </c>
      <c r="D98" t="str">
        <f ca="1">INDEX(Table1[FAKTUR],MG_1[//])</f>
        <v>ARTO MORO</v>
      </c>
      <c r="E98" t="str">
        <f ca="1">INDEX(Table1[SUPPLIER],MG_1[//])</f>
        <v>ATALI</v>
      </c>
      <c r="F98" s="2">
        <f ca="1">INDEX(Table1[CTN_MG_1],MG_1[//])</f>
        <v>2</v>
      </c>
      <c r="G98" s="2" t="str">
        <f ca="1">INDEX(Table1[QTY_ECER_MG_1],MG_1[[#This Row],[//]])&amp;" "&amp;INDEX(Table1[STN_ECER_MG_1],MG_1[[#This Row],[//]])</f>
        <v xml:space="preserve"> </v>
      </c>
      <c r="H98" s="4"/>
      <c r="I98" s="4"/>
      <c r="J98" s="2">
        <f ca="1">SUM(MG_1[[#This Row],[MASUK]]-SUM(MG_1[[#This Row],[KELUAR]:[BONGKAR]]))</f>
        <v>2</v>
      </c>
    </row>
    <row r="99" spans="1:10" x14ac:dyDescent="0.25">
      <c r="A99">
        <v>98</v>
      </c>
      <c r="B99">
        <f ca="1">MATCH(MG_1[ID_1],Table1[ID_1],0)</f>
        <v>107</v>
      </c>
      <c r="C99" t="str">
        <f ca="1">INDEX(Table1[NB BM],MG_1[//])</f>
        <v>Bp JK BP-349-12 Vokus Trans Hitam</v>
      </c>
      <c r="D99" t="str">
        <f ca="1">INDEX(Table1[FAKTUR],MG_1[//])</f>
        <v>ARTO MORO</v>
      </c>
      <c r="E99" t="str">
        <f ca="1">INDEX(Table1[SUPPLIER],MG_1[//])</f>
        <v>ATALI</v>
      </c>
      <c r="F99" s="2">
        <f ca="1">INDEX(Table1[CTN_MG_1],MG_1[//])</f>
        <v>0</v>
      </c>
      <c r="G99" s="2" t="str">
        <f ca="1">INDEX(Table1[QTY_ECER_MG_1],MG_1[[#This Row],[//]])&amp;" "&amp;INDEX(Table1[STN_ECER_MG_1],MG_1[[#This Row],[//]])</f>
        <v>144 PCS</v>
      </c>
      <c r="H99" s="4"/>
      <c r="I99" s="4"/>
      <c r="J99" s="2">
        <f ca="1">SUM(MG_1[[#This Row],[MASUK]]-SUM(MG_1[[#This Row],[KELUAR]:[BONGKAR]]))</f>
        <v>0</v>
      </c>
    </row>
    <row r="100" spans="1:10" x14ac:dyDescent="0.25">
      <c r="A100">
        <v>99</v>
      </c>
      <c r="B100">
        <f ca="1">MATCH(MG_1[ID_1],Table1[ID_1],0)</f>
        <v>108</v>
      </c>
      <c r="C100" t="str">
        <f ca="1">INDEX(Table1[NB BM],MG_1[//])</f>
        <v>Pc Kenko PC-0719-UR</v>
      </c>
      <c r="D100" t="str">
        <f ca="1">INDEX(Table1[FAKTUR],MG_1[//])</f>
        <v>ARTO MORO</v>
      </c>
      <c r="E100" t="str">
        <f ca="1">INDEX(Table1[SUPPLIER],MG_1[//])</f>
        <v>KENKO</v>
      </c>
      <c r="F100" s="2">
        <f ca="1">INDEX(Table1[CTN_MG_1],MG_1[//])</f>
        <v>10</v>
      </c>
      <c r="G100" s="2" t="str">
        <f ca="1">INDEX(Table1[QTY_ECER_MG_1],MG_1[[#This Row],[//]])&amp;" "&amp;INDEX(Table1[STN_ECER_MG_1],MG_1[[#This Row],[//]])</f>
        <v xml:space="preserve"> </v>
      </c>
      <c r="H100" s="4"/>
      <c r="I100" s="4"/>
      <c r="J100" s="2">
        <f ca="1">SUM(MG_1[[#This Row],[MASUK]]-SUM(MG_1[[#This Row],[KELUAR]:[BONGKAR]]))</f>
        <v>10</v>
      </c>
    </row>
    <row r="101" spans="1:10" x14ac:dyDescent="0.25">
      <c r="A101">
        <v>100</v>
      </c>
      <c r="B101">
        <f ca="1">MATCH(MG_1[ID_1],Table1[ID_1],0)</f>
        <v>109</v>
      </c>
      <c r="C101" t="str">
        <f ca="1">INDEX(Table1[NB BM],MG_1[//])</f>
        <v>PW Kenko 12W CP-12 F NWE nonwood</v>
      </c>
      <c r="D101" t="str">
        <f ca="1">INDEX(Table1[FAKTUR],MG_1[//])</f>
        <v>ARTO MORO</v>
      </c>
      <c r="E101" t="str">
        <f ca="1">INDEX(Table1[SUPPLIER],MG_1[//])</f>
        <v>KENKO</v>
      </c>
      <c r="F101" s="2">
        <f ca="1">INDEX(Table1[CTN_MG_1],MG_1[//])</f>
        <v>12</v>
      </c>
      <c r="G101" s="2" t="str">
        <f ca="1">INDEX(Table1[QTY_ECER_MG_1],MG_1[[#This Row],[//]])&amp;" "&amp;INDEX(Table1[STN_ECER_MG_1],MG_1[[#This Row],[//]])</f>
        <v xml:space="preserve"> </v>
      </c>
      <c r="H101" s="4"/>
      <c r="I101" s="4"/>
      <c r="J101" s="2">
        <f ca="1">SUM(MG_1[[#This Row],[MASUK]]-SUM(MG_1[[#This Row],[KELUAR]:[BONGKAR]]))</f>
        <v>12</v>
      </c>
    </row>
    <row r="102" spans="1:10" x14ac:dyDescent="0.25">
      <c r="A102">
        <v>101</v>
      </c>
      <c r="B102">
        <f ca="1">MATCH(MG_1[ID_1],Table1[ID_1],0)</f>
        <v>110</v>
      </c>
      <c r="C102" t="str">
        <f ca="1">INDEX(Table1[NB BM],MG_1[//])</f>
        <v>PW bicolor Kenko 12W CP-12 FBC classic</v>
      </c>
      <c r="D102" t="str">
        <f ca="1">INDEX(Table1[FAKTUR],MG_1[//])</f>
        <v>ARTO MORO</v>
      </c>
      <c r="E102" t="str">
        <f ca="1">INDEX(Table1[SUPPLIER],MG_1[//])</f>
        <v>KENKO</v>
      </c>
      <c r="F102" s="2">
        <f ca="1">INDEX(Table1[CTN_MG_1],MG_1[//])</f>
        <v>3</v>
      </c>
      <c r="G102" s="2" t="str">
        <f ca="1">INDEX(Table1[QTY_ECER_MG_1],MG_1[[#This Row],[//]])&amp;" "&amp;INDEX(Table1[STN_ECER_MG_1],MG_1[[#This Row],[//]])</f>
        <v xml:space="preserve"> </v>
      </c>
      <c r="H102" s="4"/>
      <c r="I102" s="4"/>
      <c r="J102" s="2">
        <f ca="1">SUM(MG_1[[#This Row],[MASUK]]-SUM(MG_1[[#This Row],[KELUAR]:[BONGKAR]]))</f>
        <v>3</v>
      </c>
    </row>
    <row r="103" spans="1:10" x14ac:dyDescent="0.25">
      <c r="A103">
        <v>102</v>
      </c>
      <c r="B103">
        <f ca="1">MATCH(MG_1[ID_1],Table1[ID_1],0)</f>
        <v>111</v>
      </c>
      <c r="C103" t="str">
        <f ca="1">INDEX(Table1[NB BM],MG_1[//])</f>
        <v>PW Kenko 24W CP-24 F kaleng</v>
      </c>
      <c r="D103" t="str">
        <f ca="1">INDEX(Table1[FAKTUR],MG_1[//])</f>
        <v>ARTO MORO</v>
      </c>
      <c r="E103" t="str">
        <f ca="1">INDEX(Table1[SUPPLIER],MG_1[//])</f>
        <v>KENKO</v>
      </c>
      <c r="F103" s="2">
        <f ca="1">INDEX(Table1[CTN_MG_1],MG_1[//])</f>
        <v>2</v>
      </c>
      <c r="G103" s="2" t="str">
        <f ca="1">INDEX(Table1[QTY_ECER_MG_1],MG_1[[#This Row],[//]])&amp;" "&amp;INDEX(Table1[STN_ECER_MG_1],MG_1[[#This Row],[//]])</f>
        <v xml:space="preserve"> </v>
      </c>
      <c r="H103" s="4"/>
      <c r="I103" s="4"/>
      <c r="J103" s="2">
        <f ca="1">SUM(MG_1[[#This Row],[MASUK]]-SUM(MG_1[[#This Row],[KELUAR]:[BONGKAR]]))</f>
        <v>2</v>
      </c>
    </row>
    <row r="104" spans="1:10" x14ac:dyDescent="0.25">
      <c r="A104">
        <v>103</v>
      </c>
      <c r="B104">
        <f ca="1">MATCH(MG_1[ID_1],Table1[ID_1],0)</f>
        <v>112</v>
      </c>
      <c r="C104" t="str">
        <f ca="1">INDEX(Table1[NB BM],MG_1[//])</f>
        <v>Pocket note Kenko PN-403</v>
      </c>
      <c r="D104" t="str">
        <f ca="1">INDEX(Table1[FAKTUR],MG_1[//])</f>
        <v>ARTO MORO</v>
      </c>
      <c r="E104" t="str">
        <f ca="1">INDEX(Table1[SUPPLIER],MG_1[//])</f>
        <v>KENKO</v>
      </c>
      <c r="F104" s="2">
        <f ca="1">INDEX(Table1[CTN_MG_1],MG_1[//])</f>
        <v>1</v>
      </c>
      <c r="G104" s="2" t="str">
        <f ca="1">INDEX(Table1[QTY_ECER_MG_1],MG_1[[#This Row],[//]])&amp;" "&amp;INDEX(Table1[STN_ECER_MG_1],MG_1[[#This Row],[//]])</f>
        <v xml:space="preserve"> </v>
      </c>
      <c r="H104" s="4"/>
      <c r="I104" s="4"/>
      <c r="J104" s="2">
        <f ca="1">SUM(MG_1[[#This Row],[MASUK]]-SUM(MG_1[[#This Row],[KELUAR]:[BONGKAR]]))</f>
        <v>1</v>
      </c>
    </row>
    <row r="105" spans="1:10" x14ac:dyDescent="0.25">
      <c r="A105">
        <v>104</v>
      </c>
      <c r="B105">
        <f ca="1">MATCH(MG_1[ID_1],Table1[ID_1],0)</f>
        <v>113</v>
      </c>
      <c r="C105" t="str">
        <f ca="1">INDEX(Table1[NB BM],MG_1[//])</f>
        <v>Lem cair Kenko LG-35</v>
      </c>
      <c r="D105" t="str">
        <f ca="1">INDEX(Table1[FAKTUR],MG_1[//])</f>
        <v>ARTO MORO</v>
      </c>
      <c r="E105" t="str">
        <f ca="1">INDEX(Table1[SUPPLIER],MG_1[//])</f>
        <v>KENKO</v>
      </c>
      <c r="F105" s="2">
        <f ca="1">INDEX(Table1[CTN_MG_1],MG_1[//])</f>
        <v>1</v>
      </c>
      <c r="G105" s="2" t="str">
        <f ca="1">INDEX(Table1[QTY_ECER_MG_1],MG_1[[#This Row],[//]])&amp;" "&amp;INDEX(Table1[STN_ECER_MG_1],MG_1[[#This Row],[//]])</f>
        <v xml:space="preserve"> </v>
      </c>
      <c r="H105" s="4"/>
      <c r="I105" s="4"/>
      <c r="J105" s="2">
        <f ca="1">SUM(MG_1[[#This Row],[MASUK]]-SUM(MG_1[[#This Row],[KELUAR]:[BONGKAR]]))</f>
        <v>1</v>
      </c>
    </row>
    <row r="106" spans="1:10" x14ac:dyDescent="0.25">
      <c r="A106">
        <v>105</v>
      </c>
      <c r="B106">
        <f ca="1">MATCH(MG_1[ID_1],Table1[ID_1],0)</f>
        <v>114</v>
      </c>
      <c r="C106" t="str">
        <f ca="1">INDEX(Table1[NB BM],MG_1[//])</f>
        <v>Tape Dispenser Kenko TD-201</v>
      </c>
      <c r="D106" t="str">
        <f ca="1">INDEX(Table1[FAKTUR],MG_1[//])</f>
        <v>ARTO MORO</v>
      </c>
      <c r="E106" t="str">
        <f ca="1">INDEX(Table1[SUPPLIER],MG_1[//])</f>
        <v>KENKO</v>
      </c>
      <c r="F106" s="2">
        <f ca="1">INDEX(Table1[CTN_MG_1],MG_1[//])</f>
        <v>1</v>
      </c>
      <c r="G106" s="2" t="str">
        <f ca="1">INDEX(Table1[QTY_ECER_MG_1],MG_1[[#This Row],[//]])&amp;" "&amp;INDEX(Table1[STN_ECER_MG_1],MG_1[[#This Row],[//]])</f>
        <v xml:space="preserve"> </v>
      </c>
      <c r="H106" s="4"/>
      <c r="I106" s="4"/>
      <c r="J106" s="2">
        <f ca="1">SUM(MG_1[[#This Row],[MASUK]]-SUM(MG_1[[#This Row],[KELUAR]:[BONGKAR]]))</f>
        <v>1</v>
      </c>
    </row>
    <row r="107" spans="1:10" x14ac:dyDescent="0.25">
      <c r="A107">
        <v>106</v>
      </c>
      <c r="B107">
        <f ca="1">MATCH(MG_1[ID_1],Table1[ID_1],0)</f>
        <v>115</v>
      </c>
      <c r="C107" t="str">
        <f ca="1">INDEX(Table1[NB BM],MG_1[//])</f>
        <v>Tape Dispenser Kenko TD-321</v>
      </c>
      <c r="D107" t="str">
        <f ca="1">INDEX(Table1[FAKTUR],MG_1[//])</f>
        <v>ARTO MORO</v>
      </c>
      <c r="E107" t="str">
        <f ca="1">INDEX(Table1[SUPPLIER],MG_1[//])</f>
        <v>KENKO</v>
      </c>
      <c r="F107" s="2">
        <f ca="1">INDEX(Table1[CTN_MG_1],MG_1[//])</f>
        <v>1</v>
      </c>
      <c r="G107" s="2" t="str">
        <f ca="1">INDEX(Table1[QTY_ECER_MG_1],MG_1[[#This Row],[//]])&amp;" "&amp;INDEX(Table1[STN_ECER_MG_1],MG_1[[#This Row],[//]])</f>
        <v xml:space="preserve"> </v>
      </c>
      <c r="H107" s="4"/>
      <c r="I107" s="4"/>
      <c r="J107" s="2">
        <f ca="1">SUM(MG_1[[#This Row],[MASUK]]-SUM(MG_1[[#This Row],[KELUAR]:[BONGKAR]]))</f>
        <v>1</v>
      </c>
    </row>
    <row r="108" spans="1:10" x14ac:dyDescent="0.25">
      <c r="A108">
        <v>107</v>
      </c>
      <c r="B108">
        <f ca="1">MATCH(MG_1[ID_1],Table1[ID_1],0)</f>
        <v>116</v>
      </c>
      <c r="C108" t="str">
        <f ca="1">INDEX(Table1[NB BM],MG_1[//])</f>
        <v>L Leaf Kenko B5-LL 100-2670</v>
      </c>
      <c r="D108" t="str">
        <f ca="1">INDEX(Table1[FAKTUR],MG_1[//])</f>
        <v>ARTO MORO</v>
      </c>
      <c r="E108" t="str">
        <f ca="1">INDEX(Table1[SUPPLIER],MG_1[//])</f>
        <v>KENKO</v>
      </c>
      <c r="F108" s="2">
        <f ca="1">INDEX(Table1[CTN_MG_1],MG_1[//])</f>
        <v>1</v>
      </c>
      <c r="G108" s="2" t="str">
        <f ca="1">INDEX(Table1[QTY_ECER_MG_1],MG_1[[#This Row],[//]])&amp;" "&amp;INDEX(Table1[STN_ECER_MG_1],MG_1[[#This Row],[//]])</f>
        <v xml:space="preserve"> </v>
      </c>
      <c r="H108" s="4"/>
      <c r="I108" s="4"/>
      <c r="J108" s="2">
        <f ca="1">SUM(MG_1[[#This Row],[MASUK]]-SUM(MG_1[[#This Row],[KELUAR]:[BONGKAR]]))</f>
        <v>1</v>
      </c>
    </row>
    <row r="109" spans="1:10" x14ac:dyDescent="0.25">
      <c r="A109">
        <v>108</v>
      </c>
      <c r="B109">
        <f ca="1">MATCH(MG_1[ID_1],Table1[ID_1],0)</f>
        <v>117</v>
      </c>
      <c r="C109" t="str">
        <f ca="1">INDEX(Table1[NB BM],MG_1[//])</f>
        <v>Garisan Besi Kenko 15cm</v>
      </c>
      <c r="D109" t="str">
        <f ca="1">INDEX(Table1[FAKTUR],MG_1[//])</f>
        <v>ARTO MORO</v>
      </c>
      <c r="E109" t="str">
        <f ca="1">INDEX(Table1[SUPPLIER],MG_1[//])</f>
        <v>KENKO</v>
      </c>
      <c r="F109" s="2">
        <f ca="1">INDEX(Table1[CTN_MG_1],MG_1[//])</f>
        <v>1</v>
      </c>
      <c r="G109" s="2" t="str">
        <f ca="1">INDEX(Table1[QTY_ECER_MG_1],MG_1[[#This Row],[//]])&amp;" "&amp;INDEX(Table1[STN_ECER_MG_1],MG_1[[#This Row],[//]])</f>
        <v xml:space="preserve"> </v>
      </c>
      <c r="H109" s="4"/>
      <c r="I109" s="4"/>
      <c r="J109" s="2">
        <f ca="1">SUM(MG_1[[#This Row],[MASUK]]-SUM(MG_1[[#This Row],[KELUAR]:[BONGKAR]]))</f>
        <v>1</v>
      </c>
    </row>
    <row r="110" spans="1:10" x14ac:dyDescent="0.25">
      <c r="A110">
        <v>109</v>
      </c>
      <c r="B110">
        <f ca="1">MATCH(MG_1[ID_1],Table1[ID_1],0)</f>
        <v>118</v>
      </c>
      <c r="C110" t="str">
        <f ca="1">INDEX(Table1[NB BM],MG_1[//])</f>
        <v>Garisan Besi Kenko 20cm</v>
      </c>
      <c r="D110" t="str">
        <f ca="1">INDEX(Table1[FAKTUR],MG_1[//])</f>
        <v>ARTO MORO</v>
      </c>
      <c r="E110" t="str">
        <f ca="1">INDEX(Table1[SUPPLIER],MG_1[//])</f>
        <v>KENKO</v>
      </c>
      <c r="F110" s="2">
        <f ca="1">INDEX(Table1[CTN_MG_1],MG_1[//])</f>
        <v>1</v>
      </c>
      <c r="G110" s="2" t="str">
        <f ca="1">INDEX(Table1[QTY_ECER_MG_1],MG_1[[#This Row],[//]])&amp;" "&amp;INDEX(Table1[STN_ECER_MG_1],MG_1[[#This Row],[//]])</f>
        <v xml:space="preserve"> </v>
      </c>
      <c r="H110" s="4"/>
      <c r="I110" s="4"/>
      <c r="J110" s="2">
        <f ca="1">SUM(MG_1[[#This Row],[MASUK]]-SUM(MG_1[[#This Row],[KELUAR]:[BONGKAR]]))</f>
        <v>1</v>
      </c>
    </row>
    <row r="111" spans="1:10" x14ac:dyDescent="0.25">
      <c r="A111">
        <v>110</v>
      </c>
      <c r="B111">
        <f ca="1">MATCH(MG_1[ID_1],Table1[ID_1],0)</f>
        <v>119</v>
      </c>
      <c r="C111" t="str">
        <f ca="1">INDEX(Table1[NB BM],MG_1[//])</f>
        <v>Garisan besi 30cm Kenko</v>
      </c>
      <c r="D111" t="str">
        <f ca="1">INDEX(Table1[FAKTUR],MG_1[//])</f>
        <v>ARTO MORO</v>
      </c>
      <c r="E111" t="str">
        <f ca="1">INDEX(Table1[SUPPLIER],MG_1[//])</f>
        <v>KENKO</v>
      </c>
      <c r="F111" s="2">
        <f ca="1">INDEX(Table1[CTN_MG_1],MG_1[//])</f>
        <v>1</v>
      </c>
      <c r="G111" s="2" t="str">
        <f ca="1">INDEX(Table1[QTY_ECER_MG_1],MG_1[[#This Row],[//]])&amp;" "&amp;INDEX(Table1[STN_ECER_MG_1],MG_1[[#This Row],[//]])</f>
        <v xml:space="preserve"> </v>
      </c>
      <c r="H111" s="4"/>
      <c r="I111" s="4"/>
      <c r="J111" s="2">
        <f ca="1">SUM(MG_1[[#This Row],[MASUK]]-SUM(MG_1[[#This Row],[KELUAR]:[BONGKAR]]))</f>
        <v>1</v>
      </c>
    </row>
    <row r="112" spans="1:10" x14ac:dyDescent="0.25">
      <c r="A112">
        <v>111</v>
      </c>
      <c r="B112">
        <f ca="1">MATCH(MG_1[ID_1],Table1[ID_1],0)</f>
        <v>120</v>
      </c>
      <c r="C112" t="str">
        <f ca="1">INDEX(Table1[NB BM],MG_1[//])</f>
        <v>Binder clip Kenko no.155</v>
      </c>
      <c r="D112" t="str">
        <f ca="1">INDEX(Table1[FAKTUR],MG_1[//])</f>
        <v>ARTO MORO</v>
      </c>
      <c r="E112" t="str">
        <f ca="1">INDEX(Table1[SUPPLIER],MG_1[//])</f>
        <v>KENKO</v>
      </c>
      <c r="F112" s="2">
        <f ca="1">INDEX(Table1[CTN_MG_1],MG_1[//])</f>
        <v>1</v>
      </c>
      <c r="G112" s="2" t="str">
        <f ca="1">INDEX(Table1[QTY_ECER_MG_1],MG_1[[#This Row],[//]])&amp;" "&amp;INDEX(Table1[STN_ECER_MG_1],MG_1[[#This Row],[//]])</f>
        <v xml:space="preserve"> </v>
      </c>
      <c r="H112" s="4"/>
      <c r="I112" s="4"/>
      <c r="J112" s="2">
        <f ca="1">SUM(MG_1[[#This Row],[MASUK]]-SUM(MG_1[[#This Row],[KELUAR]:[BONGKAR]]))</f>
        <v>1</v>
      </c>
    </row>
    <row r="113" spans="1:10" x14ac:dyDescent="0.25">
      <c r="A113">
        <v>112</v>
      </c>
      <c r="B113">
        <f ca="1">MATCH(MG_1[ID_1],Table1[ID_1],0)</f>
        <v>121</v>
      </c>
      <c r="C113" t="str">
        <f ca="1">INDEX(Table1[NB BM],MG_1[//])</f>
        <v>Binder clip Kenko no.200</v>
      </c>
      <c r="D113" t="str">
        <f ca="1">INDEX(Table1[FAKTUR],MG_1[//])</f>
        <v>ARTO MORO</v>
      </c>
      <c r="E113" t="str">
        <f ca="1">INDEX(Table1[SUPPLIER],MG_1[//])</f>
        <v>KENKO</v>
      </c>
      <c r="F113" s="2">
        <f ca="1">INDEX(Table1[CTN_MG_1],MG_1[//])</f>
        <v>1</v>
      </c>
      <c r="G113" s="2" t="str">
        <f ca="1">INDEX(Table1[QTY_ECER_MG_1],MG_1[[#This Row],[//]])&amp;" "&amp;INDEX(Table1[STN_ECER_MG_1],MG_1[[#This Row],[//]])</f>
        <v xml:space="preserve"> </v>
      </c>
      <c r="H113" s="4"/>
      <c r="I113" s="4"/>
      <c r="J113" s="2">
        <f ca="1">SUM(MG_1[[#This Row],[MASUK]]-SUM(MG_1[[#This Row],[KELUAR]:[BONGKAR]]))</f>
        <v>1</v>
      </c>
    </row>
    <row r="114" spans="1:10" x14ac:dyDescent="0.25">
      <c r="A114">
        <v>113</v>
      </c>
      <c r="B114">
        <f ca="1">MATCH(MG_1[ID_1],Table1[ID_1],0)</f>
        <v>122</v>
      </c>
      <c r="C114" t="str">
        <f ca="1">INDEX(Table1[NB BM],MG_1[//])</f>
        <v>Cutter Kenko A-300</v>
      </c>
      <c r="D114" t="str">
        <f ca="1">INDEX(Table1[FAKTUR],MG_1[//])</f>
        <v>ARTO MORO</v>
      </c>
      <c r="E114" t="str">
        <f ca="1">INDEX(Table1[SUPPLIER],MG_1[//])</f>
        <v>KENKO</v>
      </c>
      <c r="F114" s="2">
        <f ca="1">INDEX(Table1[CTN_MG_1],MG_1[//])</f>
        <v>1</v>
      </c>
      <c r="G114" s="2" t="str">
        <f ca="1">INDEX(Table1[QTY_ECER_MG_1],MG_1[[#This Row],[//]])&amp;" "&amp;INDEX(Table1[STN_ECER_MG_1],MG_1[[#This Row],[//]])</f>
        <v xml:space="preserve"> </v>
      </c>
      <c r="H114" s="4"/>
      <c r="I114" s="4"/>
      <c r="J114" s="2">
        <f ca="1">SUM(MG_1[[#This Row],[MASUK]]-SUM(MG_1[[#This Row],[KELUAR]:[BONGKAR]]))</f>
        <v>1</v>
      </c>
    </row>
    <row r="115" spans="1:10" x14ac:dyDescent="0.25">
      <c r="A115">
        <v>114</v>
      </c>
      <c r="B115">
        <f ca="1">MATCH(MG_1[ID_1],Table1[ID_1],0)</f>
        <v>123</v>
      </c>
      <c r="C115" t="str">
        <f ca="1">INDEX(Table1[NB BM],MG_1[//])</f>
        <v>Cutter Kenko L-500</v>
      </c>
      <c r="D115" t="str">
        <f ca="1">INDEX(Table1[FAKTUR],MG_1[//])</f>
        <v>ARTO MORO</v>
      </c>
      <c r="E115" t="str">
        <f ca="1">INDEX(Table1[SUPPLIER],MG_1[//])</f>
        <v>KENKO</v>
      </c>
      <c r="F115" s="2">
        <f ca="1">INDEX(Table1[CTN_MG_1],MG_1[//])</f>
        <v>1</v>
      </c>
      <c r="G115" s="2" t="str">
        <f ca="1">INDEX(Table1[QTY_ECER_MG_1],MG_1[[#This Row],[//]])&amp;" "&amp;INDEX(Table1[STN_ECER_MG_1],MG_1[[#This Row],[//]])</f>
        <v xml:space="preserve"> </v>
      </c>
      <c r="H115" s="4"/>
      <c r="I115" s="4"/>
      <c r="J115" s="2">
        <f ca="1">SUM(MG_1[[#This Row],[MASUK]]-SUM(MG_1[[#This Row],[KELUAR]:[BONGKAR]]))</f>
        <v>1</v>
      </c>
    </row>
    <row r="116" spans="1:10" x14ac:dyDescent="0.25">
      <c r="A116">
        <v>115</v>
      </c>
      <c r="B116">
        <f ca="1">MATCH(MG_1[ID_1],Table1[ID_1],0)</f>
        <v>124</v>
      </c>
      <c r="C116" t="str">
        <f ca="1">INDEX(Table1[NB BM],MG_1[//])</f>
        <v>Tipe-ex Kenko KE-01</v>
      </c>
      <c r="D116" t="str">
        <f ca="1">INDEX(Table1[FAKTUR],MG_1[//])</f>
        <v>ARTO MORO</v>
      </c>
      <c r="E116" t="str">
        <f ca="1">INDEX(Table1[SUPPLIER],MG_1[//])</f>
        <v>KENKO</v>
      </c>
      <c r="F116" s="2">
        <f ca="1">INDEX(Table1[CTN_MG_1],MG_1[//])</f>
        <v>7</v>
      </c>
      <c r="G116" s="2" t="str">
        <f ca="1">INDEX(Table1[QTY_ECER_MG_1],MG_1[[#This Row],[//]])&amp;" "&amp;INDEX(Table1[STN_ECER_MG_1],MG_1[[#This Row],[//]])</f>
        <v xml:space="preserve"> </v>
      </c>
      <c r="H116" s="4"/>
      <c r="I116" s="4"/>
      <c r="J116" s="2">
        <f ca="1">SUM(MG_1[[#This Row],[MASUK]]-SUM(MG_1[[#This Row],[KELUAR]:[BONGKAR]]))</f>
        <v>7</v>
      </c>
    </row>
    <row r="117" spans="1:10" x14ac:dyDescent="0.25">
      <c r="A117">
        <v>116</v>
      </c>
      <c r="B117">
        <f ca="1">MATCH(MG_1[ID_1],Table1[ID_1],0)</f>
        <v>125</v>
      </c>
      <c r="C117" t="str">
        <f ca="1">INDEX(Table1[NB BM],MG_1[//])</f>
        <v>Crayon putar Titi 24W TI-CP-24T</v>
      </c>
      <c r="D117" t="str">
        <f ca="1">INDEX(Table1[FAKTUR],MG_1[//])</f>
        <v>ARTO MORO</v>
      </c>
      <c r="E117" t="str">
        <f ca="1">INDEX(Table1[SUPPLIER],MG_1[//])</f>
        <v>KENKO</v>
      </c>
      <c r="F117" s="2">
        <f ca="1">INDEX(Table1[CTN_MG_1],MG_1[//])</f>
        <v>2</v>
      </c>
      <c r="G117" s="2" t="str">
        <f ca="1">INDEX(Table1[QTY_ECER_MG_1],MG_1[[#This Row],[//]])&amp;" "&amp;INDEX(Table1[STN_ECER_MG_1],MG_1[[#This Row],[//]])</f>
        <v xml:space="preserve"> </v>
      </c>
      <c r="H117" s="4"/>
      <c r="I117" s="4"/>
      <c r="J117" s="2">
        <f ca="1">SUM(MG_1[[#This Row],[MASUK]]-SUM(MG_1[[#This Row],[KELUAR]:[BONGKAR]]))</f>
        <v>2</v>
      </c>
    </row>
    <row r="118" spans="1:10" x14ac:dyDescent="0.25">
      <c r="A118">
        <v>117</v>
      </c>
      <c r="B118">
        <f ca="1">MATCH(MG_1[ID_1],Table1[ID_1],0)</f>
        <v>126</v>
      </c>
      <c r="C118" t="str">
        <f ca="1">INDEX(Table1[NB BM],MG_1[//])</f>
        <v>Binder clip Kenko no.200</v>
      </c>
      <c r="D118" t="str">
        <f ca="1">INDEX(Table1[FAKTUR],MG_1[//])</f>
        <v>ARTO MORO</v>
      </c>
      <c r="E118" t="str">
        <f ca="1">INDEX(Table1[SUPPLIER],MG_1[//])</f>
        <v>KENKO</v>
      </c>
      <c r="F118" s="2">
        <f ca="1">INDEX(Table1[CTN_MG_1],MG_1[//])</f>
        <v>1</v>
      </c>
      <c r="G118" s="2" t="str">
        <f ca="1">INDEX(Table1[QTY_ECER_MG_1],MG_1[[#This Row],[//]])&amp;" "&amp;INDEX(Table1[STN_ECER_MG_1],MG_1[[#This Row],[//]])</f>
        <v xml:space="preserve"> </v>
      </c>
      <c r="H118" s="4"/>
      <c r="I118" s="4"/>
      <c r="J118" s="2">
        <f ca="1">SUM(MG_1[[#This Row],[MASUK]]-SUM(MG_1[[#This Row],[KELUAR]:[BONGKAR]]))</f>
        <v>1</v>
      </c>
    </row>
    <row r="119" spans="1:10" x14ac:dyDescent="0.25">
      <c r="A119">
        <v>118</v>
      </c>
      <c r="B119">
        <f ca="1">MATCH(MG_1[ID_1],Table1[ID_1],0)</f>
        <v>127</v>
      </c>
      <c r="C119" t="str">
        <f ca="1">INDEX(Table1[NB BM],MG_1[//])</f>
        <v>Binder clip Kenko No.260</v>
      </c>
      <c r="D119" t="str">
        <f ca="1">INDEX(Table1[FAKTUR],MG_1[//])</f>
        <v>ARTO MORO</v>
      </c>
      <c r="E119" t="str">
        <f ca="1">INDEX(Table1[SUPPLIER],MG_1[//])</f>
        <v>KENKO</v>
      </c>
      <c r="F119" s="2">
        <f ca="1">INDEX(Table1[CTN_MG_1],MG_1[//])</f>
        <v>1</v>
      </c>
      <c r="G119" s="2" t="str">
        <f ca="1">INDEX(Table1[QTY_ECER_MG_1],MG_1[[#This Row],[//]])&amp;" "&amp;INDEX(Table1[STN_ECER_MG_1],MG_1[[#This Row],[//]])</f>
        <v xml:space="preserve"> </v>
      </c>
      <c r="H119" s="4"/>
      <c r="I119" s="4"/>
      <c r="J119" s="2">
        <f ca="1">SUM(MG_1[[#This Row],[MASUK]]-SUM(MG_1[[#This Row],[KELUAR]:[BONGKAR]]))</f>
        <v>1</v>
      </c>
    </row>
    <row r="120" spans="1:10" x14ac:dyDescent="0.25">
      <c r="A120">
        <v>119</v>
      </c>
      <c r="B120">
        <f ca="1">MATCH(MG_1[ID_1],Table1[ID_1],0)</f>
        <v>128</v>
      </c>
      <c r="C120" t="str">
        <f ca="1">INDEX(Table1[NB BM],MG_1[//])</f>
        <v>Crayon putar Titi 24W TI-CP-24T</v>
      </c>
      <c r="D120" t="str">
        <f ca="1">INDEX(Table1[FAKTUR],MG_1[//])</f>
        <v>ARTO MORO</v>
      </c>
      <c r="E120" t="str">
        <f ca="1">INDEX(Table1[SUPPLIER],MG_1[//])</f>
        <v>KENKO</v>
      </c>
      <c r="F120" s="2">
        <f ca="1">INDEX(Table1[CTN_MG_1],MG_1[//])</f>
        <v>10</v>
      </c>
      <c r="G120" s="2" t="str">
        <f ca="1">INDEX(Table1[QTY_ECER_MG_1],MG_1[[#This Row],[//]])&amp;" "&amp;INDEX(Table1[STN_ECER_MG_1],MG_1[[#This Row],[//]])</f>
        <v xml:space="preserve"> </v>
      </c>
      <c r="H120" s="4"/>
      <c r="I120" s="4"/>
      <c r="J120" s="2">
        <f ca="1">SUM(MG_1[[#This Row],[MASUK]]-SUM(MG_1[[#This Row],[KELUAR]:[BONGKAR]]))</f>
        <v>10</v>
      </c>
    </row>
    <row r="121" spans="1:10" x14ac:dyDescent="0.25">
      <c r="A121">
        <v>120</v>
      </c>
      <c r="B121">
        <f ca="1">MATCH(MG_1[ID_1],Table1[ID_1],0)</f>
        <v>129</v>
      </c>
      <c r="C121" t="str">
        <f ca="1">INDEX(Table1[NB BM],MG_1[//])</f>
        <v>Pensil JK P-91</v>
      </c>
      <c r="D121" t="str">
        <f ca="1">INDEX(Table1[FAKTUR],MG_1[//])</f>
        <v>ARTO MORO</v>
      </c>
      <c r="E121" t="str">
        <f ca="1">INDEX(Table1[SUPPLIER],MG_1[//])</f>
        <v>ATALI</v>
      </c>
      <c r="F121" s="2">
        <f ca="1">INDEX(Table1[CTN_MG_1],MG_1[//])</f>
        <v>3</v>
      </c>
      <c r="G121" s="2" t="str">
        <f ca="1">INDEX(Table1[QTY_ECER_MG_1],MG_1[[#This Row],[//]])&amp;" "&amp;INDEX(Table1[STN_ECER_MG_1],MG_1[[#This Row],[//]])</f>
        <v xml:space="preserve"> </v>
      </c>
      <c r="H121" s="4"/>
      <c r="I121" s="4"/>
      <c r="J121" s="2">
        <f ca="1">SUM(MG_1[[#This Row],[MASUK]]-SUM(MG_1[[#This Row],[KELUAR]:[BONGKAR]]))</f>
        <v>3</v>
      </c>
    </row>
    <row r="122" spans="1:10" x14ac:dyDescent="0.25">
      <c r="A122">
        <v>121</v>
      </c>
      <c r="B122">
        <f ca="1">MATCH(MG_1[ID_1],Table1[ID_1],0)</f>
        <v>130</v>
      </c>
      <c r="C122" t="str">
        <f ca="1">INDEX(Table1[NB BM],MG_1[//])</f>
        <v>Pensil JK P-88 2B</v>
      </c>
      <c r="D122" t="str">
        <f ca="1">INDEX(Table1[FAKTUR],MG_1[//])</f>
        <v>ARTO MORO</v>
      </c>
      <c r="E122" t="str">
        <f ca="1">INDEX(Table1[SUPPLIER],MG_1[//])</f>
        <v>ATALI</v>
      </c>
      <c r="F122" s="2">
        <f ca="1">INDEX(Table1[CTN_MG_1],MG_1[//])</f>
        <v>2</v>
      </c>
      <c r="G122" s="2" t="str">
        <f ca="1">INDEX(Table1[QTY_ECER_MG_1],MG_1[[#This Row],[//]])&amp;" "&amp;INDEX(Table1[STN_ECER_MG_1],MG_1[[#This Row],[//]])</f>
        <v xml:space="preserve"> </v>
      </c>
      <c r="H122" s="4"/>
      <c r="I122" s="4"/>
      <c r="J122" s="2">
        <f ca="1">SUM(MG_1[[#This Row],[MASUK]]-SUM(MG_1[[#This Row],[KELUAR]:[BONGKAR]]))</f>
        <v>2</v>
      </c>
    </row>
    <row r="123" spans="1:10" x14ac:dyDescent="0.25">
      <c r="A123">
        <v>122</v>
      </c>
      <c r="B123">
        <f ca="1">MATCH(MG_1[ID_1],Table1[ID_1],0)</f>
        <v>131</v>
      </c>
      <c r="C123" t="str">
        <f ca="1">INDEX(Table1[NB BM],MG_1[//])</f>
        <v>Label JK LB-P2 LN 2brs</v>
      </c>
      <c r="D123" t="str">
        <f ca="1">INDEX(Table1[FAKTUR],MG_1[//])</f>
        <v>ARTO MORO</v>
      </c>
      <c r="E123" t="str">
        <f ca="1">INDEX(Table1[SUPPLIER],MG_1[//])</f>
        <v>ATALI</v>
      </c>
      <c r="F123" s="2">
        <f ca="1">INDEX(Table1[CTN_MG_1],MG_1[//])</f>
        <v>2</v>
      </c>
      <c r="G123" s="2" t="str">
        <f ca="1">INDEX(Table1[QTY_ECER_MG_1],MG_1[[#This Row],[//]])&amp;" "&amp;INDEX(Table1[STN_ECER_MG_1],MG_1[[#This Row],[//]])</f>
        <v xml:space="preserve"> </v>
      </c>
      <c r="H123" s="4"/>
      <c r="I123" s="4"/>
      <c r="J123" s="2">
        <f ca="1">SUM(MG_1[[#This Row],[MASUK]]-SUM(MG_1[[#This Row],[KELUAR]:[BONGKAR]]))</f>
        <v>2</v>
      </c>
    </row>
    <row r="124" spans="1:10" x14ac:dyDescent="0.25">
      <c r="A124">
        <v>123</v>
      </c>
      <c r="B124">
        <f ca="1">MATCH(MG_1[ID_1],Table1[ID_1],0)</f>
        <v>132</v>
      </c>
      <c r="C124" t="str">
        <f ca="1">INDEX(Table1[NB BM],MG_1[//])</f>
        <v>PW JK 24W CP-S24 pendek</v>
      </c>
      <c r="D124" t="str">
        <f ca="1">INDEX(Table1[FAKTUR],MG_1[//])</f>
        <v>ARTO MORO</v>
      </c>
      <c r="E124" t="str">
        <f ca="1">INDEX(Table1[SUPPLIER],MG_1[//])</f>
        <v>ATALI</v>
      </c>
      <c r="F124" s="2">
        <f ca="1">INDEX(Table1[CTN_MG_1],MG_1[//])</f>
        <v>1</v>
      </c>
      <c r="G124" s="2" t="str">
        <f ca="1">INDEX(Table1[QTY_ECER_MG_1],MG_1[[#This Row],[//]])&amp;" "&amp;INDEX(Table1[STN_ECER_MG_1],MG_1[[#This Row],[//]])</f>
        <v xml:space="preserve"> </v>
      </c>
      <c r="H124" s="4"/>
      <c r="I124" s="4"/>
      <c r="J124" s="2">
        <f ca="1">SUM(MG_1[[#This Row],[MASUK]]-SUM(MG_1[[#This Row],[KELUAR]:[BONGKAR]]))</f>
        <v>1</v>
      </c>
    </row>
    <row r="125" spans="1:10" x14ac:dyDescent="0.25">
      <c r="A125">
        <v>124</v>
      </c>
      <c r="B125">
        <f ca="1">MATCH(MG_1[ID_1],Table1[ID_1],0)</f>
        <v>133</v>
      </c>
      <c r="C125" t="str">
        <f ca="1">INDEX(Table1[NB BM],MG_1[//])</f>
        <v>Ballpen JK BP-336 My Pastel Hitam</v>
      </c>
      <c r="D125" t="str">
        <f ca="1">INDEX(Table1[FAKTUR],MG_1[//])</f>
        <v>ARTO MORO</v>
      </c>
      <c r="E125" t="str">
        <f ca="1">INDEX(Table1[SUPPLIER],MG_1[//])</f>
        <v>ATALI</v>
      </c>
      <c r="F125" s="2">
        <f ca="1">INDEX(Table1[CTN_MG_1],MG_1[//])</f>
        <v>1</v>
      </c>
      <c r="G125" s="2" t="str">
        <f ca="1">INDEX(Table1[QTY_ECER_MG_1],MG_1[[#This Row],[//]])&amp;" "&amp;INDEX(Table1[STN_ECER_MG_1],MG_1[[#This Row],[//]])</f>
        <v xml:space="preserve"> </v>
      </c>
      <c r="H125" s="4"/>
      <c r="I125" s="4"/>
      <c r="J125" s="2">
        <f ca="1">SUM(MG_1[[#This Row],[MASUK]]-SUM(MG_1[[#This Row],[KELUAR]:[BONGKAR]]))</f>
        <v>1</v>
      </c>
    </row>
    <row r="126" spans="1:10" x14ac:dyDescent="0.25">
      <c r="A126">
        <v>125</v>
      </c>
      <c r="B126">
        <f ca="1">MATCH(MG_1[ID_1],Table1[ID_1],0)</f>
        <v>134</v>
      </c>
      <c r="C126" t="str">
        <f ca="1">INDEX(Table1[NB BM],MG_1[//])</f>
        <v>Gel Pen JK GP-243 Whiz Gel Hitam</v>
      </c>
      <c r="D126" t="str">
        <f ca="1">INDEX(Table1[FAKTUR],MG_1[//])</f>
        <v>ARTO MORO</v>
      </c>
      <c r="E126" t="str">
        <f ca="1">INDEX(Table1[SUPPLIER],MG_1[//])</f>
        <v>ATALI</v>
      </c>
      <c r="F126" s="2">
        <f ca="1">INDEX(Table1[CTN_MG_1],MG_1[//])</f>
        <v>1</v>
      </c>
      <c r="G126" s="2" t="str">
        <f ca="1">INDEX(Table1[QTY_ECER_MG_1],MG_1[[#This Row],[//]])&amp;" "&amp;INDEX(Table1[STN_ECER_MG_1],MG_1[[#This Row],[//]])</f>
        <v xml:space="preserve"> </v>
      </c>
      <c r="H126" s="4"/>
      <c r="I126" s="4"/>
      <c r="J126" s="2">
        <f ca="1">SUM(MG_1[[#This Row],[MASUK]]-SUM(MG_1[[#This Row],[KELUAR]:[BONGKAR]]))</f>
        <v>1</v>
      </c>
    </row>
    <row r="127" spans="1:10" x14ac:dyDescent="0.25">
      <c r="A127">
        <v>126</v>
      </c>
      <c r="B127">
        <f ca="1">MATCH(MG_1[ID_1],Table1[ID_1],0)</f>
        <v>135</v>
      </c>
      <c r="C127" t="str">
        <f ca="1">INDEX(Table1[NB BM],MG_1[//])</f>
        <v>Gel pen JK GP-266 Itech 2 Hitam</v>
      </c>
      <c r="D127" t="str">
        <f ca="1">INDEX(Table1[FAKTUR],MG_1[//])</f>
        <v>ARTO MORO</v>
      </c>
      <c r="E127" t="str">
        <f ca="1">INDEX(Table1[SUPPLIER],MG_1[//])</f>
        <v>ATALI</v>
      </c>
      <c r="F127" s="2">
        <f ca="1">INDEX(Table1[CTN_MG_1],MG_1[//])</f>
        <v>1</v>
      </c>
      <c r="G127" s="2" t="str">
        <f ca="1">INDEX(Table1[QTY_ECER_MG_1],MG_1[[#This Row],[//]])&amp;" "&amp;INDEX(Table1[STN_ECER_MG_1],MG_1[[#This Row],[//]])</f>
        <v xml:space="preserve"> </v>
      </c>
      <c r="H127" s="4"/>
      <c r="I127" s="4"/>
      <c r="J127" s="2">
        <f ca="1">SUM(MG_1[[#This Row],[MASUK]]-SUM(MG_1[[#This Row],[KELUAR]:[BONGKAR]]))</f>
        <v>1</v>
      </c>
    </row>
    <row r="128" spans="1:10" x14ac:dyDescent="0.25">
      <c r="A128">
        <v>127</v>
      </c>
      <c r="B128">
        <f ca="1">MATCH(MG_1[ID_1],Table1[ID_1],0)</f>
        <v>136</v>
      </c>
      <c r="C128" t="str">
        <f ca="1">INDEX(Table1[NB BM],MG_1[//])</f>
        <v>Pc JK PC-0719AC-36A/F Animal Calender</v>
      </c>
      <c r="D128" t="str">
        <f ca="1">INDEX(Table1[FAKTUR],MG_1[//])</f>
        <v>ARTO MORO</v>
      </c>
      <c r="E128" t="str">
        <f ca="1">INDEX(Table1[SUPPLIER],MG_1[//])</f>
        <v>ATALI</v>
      </c>
      <c r="F128" s="2">
        <f ca="1">INDEX(Table1[CTN_MG_1],MG_1[//])</f>
        <v>1</v>
      </c>
      <c r="G128" s="2" t="str">
        <f ca="1">INDEX(Table1[QTY_ECER_MG_1],MG_1[[#This Row],[//]])&amp;" "&amp;INDEX(Table1[STN_ECER_MG_1],MG_1[[#This Row],[//]])</f>
        <v xml:space="preserve"> </v>
      </c>
      <c r="H128" s="4"/>
      <c r="I128" s="4"/>
      <c r="J128" s="2">
        <f ca="1">SUM(MG_1[[#This Row],[MASUK]]-SUM(MG_1[[#This Row],[KELUAR]:[BONGKAR]]))</f>
        <v>1</v>
      </c>
    </row>
    <row r="129" spans="1:10" x14ac:dyDescent="0.25">
      <c r="A129">
        <v>128</v>
      </c>
      <c r="B129">
        <f ca="1">MATCH(MG_1[ID_1],Table1[ID_1],0)</f>
        <v>137</v>
      </c>
      <c r="C129" t="str">
        <f ca="1">INDEX(Table1[NB BM],MG_1[//])</f>
        <v>Pc JK PC-0719TV-33A/F Travel</v>
      </c>
      <c r="D129" t="str">
        <f ca="1">INDEX(Table1[FAKTUR],MG_1[//])</f>
        <v>ARTO MORO</v>
      </c>
      <c r="E129" t="str">
        <f ca="1">INDEX(Table1[SUPPLIER],MG_1[//])</f>
        <v>ATALI</v>
      </c>
      <c r="F129" s="2">
        <f ca="1">INDEX(Table1[CTN_MG_1],MG_1[//])</f>
        <v>2</v>
      </c>
      <c r="G129" s="2" t="str">
        <f ca="1">INDEX(Table1[QTY_ECER_MG_1],MG_1[[#This Row],[//]])&amp;" "&amp;INDEX(Table1[STN_ECER_MG_1],MG_1[[#This Row],[//]])</f>
        <v xml:space="preserve"> </v>
      </c>
      <c r="H129" s="4"/>
      <c r="I129" s="4"/>
      <c r="J129" s="2">
        <f ca="1">SUM(MG_1[[#This Row],[MASUK]]-SUM(MG_1[[#This Row],[KELUAR]:[BONGKAR]]))</f>
        <v>2</v>
      </c>
    </row>
    <row r="130" spans="1:10" x14ac:dyDescent="0.25">
      <c r="A130">
        <v>129</v>
      </c>
      <c r="B130">
        <f ca="1">MATCH(MG_1[ID_1],Table1[ID_1],0)</f>
        <v>138</v>
      </c>
      <c r="C130" t="str">
        <f ca="1">INDEX(Table1[NB BM],MG_1[//])</f>
        <v>O pastel JK 12W OP-12 S</v>
      </c>
      <c r="D130" t="str">
        <f ca="1">INDEX(Table1[FAKTUR],MG_1[//])</f>
        <v>ARTO MORO</v>
      </c>
      <c r="E130" t="str">
        <f ca="1">INDEX(Table1[SUPPLIER],MG_1[//])</f>
        <v>ATALI</v>
      </c>
      <c r="F130" s="2">
        <f ca="1">INDEX(Table1[CTN_MG_1],MG_1[//])</f>
        <v>10</v>
      </c>
      <c r="G130" s="2" t="str">
        <f ca="1">INDEX(Table1[QTY_ECER_MG_1],MG_1[[#This Row],[//]])&amp;" "&amp;INDEX(Table1[STN_ECER_MG_1],MG_1[[#This Row],[//]])</f>
        <v xml:space="preserve"> </v>
      </c>
      <c r="H130" s="4"/>
      <c r="I130" s="4"/>
      <c r="J130" s="2">
        <f ca="1">SUM(MG_1[[#This Row],[MASUK]]-SUM(MG_1[[#This Row],[KELUAR]:[BONGKAR]]))</f>
        <v>10</v>
      </c>
    </row>
    <row r="131" spans="1:10" x14ac:dyDescent="0.25">
      <c r="A131">
        <v>130</v>
      </c>
      <c r="B131">
        <f ca="1">MATCH(MG_1[ID_1],Table1[ID_1],0)</f>
        <v>139</v>
      </c>
      <c r="C131" t="str">
        <f ca="1">INDEX(Table1[NB BM],MG_1[//])</f>
        <v>PW JK 12W CP-12 PB panjang</v>
      </c>
      <c r="D131" t="str">
        <f ca="1">INDEX(Table1[FAKTUR],MG_1[//])</f>
        <v>ARTO MORO</v>
      </c>
      <c r="E131" t="str">
        <f ca="1">INDEX(Table1[SUPPLIER],MG_1[//])</f>
        <v>ATALI</v>
      </c>
      <c r="F131" s="2">
        <f ca="1">INDEX(Table1[CTN_MG_1],MG_1[//])</f>
        <v>13</v>
      </c>
      <c r="G131" s="2" t="str">
        <f ca="1">INDEX(Table1[QTY_ECER_MG_1],MG_1[[#This Row],[//]])&amp;" "&amp;INDEX(Table1[STN_ECER_MG_1],MG_1[[#This Row],[//]])</f>
        <v xml:space="preserve"> </v>
      </c>
      <c r="H131" s="4"/>
      <c r="I131" s="4"/>
      <c r="J131" s="2">
        <f ca="1">SUM(MG_1[[#This Row],[MASUK]]-SUM(MG_1[[#This Row],[KELUAR]:[BONGKAR]]))</f>
        <v>13</v>
      </c>
    </row>
    <row r="132" spans="1:10" x14ac:dyDescent="0.25">
      <c r="A132">
        <v>131</v>
      </c>
      <c r="B132">
        <f ca="1">MATCH(MG_1[ID_1],Table1[ID_1],0)</f>
        <v>140</v>
      </c>
      <c r="C132" t="str">
        <f ca="1">INDEX(Table1[NB BM],MG_1[//])</f>
        <v>Stip JK 526-B40 P Putih</v>
      </c>
      <c r="D132" t="str">
        <f ca="1">INDEX(Table1[FAKTUR],MG_1[//])</f>
        <v>ARTO MORO</v>
      </c>
      <c r="E132" t="str">
        <f ca="1">INDEX(Table1[SUPPLIER],MG_1[//])</f>
        <v>ATALI</v>
      </c>
      <c r="F132" s="2">
        <f ca="1">INDEX(Table1[CTN_MG_1],MG_1[//])</f>
        <v>1</v>
      </c>
      <c r="G132" s="2" t="str">
        <f ca="1">INDEX(Table1[QTY_ECER_MG_1],MG_1[[#This Row],[//]])&amp;" "&amp;INDEX(Table1[STN_ECER_MG_1],MG_1[[#This Row],[//]])</f>
        <v xml:space="preserve"> </v>
      </c>
      <c r="H132" s="4"/>
      <c r="I132" s="4"/>
      <c r="J132" s="2">
        <f ca="1">SUM(MG_1[[#This Row],[MASUK]]-SUM(MG_1[[#This Row],[KELUAR]:[BONGKAR]]))</f>
        <v>1</v>
      </c>
    </row>
    <row r="133" spans="1:10" x14ac:dyDescent="0.25">
      <c r="A133">
        <v>132</v>
      </c>
      <c r="B133">
        <f ca="1">MATCH(MG_1[ID_1],Table1[ID_1],0)</f>
        <v>141</v>
      </c>
      <c r="C133" t="str">
        <f ca="1">INDEX(Table1[NB BM],MG_1[//])</f>
        <v>Stip JK EB-30 Hitam</v>
      </c>
      <c r="D133" t="str">
        <f ca="1">INDEX(Table1[FAKTUR],MG_1[//])</f>
        <v>ARTO MORO</v>
      </c>
      <c r="E133" t="str">
        <f ca="1">INDEX(Table1[SUPPLIER],MG_1[//])</f>
        <v>ATALI</v>
      </c>
      <c r="F133" s="2">
        <f ca="1">INDEX(Table1[CTN_MG_1],MG_1[//])</f>
        <v>1</v>
      </c>
      <c r="G133" s="2" t="str">
        <f ca="1">INDEX(Table1[QTY_ECER_MG_1],MG_1[[#This Row],[//]])&amp;" "&amp;INDEX(Table1[STN_ECER_MG_1],MG_1[[#This Row],[//]])</f>
        <v xml:space="preserve"> </v>
      </c>
      <c r="H133" s="4"/>
      <c r="I133" s="4"/>
      <c r="J133" s="2">
        <f ca="1">SUM(MG_1[[#This Row],[MASUK]]-SUM(MG_1[[#This Row],[KELUAR]:[BONGKAR]]))</f>
        <v>1</v>
      </c>
    </row>
    <row r="134" spans="1:10" x14ac:dyDescent="0.25">
      <c r="A134">
        <v>133</v>
      </c>
      <c r="B134">
        <f ca="1">MATCH(MG_1[ID_1],Table1[ID_1],0)</f>
        <v>142</v>
      </c>
      <c r="C134" t="str">
        <f ca="1">INDEX(Table1[NB BM],MG_1[//])</f>
        <v>Stip JK ER-30 W</v>
      </c>
      <c r="D134" t="str">
        <f ca="1">INDEX(Table1[FAKTUR],MG_1[//])</f>
        <v>ARTO MORO</v>
      </c>
      <c r="E134" t="str">
        <f ca="1">INDEX(Table1[SUPPLIER],MG_1[//])</f>
        <v>ATALI</v>
      </c>
      <c r="F134" s="2">
        <f ca="1">INDEX(Table1[CTN_MG_1],MG_1[//])</f>
        <v>2</v>
      </c>
      <c r="G134" s="2" t="str">
        <f ca="1">INDEX(Table1[QTY_ECER_MG_1],MG_1[[#This Row],[//]])&amp;" "&amp;INDEX(Table1[STN_ECER_MG_1],MG_1[[#This Row],[//]])</f>
        <v xml:space="preserve"> </v>
      </c>
      <c r="H134" s="4"/>
      <c r="I134" s="4"/>
      <c r="J134" s="2">
        <f ca="1">SUM(MG_1[[#This Row],[MASUK]]-SUM(MG_1[[#This Row],[KELUAR]:[BONGKAR]]))</f>
        <v>2</v>
      </c>
    </row>
    <row r="135" spans="1:10" x14ac:dyDescent="0.25">
      <c r="A135">
        <v>134</v>
      </c>
      <c r="B135">
        <f ca="1">MATCH(MG_1[ID_1],Table1[ID_1],0)</f>
        <v>143</v>
      </c>
      <c r="C135" t="str">
        <f ca="1">INDEX(Table1[NB BM],MG_1[//])</f>
        <v>Stip JK 526-B20 Putih</v>
      </c>
      <c r="D135" t="str">
        <f ca="1">INDEX(Table1[FAKTUR],MG_1[//])</f>
        <v>ARTO MORO</v>
      </c>
      <c r="E135" t="str">
        <f ca="1">INDEX(Table1[SUPPLIER],MG_1[//])</f>
        <v>ATALI</v>
      </c>
      <c r="F135" s="2">
        <f ca="1">INDEX(Table1[CTN_MG_1],MG_1[//])</f>
        <v>2</v>
      </c>
      <c r="G135" s="2" t="str">
        <f ca="1">INDEX(Table1[QTY_ECER_MG_1],MG_1[[#This Row],[//]])&amp;" "&amp;INDEX(Table1[STN_ECER_MG_1],MG_1[[#This Row],[//]])</f>
        <v xml:space="preserve"> </v>
      </c>
      <c r="H135" s="4"/>
      <c r="I135" s="4"/>
      <c r="J135" s="2">
        <f ca="1">SUM(MG_1[[#This Row],[MASUK]]-SUM(MG_1[[#This Row],[KELUAR]:[BONGKAR]]))</f>
        <v>2</v>
      </c>
    </row>
    <row r="136" spans="1:10" x14ac:dyDescent="0.25">
      <c r="A136">
        <v>135</v>
      </c>
      <c r="B136">
        <f ca="1">MATCH(MG_1[ID_1],Table1[ID_1],0)</f>
        <v>144</v>
      </c>
      <c r="C136" t="str">
        <f ca="1">INDEX(Table1[NB BM],MG_1[//])</f>
        <v>Tipe-ex JK-101 A</v>
      </c>
      <c r="D136" t="str">
        <f ca="1">INDEX(Table1[FAKTUR],MG_1[//])</f>
        <v>ARTO MORO</v>
      </c>
      <c r="E136" t="str">
        <f ca="1">INDEX(Table1[SUPPLIER],MG_1[//])</f>
        <v>ATALI</v>
      </c>
      <c r="F136" s="2">
        <f ca="1">INDEX(Table1[CTN_MG_1],MG_1[//])</f>
        <v>4</v>
      </c>
      <c r="G136" s="2" t="str">
        <f ca="1">INDEX(Table1[QTY_ECER_MG_1],MG_1[[#This Row],[//]])&amp;" "&amp;INDEX(Table1[STN_ECER_MG_1],MG_1[[#This Row],[//]])</f>
        <v xml:space="preserve"> </v>
      </c>
      <c r="H136" s="4"/>
      <c r="I136" s="4"/>
      <c r="J136" s="2">
        <f ca="1">SUM(MG_1[[#This Row],[MASUK]]-SUM(MG_1[[#This Row],[KELUAR]:[BONGKAR]]))</f>
        <v>4</v>
      </c>
    </row>
    <row r="137" spans="1:10" x14ac:dyDescent="0.25">
      <c r="A137">
        <v>136</v>
      </c>
      <c r="B137">
        <f ca="1">MATCH(MG_1[ID_1],Table1[ID_1],0)</f>
        <v>145</v>
      </c>
      <c r="C137" t="str">
        <f ca="1">INDEX(Table1[NB BM],MG_1[//])</f>
        <v>Bp JK BP-349-12 Vokus Trans Hitam</v>
      </c>
      <c r="D137" t="str">
        <f ca="1">INDEX(Table1[FAKTUR],MG_1[//])</f>
        <v>ARTO MORO</v>
      </c>
      <c r="E137" t="str">
        <f ca="1">INDEX(Table1[SUPPLIER],MG_1[//])</f>
        <v>ATALI</v>
      </c>
      <c r="F137" s="2">
        <f ca="1">INDEX(Table1[CTN_MG_1],MG_1[//])</f>
        <v>0</v>
      </c>
      <c r="G137" s="2" t="str">
        <f ca="1">INDEX(Table1[QTY_ECER_MG_1],MG_1[[#This Row],[//]])&amp;" "&amp;INDEX(Table1[STN_ECER_MG_1],MG_1[[#This Row],[//]])</f>
        <v>288 PCS</v>
      </c>
      <c r="H137" s="4"/>
      <c r="I137" s="4"/>
      <c r="J137" s="2">
        <f ca="1">SUM(MG_1[[#This Row],[MASUK]]-SUM(MG_1[[#This Row],[KELUAR]:[BONGKAR]]))</f>
        <v>0</v>
      </c>
    </row>
    <row r="138" spans="1:10" x14ac:dyDescent="0.25">
      <c r="A138">
        <v>137</v>
      </c>
      <c r="B138">
        <f ca="1">MATCH(MG_1[ID_1],Table1[ID_1],0)</f>
        <v>146</v>
      </c>
      <c r="C138" t="str">
        <f ca="1">INDEX(Table1[NB BM],MG_1[//])</f>
        <v>O pastel JK 12W OP-12 S</v>
      </c>
      <c r="D138" t="str">
        <f ca="1">INDEX(Table1[FAKTUR],MG_1[//])</f>
        <v>ARTO MORO</v>
      </c>
      <c r="E138" t="str">
        <f ca="1">INDEX(Table1[SUPPLIER],MG_1[//])</f>
        <v>ATALI</v>
      </c>
      <c r="F138" s="2">
        <f ca="1">INDEX(Table1[CTN_MG_1],MG_1[//])</f>
        <v>8</v>
      </c>
      <c r="G138" s="2" t="str">
        <f ca="1">INDEX(Table1[QTY_ECER_MG_1],MG_1[[#This Row],[//]])&amp;" "&amp;INDEX(Table1[STN_ECER_MG_1],MG_1[[#This Row],[//]])</f>
        <v xml:space="preserve"> </v>
      </c>
      <c r="H138" s="4"/>
      <c r="I138" s="4"/>
      <c r="J138" s="2">
        <f ca="1">SUM(MG_1[[#This Row],[MASUK]]-SUM(MG_1[[#This Row],[KELUAR]:[BONGKAR]]))</f>
        <v>8</v>
      </c>
    </row>
    <row r="139" spans="1:10" x14ac:dyDescent="0.25">
      <c r="A139">
        <v>138</v>
      </c>
      <c r="B139">
        <f ca="1">MATCH(MG_1[ID_1],Table1[ID_1],0)</f>
        <v>147</v>
      </c>
      <c r="C139" t="str">
        <f ca="1">INDEX(Table1[NB BM],MG_1[//])</f>
        <v>Pc JK PC-0719AC-36A/F Animal Calender</v>
      </c>
      <c r="D139" t="str">
        <f ca="1">INDEX(Table1[FAKTUR],MG_1[//])</f>
        <v>ARTO MORO</v>
      </c>
      <c r="E139" t="str">
        <f ca="1">INDEX(Table1[SUPPLIER],MG_1[//])</f>
        <v>ATALI</v>
      </c>
      <c r="F139" s="2">
        <f ca="1">INDEX(Table1[CTN_MG_1],MG_1[//])</f>
        <v>1</v>
      </c>
      <c r="G139" s="2" t="str">
        <f ca="1">INDEX(Table1[QTY_ECER_MG_1],MG_1[[#This Row],[//]])&amp;" "&amp;INDEX(Table1[STN_ECER_MG_1],MG_1[[#This Row],[//]])</f>
        <v xml:space="preserve"> </v>
      </c>
      <c r="H139" s="4"/>
      <c r="I139" s="4"/>
      <c r="J139" s="2">
        <f ca="1">SUM(MG_1[[#This Row],[MASUK]]-SUM(MG_1[[#This Row],[KELUAR]:[BONGKAR]]))</f>
        <v>1</v>
      </c>
    </row>
    <row r="140" spans="1:10" x14ac:dyDescent="0.25">
      <c r="A140">
        <v>139</v>
      </c>
      <c r="B140">
        <f ca="1">MATCH(MG_1[ID_1],Table1[ID_1],0)</f>
        <v>148</v>
      </c>
      <c r="C140" t="str">
        <f ca="1">INDEX(Table1[NB BM],MG_1[//])</f>
        <v>Pc JK PC-0719GZ-34A/F Gozzy</v>
      </c>
      <c r="D140" t="str">
        <f ca="1">INDEX(Table1[FAKTUR],MG_1[//])</f>
        <v>ARTO MORO</v>
      </c>
      <c r="E140" t="str">
        <f ca="1">INDEX(Table1[SUPPLIER],MG_1[//])</f>
        <v>ATALI</v>
      </c>
      <c r="F140" s="2">
        <f ca="1">INDEX(Table1[CTN_MG_1],MG_1[//])</f>
        <v>1</v>
      </c>
      <c r="G140" s="2" t="str">
        <f ca="1">INDEX(Table1[QTY_ECER_MG_1],MG_1[[#This Row],[//]])&amp;" "&amp;INDEX(Table1[STN_ECER_MG_1],MG_1[[#This Row],[//]])</f>
        <v xml:space="preserve"> </v>
      </c>
      <c r="H140" s="4"/>
      <c r="I140" s="4"/>
      <c r="J140" s="2">
        <f ca="1">SUM(MG_1[[#This Row],[MASUK]]-SUM(MG_1[[#This Row],[KELUAR]:[BONGKAR]]))</f>
        <v>1</v>
      </c>
    </row>
    <row r="141" spans="1:10" x14ac:dyDescent="0.25">
      <c r="A141">
        <v>140</v>
      </c>
      <c r="B141">
        <f ca="1">MATCH(MG_1[ID_1],Table1[ID_1],0)</f>
        <v>149</v>
      </c>
      <c r="C141" t="str">
        <f ca="1">INDEX(Table1[NB BM],MG_1[//])</f>
        <v>Pc JK PC-0719TV-33A/F Travel</v>
      </c>
      <c r="D141" t="str">
        <f ca="1">INDEX(Table1[FAKTUR],MG_1[//])</f>
        <v>ARTO MORO</v>
      </c>
      <c r="E141" t="str">
        <f ca="1">INDEX(Table1[SUPPLIER],MG_1[//])</f>
        <v>ATALI</v>
      </c>
      <c r="F141" s="2">
        <f ca="1">INDEX(Table1[CTN_MG_1],MG_1[//])</f>
        <v>1</v>
      </c>
      <c r="G141" s="2" t="str">
        <f ca="1">INDEX(Table1[QTY_ECER_MG_1],MG_1[[#This Row],[//]])&amp;" "&amp;INDEX(Table1[STN_ECER_MG_1],MG_1[[#This Row],[//]])</f>
        <v xml:space="preserve"> </v>
      </c>
      <c r="H141" s="4"/>
      <c r="I141" s="4"/>
      <c r="J141" s="2">
        <f ca="1">SUM(MG_1[[#This Row],[MASUK]]-SUM(MG_1[[#This Row],[KELUAR]:[BONGKAR]]))</f>
        <v>1</v>
      </c>
    </row>
    <row r="142" spans="1:10" x14ac:dyDescent="0.25">
      <c r="A142">
        <v>141</v>
      </c>
      <c r="B142">
        <f ca="1">MATCH(MG_1[ID_1],Table1[ID_1],0)</f>
        <v>150</v>
      </c>
      <c r="C142" t="str">
        <f ca="1">INDEX(Table1[NB BM],MG_1[//])</f>
        <v>Crayon putar JK TWCR-12 S</v>
      </c>
      <c r="D142" t="str">
        <f ca="1">INDEX(Table1[FAKTUR],MG_1[//])</f>
        <v>ARTO MORO</v>
      </c>
      <c r="E142" t="str">
        <f ca="1">INDEX(Table1[SUPPLIER],MG_1[//])</f>
        <v>ATALI</v>
      </c>
      <c r="F142" s="2">
        <f ca="1">INDEX(Table1[CTN_MG_1],MG_1[//])</f>
        <v>2</v>
      </c>
      <c r="G142" s="2" t="str">
        <f ca="1">INDEX(Table1[QTY_ECER_MG_1],MG_1[[#This Row],[//]])&amp;" "&amp;INDEX(Table1[STN_ECER_MG_1],MG_1[[#This Row],[//]])</f>
        <v xml:space="preserve"> </v>
      </c>
      <c r="H142" s="4"/>
      <c r="I142" s="4"/>
      <c r="J142" s="2">
        <f ca="1">SUM(MG_1[[#This Row],[MASUK]]-SUM(MG_1[[#This Row],[KELUAR]:[BONGKAR]]))</f>
        <v>2</v>
      </c>
    </row>
    <row r="143" spans="1:10" x14ac:dyDescent="0.25">
      <c r="A143">
        <v>142</v>
      </c>
      <c r="B143">
        <f ca="1">MATCH(MG_1[ID_1],Table1[ID_1],0)</f>
        <v>151</v>
      </c>
      <c r="C143" t="str">
        <f ca="1">INDEX(Table1[NB BM],MG_1[//])</f>
        <v>Binder clip Kenko no.155</v>
      </c>
      <c r="D143" t="str">
        <f ca="1">INDEX(Table1[FAKTUR],MG_1[//])</f>
        <v>ARTO MORO</v>
      </c>
      <c r="E143" t="str">
        <f ca="1">INDEX(Table1[SUPPLIER],MG_1[//])</f>
        <v>KENKO</v>
      </c>
      <c r="F143" s="2">
        <f ca="1">INDEX(Table1[CTN_MG_1],MG_1[//])</f>
        <v>3</v>
      </c>
      <c r="G143" s="2" t="str">
        <f ca="1">INDEX(Table1[QTY_ECER_MG_1],MG_1[[#This Row],[//]])&amp;" "&amp;INDEX(Table1[STN_ECER_MG_1],MG_1[[#This Row],[//]])</f>
        <v xml:space="preserve"> </v>
      </c>
      <c r="H143" s="4"/>
      <c r="I143" s="4"/>
      <c r="J143" s="2">
        <f ca="1">SUM(MG_1[[#This Row],[MASUK]]-SUM(MG_1[[#This Row],[KELUAR]:[BONGKAR]]))</f>
        <v>3</v>
      </c>
    </row>
    <row r="144" spans="1:10" x14ac:dyDescent="0.25">
      <c r="A144">
        <v>143</v>
      </c>
      <c r="B144">
        <f ca="1">MATCH(MG_1[ID_1],Table1[ID_1],0)</f>
        <v>152</v>
      </c>
      <c r="C144" t="str">
        <f ca="1">INDEX(Table1[NB BM],MG_1[//])</f>
        <v>Binder clip Kenko no.200</v>
      </c>
      <c r="D144" t="str">
        <f ca="1">INDEX(Table1[FAKTUR],MG_1[//])</f>
        <v>ARTO MORO</v>
      </c>
      <c r="E144" t="str">
        <f ca="1">INDEX(Table1[SUPPLIER],MG_1[//])</f>
        <v>KENKO</v>
      </c>
      <c r="F144" s="2">
        <f ca="1">INDEX(Table1[CTN_MG_1],MG_1[//])</f>
        <v>5</v>
      </c>
      <c r="G144" s="2" t="str">
        <f ca="1">INDEX(Table1[QTY_ECER_MG_1],MG_1[[#This Row],[//]])&amp;" "&amp;INDEX(Table1[STN_ECER_MG_1],MG_1[[#This Row],[//]])</f>
        <v xml:space="preserve"> </v>
      </c>
      <c r="H144" s="4"/>
      <c r="I144" s="4"/>
      <c r="J144" s="2">
        <f ca="1">SUM(MG_1[[#This Row],[MASUK]]-SUM(MG_1[[#This Row],[KELUAR]:[BONGKAR]]))</f>
        <v>5</v>
      </c>
    </row>
    <row r="145" spans="1:10" x14ac:dyDescent="0.25">
      <c r="A145">
        <v>144</v>
      </c>
      <c r="B145">
        <f ca="1">MATCH(MG_1[ID_1],Table1[ID_1],0)</f>
        <v>153</v>
      </c>
      <c r="C145" t="str">
        <f ca="1">INDEX(Table1[NB BM],MG_1[//])</f>
        <v>Binder clip Kenko No.260</v>
      </c>
      <c r="D145" t="str">
        <f ca="1">INDEX(Table1[FAKTUR],MG_1[//])</f>
        <v>ARTO MORO</v>
      </c>
      <c r="E145" t="str">
        <f ca="1">INDEX(Table1[SUPPLIER],MG_1[//])</f>
        <v>KENKO</v>
      </c>
      <c r="F145" s="2">
        <f ca="1">INDEX(Table1[CTN_MG_1],MG_1[//])</f>
        <v>8</v>
      </c>
      <c r="G145" s="2" t="str">
        <f ca="1">INDEX(Table1[QTY_ECER_MG_1],MG_1[[#This Row],[//]])&amp;" "&amp;INDEX(Table1[STN_ECER_MG_1],MG_1[[#This Row],[//]])</f>
        <v xml:space="preserve"> </v>
      </c>
      <c r="H145" s="4"/>
      <c r="I145" s="4"/>
      <c r="J145" s="2">
        <f ca="1">SUM(MG_1[[#This Row],[MASUK]]-SUM(MG_1[[#This Row],[KELUAR]:[BONGKAR]]))</f>
        <v>8</v>
      </c>
    </row>
    <row r="146" spans="1:10" x14ac:dyDescent="0.25">
      <c r="A146">
        <v>145</v>
      </c>
      <c r="B146">
        <f ca="1">MATCH(MG_1[ID_1],Table1[ID_1],0)</f>
        <v>154</v>
      </c>
      <c r="C146" t="str">
        <f ca="1">INDEX(Table1[NB BM],MG_1[//])</f>
        <v>Binder Clip Kenko No.280 (6 PCS/ BOX)</v>
      </c>
      <c r="D146" t="str">
        <f ca="1">INDEX(Table1[FAKTUR],MG_1[//])</f>
        <v>ARTO MORO</v>
      </c>
      <c r="E146" t="str">
        <f ca="1">INDEX(Table1[SUPPLIER],MG_1[//])</f>
        <v>KENKO</v>
      </c>
      <c r="F146" s="2">
        <f ca="1">INDEX(Table1[CTN_MG_1],MG_1[//])</f>
        <v>2</v>
      </c>
      <c r="G146" s="2" t="str">
        <f ca="1">INDEX(Table1[QTY_ECER_MG_1],MG_1[[#This Row],[//]])&amp;" "&amp;INDEX(Table1[STN_ECER_MG_1],MG_1[[#This Row],[//]])</f>
        <v xml:space="preserve"> </v>
      </c>
      <c r="H146" s="4"/>
      <c r="I146" s="4"/>
      <c r="J146" s="2">
        <f ca="1">SUM(MG_1[[#This Row],[MASUK]]-SUM(MG_1[[#This Row],[KELUAR]:[BONGKAR]]))</f>
        <v>2</v>
      </c>
    </row>
    <row r="147" spans="1:10" x14ac:dyDescent="0.25">
      <c r="A147">
        <v>146</v>
      </c>
      <c r="B147">
        <f ca="1">MATCH(MG_1[ID_1],Table1[ID_1],0)</f>
        <v>155</v>
      </c>
      <c r="C147" t="str">
        <f ca="1">INDEX(Table1[NB BM],MG_1[//])</f>
        <v>Binder Clip Kenko No.300 (6 PCS/ BOX)</v>
      </c>
      <c r="D147" t="str">
        <f ca="1">INDEX(Table1[FAKTUR],MG_1[//])</f>
        <v>ARTO MORO</v>
      </c>
      <c r="E147" t="str">
        <f ca="1">INDEX(Table1[SUPPLIER],MG_1[//])</f>
        <v>KENKO</v>
      </c>
      <c r="F147" s="2">
        <f ca="1">INDEX(Table1[CTN_MG_1],MG_1[//])</f>
        <v>2</v>
      </c>
      <c r="G147" s="2" t="str">
        <f ca="1">INDEX(Table1[QTY_ECER_MG_1],MG_1[[#This Row],[//]])&amp;" "&amp;INDEX(Table1[STN_ECER_MG_1],MG_1[[#This Row],[//]])</f>
        <v xml:space="preserve"> </v>
      </c>
      <c r="H147" s="4"/>
      <c r="I147" s="4"/>
      <c r="J147" s="2">
        <f ca="1">SUM(MG_1[[#This Row],[MASUK]]-SUM(MG_1[[#This Row],[KELUAR]:[BONGKAR]]))</f>
        <v>2</v>
      </c>
    </row>
    <row r="148" spans="1:10" x14ac:dyDescent="0.25">
      <c r="A148">
        <v>147</v>
      </c>
      <c r="B148">
        <f ca="1">MATCH(MG_1[ID_1],Table1[ID_1],0)</f>
        <v>156</v>
      </c>
      <c r="C148" t="str">
        <f ca="1">INDEX(Table1[NB BM],MG_1[//])</f>
        <v>Binder clip Kenko no.105</v>
      </c>
      <c r="D148" t="str">
        <f ca="1">INDEX(Table1[FAKTUR],MG_1[//])</f>
        <v>ARTO MORO</v>
      </c>
      <c r="E148" t="str">
        <f ca="1">INDEX(Table1[SUPPLIER],MG_1[//])</f>
        <v>KENKO</v>
      </c>
      <c r="F148" s="2">
        <f ca="1">INDEX(Table1[CTN_MG_1],MG_1[//])</f>
        <v>3</v>
      </c>
      <c r="G148" s="2" t="str">
        <f ca="1">INDEX(Table1[QTY_ECER_MG_1],MG_1[[#This Row],[//]])&amp;" "&amp;INDEX(Table1[STN_ECER_MG_1],MG_1[[#This Row],[//]])</f>
        <v xml:space="preserve"> </v>
      </c>
      <c r="H148" s="4"/>
      <c r="I148" s="4"/>
      <c r="J148" s="2">
        <f ca="1">SUM(MG_1[[#This Row],[MASUK]]-SUM(MG_1[[#This Row],[KELUAR]:[BONGKAR]]))</f>
        <v>3</v>
      </c>
    </row>
    <row r="149" spans="1:10" x14ac:dyDescent="0.25">
      <c r="A149">
        <v>148</v>
      </c>
      <c r="B149">
        <f ca="1">MATCH(MG_1[ID_1],Table1[ID_1],0)</f>
        <v>157</v>
      </c>
      <c r="C149" t="str">
        <f ca="1">INDEX(Table1[NB BM],MG_1[//])</f>
        <v>Binder clip Kenko 107</v>
      </c>
      <c r="D149" t="str">
        <f ca="1">INDEX(Table1[FAKTUR],MG_1[//])</f>
        <v>ARTO MORO</v>
      </c>
      <c r="E149" t="str">
        <f ca="1">INDEX(Table1[SUPPLIER],MG_1[//])</f>
        <v>KENKO</v>
      </c>
      <c r="F149" s="2">
        <f ca="1">INDEX(Table1[CTN_MG_1],MG_1[//])</f>
        <v>2</v>
      </c>
      <c r="G149" s="2" t="str">
        <f ca="1">INDEX(Table1[QTY_ECER_MG_1],MG_1[[#This Row],[//]])&amp;" "&amp;INDEX(Table1[STN_ECER_MG_1],MG_1[[#This Row],[//]])</f>
        <v xml:space="preserve"> </v>
      </c>
      <c r="H149" s="4"/>
      <c r="I149" s="4"/>
      <c r="J149" s="2">
        <f ca="1">SUM(MG_1[[#This Row],[MASUK]]-SUM(MG_1[[#This Row],[KELUAR]:[BONGKAR]]))</f>
        <v>2</v>
      </c>
    </row>
    <row r="150" spans="1:10" x14ac:dyDescent="0.25">
      <c r="A150">
        <v>149</v>
      </c>
      <c r="B150">
        <f ca="1">MATCH(MG_1[ID_1],Table1[ID_1],0)</f>
        <v>158</v>
      </c>
      <c r="C150" t="str">
        <f ca="1">INDEX(Table1[NB BM],MG_1[//])</f>
        <v>Binder clip Kenko 111</v>
      </c>
      <c r="D150" t="str">
        <f ca="1">INDEX(Table1[FAKTUR],MG_1[//])</f>
        <v>ARTO MORO</v>
      </c>
      <c r="E150" t="str">
        <f ca="1">INDEX(Table1[SUPPLIER],MG_1[//])</f>
        <v>KENKO</v>
      </c>
      <c r="F150" s="2">
        <f ca="1">INDEX(Table1[CTN_MG_1],MG_1[//])</f>
        <v>2</v>
      </c>
      <c r="G150" s="2" t="str">
        <f ca="1">INDEX(Table1[QTY_ECER_MG_1],MG_1[[#This Row],[//]])&amp;" "&amp;INDEX(Table1[STN_ECER_MG_1],MG_1[[#This Row],[//]])</f>
        <v xml:space="preserve"> </v>
      </c>
      <c r="H150" s="4"/>
      <c r="I150" s="4"/>
      <c r="J150" s="2">
        <f ca="1">SUM(MG_1[[#This Row],[MASUK]]-SUM(MG_1[[#This Row],[KELUAR]:[BONGKAR]]))</f>
        <v>2</v>
      </c>
    </row>
    <row r="151" spans="1:10" x14ac:dyDescent="0.25">
      <c r="A151">
        <v>150</v>
      </c>
      <c r="B151">
        <f ca="1">MATCH(MG_1[ID_1],Table1[ID_1],0)</f>
        <v>159</v>
      </c>
      <c r="C151" t="str">
        <f ca="1">INDEX(Table1[NB BM],MG_1[//])</f>
        <v>Lem cair Kenko LG-50</v>
      </c>
      <c r="D151" t="str">
        <f ca="1">INDEX(Table1[FAKTUR],MG_1[//])</f>
        <v>ARTO MORO</v>
      </c>
      <c r="E151" t="str">
        <f ca="1">INDEX(Table1[SUPPLIER],MG_1[//])</f>
        <v>KENKO</v>
      </c>
      <c r="F151" s="2">
        <f ca="1">INDEX(Table1[CTN_MG_1],MG_1[//])</f>
        <v>1</v>
      </c>
      <c r="G151" s="2" t="str">
        <f ca="1">INDEX(Table1[QTY_ECER_MG_1],MG_1[[#This Row],[//]])&amp;" "&amp;INDEX(Table1[STN_ECER_MG_1],MG_1[[#This Row],[//]])</f>
        <v xml:space="preserve"> </v>
      </c>
      <c r="H151" s="4"/>
      <c r="I151" s="4"/>
      <c r="J151" s="2">
        <f ca="1">SUM(MG_1[[#This Row],[MASUK]]-SUM(MG_1[[#This Row],[KELUAR]:[BONGKAR]]))</f>
        <v>1</v>
      </c>
    </row>
    <row r="152" spans="1:10" x14ac:dyDescent="0.25">
      <c r="A152">
        <v>151</v>
      </c>
      <c r="B152">
        <f ca="1">MATCH(MG_1[ID_1],Table1[ID_1],0)</f>
        <v>160</v>
      </c>
      <c r="C152" t="str">
        <f ca="1">INDEX(Table1[NB BM],MG_1[//])</f>
        <v>Gel pen Kenko K-1 hitam</v>
      </c>
      <c r="D152" t="str">
        <f ca="1">INDEX(Table1[FAKTUR],MG_1[//])</f>
        <v>ARTO MORO</v>
      </c>
      <c r="E152" t="str">
        <f ca="1">INDEX(Table1[SUPPLIER],MG_1[//])</f>
        <v>KENKO</v>
      </c>
      <c r="F152" s="2">
        <f ca="1">INDEX(Table1[CTN_MG_1],MG_1[//])</f>
        <v>2</v>
      </c>
      <c r="G152" s="2" t="str">
        <f ca="1">INDEX(Table1[QTY_ECER_MG_1],MG_1[[#This Row],[//]])&amp;" "&amp;INDEX(Table1[STN_ECER_MG_1],MG_1[[#This Row],[//]])</f>
        <v xml:space="preserve"> </v>
      </c>
      <c r="H152" s="4"/>
      <c r="I152" s="4"/>
      <c r="J152" s="2">
        <f ca="1">SUM(MG_1[[#This Row],[MASUK]]-SUM(MG_1[[#This Row],[KELUAR]:[BONGKAR]]))</f>
        <v>2</v>
      </c>
    </row>
    <row r="153" spans="1:10" x14ac:dyDescent="0.25">
      <c r="A153">
        <v>152</v>
      </c>
      <c r="B153">
        <f ca="1">MATCH(MG_1[ID_1],Table1[ID_1],0)</f>
        <v>161</v>
      </c>
      <c r="C153" t="str">
        <f ca="1">INDEX(Table1[NB BM],MG_1[//])</f>
        <v>Gel pen Kenko Hitech 0.28mm hitam</v>
      </c>
      <c r="D153" t="str">
        <f ca="1">INDEX(Table1[FAKTUR],MG_1[//])</f>
        <v>ARTO MORO</v>
      </c>
      <c r="E153" t="str">
        <f ca="1">INDEX(Table1[SUPPLIER],MG_1[//])</f>
        <v>KENKO</v>
      </c>
      <c r="F153" s="2">
        <f ca="1">INDEX(Table1[CTN_MG_1],MG_1[//])</f>
        <v>10</v>
      </c>
      <c r="G153" s="2" t="str">
        <f ca="1">INDEX(Table1[QTY_ECER_MG_1],MG_1[[#This Row],[//]])&amp;" "&amp;INDEX(Table1[STN_ECER_MG_1],MG_1[[#This Row],[//]])</f>
        <v xml:space="preserve"> </v>
      </c>
      <c r="H153" s="4"/>
      <c r="I153" s="4"/>
      <c r="J153" s="2">
        <f ca="1">SUM(MG_1[[#This Row],[MASUK]]-SUM(MG_1[[#This Row],[KELUAR]:[BONGKAR]]))</f>
        <v>10</v>
      </c>
    </row>
    <row r="154" spans="1:10" x14ac:dyDescent="0.25">
      <c r="A154">
        <v>153</v>
      </c>
      <c r="B154">
        <f ca="1">MATCH(MG_1[ID_1],Table1[ID_1],0)</f>
        <v>162</v>
      </c>
      <c r="C154" t="str">
        <f ca="1">INDEX(Table1[NB BM],MG_1[//])</f>
        <v>Gel pen Kenko Hitech 0.28mm BIRU</v>
      </c>
      <c r="D154" t="str">
        <f ca="1">INDEX(Table1[FAKTUR],MG_1[//])</f>
        <v>ARTO MORO</v>
      </c>
      <c r="E154" t="str">
        <f ca="1">INDEX(Table1[SUPPLIER],MG_1[//])</f>
        <v>KENKO</v>
      </c>
      <c r="F154" s="2">
        <f ca="1">INDEX(Table1[CTN_MG_1],MG_1[//])</f>
        <v>3</v>
      </c>
      <c r="G154" s="2" t="str">
        <f ca="1">INDEX(Table1[QTY_ECER_MG_1],MG_1[[#This Row],[//]])&amp;" "&amp;INDEX(Table1[STN_ECER_MG_1],MG_1[[#This Row],[//]])</f>
        <v xml:space="preserve"> </v>
      </c>
      <c r="H154" s="4"/>
      <c r="I154" s="4"/>
      <c r="J154" s="2">
        <f ca="1">SUM(MG_1[[#This Row],[MASUK]]-SUM(MG_1[[#This Row],[KELUAR]:[BONGKAR]]))</f>
        <v>3</v>
      </c>
    </row>
    <row r="155" spans="1:10" x14ac:dyDescent="0.25">
      <c r="A155">
        <v>154</v>
      </c>
      <c r="B155">
        <f ca="1">MATCH(MG_1[ID_1],Table1[ID_1],0)</f>
        <v>163</v>
      </c>
      <c r="C155" t="str">
        <f ca="1">INDEX(Table1[NB BM],MG_1[//])</f>
        <v>Gel pen Kenko KE-303 T-gel BIRU</v>
      </c>
      <c r="D155" t="str">
        <f ca="1">INDEX(Table1[FAKTUR],MG_1[//])</f>
        <v>ARTO MORO</v>
      </c>
      <c r="E155" t="str">
        <f ca="1">INDEX(Table1[SUPPLIER],MG_1[//])</f>
        <v>KENKO</v>
      </c>
      <c r="F155" s="2">
        <f ca="1">INDEX(Table1[CTN_MG_1],MG_1[//])</f>
        <v>4</v>
      </c>
      <c r="G155" s="2" t="str">
        <f ca="1">INDEX(Table1[QTY_ECER_MG_1],MG_1[[#This Row],[//]])&amp;" "&amp;INDEX(Table1[STN_ECER_MG_1],MG_1[[#This Row],[//]])</f>
        <v xml:space="preserve"> </v>
      </c>
      <c r="H155" s="4"/>
      <c r="I155" s="4"/>
      <c r="J155" s="2">
        <f ca="1">SUM(MG_1[[#This Row],[MASUK]]-SUM(MG_1[[#This Row],[KELUAR]:[BONGKAR]]))</f>
        <v>4</v>
      </c>
    </row>
    <row r="156" spans="1:10" x14ac:dyDescent="0.25">
      <c r="A156">
        <v>155</v>
      </c>
      <c r="B156">
        <f ca="1">MATCH(MG_1[ID_1],Table1[ID_1],0)</f>
        <v>164</v>
      </c>
      <c r="C156" t="str">
        <f ca="1">INDEX(Table1[NB BM],MG_1[//])</f>
        <v>Gel pen Kenko KE-100 hitam</v>
      </c>
      <c r="D156" t="str">
        <f ca="1">INDEX(Table1[FAKTUR],MG_1[//])</f>
        <v>ARTO MORO</v>
      </c>
      <c r="E156" t="str">
        <f ca="1">INDEX(Table1[SUPPLIER],MG_1[//])</f>
        <v>KENKO</v>
      </c>
      <c r="F156" s="2">
        <f ca="1">INDEX(Table1[CTN_MG_1],MG_1[//])</f>
        <v>2</v>
      </c>
      <c r="G156" s="2" t="str">
        <f ca="1">INDEX(Table1[QTY_ECER_MG_1],MG_1[[#This Row],[//]])&amp;" "&amp;INDEX(Table1[STN_ECER_MG_1],MG_1[[#This Row],[//]])</f>
        <v xml:space="preserve"> </v>
      </c>
      <c r="H156" s="4"/>
      <c r="I156" s="4"/>
      <c r="J156" s="2">
        <f ca="1">SUM(MG_1[[#This Row],[MASUK]]-SUM(MG_1[[#This Row],[KELUAR]:[BONGKAR]]))</f>
        <v>2</v>
      </c>
    </row>
    <row r="157" spans="1:10" x14ac:dyDescent="0.25">
      <c r="A157">
        <v>156</v>
      </c>
      <c r="B157">
        <f ca="1">MATCH(MG_1[ID_1],Table1[ID_1],0)</f>
        <v>165</v>
      </c>
      <c r="C157" t="str">
        <f ca="1">INDEX(Table1[NB BM],MG_1[//])</f>
        <v>Clip trigonal Kenko no.3</v>
      </c>
      <c r="D157" t="str">
        <f ca="1">INDEX(Table1[FAKTUR],MG_1[//])</f>
        <v>ARTO MORO</v>
      </c>
      <c r="E157" t="str">
        <f ca="1">INDEX(Table1[SUPPLIER],MG_1[//])</f>
        <v>KENKO</v>
      </c>
      <c r="F157" s="2">
        <f ca="1">INDEX(Table1[CTN_MG_1],MG_1[//])</f>
        <v>1</v>
      </c>
      <c r="G157" s="2" t="str">
        <f ca="1">INDEX(Table1[QTY_ECER_MG_1],MG_1[[#This Row],[//]])&amp;" "&amp;INDEX(Table1[STN_ECER_MG_1],MG_1[[#This Row],[//]])</f>
        <v xml:space="preserve"> </v>
      </c>
      <c r="H157" s="4"/>
      <c r="I157" s="4"/>
      <c r="J157" s="2">
        <f ca="1">SUM(MG_1[[#This Row],[MASUK]]-SUM(MG_1[[#This Row],[KELUAR]:[BONGKAR]]))</f>
        <v>1</v>
      </c>
    </row>
    <row r="158" spans="1:10" x14ac:dyDescent="0.25">
      <c r="A158">
        <v>157</v>
      </c>
      <c r="B158">
        <f ca="1">MATCH(MG_1[ID_1],Table1[ID_1],0)</f>
        <v>166</v>
      </c>
      <c r="C158" t="str">
        <f ca="1">INDEX(Table1[NB BM],MG_1[//])</f>
        <v>Clip Jumbo Kenko no.5</v>
      </c>
      <c r="D158" t="str">
        <f ca="1">INDEX(Table1[FAKTUR],MG_1[//])</f>
        <v>ARTO MORO</v>
      </c>
      <c r="E158" t="str">
        <f ca="1">INDEX(Table1[SUPPLIER],MG_1[//])</f>
        <v>KENKO</v>
      </c>
      <c r="F158" s="2">
        <f ca="1">INDEX(Table1[CTN_MG_1],MG_1[//])</f>
        <v>1</v>
      </c>
      <c r="G158" s="2" t="str">
        <f ca="1">INDEX(Table1[QTY_ECER_MG_1],MG_1[[#This Row],[//]])&amp;" "&amp;INDEX(Table1[STN_ECER_MG_1],MG_1[[#This Row],[//]])</f>
        <v xml:space="preserve"> </v>
      </c>
      <c r="H158" s="4"/>
      <c r="I158" s="4"/>
      <c r="J158" s="2">
        <f ca="1">SUM(MG_1[[#This Row],[MASUK]]-SUM(MG_1[[#This Row],[KELUAR]:[BONGKAR]]))</f>
        <v>1</v>
      </c>
    </row>
    <row r="159" spans="1:10" x14ac:dyDescent="0.25">
      <c r="A159">
        <v>158</v>
      </c>
      <c r="B159">
        <f ca="1">MATCH(MG_1[ID_1],Table1[ID_1],0)</f>
        <v>167</v>
      </c>
      <c r="C159" t="str">
        <f ca="1">INDEX(Table1[NB BM],MG_1[//])</f>
        <v>Punch Kenko no.30</v>
      </c>
      <c r="D159" t="str">
        <f ca="1">INDEX(Table1[FAKTUR],MG_1[//])</f>
        <v>ARTO MORO</v>
      </c>
      <c r="E159" t="str">
        <f ca="1">INDEX(Table1[SUPPLIER],MG_1[//])</f>
        <v>KENKO</v>
      </c>
      <c r="F159" s="2">
        <f ca="1">INDEX(Table1[CTN_MG_1],MG_1[//])</f>
        <v>1</v>
      </c>
      <c r="G159" s="2" t="str">
        <f ca="1">INDEX(Table1[QTY_ECER_MG_1],MG_1[[#This Row],[//]])&amp;" "&amp;INDEX(Table1[STN_ECER_MG_1],MG_1[[#This Row],[//]])</f>
        <v xml:space="preserve"> </v>
      </c>
      <c r="H159" s="4"/>
      <c r="I159" s="4"/>
      <c r="J159" s="2">
        <f ca="1">SUM(MG_1[[#This Row],[MASUK]]-SUM(MG_1[[#This Row],[KELUAR]:[BONGKAR]]))</f>
        <v>1</v>
      </c>
    </row>
    <row r="160" spans="1:10" x14ac:dyDescent="0.25">
      <c r="A160">
        <v>159</v>
      </c>
      <c r="B160">
        <f ca="1">MATCH(MG_1[ID_1],Table1[ID_1],0)</f>
        <v>169</v>
      </c>
      <c r="C160" t="str">
        <f ca="1">INDEX(Table1[NB BM],MG_1[//])</f>
        <v>Pianika Lovely K-2799-B</v>
      </c>
      <c r="D160" t="str">
        <f ca="1">INDEX(Table1[FAKTUR],MG_1[//])</f>
        <v>UNTANA</v>
      </c>
      <c r="E160" t="str">
        <f ca="1">INDEX(Table1[SUPPLIER],MG_1[//])</f>
        <v>LESTARI</v>
      </c>
      <c r="F160" s="2">
        <f ca="1">INDEX(Table1[CTN_MG_1],MG_1[//])</f>
        <v>90</v>
      </c>
      <c r="G160" s="2" t="str">
        <f ca="1">INDEX(Table1[QTY_ECER_MG_1],MG_1[[#This Row],[//]])&amp;" "&amp;INDEX(Table1[STN_ECER_MG_1],MG_1[[#This Row],[//]])</f>
        <v xml:space="preserve"> </v>
      </c>
      <c r="H160" s="4"/>
      <c r="I160" s="4"/>
      <c r="J160" s="2">
        <f ca="1">SUM(MG_1[[#This Row],[MASUK]]-SUM(MG_1[[#This Row],[KELUAR]:[BONGKAR]]))</f>
        <v>90</v>
      </c>
    </row>
    <row r="161" spans="1:10" x14ac:dyDescent="0.25">
      <c r="A161">
        <v>160</v>
      </c>
      <c r="B161">
        <f ca="1">MATCH(MG_1[ID_1],Table1[ID_1],0)</f>
        <v>170</v>
      </c>
      <c r="C161" t="str">
        <f ca="1">INDEX(Table1[NB BM],MG_1[//])</f>
        <v>Doc rest box batik</v>
      </c>
      <c r="D161" t="str">
        <f ca="1">INDEX(Table1[FAKTUR],MG_1[//])</f>
        <v>UNTANA</v>
      </c>
      <c r="E161" t="str">
        <f ca="1">INDEX(Table1[SUPPLIER],MG_1[//])</f>
        <v>COMBI</v>
      </c>
      <c r="F161" s="2">
        <f ca="1">INDEX(Table1[CTN_MG_1],MG_1[//])</f>
        <v>1</v>
      </c>
      <c r="G161" s="2" t="str">
        <f ca="1">INDEX(Table1[QTY_ECER_MG_1],MG_1[[#This Row],[//]])&amp;" "&amp;INDEX(Table1[STN_ECER_MG_1],MG_1[[#This Row],[//]])</f>
        <v xml:space="preserve"> </v>
      </c>
      <c r="H161" s="4"/>
      <c r="I161" s="4"/>
      <c r="J161" s="2">
        <f ca="1">SUM(MG_1[[#This Row],[MASUK]]-SUM(MG_1[[#This Row],[KELUAR]:[BONGKAR]]))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115" workbookViewId="0">
      <selection activeCell="C125" sqref="C125"/>
    </sheetView>
  </sheetViews>
  <sheetFormatPr defaultRowHeight="15" x14ac:dyDescent="0.25"/>
  <cols>
    <col min="1" max="2" width="4" customWidth="1"/>
    <col min="3" max="3" width="40.5703125" customWidth="1"/>
    <col min="4" max="4" width="12" customWidth="1"/>
    <col min="5" max="5" width="25.28515625" customWidth="1"/>
    <col min="6" max="6" width="4.42578125" customWidth="1"/>
    <col min="8" max="8" width="10" customWidth="1"/>
    <col min="9" max="9" width="12.140625" customWidth="1"/>
    <col min="10" max="10" width="8.42578125" customWidth="1"/>
  </cols>
  <sheetData>
    <row r="1" spans="1:10" x14ac:dyDescent="0.25">
      <c r="A1" t="s">
        <v>36</v>
      </c>
      <c r="B1" t="s">
        <v>49</v>
      </c>
      <c r="C1" t="s">
        <v>48</v>
      </c>
      <c r="D1" t="s">
        <v>7</v>
      </c>
      <c r="E1" t="s">
        <v>8</v>
      </c>
      <c r="F1" s="2" t="s">
        <v>47</v>
      </c>
      <c r="G1" s="2" t="s">
        <v>46</v>
      </c>
      <c r="H1" t="s">
        <v>45</v>
      </c>
      <c r="I1" t="s">
        <v>44</v>
      </c>
      <c r="J1" s="2" t="s">
        <v>43</v>
      </c>
    </row>
    <row r="2" spans="1:10" x14ac:dyDescent="0.25">
      <c r="A2">
        <v>1</v>
      </c>
      <c r="B2">
        <f ca="1">MATCH(MG_2[ID_2],Table1[ID_2],0)</f>
        <v>168</v>
      </c>
      <c r="C2" t="str">
        <f ca="1">INDEX(Table1[NB BM],MG_2[//])</f>
        <v>Meja Ipad Import Jumbo Karakter</v>
      </c>
      <c r="D2" t="str">
        <f ca="1">INDEX(Table1[FAKTUR],MG_2[//])</f>
        <v>UNTANA</v>
      </c>
      <c r="E2" t="str">
        <f ca="1">INDEX(Table1[SUPPLIER],MG_2[//])</f>
        <v>SAPUTRO OFFICE</v>
      </c>
      <c r="F2" s="2">
        <f ca="1">INDEX(Table1[CTN_MG_2],MG_2[//])</f>
        <v>50</v>
      </c>
      <c r="G2" s="2" t="str">
        <f ca="1">INDEX(Table1[QTY_ECER_MG_2],MG_2[[#This Row],[//]])&amp;" "&amp;INDEX(Table1[STN_ECER_MG_2],MG_2[[#This Row],[//]])</f>
        <v xml:space="preserve"> </v>
      </c>
      <c r="H2" s="4"/>
      <c r="I2" s="4"/>
      <c r="J2" s="2">
        <f ca="1">SUM(MG_2[[#This Row],[MASUK]]-SUM(MG_2[[#This Row],[KELUAR]:[BONGKAR]]))</f>
        <v>50</v>
      </c>
    </row>
    <row r="3" spans="1:10" x14ac:dyDescent="0.25">
      <c r="A3">
        <v>2</v>
      </c>
      <c r="B3">
        <f ca="1">MATCH(MG_2[ID_2],Table1[ID_2],0)</f>
        <v>171</v>
      </c>
      <c r="C3" t="str">
        <f ca="1">INDEX(Table1[NB BM],MG_2[//])</f>
        <v>Malam Shintoeng K 6-12W</v>
      </c>
      <c r="D3" t="str">
        <f ca="1">INDEX(Table1[FAKTUR],MG_2[//])</f>
        <v>UNTANA</v>
      </c>
      <c r="E3" t="str">
        <f ca="1">INDEX(Table1[SUPPLIER],MG_2[//])</f>
        <v>HANSA</v>
      </c>
      <c r="F3" s="2">
        <f ca="1">INDEX(Table1[CTN_MG_2],MG_2[//])</f>
        <v>3</v>
      </c>
      <c r="G3" s="2" t="str">
        <f ca="1">INDEX(Table1[QTY_ECER_MG_2],MG_2[[#This Row],[//]])&amp;" "&amp;INDEX(Table1[STN_ECER_MG_2],MG_2[[#This Row],[//]])</f>
        <v xml:space="preserve"> </v>
      </c>
      <c r="H3" s="4"/>
      <c r="I3" s="4"/>
      <c r="J3" s="2">
        <f ca="1">SUM(MG_2[[#This Row],[MASUK]]-SUM(MG_2[[#This Row],[KELUAR]:[BONGKAR]]))</f>
        <v>3</v>
      </c>
    </row>
    <row r="4" spans="1:10" x14ac:dyDescent="0.25">
      <c r="A4">
        <v>3</v>
      </c>
      <c r="B4">
        <f ca="1">MATCH(MG_2[ID_2],Table1[ID_2],0)</f>
        <v>172</v>
      </c>
      <c r="C4" t="str">
        <f ca="1">INDEX(Table1[NB BM],MG_2[//])</f>
        <v>Pc Klg CC 1008 + Isi</v>
      </c>
      <c r="D4" t="str">
        <f ca="1">INDEX(Table1[FAKTUR],MG_2[//])</f>
        <v>UNTANA</v>
      </c>
      <c r="E4" t="str">
        <f ca="1">INDEX(Table1[SUPPLIER],MG_2[//])</f>
        <v>BINTANG JAYA</v>
      </c>
      <c r="F4" s="2">
        <f ca="1">INDEX(Table1[CTN_MG_2],MG_2[//])</f>
        <v>20</v>
      </c>
      <c r="G4" s="2" t="str">
        <f ca="1">INDEX(Table1[QTY_ECER_MG_2],MG_2[[#This Row],[//]])&amp;" "&amp;INDEX(Table1[STN_ECER_MG_2],MG_2[[#This Row],[//]])</f>
        <v xml:space="preserve"> </v>
      </c>
      <c r="H4" s="4"/>
      <c r="I4" s="4"/>
      <c r="J4" s="2">
        <f ca="1">SUM(MG_2[[#This Row],[MASUK]]-SUM(MG_2[[#This Row],[KELUAR]:[BONGKAR]]))</f>
        <v>20</v>
      </c>
    </row>
    <row r="5" spans="1:10" x14ac:dyDescent="0.25">
      <c r="A5">
        <v>4</v>
      </c>
      <c r="B5">
        <f ca="1">MATCH(MG_2[ID_2],Table1[ID_2],0)</f>
        <v>173</v>
      </c>
      <c r="C5" t="str">
        <f ca="1">INDEX(Table1[NB BM],MG_2[//])</f>
        <v>BN Tali AA0321-06/A6-80/BEAR</v>
      </c>
      <c r="D5" t="str">
        <f ca="1">INDEX(Table1[FAKTUR],MG_2[//])</f>
        <v>UNTANA</v>
      </c>
      <c r="E5" t="str">
        <f ca="1">INDEX(Table1[SUPPLIER],MG_2[//])</f>
        <v>SBS</v>
      </c>
      <c r="F5" s="2">
        <f ca="1">INDEX(Table1[CTN_MG_2],MG_2[//])</f>
        <v>2</v>
      </c>
      <c r="G5" s="2" t="str">
        <f ca="1">INDEX(Table1[QTY_ECER_MG_2],MG_2[[#This Row],[//]])&amp;" "&amp;INDEX(Table1[STN_ECER_MG_2],MG_2[[#This Row],[//]])</f>
        <v xml:space="preserve"> </v>
      </c>
      <c r="H5" s="4"/>
      <c r="I5" s="4"/>
      <c r="J5" s="2">
        <f ca="1">SUM(MG_2[[#This Row],[MASUK]]-SUM(MG_2[[#This Row],[KELUAR]:[BONGKAR]]))</f>
        <v>2</v>
      </c>
    </row>
    <row r="6" spans="1:10" x14ac:dyDescent="0.25">
      <c r="A6">
        <v>5</v>
      </c>
      <c r="B6">
        <f ca="1">MATCH(MG_2[ID_2],Table1[ID_2],0)</f>
        <v>174</v>
      </c>
      <c r="C6" t="str">
        <f ca="1">INDEX(Table1[NB BM],MG_2[//])</f>
        <v>BN Tali AA0321-09/A6-80/UNIVERSE</v>
      </c>
      <c r="D6" t="str">
        <f ca="1">INDEX(Table1[FAKTUR],MG_2[//])</f>
        <v>UNTANA</v>
      </c>
      <c r="E6" t="str">
        <f ca="1">INDEX(Table1[SUPPLIER],MG_2[//])</f>
        <v>SBS</v>
      </c>
      <c r="F6" s="2">
        <f ca="1">INDEX(Table1[CTN_MG_2],MG_2[//])</f>
        <v>2</v>
      </c>
      <c r="G6" s="2" t="str">
        <f ca="1">INDEX(Table1[QTY_ECER_MG_2],MG_2[[#This Row],[//]])&amp;" "&amp;INDEX(Table1[STN_ECER_MG_2],MG_2[[#This Row],[//]])</f>
        <v xml:space="preserve"> </v>
      </c>
      <c r="H6" s="4"/>
      <c r="I6" s="4"/>
      <c r="J6" s="2">
        <f ca="1">SUM(MG_2[[#This Row],[MASUK]]-SUM(MG_2[[#This Row],[KELUAR]:[BONGKAR]]))</f>
        <v>2</v>
      </c>
    </row>
    <row r="7" spans="1:10" x14ac:dyDescent="0.25">
      <c r="A7">
        <v>6</v>
      </c>
      <c r="B7">
        <f ca="1">MATCH(MG_2[ID_2],Table1[ID_2],0)</f>
        <v>175</v>
      </c>
      <c r="C7" t="str">
        <f ca="1">INDEX(Table1[NB BM],MG_2[//])</f>
        <v>BN Tali AA0321-10/A6-80/SR</v>
      </c>
      <c r="D7" t="str">
        <f ca="1">INDEX(Table1[FAKTUR],MG_2[//])</f>
        <v>UNTANA</v>
      </c>
      <c r="E7" t="str">
        <f ca="1">INDEX(Table1[SUPPLIER],MG_2[//])</f>
        <v>SBS</v>
      </c>
      <c r="F7" s="2">
        <f ca="1">INDEX(Table1[CTN_MG_2],MG_2[//])</f>
        <v>2</v>
      </c>
      <c r="G7" s="2" t="str">
        <f ca="1">INDEX(Table1[QTY_ECER_MG_2],MG_2[[#This Row],[//]])&amp;" "&amp;INDEX(Table1[STN_ECER_MG_2],MG_2[[#This Row],[//]])</f>
        <v xml:space="preserve"> </v>
      </c>
      <c r="H7" s="4"/>
      <c r="I7" s="4"/>
      <c r="J7" s="2">
        <f ca="1">SUM(MG_2[[#This Row],[MASUK]]-SUM(MG_2[[#This Row],[KELUAR]:[BONGKAR]]))</f>
        <v>2</v>
      </c>
    </row>
    <row r="8" spans="1:10" x14ac:dyDescent="0.25">
      <c r="A8">
        <v>7</v>
      </c>
      <c r="B8">
        <f ca="1">MATCH(MG_2[ID_2],Table1[ID_2],0)</f>
        <v>176</v>
      </c>
      <c r="C8" t="str">
        <f ca="1">INDEX(Table1[NB BM],MG_2[//])</f>
        <v>BN Tali AA0321-11/A7-80/FRUIT</v>
      </c>
      <c r="D8" t="str">
        <f ca="1">INDEX(Table1[FAKTUR],MG_2[//])</f>
        <v>UNTANA</v>
      </c>
      <c r="E8" t="str">
        <f ca="1">INDEX(Table1[SUPPLIER],MG_2[//])</f>
        <v>SBS</v>
      </c>
      <c r="F8" s="2">
        <f ca="1">INDEX(Table1[CTN_MG_2],MG_2[//])</f>
        <v>2</v>
      </c>
      <c r="G8" s="2" t="str">
        <f ca="1">INDEX(Table1[QTY_ECER_MG_2],MG_2[[#This Row],[//]])&amp;" "&amp;INDEX(Table1[STN_ECER_MG_2],MG_2[[#This Row],[//]])</f>
        <v xml:space="preserve"> </v>
      </c>
      <c r="H8" s="4"/>
      <c r="I8" s="4"/>
      <c r="J8" s="2">
        <f ca="1">SUM(MG_2[[#This Row],[MASUK]]-SUM(MG_2[[#This Row],[KELUAR]:[BONGKAR]]))</f>
        <v>2</v>
      </c>
    </row>
    <row r="9" spans="1:10" x14ac:dyDescent="0.25">
      <c r="A9">
        <v>8</v>
      </c>
      <c r="B9">
        <f ca="1">MATCH(MG_2[ID_2],Table1[ID_2],0)</f>
        <v>177</v>
      </c>
      <c r="C9" t="str">
        <f ca="1">INDEX(Table1[NB BM],MG_2[//])</f>
        <v>BN Tali AA0321-12/A7-80/GLOWING</v>
      </c>
      <c r="D9" t="str">
        <f ca="1">INDEX(Table1[FAKTUR],MG_2[//])</f>
        <v>UNTANA</v>
      </c>
      <c r="E9" t="str">
        <f ca="1">INDEX(Table1[SUPPLIER],MG_2[//])</f>
        <v>SBS</v>
      </c>
      <c r="F9" s="2">
        <f ca="1">INDEX(Table1[CTN_MG_2],MG_2[//])</f>
        <v>2</v>
      </c>
      <c r="G9" s="2" t="str">
        <f ca="1">INDEX(Table1[QTY_ECER_MG_2],MG_2[[#This Row],[//]])&amp;" "&amp;INDEX(Table1[STN_ECER_MG_2],MG_2[[#This Row],[//]])</f>
        <v xml:space="preserve"> </v>
      </c>
      <c r="H9" s="4"/>
      <c r="I9" s="4"/>
      <c r="J9" s="2">
        <f ca="1">SUM(MG_2[[#This Row],[MASUK]]-SUM(MG_2[[#This Row],[KELUAR]:[BONGKAR]]))</f>
        <v>2</v>
      </c>
    </row>
    <row r="10" spans="1:10" x14ac:dyDescent="0.25">
      <c r="A10">
        <v>9</v>
      </c>
      <c r="B10">
        <f ca="1">MATCH(MG_2[ID_2],Table1[ID_2],0)</f>
        <v>178</v>
      </c>
      <c r="C10" t="str">
        <f ca="1">INDEX(Table1[NB BM],MG_2[//])</f>
        <v>BN Tali AA0321-13/A7-80/BALLOON</v>
      </c>
      <c r="D10" t="str">
        <f ca="1">INDEX(Table1[FAKTUR],MG_2[//])</f>
        <v>UNTANA</v>
      </c>
      <c r="E10" t="str">
        <f ca="1">INDEX(Table1[SUPPLIER],MG_2[//])</f>
        <v>SBS</v>
      </c>
      <c r="F10" s="2">
        <f ca="1">INDEX(Table1[CTN_MG_2],MG_2[//])</f>
        <v>2</v>
      </c>
      <c r="G10" s="2" t="str">
        <f ca="1">INDEX(Table1[QTY_ECER_MG_2],MG_2[[#This Row],[//]])&amp;" "&amp;INDEX(Table1[STN_ECER_MG_2],MG_2[[#This Row],[//]])</f>
        <v xml:space="preserve"> </v>
      </c>
      <c r="H10" s="4"/>
      <c r="I10" s="4"/>
      <c r="J10" s="2">
        <f ca="1">SUM(MG_2[[#This Row],[MASUK]]-SUM(MG_2[[#This Row],[KELUAR]:[BONGKAR]]))</f>
        <v>2</v>
      </c>
    </row>
    <row r="11" spans="1:10" x14ac:dyDescent="0.25">
      <c r="A11">
        <v>10</v>
      </c>
      <c r="B11">
        <f ca="1">MATCH(MG_2[ID_2],Table1[ID_2],0)</f>
        <v>179</v>
      </c>
      <c r="C11" t="str">
        <f ca="1">INDEX(Table1[NB BM],MG_2[//])</f>
        <v>BN Tali AA0321-18/A7-80/LUCU</v>
      </c>
      <c r="D11" t="str">
        <f ca="1">INDEX(Table1[FAKTUR],MG_2[//])</f>
        <v>UNTANA</v>
      </c>
      <c r="E11" t="str">
        <f ca="1">INDEX(Table1[SUPPLIER],MG_2[//])</f>
        <v>SBS</v>
      </c>
      <c r="F11" s="2">
        <f ca="1">INDEX(Table1[CTN_MG_2],MG_2[//])</f>
        <v>2</v>
      </c>
      <c r="G11" s="2" t="str">
        <f ca="1">INDEX(Table1[QTY_ECER_MG_2],MG_2[[#This Row],[//]])&amp;" "&amp;INDEX(Table1[STN_ECER_MG_2],MG_2[[#This Row],[//]])</f>
        <v xml:space="preserve"> </v>
      </c>
      <c r="H11" s="4"/>
      <c r="I11" s="4"/>
      <c r="J11" s="2">
        <f ca="1">SUM(MG_2[[#This Row],[MASUK]]-SUM(MG_2[[#This Row],[KELUAR]:[BONGKAR]]))</f>
        <v>2</v>
      </c>
    </row>
    <row r="12" spans="1:10" x14ac:dyDescent="0.25">
      <c r="A12">
        <v>11</v>
      </c>
      <c r="B12">
        <f ca="1">MATCH(MG_2[ID_2],Table1[ID_2],0)</f>
        <v>180</v>
      </c>
      <c r="C12" t="str">
        <f ca="1">INDEX(Table1[NB BM],MG_2[//])</f>
        <v>BN Tali AA0321-19/A7-80/UNIVERSE</v>
      </c>
      <c r="D12" t="str">
        <f ca="1">INDEX(Table1[FAKTUR],MG_2[//])</f>
        <v>UNTANA</v>
      </c>
      <c r="E12" t="str">
        <f ca="1">INDEX(Table1[SUPPLIER],MG_2[//])</f>
        <v>SBS</v>
      </c>
      <c r="F12" s="2">
        <f ca="1">INDEX(Table1[CTN_MG_2],MG_2[//])</f>
        <v>2</v>
      </c>
      <c r="G12" s="2" t="str">
        <f ca="1">INDEX(Table1[QTY_ECER_MG_2],MG_2[[#This Row],[//]])&amp;" "&amp;INDEX(Table1[STN_ECER_MG_2],MG_2[[#This Row],[//]])</f>
        <v xml:space="preserve"> </v>
      </c>
      <c r="H12" s="4"/>
      <c r="I12" s="4"/>
      <c r="J12" s="2">
        <f ca="1">SUM(MG_2[[#This Row],[MASUK]]-SUM(MG_2[[#This Row],[KELUAR]:[BONGKAR]]))</f>
        <v>2</v>
      </c>
    </row>
    <row r="13" spans="1:10" x14ac:dyDescent="0.25">
      <c r="A13">
        <v>12</v>
      </c>
      <c r="B13">
        <f ca="1">MATCH(MG_2[ID_2],Table1[ID_2],0)</f>
        <v>181</v>
      </c>
      <c r="C13" t="str">
        <f ca="1">INDEX(Table1[NB BM],MG_2[//])</f>
        <v>BN Tali AA0321-20/A7-80/SR</v>
      </c>
      <c r="D13" t="str">
        <f ca="1">INDEX(Table1[FAKTUR],MG_2[//])</f>
        <v>UNTANA</v>
      </c>
      <c r="E13" t="str">
        <f ca="1">INDEX(Table1[SUPPLIER],MG_2[//])</f>
        <v>SBS</v>
      </c>
      <c r="F13" s="2">
        <f ca="1">INDEX(Table1[CTN_MG_2],MG_2[//])</f>
        <v>2</v>
      </c>
      <c r="G13" s="2" t="str">
        <f ca="1">INDEX(Table1[QTY_ECER_MG_2],MG_2[[#This Row],[//]])&amp;" "&amp;INDEX(Table1[STN_ECER_MG_2],MG_2[[#This Row],[//]])</f>
        <v xml:space="preserve"> </v>
      </c>
      <c r="H13" s="4"/>
      <c r="I13" s="4"/>
      <c r="J13" s="2">
        <f ca="1">SUM(MG_2[[#This Row],[MASUK]]-SUM(MG_2[[#This Row],[KELUAR]:[BONGKAR]]))</f>
        <v>2</v>
      </c>
    </row>
    <row r="14" spans="1:10" x14ac:dyDescent="0.25">
      <c r="A14">
        <v>13</v>
      </c>
      <c r="B14">
        <f ca="1">MATCH(MG_2[ID_2],Table1[ID_2],0)</f>
        <v>182</v>
      </c>
      <c r="C14" t="str">
        <f ca="1">INDEX(Table1[NB BM],MG_2[//])</f>
        <v>Tipe-ex Kenko KE-01</v>
      </c>
      <c r="D14" t="str">
        <f ca="1">INDEX(Table1[FAKTUR],MG_2[//])</f>
        <v>ARTO MORO</v>
      </c>
      <c r="E14" t="str">
        <f ca="1">INDEX(Table1[SUPPLIER],MG_2[//])</f>
        <v>KENKO</v>
      </c>
      <c r="F14" s="2">
        <f ca="1">INDEX(Table1[CTN_MG_2],MG_2[//])</f>
        <v>18</v>
      </c>
      <c r="G14" s="2" t="str">
        <f ca="1">INDEX(Table1[QTY_ECER_MG_2],MG_2[[#This Row],[//]])&amp;" "&amp;INDEX(Table1[STN_ECER_MG_2],MG_2[[#This Row],[//]])</f>
        <v xml:space="preserve"> </v>
      </c>
      <c r="H14" s="4"/>
      <c r="I14" s="4"/>
      <c r="J14" s="2">
        <f ca="1">SUM(MG_2[[#This Row],[MASUK]]-SUM(MG_2[[#This Row],[KELUAR]:[BONGKAR]]))</f>
        <v>18</v>
      </c>
    </row>
    <row r="15" spans="1:10" x14ac:dyDescent="0.25">
      <c r="A15">
        <v>14</v>
      </c>
      <c r="B15">
        <f ca="1">MATCH(MG_2[ID_2],Table1[ID_2],0)</f>
        <v>183</v>
      </c>
      <c r="C15" t="str">
        <f ca="1">INDEX(Table1[NB BM],MG_2[//])</f>
        <v>Tape dispenser Kenko TDB-2 besi</v>
      </c>
      <c r="D15" t="str">
        <f ca="1">INDEX(Table1[FAKTUR],MG_2[//])</f>
        <v>ARTO MORO</v>
      </c>
      <c r="E15" t="str">
        <f ca="1">INDEX(Table1[SUPPLIER],MG_2[//])</f>
        <v>KENKO</v>
      </c>
      <c r="F15" s="2">
        <f ca="1">INDEX(Table1[CTN_MG_2],MG_2[//])</f>
        <v>1</v>
      </c>
      <c r="G15" s="2" t="str">
        <f ca="1">INDEX(Table1[QTY_ECER_MG_2],MG_2[[#This Row],[//]])&amp;" "&amp;INDEX(Table1[STN_ECER_MG_2],MG_2[[#This Row],[//]])</f>
        <v xml:space="preserve"> </v>
      </c>
      <c r="H15" s="4"/>
      <c r="I15" s="4"/>
      <c r="J15" s="2">
        <f ca="1">SUM(MG_2[[#This Row],[MASUK]]-SUM(MG_2[[#This Row],[KELUAR]:[BONGKAR]]))</f>
        <v>1</v>
      </c>
    </row>
    <row r="16" spans="1:10" x14ac:dyDescent="0.25">
      <c r="A16">
        <v>15</v>
      </c>
      <c r="B16">
        <f ca="1">MATCH(MG_2[ID_2],Table1[ID_2],0)</f>
        <v>184</v>
      </c>
      <c r="C16" t="str">
        <f ca="1">INDEX(Table1[NB BM],MG_2[//])</f>
        <v>Pc Kenko PC-0719-UR</v>
      </c>
      <c r="D16" t="str">
        <f ca="1">INDEX(Table1[FAKTUR],MG_2[//])</f>
        <v>ARTO MORO</v>
      </c>
      <c r="E16" t="str">
        <f ca="1">INDEX(Table1[SUPPLIER],MG_2[//])</f>
        <v>KENKO</v>
      </c>
      <c r="F16" s="2">
        <f ca="1">INDEX(Table1[CTN_MG_2],MG_2[//])</f>
        <v>2</v>
      </c>
      <c r="G16" s="2" t="str">
        <f ca="1">INDEX(Table1[QTY_ECER_MG_2],MG_2[[#This Row],[//]])&amp;" "&amp;INDEX(Table1[STN_ECER_MG_2],MG_2[[#This Row],[//]])</f>
        <v xml:space="preserve"> </v>
      </c>
      <c r="H16" s="4"/>
      <c r="I16" s="4"/>
      <c r="J16" s="2">
        <f ca="1">SUM(MG_2[[#This Row],[MASUK]]-SUM(MG_2[[#This Row],[KELUAR]:[BONGKAR]]))</f>
        <v>2</v>
      </c>
    </row>
    <row r="17" spans="1:10" x14ac:dyDescent="0.25">
      <c r="A17">
        <v>16</v>
      </c>
      <c r="B17">
        <f ca="1">MATCH(MG_2[ID_2],Table1[ID_2],0)</f>
        <v>185</v>
      </c>
      <c r="C17" t="str">
        <f ca="1">INDEX(Table1[NB BM],MG_2[//])</f>
        <v>Tipe-ex Kertas Kenko CT-902 CL</v>
      </c>
      <c r="D17" t="str">
        <f ca="1">INDEX(Table1[FAKTUR],MG_2[//])</f>
        <v>ARTO MORO</v>
      </c>
      <c r="E17" t="str">
        <f ca="1">INDEX(Table1[SUPPLIER],MG_2[//])</f>
        <v>KENKO</v>
      </c>
      <c r="F17" s="2">
        <f ca="1">INDEX(Table1[CTN_MG_2],MG_2[//])</f>
        <v>3</v>
      </c>
      <c r="G17" s="2" t="str">
        <f ca="1">INDEX(Table1[QTY_ECER_MG_2],MG_2[[#This Row],[//]])&amp;" "&amp;INDEX(Table1[STN_ECER_MG_2],MG_2[[#This Row],[//]])</f>
        <v xml:space="preserve"> </v>
      </c>
      <c r="H17" s="4"/>
      <c r="I17" s="4"/>
      <c r="J17" s="2">
        <f ca="1">SUM(MG_2[[#This Row],[MASUK]]-SUM(MG_2[[#This Row],[KELUAR]:[BONGKAR]]))</f>
        <v>3</v>
      </c>
    </row>
    <row r="18" spans="1:10" x14ac:dyDescent="0.25">
      <c r="A18">
        <v>17</v>
      </c>
      <c r="B18">
        <f ca="1">MATCH(MG_2[ID_2],Table1[ID_2],0)</f>
        <v>186</v>
      </c>
      <c r="C18" t="str">
        <f ca="1">INDEX(Table1[NB BM],MG_2[//])</f>
        <v>Tipe-ex Kenko KE-107 M</v>
      </c>
      <c r="D18" t="str">
        <f ca="1">INDEX(Table1[FAKTUR],MG_2[//])</f>
        <v>ARTO MORO</v>
      </c>
      <c r="E18" t="str">
        <f ca="1">INDEX(Table1[SUPPLIER],MG_2[//])</f>
        <v>KENKO</v>
      </c>
      <c r="F18" s="2">
        <f ca="1">INDEX(Table1[CTN_MG_2],MG_2[//])</f>
        <v>1</v>
      </c>
      <c r="G18" s="2" t="str">
        <f ca="1">INDEX(Table1[QTY_ECER_MG_2],MG_2[[#This Row],[//]])&amp;" "&amp;INDEX(Table1[STN_ECER_MG_2],MG_2[[#This Row],[//]])</f>
        <v xml:space="preserve"> </v>
      </c>
      <c r="H18" s="4"/>
      <c r="I18" s="4"/>
      <c r="J18" s="2">
        <f ca="1">SUM(MG_2[[#This Row],[MASUK]]-SUM(MG_2[[#This Row],[KELUAR]:[BONGKAR]]))</f>
        <v>1</v>
      </c>
    </row>
    <row r="19" spans="1:10" x14ac:dyDescent="0.25">
      <c r="A19">
        <v>18</v>
      </c>
      <c r="B19">
        <f ca="1">MATCH(MG_2[ID_2],Table1[ID_2],0)</f>
        <v>187</v>
      </c>
      <c r="C19" t="str">
        <f ca="1">INDEX(Table1[NB BM],MG_2[//])</f>
        <v>Stapler Kenko HD-10 D Pastel Color</v>
      </c>
      <c r="D19" t="str">
        <f ca="1">INDEX(Table1[FAKTUR],MG_2[//])</f>
        <v>ARTO MORO</v>
      </c>
      <c r="E19" t="str">
        <f ca="1">INDEX(Table1[SUPPLIER],MG_2[//])</f>
        <v>KENKO</v>
      </c>
      <c r="F19" s="2">
        <f ca="1">INDEX(Table1[CTN_MG_2],MG_2[//])</f>
        <v>2</v>
      </c>
      <c r="G19" s="2" t="str">
        <f ca="1">INDEX(Table1[QTY_ECER_MG_2],MG_2[[#This Row],[//]])&amp;" "&amp;INDEX(Table1[STN_ECER_MG_2],MG_2[[#This Row],[//]])</f>
        <v xml:space="preserve"> </v>
      </c>
      <c r="H19" s="4"/>
      <c r="I19" s="4"/>
      <c r="J19" s="2">
        <f ca="1">SUM(MG_2[[#This Row],[MASUK]]-SUM(MG_2[[#This Row],[KELUAR]:[BONGKAR]]))</f>
        <v>2</v>
      </c>
    </row>
    <row r="20" spans="1:10" x14ac:dyDescent="0.25">
      <c r="A20">
        <v>19</v>
      </c>
      <c r="B20">
        <f ca="1">MATCH(MG_2[ID_2],Table1[ID_2],0)</f>
        <v>188</v>
      </c>
      <c r="C20" t="str">
        <f ca="1">INDEX(Table1[NB BM],MG_2[//])</f>
        <v>Stapler Kenko HD-50 PASTEL COLOR</v>
      </c>
      <c r="D20" t="str">
        <f ca="1">INDEX(Table1[FAKTUR],MG_2[//])</f>
        <v>ARTO MORO</v>
      </c>
      <c r="E20" t="str">
        <f ca="1">INDEX(Table1[SUPPLIER],MG_2[//])</f>
        <v>KENKO</v>
      </c>
      <c r="F20" s="2">
        <f ca="1">INDEX(Table1[CTN_MG_2],MG_2[//])</f>
        <v>2</v>
      </c>
      <c r="G20" s="2" t="str">
        <f ca="1">INDEX(Table1[QTY_ECER_MG_2],MG_2[[#This Row],[//]])&amp;" "&amp;INDEX(Table1[STN_ECER_MG_2],MG_2[[#This Row],[//]])</f>
        <v xml:space="preserve"> </v>
      </c>
      <c r="H20" s="4"/>
      <c r="I20" s="4"/>
      <c r="J20" s="2">
        <f ca="1">SUM(MG_2[[#This Row],[MASUK]]-SUM(MG_2[[#This Row],[KELUAR]:[BONGKAR]]))</f>
        <v>2</v>
      </c>
    </row>
    <row r="21" spans="1:10" x14ac:dyDescent="0.25">
      <c r="A21">
        <v>20</v>
      </c>
      <c r="B21">
        <f ca="1">MATCH(MG_2[ID_2],Table1[ID_2],0)</f>
        <v>189</v>
      </c>
      <c r="C21" t="str">
        <f ca="1">INDEX(Table1[NB BM],MG_2[//])</f>
        <v>Isi cutter Kenko A-100 kecil</v>
      </c>
      <c r="D21" t="str">
        <f ca="1">INDEX(Table1[FAKTUR],MG_2[//])</f>
        <v>ARTO MORO</v>
      </c>
      <c r="E21" t="str">
        <f ca="1">INDEX(Table1[SUPPLIER],MG_2[//])</f>
        <v>KENKO</v>
      </c>
      <c r="F21" s="2">
        <f ca="1">INDEX(Table1[CTN_MG_2],MG_2[//])</f>
        <v>2</v>
      </c>
      <c r="G21" s="2" t="str">
        <f ca="1">INDEX(Table1[QTY_ECER_MG_2],MG_2[[#This Row],[//]])&amp;" "&amp;INDEX(Table1[STN_ECER_MG_2],MG_2[[#This Row],[//]])</f>
        <v xml:space="preserve"> </v>
      </c>
      <c r="H21" s="4"/>
      <c r="I21" s="4"/>
      <c r="J21" s="2">
        <f ca="1">SUM(MG_2[[#This Row],[MASUK]]-SUM(MG_2[[#This Row],[KELUAR]:[BONGKAR]]))</f>
        <v>2</v>
      </c>
    </row>
    <row r="22" spans="1:10" x14ac:dyDescent="0.25">
      <c r="A22">
        <v>21</v>
      </c>
      <c r="B22">
        <f ca="1">MATCH(MG_2[ID_2],Table1[ID_2],0)</f>
        <v>190</v>
      </c>
      <c r="C22" t="str">
        <f ca="1">INDEX(Table1[NB BM],MG_2[//])</f>
        <v>Isi cutter Kenko L-150</v>
      </c>
      <c r="D22" t="str">
        <f ca="1">INDEX(Table1[FAKTUR],MG_2[//])</f>
        <v>ARTO MORO</v>
      </c>
      <c r="E22" t="str">
        <f ca="1">INDEX(Table1[SUPPLIER],MG_2[//])</f>
        <v>KENKO</v>
      </c>
      <c r="F22" s="2">
        <f ca="1">INDEX(Table1[CTN_MG_2],MG_2[//])</f>
        <v>5</v>
      </c>
      <c r="G22" s="2" t="str">
        <f ca="1">INDEX(Table1[QTY_ECER_MG_2],MG_2[[#This Row],[//]])&amp;" "&amp;INDEX(Table1[STN_ECER_MG_2],MG_2[[#This Row],[//]])</f>
        <v xml:space="preserve"> </v>
      </c>
      <c r="H22" s="4"/>
      <c r="I22" s="4"/>
      <c r="J22" s="2">
        <f ca="1">SUM(MG_2[[#This Row],[MASUK]]-SUM(MG_2[[#This Row],[KELUAR]:[BONGKAR]]))</f>
        <v>5</v>
      </c>
    </row>
    <row r="23" spans="1:10" x14ac:dyDescent="0.25">
      <c r="A23">
        <v>22</v>
      </c>
      <c r="B23">
        <f ca="1">MATCH(MG_2[ID_2],Table1[ID_2],0)</f>
        <v>191</v>
      </c>
      <c r="C23" t="str">
        <f ca="1">INDEX(Table1[NB BM],MG_2[//])</f>
        <v>Pensil JK P-88 2B</v>
      </c>
      <c r="D23" t="str">
        <f ca="1">INDEX(Table1[FAKTUR],MG_2[//])</f>
        <v>ARTO MORO</v>
      </c>
      <c r="E23" t="str">
        <f ca="1">INDEX(Table1[SUPPLIER],MG_2[//])</f>
        <v>ATALI</v>
      </c>
      <c r="F23" s="2">
        <f ca="1">INDEX(Table1[CTN_MG_2],MG_2[//])</f>
        <v>5</v>
      </c>
      <c r="G23" s="2" t="str">
        <f ca="1">INDEX(Table1[QTY_ECER_MG_2],MG_2[[#This Row],[//]])&amp;" "&amp;INDEX(Table1[STN_ECER_MG_2],MG_2[[#This Row],[//]])</f>
        <v xml:space="preserve"> </v>
      </c>
      <c r="H23" s="4"/>
      <c r="I23" s="4"/>
      <c r="J23" s="2">
        <f ca="1">SUM(MG_2[[#This Row],[MASUK]]-SUM(MG_2[[#This Row],[KELUAR]:[BONGKAR]]))</f>
        <v>5</v>
      </c>
    </row>
    <row r="24" spans="1:10" x14ac:dyDescent="0.25">
      <c r="A24">
        <v>23</v>
      </c>
      <c r="B24">
        <f ca="1">MATCH(MG_2[ID_2],Table1[ID_2],0)</f>
        <v>192</v>
      </c>
      <c r="C24" t="str">
        <f ca="1">INDEX(Table1[NB BM],MG_2[//])</f>
        <v>Stip JK 526-B40 P Putih</v>
      </c>
      <c r="D24" t="str">
        <f ca="1">INDEX(Table1[FAKTUR],MG_2[//])</f>
        <v>ARTO MORO</v>
      </c>
      <c r="E24" t="str">
        <f ca="1">INDEX(Table1[SUPPLIER],MG_2[//])</f>
        <v>ATALI</v>
      </c>
      <c r="F24" s="2">
        <f ca="1">INDEX(Table1[CTN_MG_2],MG_2[//])</f>
        <v>5</v>
      </c>
      <c r="G24" s="2" t="str">
        <f ca="1">INDEX(Table1[QTY_ECER_MG_2],MG_2[[#This Row],[//]])&amp;" "&amp;INDEX(Table1[STN_ECER_MG_2],MG_2[[#This Row],[//]])</f>
        <v xml:space="preserve"> </v>
      </c>
      <c r="H24" s="4"/>
      <c r="I24" s="4"/>
      <c r="J24" s="2">
        <f ca="1">SUM(MG_2[[#This Row],[MASUK]]-SUM(MG_2[[#This Row],[KELUAR]:[BONGKAR]]))</f>
        <v>5</v>
      </c>
    </row>
    <row r="25" spans="1:10" x14ac:dyDescent="0.25">
      <c r="A25">
        <v>24</v>
      </c>
      <c r="B25">
        <f ca="1">MATCH(MG_2[ID_2],Table1[ID_2],0)</f>
        <v>193</v>
      </c>
      <c r="C25" t="str">
        <f ca="1">INDEX(Table1[NB BM],MG_2[//])</f>
        <v>Stip JK 526-B40 BL Hitam</v>
      </c>
      <c r="D25" t="str">
        <f ca="1">INDEX(Table1[FAKTUR],MG_2[//])</f>
        <v>ARTO MORO</v>
      </c>
      <c r="E25" t="str">
        <f ca="1">INDEX(Table1[SUPPLIER],MG_2[//])</f>
        <v>ATALI</v>
      </c>
      <c r="F25" s="2">
        <f ca="1">INDEX(Table1[CTN_MG_2],MG_2[//])</f>
        <v>2</v>
      </c>
      <c r="G25" s="2" t="str">
        <f ca="1">INDEX(Table1[QTY_ECER_MG_2],MG_2[[#This Row],[//]])&amp;" "&amp;INDEX(Table1[STN_ECER_MG_2],MG_2[[#This Row],[//]])</f>
        <v xml:space="preserve"> </v>
      </c>
      <c r="H25" s="4"/>
      <c r="I25" s="4"/>
      <c r="J25" s="2">
        <f ca="1">SUM(MG_2[[#This Row],[MASUK]]-SUM(MG_2[[#This Row],[KELUAR]:[BONGKAR]]))</f>
        <v>2</v>
      </c>
    </row>
    <row r="26" spans="1:10" x14ac:dyDescent="0.25">
      <c r="A26">
        <v>25</v>
      </c>
      <c r="B26">
        <f ca="1">MATCH(MG_2[ID_2],Table1[ID_2],0)</f>
        <v>194</v>
      </c>
      <c r="C26" t="str">
        <f ca="1">INDEX(Table1[NB BM],MG_2[//])</f>
        <v>Stip JK EB-30 Hitam</v>
      </c>
      <c r="D26" t="str">
        <f ca="1">INDEX(Table1[FAKTUR],MG_2[//])</f>
        <v>ARTO MORO</v>
      </c>
      <c r="E26" t="str">
        <f ca="1">INDEX(Table1[SUPPLIER],MG_2[//])</f>
        <v>ATALI</v>
      </c>
      <c r="F26" s="2">
        <f ca="1">INDEX(Table1[CTN_MG_2],MG_2[//])</f>
        <v>2</v>
      </c>
      <c r="G26" s="2" t="str">
        <f ca="1">INDEX(Table1[QTY_ECER_MG_2],MG_2[[#This Row],[//]])&amp;" "&amp;INDEX(Table1[STN_ECER_MG_2],MG_2[[#This Row],[//]])</f>
        <v xml:space="preserve"> </v>
      </c>
      <c r="H26" s="4"/>
      <c r="I26" s="4"/>
      <c r="J26" s="2">
        <f ca="1">SUM(MG_2[[#This Row],[MASUK]]-SUM(MG_2[[#This Row],[KELUAR]:[BONGKAR]]))</f>
        <v>2</v>
      </c>
    </row>
    <row r="27" spans="1:10" x14ac:dyDescent="0.25">
      <c r="A27">
        <v>26</v>
      </c>
      <c r="B27">
        <f ca="1">MATCH(MG_2[ID_2],Table1[ID_2],0)</f>
        <v>195</v>
      </c>
      <c r="C27" t="str">
        <f ca="1">INDEX(Table1[NB BM],MG_2[//])</f>
        <v>Stip JK ER-30 W</v>
      </c>
      <c r="D27" t="str">
        <f ca="1">INDEX(Table1[FAKTUR],MG_2[//])</f>
        <v>ARTO MORO</v>
      </c>
      <c r="E27" t="str">
        <f ca="1">INDEX(Table1[SUPPLIER],MG_2[//])</f>
        <v>ATALI</v>
      </c>
      <c r="F27" s="2">
        <f ca="1">INDEX(Table1[CTN_MG_2],MG_2[//])</f>
        <v>5</v>
      </c>
      <c r="G27" s="2" t="str">
        <f ca="1">INDEX(Table1[QTY_ECER_MG_2],MG_2[[#This Row],[//]])&amp;" "&amp;INDEX(Table1[STN_ECER_MG_2],MG_2[[#This Row],[//]])</f>
        <v xml:space="preserve"> </v>
      </c>
      <c r="H27" s="4"/>
      <c r="I27" s="4"/>
      <c r="J27" s="2">
        <f ca="1">SUM(MG_2[[#This Row],[MASUK]]-SUM(MG_2[[#This Row],[KELUAR]:[BONGKAR]]))</f>
        <v>5</v>
      </c>
    </row>
    <row r="28" spans="1:10" x14ac:dyDescent="0.25">
      <c r="A28">
        <v>27</v>
      </c>
      <c r="B28">
        <f ca="1">MATCH(MG_2[ID_2],Table1[ID_2],0)</f>
        <v>196</v>
      </c>
      <c r="C28" t="str">
        <f ca="1">INDEX(Table1[NB BM],MG_2[//])</f>
        <v>Stip JK 526-B20 Putih</v>
      </c>
      <c r="D28" t="str">
        <f ca="1">INDEX(Table1[FAKTUR],MG_2[//])</f>
        <v>ARTO MORO</v>
      </c>
      <c r="E28" t="str">
        <f ca="1">INDEX(Table1[SUPPLIER],MG_2[//])</f>
        <v>ATALI</v>
      </c>
      <c r="F28" s="2">
        <f ca="1">INDEX(Table1[CTN_MG_2],MG_2[//])</f>
        <v>5</v>
      </c>
      <c r="G28" s="2" t="str">
        <f ca="1">INDEX(Table1[QTY_ECER_MG_2],MG_2[[#This Row],[//]])&amp;" "&amp;INDEX(Table1[STN_ECER_MG_2],MG_2[[#This Row],[//]])</f>
        <v xml:space="preserve"> </v>
      </c>
      <c r="H28" s="4"/>
      <c r="I28" s="4"/>
      <c r="J28" s="2">
        <f ca="1">SUM(MG_2[[#This Row],[MASUK]]-SUM(MG_2[[#This Row],[KELUAR]:[BONGKAR]]))</f>
        <v>5</v>
      </c>
    </row>
    <row r="29" spans="1:10" x14ac:dyDescent="0.25">
      <c r="A29">
        <v>28</v>
      </c>
      <c r="B29">
        <f ca="1">MATCH(MG_2[ID_2],Table1[ID_2],0)</f>
        <v>197</v>
      </c>
      <c r="C29" t="str">
        <f ca="1">INDEX(Table1[NB BM],MG_2[//])</f>
        <v>Stip JK ER-B20 BL</v>
      </c>
      <c r="D29" t="str">
        <f ca="1">INDEX(Table1[FAKTUR],MG_2[//])</f>
        <v>ARTO MORO</v>
      </c>
      <c r="E29" t="str">
        <f ca="1">INDEX(Table1[SUPPLIER],MG_2[//])</f>
        <v>ATALI</v>
      </c>
      <c r="F29" s="2">
        <f ca="1">INDEX(Table1[CTN_MG_2],MG_2[//])</f>
        <v>2</v>
      </c>
      <c r="G29" s="2" t="str">
        <f ca="1">INDEX(Table1[QTY_ECER_MG_2],MG_2[[#This Row],[//]])&amp;" "&amp;INDEX(Table1[STN_ECER_MG_2],MG_2[[#This Row],[//]])</f>
        <v xml:space="preserve"> </v>
      </c>
      <c r="H29" s="4"/>
      <c r="I29" s="4"/>
      <c r="J29" s="2">
        <f ca="1">SUM(MG_2[[#This Row],[MASUK]]-SUM(MG_2[[#This Row],[KELUAR]:[BONGKAR]]))</f>
        <v>2</v>
      </c>
    </row>
    <row r="30" spans="1:10" x14ac:dyDescent="0.25">
      <c r="A30">
        <v>29</v>
      </c>
      <c r="B30">
        <f ca="1">MATCH(MG_2[ID_2],Table1[ID_2],0)</f>
        <v>198</v>
      </c>
      <c r="C30" t="str">
        <f ca="1">INDEX(Table1[NB BM],MG_2[//])</f>
        <v>O pastel JK 12W OP-12 S</v>
      </c>
      <c r="D30" t="str">
        <f ca="1">INDEX(Table1[FAKTUR],MG_2[//])</f>
        <v>ARTO MORO</v>
      </c>
      <c r="E30" t="str">
        <f ca="1">INDEX(Table1[SUPPLIER],MG_2[//])</f>
        <v>ATALI</v>
      </c>
      <c r="F30" s="2">
        <f ca="1">INDEX(Table1[CTN_MG_2],MG_2[//])</f>
        <v>7</v>
      </c>
      <c r="G30" s="2" t="str">
        <f ca="1">INDEX(Table1[QTY_ECER_MG_2],MG_2[[#This Row],[//]])&amp;" "&amp;INDEX(Table1[STN_ECER_MG_2],MG_2[[#This Row],[//]])</f>
        <v xml:space="preserve"> </v>
      </c>
      <c r="H30" s="4"/>
      <c r="I30" s="4"/>
      <c r="J30" s="2">
        <f ca="1">SUM(MG_2[[#This Row],[MASUK]]-SUM(MG_2[[#This Row],[KELUAR]:[BONGKAR]]))</f>
        <v>7</v>
      </c>
    </row>
    <row r="31" spans="1:10" x14ac:dyDescent="0.25">
      <c r="A31">
        <v>30</v>
      </c>
      <c r="B31">
        <f ca="1">MATCH(MG_2[ID_2],Table1[ID_2],0)</f>
        <v>199</v>
      </c>
      <c r="C31" t="str">
        <f ca="1">INDEX(Table1[NB BM],MG_2[//])</f>
        <v>O pastel JK 18W OP-18 S</v>
      </c>
      <c r="D31" t="str">
        <f ca="1">INDEX(Table1[FAKTUR],MG_2[//])</f>
        <v>ARTO MORO</v>
      </c>
      <c r="E31" t="str">
        <f ca="1">INDEX(Table1[SUPPLIER],MG_2[//])</f>
        <v>ATALI</v>
      </c>
      <c r="F31" s="2">
        <f ca="1">INDEX(Table1[CTN_MG_2],MG_2[//])</f>
        <v>1</v>
      </c>
      <c r="G31" s="2" t="str">
        <f ca="1">INDEX(Table1[QTY_ECER_MG_2],MG_2[[#This Row],[//]])&amp;" "&amp;INDEX(Table1[STN_ECER_MG_2],MG_2[[#This Row],[//]])</f>
        <v xml:space="preserve"> </v>
      </c>
      <c r="H31" s="4"/>
      <c r="I31" s="4"/>
      <c r="J31" s="2">
        <f ca="1">SUM(MG_2[[#This Row],[MASUK]]-SUM(MG_2[[#This Row],[KELUAR]:[BONGKAR]]))</f>
        <v>1</v>
      </c>
    </row>
    <row r="32" spans="1:10" x14ac:dyDescent="0.25">
      <c r="A32">
        <v>31</v>
      </c>
      <c r="B32">
        <f ca="1">MATCH(MG_2[ID_2],Table1[ID_2],0)</f>
        <v>200</v>
      </c>
      <c r="C32" t="str">
        <f ca="1">INDEX(Table1[NB BM],MG_2[//])</f>
        <v>O pastel JK 24W OP-24 S</v>
      </c>
      <c r="D32" t="str">
        <f ca="1">INDEX(Table1[FAKTUR],MG_2[//])</f>
        <v>ARTO MORO</v>
      </c>
      <c r="E32" t="str">
        <f ca="1">INDEX(Table1[SUPPLIER],MG_2[//])</f>
        <v>ATALI</v>
      </c>
      <c r="F32" s="2">
        <f ca="1">INDEX(Table1[CTN_MG_2],MG_2[//])</f>
        <v>5</v>
      </c>
      <c r="G32" s="2" t="str">
        <f ca="1">INDEX(Table1[QTY_ECER_MG_2],MG_2[[#This Row],[//]])&amp;" "&amp;INDEX(Table1[STN_ECER_MG_2],MG_2[[#This Row],[//]])</f>
        <v xml:space="preserve"> </v>
      </c>
      <c r="H32" s="4"/>
      <c r="I32" s="4"/>
      <c r="J32" s="2">
        <f ca="1">SUM(MG_2[[#This Row],[MASUK]]-SUM(MG_2[[#This Row],[KELUAR]:[BONGKAR]]))</f>
        <v>5</v>
      </c>
    </row>
    <row r="33" spans="1:10" x14ac:dyDescent="0.25">
      <c r="A33">
        <v>32</v>
      </c>
      <c r="B33">
        <f ca="1">MATCH(MG_2[ID_2],Table1[ID_2],0)</f>
        <v>201</v>
      </c>
      <c r="C33" t="str">
        <f ca="1">INDEX(Table1[NB BM],MG_2[//])</f>
        <v>O pastel JK 36W OP-36 S</v>
      </c>
      <c r="D33" t="str">
        <f ca="1">INDEX(Table1[FAKTUR],MG_2[//])</f>
        <v>ARTO MORO</v>
      </c>
      <c r="E33" t="str">
        <f ca="1">INDEX(Table1[SUPPLIER],MG_2[//])</f>
        <v>ATALI</v>
      </c>
      <c r="F33" s="2">
        <f ca="1">INDEX(Table1[CTN_MG_2],MG_2[//])</f>
        <v>1</v>
      </c>
      <c r="G33" s="2" t="str">
        <f ca="1">INDEX(Table1[QTY_ECER_MG_2],MG_2[[#This Row],[//]])&amp;" "&amp;INDEX(Table1[STN_ECER_MG_2],MG_2[[#This Row],[//]])</f>
        <v xml:space="preserve"> </v>
      </c>
      <c r="H33" s="4"/>
      <c r="I33" s="4"/>
      <c r="J33" s="2">
        <f ca="1">SUM(MG_2[[#This Row],[MASUK]]-SUM(MG_2[[#This Row],[KELUAR]:[BONGKAR]]))</f>
        <v>1</v>
      </c>
    </row>
    <row r="34" spans="1:10" x14ac:dyDescent="0.25">
      <c r="A34">
        <v>33</v>
      </c>
      <c r="B34">
        <f ca="1">MATCH(MG_2[ID_2],Table1[ID_2],0)</f>
        <v>202</v>
      </c>
      <c r="C34" t="str">
        <f ca="1">INDEX(Table1[NB BM],MG_2[//])</f>
        <v>O pastel JK 55W OP-55 S</v>
      </c>
      <c r="D34" t="str">
        <f ca="1">INDEX(Table1[FAKTUR],MG_2[//])</f>
        <v>ARTO MORO</v>
      </c>
      <c r="E34" t="str">
        <f ca="1">INDEX(Table1[SUPPLIER],MG_2[//])</f>
        <v>ATALI</v>
      </c>
      <c r="F34" s="2">
        <f ca="1">INDEX(Table1[CTN_MG_2],MG_2[//])</f>
        <v>1</v>
      </c>
      <c r="G34" s="2" t="str">
        <f ca="1">INDEX(Table1[QTY_ECER_MG_2],MG_2[[#This Row],[//]])&amp;" "&amp;INDEX(Table1[STN_ECER_MG_2],MG_2[[#This Row],[//]])</f>
        <v xml:space="preserve"> </v>
      </c>
      <c r="H34" s="4"/>
      <c r="I34" s="4"/>
      <c r="J34" s="2">
        <f ca="1">SUM(MG_2[[#This Row],[MASUK]]-SUM(MG_2[[#This Row],[KELUAR]:[BONGKAR]]))</f>
        <v>1</v>
      </c>
    </row>
    <row r="35" spans="1:10" x14ac:dyDescent="0.25">
      <c r="A35">
        <v>34</v>
      </c>
      <c r="B35">
        <f ca="1">MATCH(MG_2[ID_2],Table1[ID_2],0)</f>
        <v>203</v>
      </c>
      <c r="C35" t="str">
        <f ca="1">INDEX(Table1[NB BM],MG_2[//])</f>
        <v>Crayon putar JK TWCR-12 S</v>
      </c>
      <c r="D35" t="str">
        <f ca="1">INDEX(Table1[FAKTUR],MG_2[//])</f>
        <v>ARTO MORO</v>
      </c>
      <c r="E35" t="str">
        <f ca="1">INDEX(Table1[SUPPLIER],MG_2[//])</f>
        <v>ATALI</v>
      </c>
      <c r="F35" s="2">
        <f ca="1">INDEX(Table1[CTN_MG_2],MG_2[//])</f>
        <v>2</v>
      </c>
      <c r="G35" s="2" t="str">
        <f ca="1">INDEX(Table1[QTY_ECER_MG_2],MG_2[[#This Row],[//]])&amp;" "&amp;INDEX(Table1[STN_ECER_MG_2],MG_2[[#This Row],[//]])</f>
        <v xml:space="preserve"> </v>
      </c>
      <c r="H35" s="4"/>
      <c r="I35" s="4"/>
      <c r="J35" s="2">
        <f ca="1">SUM(MG_2[[#This Row],[MASUK]]-SUM(MG_2[[#This Row],[KELUAR]:[BONGKAR]]))</f>
        <v>2</v>
      </c>
    </row>
    <row r="36" spans="1:10" x14ac:dyDescent="0.25">
      <c r="A36">
        <v>35</v>
      </c>
      <c r="B36">
        <f ca="1">MATCH(MG_2[ID_2],Table1[ID_2],0)</f>
        <v>204</v>
      </c>
      <c r="C36" t="str">
        <f ca="1">INDEX(Table1[NB BM],MG_2[//])</f>
        <v>Crayon putar JK TWCR-12 mini</v>
      </c>
      <c r="D36" t="str">
        <f ca="1">INDEX(Table1[FAKTUR],MG_2[//])</f>
        <v>ARTO MORO</v>
      </c>
      <c r="E36" t="str">
        <f ca="1">INDEX(Table1[SUPPLIER],MG_2[//])</f>
        <v>ATALI</v>
      </c>
      <c r="F36" s="2">
        <f ca="1">INDEX(Table1[CTN_MG_2],MG_2[//])</f>
        <v>2</v>
      </c>
      <c r="G36" s="2" t="str">
        <f ca="1">INDEX(Table1[QTY_ECER_MG_2],MG_2[[#This Row],[//]])&amp;" "&amp;INDEX(Table1[STN_ECER_MG_2],MG_2[[#This Row],[//]])</f>
        <v xml:space="preserve"> </v>
      </c>
      <c r="H36" s="4"/>
      <c r="I36" s="4"/>
      <c r="J36" s="2">
        <f ca="1">SUM(MG_2[[#This Row],[MASUK]]-SUM(MG_2[[#This Row],[KELUAR]:[BONGKAR]]))</f>
        <v>2</v>
      </c>
    </row>
    <row r="37" spans="1:10" x14ac:dyDescent="0.25">
      <c r="A37">
        <v>36</v>
      </c>
      <c r="B37">
        <f ca="1">MATCH(MG_2[ID_2],Table1[ID_2],0)</f>
        <v>205</v>
      </c>
      <c r="C37" t="str">
        <f ca="1">INDEX(Table1[NB BM],MG_2[//])</f>
        <v>Stip JK 526-B40 P Putih</v>
      </c>
      <c r="D37" t="str">
        <f ca="1">INDEX(Table1[FAKTUR],MG_2[//])</f>
        <v>ARTO MORO</v>
      </c>
      <c r="E37" t="str">
        <f ca="1">INDEX(Table1[SUPPLIER],MG_2[//])</f>
        <v>ATALI</v>
      </c>
      <c r="F37" s="2">
        <f ca="1">INDEX(Table1[CTN_MG_2],MG_2[//])</f>
        <v>2</v>
      </c>
      <c r="G37" s="2" t="str">
        <f ca="1">INDEX(Table1[QTY_ECER_MG_2],MG_2[[#This Row],[//]])&amp;" "&amp;INDEX(Table1[STN_ECER_MG_2],MG_2[[#This Row],[//]])</f>
        <v xml:space="preserve"> </v>
      </c>
      <c r="H37" s="4"/>
      <c r="I37" s="4"/>
      <c r="J37" s="2">
        <f ca="1">SUM(MG_2[[#This Row],[MASUK]]-SUM(MG_2[[#This Row],[KELUAR]:[BONGKAR]]))</f>
        <v>2</v>
      </c>
    </row>
    <row r="38" spans="1:10" x14ac:dyDescent="0.25">
      <c r="A38">
        <v>37</v>
      </c>
      <c r="B38">
        <f ca="1">MATCH(MG_2[ID_2],Table1[ID_2],0)</f>
        <v>206</v>
      </c>
      <c r="C38" t="str">
        <f ca="1">INDEX(Table1[NB BM],MG_2[//])</f>
        <v>Stip JK 526-B20 Putih</v>
      </c>
      <c r="D38" t="str">
        <f ca="1">INDEX(Table1[FAKTUR],MG_2[//])</f>
        <v>ARTO MORO</v>
      </c>
      <c r="E38" t="str">
        <f ca="1">INDEX(Table1[SUPPLIER],MG_2[//])</f>
        <v>ATALI</v>
      </c>
      <c r="F38" s="2">
        <f ca="1">INDEX(Table1[CTN_MG_2],MG_2[//])</f>
        <v>2</v>
      </c>
      <c r="G38" s="2" t="str">
        <f ca="1">INDEX(Table1[QTY_ECER_MG_2],MG_2[[#This Row],[//]])&amp;" "&amp;INDEX(Table1[STN_ECER_MG_2],MG_2[[#This Row],[//]])</f>
        <v xml:space="preserve"> </v>
      </c>
      <c r="H38" s="4"/>
      <c r="I38" s="4"/>
      <c r="J38" s="2">
        <f ca="1">SUM(MG_2[[#This Row],[MASUK]]-SUM(MG_2[[#This Row],[KELUAR]:[BONGKAR]]))</f>
        <v>2</v>
      </c>
    </row>
    <row r="39" spans="1:10" x14ac:dyDescent="0.25">
      <c r="A39">
        <v>38</v>
      </c>
      <c r="B39">
        <f ca="1">MATCH(MG_2[ID_2],Table1[ID_2],0)</f>
        <v>207</v>
      </c>
      <c r="C39" t="str">
        <f ca="1">INDEX(Table1[NB BM],MG_2[//])</f>
        <v>Lem JK GL-R50</v>
      </c>
      <c r="D39" t="str">
        <f ca="1">INDEX(Table1[FAKTUR],MG_2[//])</f>
        <v>ARTO MORO</v>
      </c>
      <c r="E39" t="str">
        <f ca="1">INDEX(Table1[SUPPLIER],MG_2[//])</f>
        <v>ATALI</v>
      </c>
      <c r="F39" s="2">
        <f ca="1">INDEX(Table1[CTN_MG_2],MG_2[//])</f>
        <v>2</v>
      </c>
      <c r="G39" s="2" t="str">
        <f ca="1">INDEX(Table1[QTY_ECER_MG_2],MG_2[[#This Row],[//]])&amp;" "&amp;INDEX(Table1[STN_ECER_MG_2],MG_2[[#This Row],[//]])</f>
        <v xml:space="preserve"> </v>
      </c>
      <c r="H39" s="4"/>
      <c r="I39" s="4"/>
      <c r="J39" s="2">
        <f ca="1">SUM(MG_2[[#This Row],[MASUK]]-SUM(MG_2[[#This Row],[KELUAR]:[BONGKAR]]))</f>
        <v>2</v>
      </c>
    </row>
    <row r="40" spans="1:10" x14ac:dyDescent="0.25">
      <c r="A40">
        <v>39</v>
      </c>
      <c r="B40">
        <f ca="1">MATCH(MG_2[ID_2],Table1[ID_2],0)</f>
        <v>208</v>
      </c>
      <c r="C40" t="str">
        <f ca="1">INDEX(Table1[NB BM],MG_2[//])</f>
        <v>Label JK LB-2 RL 1brs</v>
      </c>
      <c r="D40" t="str">
        <f ca="1">INDEX(Table1[FAKTUR],MG_2[//])</f>
        <v>ARTO MORO</v>
      </c>
      <c r="E40" t="str">
        <f ca="1">INDEX(Table1[SUPPLIER],MG_2[//])</f>
        <v>ATALI</v>
      </c>
      <c r="F40" s="2">
        <f ca="1">INDEX(Table1[CTN_MG_2],MG_2[//])</f>
        <v>1</v>
      </c>
      <c r="G40" s="2" t="str">
        <f ca="1">INDEX(Table1[QTY_ECER_MG_2],MG_2[[#This Row],[//]])&amp;" "&amp;INDEX(Table1[STN_ECER_MG_2],MG_2[[#This Row],[//]])</f>
        <v xml:space="preserve"> </v>
      </c>
      <c r="H40" s="4"/>
      <c r="I40" s="4"/>
      <c r="J40" s="2">
        <f ca="1">SUM(MG_2[[#This Row],[MASUK]]-SUM(MG_2[[#This Row],[KELUAR]:[BONGKAR]]))</f>
        <v>1</v>
      </c>
    </row>
    <row r="41" spans="1:10" x14ac:dyDescent="0.25">
      <c r="A41">
        <v>40</v>
      </c>
      <c r="B41">
        <f ca="1">MATCH(MG_2[ID_2],Table1[ID_2],0)</f>
        <v>209</v>
      </c>
      <c r="C41" t="str">
        <f ca="1">INDEX(Table1[NB BM],MG_2[//])</f>
        <v>Jangka Set JK MS-402</v>
      </c>
      <c r="D41" t="str">
        <f ca="1">INDEX(Table1[FAKTUR],MG_2[//])</f>
        <v>ARTO MORO</v>
      </c>
      <c r="E41" t="str">
        <f ca="1">INDEX(Table1[SUPPLIER],MG_2[//])</f>
        <v>ATALI</v>
      </c>
      <c r="F41" s="2">
        <f ca="1">INDEX(Table1[CTN_MG_2],MG_2[//])</f>
        <v>1</v>
      </c>
      <c r="G41" s="2" t="str">
        <f ca="1">INDEX(Table1[QTY_ECER_MG_2],MG_2[[#This Row],[//]])&amp;" "&amp;INDEX(Table1[STN_ECER_MG_2],MG_2[[#This Row],[//]])</f>
        <v xml:space="preserve"> </v>
      </c>
      <c r="H41" s="4"/>
      <c r="I41" s="4"/>
      <c r="J41" s="2">
        <f ca="1">SUM(MG_2[[#This Row],[MASUK]]-SUM(MG_2[[#This Row],[KELUAR]:[BONGKAR]]))</f>
        <v>1</v>
      </c>
    </row>
    <row r="42" spans="1:10" x14ac:dyDescent="0.25">
      <c r="A42">
        <v>41</v>
      </c>
      <c r="B42">
        <f ca="1">MATCH(MG_2[ID_2],Table1[ID_2],0)</f>
        <v>210</v>
      </c>
      <c r="C42" t="str">
        <f ca="1">INDEX(Table1[NB BM],MG_2[//])</f>
        <v>Tape cutter JK TD-102</v>
      </c>
      <c r="D42" t="str">
        <f ca="1">INDEX(Table1[FAKTUR],MG_2[//])</f>
        <v>ARTO MORO</v>
      </c>
      <c r="E42" t="str">
        <f ca="1">INDEX(Table1[SUPPLIER],MG_2[//])</f>
        <v>ATALI</v>
      </c>
      <c r="F42" s="2">
        <f ca="1">INDEX(Table1[CTN_MG_2],MG_2[//])</f>
        <v>1</v>
      </c>
      <c r="G42" s="2" t="str">
        <f ca="1">INDEX(Table1[QTY_ECER_MG_2],MG_2[[#This Row],[//]])&amp;" "&amp;INDEX(Table1[STN_ECER_MG_2],MG_2[[#This Row],[//]])</f>
        <v xml:space="preserve"> </v>
      </c>
      <c r="H42" s="4"/>
      <c r="I42" s="4"/>
      <c r="J42" s="2">
        <f ca="1">SUM(MG_2[[#This Row],[MASUK]]-SUM(MG_2[[#This Row],[KELUAR]:[BONGKAR]]))</f>
        <v>1</v>
      </c>
    </row>
    <row r="43" spans="1:10" x14ac:dyDescent="0.25">
      <c r="A43">
        <v>42</v>
      </c>
      <c r="B43">
        <f ca="1">MATCH(MG_2[ID_2],Table1[ID_2],0)</f>
        <v>211</v>
      </c>
      <c r="C43" t="str">
        <f ca="1">INDEX(Table1[NB BM],MG_2[//])</f>
        <v>Pensil JK P-91</v>
      </c>
      <c r="D43" t="str">
        <f ca="1">INDEX(Table1[FAKTUR],MG_2[//])</f>
        <v>ARTO MORO</v>
      </c>
      <c r="E43" t="str">
        <f ca="1">INDEX(Table1[SUPPLIER],MG_2[//])</f>
        <v>ATALI</v>
      </c>
      <c r="F43" s="2">
        <f ca="1">INDEX(Table1[CTN_MG_2],MG_2[//])</f>
        <v>2</v>
      </c>
      <c r="G43" s="2" t="str">
        <f ca="1">INDEX(Table1[QTY_ECER_MG_2],MG_2[[#This Row],[//]])&amp;" "&amp;INDEX(Table1[STN_ECER_MG_2],MG_2[[#This Row],[//]])</f>
        <v xml:space="preserve"> </v>
      </c>
      <c r="H43" s="4"/>
      <c r="I43" s="4"/>
      <c r="J43" s="2">
        <f ca="1">SUM(MG_2[[#This Row],[MASUK]]-SUM(MG_2[[#This Row],[KELUAR]:[BONGKAR]]))</f>
        <v>2</v>
      </c>
    </row>
    <row r="44" spans="1:10" x14ac:dyDescent="0.25">
      <c r="A44">
        <v>43</v>
      </c>
      <c r="B44">
        <f ca="1">MATCH(MG_2[ID_2],Table1[ID_2],0)</f>
        <v>212</v>
      </c>
      <c r="C44" t="str">
        <f ca="1">INDEX(Table1[NB BM],MG_2[//])</f>
        <v>Pensil JK P-88 2B</v>
      </c>
      <c r="D44" t="str">
        <f ca="1">INDEX(Table1[FAKTUR],MG_2[//])</f>
        <v>ARTO MORO</v>
      </c>
      <c r="E44" t="str">
        <f ca="1">INDEX(Table1[SUPPLIER],MG_2[//])</f>
        <v>ATALI</v>
      </c>
      <c r="F44" s="2">
        <f ca="1">INDEX(Table1[CTN_MG_2],MG_2[//])</f>
        <v>2</v>
      </c>
      <c r="G44" s="2" t="str">
        <f ca="1">INDEX(Table1[QTY_ECER_MG_2],MG_2[[#This Row],[//]])&amp;" "&amp;INDEX(Table1[STN_ECER_MG_2],MG_2[[#This Row],[//]])</f>
        <v xml:space="preserve"> </v>
      </c>
      <c r="H44" s="4"/>
      <c r="I44" s="4"/>
      <c r="J44" s="2">
        <f ca="1">SUM(MG_2[[#This Row],[MASUK]]-SUM(MG_2[[#This Row],[KELUAR]:[BONGKAR]]))</f>
        <v>2</v>
      </c>
    </row>
    <row r="45" spans="1:10" x14ac:dyDescent="0.25">
      <c r="A45">
        <v>44</v>
      </c>
      <c r="B45">
        <f ca="1">MATCH(MG_2[ID_2],Table1[ID_2],0)</f>
        <v>213</v>
      </c>
      <c r="C45" t="str">
        <f ca="1">INDEX(Table1[NB BM],MG_2[//])</f>
        <v>Stip JK ER-30 W</v>
      </c>
      <c r="D45" t="str">
        <f ca="1">INDEX(Table1[FAKTUR],MG_2[//])</f>
        <v>ARTO MORO</v>
      </c>
      <c r="E45" t="str">
        <f ca="1">INDEX(Table1[SUPPLIER],MG_2[//])</f>
        <v>ATALI</v>
      </c>
      <c r="F45" s="2">
        <f ca="1">INDEX(Table1[CTN_MG_2],MG_2[//])</f>
        <v>1</v>
      </c>
      <c r="G45" s="2" t="str">
        <f ca="1">INDEX(Table1[QTY_ECER_MG_2],MG_2[[#This Row],[//]])&amp;" "&amp;INDEX(Table1[STN_ECER_MG_2],MG_2[[#This Row],[//]])</f>
        <v xml:space="preserve"> </v>
      </c>
      <c r="H45" s="4"/>
      <c r="I45" s="4"/>
      <c r="J45" s="2">
        <f ca="1">SUM(MG_2[[#This Row],[MASUK]]-SUM(MG_2[[#This Row],[KELUAR]:[BONGKAR]]))</f>
        <v>1</v>
      </c>
    </row>
    <row r="46" spans="1:10" x14ac:dyDescent="0.25">
      <c r="A46">
        <v>45</v>
      </c>
      <c r="B46">
        <f ca="1">MATCH(MG_2[ID_2],Table1[ID_2],0)</f>
        <v>214</v>
      </c>
      <c r="C46" t="str">
        <f ca="1">INDEX(Table1[NB BM],MG_2[//])</f>
        <v>Stip JK EB-30 Hitam</v>
      </c>
      <c r="D46" t="str">
        <f ca="1">INDEX(Table1[FAKTUR],MG_2[//])</f>
        <v>ARTO MORO</v>
      </c>
      <c r="E46" t="str">
        <f ca="1">INDEX(Table1[SUPPLIER],MG_2[//])</f>
        <v>ATALI</v>
      </c>
      <c r="F46" s="2">
        <f ca="1">INDEX(Table1[CTN_MG_2],MG_2[//])</f>
        <v>1</v>
      </c>
      <c r="G46" s="2" t="str">
        <f ca="1">INDEX(Table1[QTY_ECER_MG_2],MG_2[[#This Row],[//]])&amp;" "&amp;INDEX(Table1[STN_ECER_MG_2],MG_2[[#This Row],[//]])</f>
        <v xml:space="preserve"> </v>
      </c>
      <c r="H46" s="4"/>
      <c r="I46" s="4"/>
      <c r="J46" s="2">
        <f ca="1">SUM(MG_2[[#This Row],[MASUK]]-SUM(MG_2[[#This Row],[KELUAR]:[BONGKAR]]))</f>
        <v>1</v>
      </c>
    </row>
    <row r="47" spans="1:10" x14ac:dyDescent="0.25">
      <c r="A47">
        <v>46</v>
      </c>
      <c r="B47">
        <f ca="1">MATCH(MG_2[ID_2],Table1[ID_2],0)</f>
        <v>215</v>
      </c>
      <c r="C47" t="str">
        <f ca="1">INDEX(Table1[NB BM],MG_2[//])</f>
        <v>Lem JK GL-R50</v>
      </c>
      <c r="D47" t="str">
        <f ca="1">INDEX(Table1[FAKTUR],MG_2[//])</f>
        <v>ARTO MORO</v>
      </c>
      <c r="E47" t="str">
        <f ca="1">INDEX(Table1[SUPPLIER],MG_2[//])</f>
        <v>ATALI</v>
      </c>
      <c r="F47" s="2">
        <f ca="1">INDEX(Table1[CTN_MG_2],MG_2[//])</f>
        <v>5</v>
      </c>
      <c r="G47" s="2" t="str">
        <f ca="1">INDEX(Table1[QTY_ECER_MG_2],MG_2[[#This Row],[//]])&amp;" "&amp;INDEX(Table1[STN_ECER_MG_2],MG_2[[#This Row],[//]])</f>
        <v xml:space="preserve"> </v>
      </c>
      <c r="H47" s="4"/>
      <c r="I47" s="4"/>
      <c r="J47" s="2">
        <f ca="1">SUM(MG_2[[#This Row],[MASUK]]-SUM(MG_2[[#This Row],[KELUAR]:[BONGKAR]]))</f>
        <v>5</v>
      </c>
    </row>
    <row r="48" spans="1:10" x14ac:dyDescent="0.25">
      <c r="A48">
        <v>47</v>
      </c>
      <c r="B48">
        <f ca="1">MATCH(MG_2[ID_2],Table1[ID_2],0)</f>
        <v>216</v>
      </c>
      <c r="C48" t="str">
        <f ca="1">INDEX(Table1[NB BM],MG_2[//])</f>
        <v>O pastel JK 12W OP-12 S</v>
      </c>
      <c r="D48" t="str">
        <f ca="1">INDEX(Table1[FAKTUR],MG_2[//])</f>
        <v>ARTO MORO</v>
      </c>
      <c r="E48" t="str">
        <f ca="1">INDEX(Table1[SUPPLIER],MG_2[//])</f>
        <v>ATALI</v>
      </c>
      <c r="F48" s="2">
        <f ca="1">INDEX(Table1[CTN_MG_2],MG_2[//])</f>
        <v>10</v>
      </c>
      <c r="G48" s="2" t="str">
        <f ca="1">INDEX(Table1[QTY_ECER_MG_2],MG_2[[#This Row],[//]])&amp;" "&amp;INDEX(Table1[STN_ECER_MG_2],MG_2[[#This Row],[//]])</f>
        <v xml:space="preserve"> </v>
      </c>
      <c r="H48" s="4"/>
      <c r="I48" s="4"/>
      <c r="J48" s="2">
        <f ca="1">SUM(MG_2[[#This Row],[MASUK]]-SUM(MG_2[[#This Row],[KELUAR]:[BONGKAR]]))</f>
        <v>10</v>
      </c>
    </row>
    <row r="49" spans="1:10" x14ac:dyDescent="0.25">
      <c r="A49">
        <v>48</v>
      </c>
      <c r="B49">
        <f ca="1">MATCH(MG_2[ID_2],Table1[ID_2],0)</f>
        <v>217</v>
      </c>
      <c r="C49" t="str">
        <f ca="1">INDEX(Table1[NB BM],MG_2[//])</f>
        <v>O pastel JK 18W OP-18 S</v>
      </c>
      <c r="D49" t="str">
        <f ca="1">INDEX(Table1[FAKTUR],MG_2[//])</f>
        <v>ARTO MORO</v>
      </c>
      <c r="E49" t="str">
        <f ca="1">INDEX(Table1[SUPPLIER],MG_2[//])</f>
        <v>ATALI</v>
      </c>
      <c r="F49" s="2">
        <f ca="1">INDEX(Table1[CTN_MG_2],MG_2[//])</f>
        <v>10</v>
      </c>
      <c r="G49" s="2" t="str">
        <f ca="1">INDEX(Table1[QTY_ECER_MG_2],MG_2[[#This Row],[//]])&amp;" "&amp;INDEX(Table1[STN_ECER_MG_2],MG_2[[#This Row],[//]])</f>
        <v xml:space="preserve"> </v>
      </c>
      <c r="H49" s="4"/>
      <c r="I49" s="4"/>
      <c r="J49" s="2">
        <f ca="1">SUM(MG_2[[#This Row],[MASUK]]-SUM(MG_2[[#This Row],[KELUAR]:[BONGKAR]]))</f>
        <v>10</v>
      </c>
    </row>
    <row r="50" spans="1:10" x14ac:dyDescent="0.25">
      <c r="A50">
        <v>49</v>
      </c>
      <c r="B50">
        <f ca="1">MATCH(MG_2[ID_2],Table1[ID_2],0)</f>
        <v>218</v>
      </c>
      <c r="C50" t="str">
        <f ca="1">INDEX(Table1[NB BM],MG_2[//])</f>
        <v>O pastel JK 24W OP-24 S</v>
      </c>
      <c r="D50" t="str">
        <f ca="1">INDEX(Table1[FAKTUR],MG_2[//])</f>
        <v>ARTO MORO</v>
      </c>
      <c r="E50" t="str">
        <f ca="1">INDEX(Table1[SUPPLIER],MG_2[//])</f>
        <v>ATALI</v>
      </c>
      <c r="F50" s="2">
        <f ca="1">INDEX(Table1[CTN_MG_2],MG_2[//])</f>
        <v>10</v>
      </c>
      <c r="G50" s="2" t="str">
        <f ca="1">INDEX(Table1[QTY_ECER_MG_2],MG_2[[#This Row],[//]])&amp;" "&amp;INDEX(Table1[STN_ECER_MG_2],MG_2[[#This Row],[//]])</f>
        <v xml:space="preserve"> </v>
      </c>
      <c r="H50" s="4"/>
      <c r="I50" s="4"/>
      <c r="J50" s="2">
        <f ca="1">SUM(MG_2[[#This Row],[MASUK]]-SUM(MG_2[[#This Row],[KELUAR]:[BONGKAR]]))</f>
        <v>10</v>
      </c>
    </row>
    <row r="51" spans="1:10" x14ac:dyDescent="0.25">
      <c r="A51">
        <v>50</v>
      </c>
      <c r="B51">
        <f ca="1">MATCH(MG_2[ID_2],Table1[ID_2],0)</f>
        <v>219</v>
      </c>
      <c r="C51" t="str">
        <f ca="1">INDEX(Table1[NB BM],MG_2[//])</f>
        <v>O pastel JK 12W OP-12 S</v>
      </c>
      <c r="D51" t="str">
        <f ca="1">INDEX(Table1[FAKTUR],MG_2[//])</f>
        <v>ARTO MORO</v>
      </c>
      <c r="E51" t="str">
        <f ca="1">INDEX(Table1[SUPPLIER],MG_2[//])</f>
        <v>ATALI</v>
      </c>
      <c r="F51" s="2">
        <f ca="1">INDEX(Table1[CTN_MG_2],MG_2[//])</f>
        <v>14</v>
      </c>
      <c r="G51" s="2" t="str">
        <f ca="1">INDEX(Table1[QTY_ECER_MG_2],MG_2[[#This Row],[//]])&amp;" "&amp;INDEX(Table1[STN_ECER_MG_2],MG_2[[#This Row],[//]])</f>
        <v xml:space="preserve"> </v>
      </c>
      <c r="H51" s="4"/>
      <c r="I51" s="4"/>
      <c r="J51" s="2">
        <f ca="1">SUM(MG_2[[#This Row],[MASUK]]-SUM(MG_2[[#This Row],[KELUAR]:[BONGKAR]]))</f>
        <v>14</v>
      </c>
    </row>
    <row r="52" spans="1:10" x14ac:dyDescent="0.25">
      <c r="A52">
        <v>51</v>
      </c>
      <c r="B52">
        <f ca="1">MATCH(MG_2[ID_2],Table1[ID_2],0)</f>
        <v>220</v>
      </c>
      <c r="C52" t="str">
        <f ca="1">INDEX(Table1[NB BM],MG_2[//])</f>
        <v>O pastel JK 18W OP-18 S</v>
      </c>
      <c r="D52" t="str">
        <f ca="1">INDEX(Table1[FAKTUR],MG_2[//])</f>
        <v>ARTO MORO</v>
      </c>
      <c r="E52" t="str">
        <f ca="1">INDEX(Table1[SUPPLIER],MG_2[//])</f>
        <v>ATALI</v>
      </c>
      <c r="F52" s="2">
        <f ca="1">INDEX(Table1[CTN_MG_2],MG_2[//])</f>
        <v>5</v>
      </c>
      <c r="G52" s="2" t="str">
        <f ca="1">INDEX(Table1[QTY_ECER_MG_2],MG_2[[#This Row],[//]])&amp;" "&amp;INDEX(Table1[STN_ECER_MG_2],MG_2[[#This Row],[//]])</f>
        <v xml:space="preserve"> </v>
      </c>
      <c r="H52" s="4"/>
      <c r="I52" s="4"/>
      <c r="J52" s="2">
        <f ca="1">SUM(MG_2[[#This Row],[MASUK]]-SUM(MG_2[[#This Row],[KELUAR]:[BONGKAR]]))</f>
        <v>5</v>
      </c>
    </row>
    <row r="53" spans="1:10" x14ac:dyDescent="0.25">
      <c r="A53">
        <v>52</v>
      </c>
      <c r="B53">
        <f ca="1">MATCH(MG_2[ID_2],Table1[ID_2],0)</f>
        <v>221</v>
      </c>
      <c r="C53" t="str">
        <f ca="1">INDEX(Table1[NB BM],MG_2[//])</f>
        <v>O pastel JK 24W OP-24 S</v>
      </c>
      <c r="D53" t="str">
        <f ca="1">INDEX(Table1[FAKTUR],MG_2[//])</f>
        <v>ARTO MORO</v>
      </c>
      <c r="E53" t="str">
        <f ca="1">INDEX(Table1[SUPPLIER],MG_2[//])</f>
        <v>ATALI</v>
      </c>
      <c r="F53" s="2">
        <f ca="1">INDEX(Table1[CTN_MG_2],MG_2[//])</f>
        <v>3</v>
      </c>
      <c r="G53" s="2" t="str">
        <f ca="1">INDEX(Table1[QTY_ECER_MG_2],MG_2[[#This Row],[//]])&amp;" "&amp;INDEX(Table1[STN_ECER_MG_2],MG_2[[#This Row],[//]])</f>
        <v xml:space="preserve"> </v>
      </c>
      <c r="H53" s="4"/>
      <c r="I53" s="4"/>
      <c r="J53" s="2">
        <f ca="1">SUM(MG_2[[#This Row],[MASUK]]-SUM(MG_2[[#This Row],[KELUAR]:[BONGKAR]]))</f>
        <v>3</v>
      </c>
    </row>
    <row r="54" spans="1:10" x14ac:dyDescent="0.25">
      <c r="A54">
        <v>53</v>
      </c>
      <c r="B54">
        <f ca="1">MATCH(MG_2[ID_2],Table1[ID_2],0)</f>
        <v>222</v>
      </c>
      <c r="C54" t="str">
        <f ca="1">INDEX(Table1[NB BM],MG_2[//])</f>
        <v>Stip JK EB-30 Hitam</v>
      </c>
      <c r="D54" t="str">
        <f ca="1">INDEX(Table1[FAKTUR],MG_2[//])</f>
        <v>ARTO MORO</v>
      </c>
      <c r="E54" t="str">
        <f ca="1">INDEX(Table1[SUPPLIER],MG_2[//])</f>
        <v>ATALI</v>
      </c>
      <c r="F54" s="2">
        <f ca="1">INDEX(Table1[CTN_MG_2],MG_2[//])</f>
        <v>1</v>
      </c>
      <c r="G54" s="2" t="str">
        <f ca="1">INDEX(Table1[QTY_ECER_MG_2],MG_2[[#This Row],[//]])&amp;" "&amp;INDEX(Table1[STN_ECER_MG_2],MG_2[[#This Row],[//]])</f>
        <v xml:space="preserve"> </v>
      </c>
      <c r="H54" s="4"/>
      <c r="I54" s="4"/>
      <c r="J54" s="2">
        <f ca="1">SUM(MG_2[[#This Row],[MASUK]]-SUM(MG_2[[#This Row],[KELUAR]:[BONGKAR]]))</f>
        <v>1</v>
      </c>
    </row>
    <row r="55" spans="1:10" x14ac:dyDescent="0.25">
      <c r="A55">
        <v>54</v>
      </c>
      <c r="B55">
        <f ca="1">MATCH(MG_2[ID_2],Table1[ID_2],0)</f>
        <v>223</v>
      </c>
      <c r="C55" t="str">
        <f ca="1">INDEX(Table1[NB BM],MG_2[//])</f>
        <v>Stip JK ER-30 W</v>
      </c>
      <c r="D55" t="str">
        <f ca="1">INDEX(Table1[FAKTUR],MG_2[//])</f>
        <v>ARTO MORO</v>
      </c>
      <c r="E55" t="str">
        <f ca="1">INDEX(Table1[SUPPLIER],MG_2[//])</f>
        <v>ATALI</v>
      </c>
      <c r="F55" s="2">
        <f ca="1">INDEX(Table1[CTN_MG_2],MG_2[//])</f>
        <v>2</v>
      </c>
      <c r="G55" s="2" t="str">
        <f ca="1">INDEX(Table1[QTY_ECER_MG_2],MG_2[[#This Row],[//]])&amp;" "&amp;INDEX(Table1[STN_ECER_MG_2],MG_2[[#This Row],[//]])</f>
        <v xml:space="preserve"> </v>
      </c>
      <c r="H55" s="4"/>
      <c r="I55" s="4"/>
      <c r="J55" s="2">
        <f ca="1">SUM(MG_2[[#This Row],[MASUK]]-SUM(MG_2[[#This Row],[KELUAR]:[BONGKAR]]))</f>
        <v>2</v>
      </c>
    </row>
    <row r="56" spans="1:10" x14ac:dyDescent="0.25">
      <c r="A56">
        <v>55</v>
      </c>
      <c r="B56">
        <f ca="1">MATCH(MG_2[ID_2],Table1[ID_2],0)</f>
        <v>224</v>
      </c>
      <c r="C56" t="str">
        <f ca="1">INDEX(Table1[NB BM],MG_2[//])</f>
        <v>Stip JK 526-B40 P Putih</v>
      </c>
      <c r="D56" t="str">
        <f ca="1">INDEX(Table1[FAKTUR],MG_2[//])</f>
        <v>ARTO MORO</v>
      </c>
      <c r="E56" t="str">
        <f ca="1">INDEX(Table1[SUPPLIER],MG_2[//])</f>
        <v>ATALI</v>
      </c>
      <c r="F56" s="2">
        <f ca="1">INDEX(Table1[CTN_MG_2],MG_2[//])</f>
        <v>1</v>
      </c>
      <c r="G56" s="2" t="str">
        <f ca="1">INDEX(Table1[QTY_ECER_MG_2],MG_2[[#This Row],[//]])&amp;" "&amp;INDEX(Table1[STN_ECER_MG_2],MG_2[[#This Row],[//]])</f>
        <v xml:space="preserve"> </v>
      </c>
      <c r="H56" s="4"/>
      <c r="I56" s="4"/>
      <c r="J56" s="2">
        <f ca="1">SUM(MG_2[[#This Row],[MASUK]]-SUM(MG_2[[#This Row],[KELUAR]:[BONGKAR]]))</f>
        <v>1</v>
      </c>
    </row>
    <row r="57" spans="1:10" x14ac:dyDescent="0.25">
      <c r="A57">
        <v>56</v>
      </c>
      <c r="B57">
        <f ca="1">MATCH(MG_2[ID_2],Table1[ID_2],0)</f>
        <v>225</v>
      </c>
      <c r="C57" t="str">
        <f ca="1">INDEX(Table1[NB BM],MG_2[//])</f>
        <v>Stip JK 526-B20 Putih</v>
      </c>
      <c r="D57" t="str">
        <f ca="1">INDEX(Table1[FAKTUR],MG_2[//])</f>
        <v>ARTO MORO</v>
      </c>
      <c r="E57" t="str">
        <f ca="1">INDEX(Table1[SUPPLIER],MG_2[//])</f>
        <v>ATALI</v>
      </c>
      <c r="F57" s="2">
        <f ca="1">INDEX(Table1[CTN_MG_2],MG_2[//])</f>
        <v>3</v>
      </c>
      <c r="G57" s="2" t="str">
        <f ca="1">INDEX(Table1[QTY_ECER_MG_2],MG_2[[#This Row],[//]])&amp;" "&amp;INDEX(Table1[STN_ECER_MG_2],MG_2[[#This Row],[//]])</f>
        <v xml:space="preserve"> </v>
      </c>
      <c r="H57" s="4"/>
      <c r="I57" s="4"/>
      <c r="J57" s="2">
        <f ca="1">SUM(MG_2[[#This Row],[MASUK]]-SUM(MG_2[[#This Row],[KELUAR]:[BONGKAR]]))</f>
        <v>3</v>
      </c>
    </row>
    <row r="58" spans="1:10" x14ac:dyDescent="0.25">
      <c r="A58">
        <v>57</v>
      </c>
      <c r="B58">
        <f ca="1">MATCH(MG_2[ID_2],Table1[ID_2],0)</f>
        <v>226</v>
      </c>
      <c r="C58" t="str">
        <f ca="1">INDEX(Table1[NB BM],MG_2[//])</f>
        <v>Pc JK PC-0719TV-33A/F Travel</v>
      </c>
      <c r="D58" t="str">
        <f ca="1">INDEX(Table1[FAKTUR],MG_2[//])</f>
        <v>ARTO MORO</v>
      </c>
      <c r="E58" t="str">
        <f ca="1">INDEX(Table1[SUPPLIER],MG_2[//])</f>
        <v>ATALI</v>
      </c>
      <c r="F58" s="2">
        <f ca="1">INDEX(Table1[CTN_MG_2],MG_2[//])</f>
        <v>1</v>
      </c>
      <c r="G58" s="2" t="str">
        <f ca="1">INDEX(Table1[QTY_ECER_MG_2],MG_2[[#This Row],[//]])&amp;" "&amp;INDEX(Table1[STN_ECER_MG_2],MG_2[[#This Row],[//]])</f>
        <v xml:space="preserve"> </v>
      </c>
      <c r="H58" s="4"/>
      <c r="I58" s="4"/>
      <c r="J58" s="2">
        <f ca="1">SUM(MG_2[[#This Row],[MASUK]]-SUM(MG_2[[#This Row],[KELUAR]:[BONGKAR]]))</f>
        <v>1</v>
      </c>
    </row>
    <row r="59" spans="1:10" x14ac:dyDescent="0.25">
      <c r="A59">
        <v>58</v>
      </c>
      <c r="B59">
        <f ca="1">MATCH(MG_2[ID_2],Table1[ID_2],0)</f>
        <v>227</v>
      </c>
      <c r="C59" t="str">
        <f ca="1">INDEX(Table1[NB BM],MG_2[//])</f>
        <v>Pc JK PC-0719AC-36A/F Animal Calender</v>
      </c>
      <c r="D59" t="str">
        <f ca="1">INDEX(Table1[FAKTUR],MG_2[//])</f>
        <v>ARTO MORO</v>
      </c>
      <c r="E59" t="str">
        <f ca="1">INDEX(Table1[SUPPLIER],MG_2[//])</f>
        <v>ATALI</v>
      </c>
      <c r="F59" s="2">
        <f ca="1">INDEX(Table1[CTN_MG_2],MG_2[//])</f>
        <v>1</v>
      </c>
      <c r="G59" s="2" t="str">
        <f ca="1">INDEX(Table1[QTY_ECER_MG_2],MG_2[[#This Row],[//]])&amp;" "&amp;INDEX(Table1[STN_ECER_MG_2],MG_2[[#This Row],[//]])</f>
        <v xml:space="preserve"> </v>
      </c>
      <c r="H59" s="4"/>
      <c r="I59" s="4"/>
      <c r="J59" s="2">
        <f ca="1">SUM(MG_2[[#This Row],[MASUK]]-SUM(MG_2[[#This Row],[KELUAR]:[BONGKAR]]))</f>
        <v>1</v>
      </c>
    </row>
    <row r="60" spans="1:10" x14ac:dyDescent="0.25">
      <c r="A60">
        <v>59</v>
      </c>
      <c r="B60">
        <f ca="1">MATCH(MG_2[ID_2],Table1[ID_2],0)</f>
        <v>228</v>
      </c>
      <c r="C60" t="str">
        <f ca="1">INDEX(Table1[NB BM],MG_2[//])</f>
        <v>Punch JK no.85</v>
      </c>
      <c r="D60" t="str">
        <f ca="1">INDEX(Table1[FAKTUR],MG_2[//])</f>
        <v>ARTO MORO</v>
      </c>
      <c r="E60" t="str">
        <f ca="1">INDEX(Table1[SUPPLIER],MG_2[//])</f>
        <v>ATALI</v>
      </c>
      <c r="F60" s="2">
        <f ca="1">INDEX(Table1[CTN_MG_2],MG_2[//])</f>
        <v>2</v>
      </c>
      <c r="G60" s="2" t="str">
        <f ca="1">INDEX(Table1[QTY_ECER_MG_2],MG_2[[#This Row],[//]])&amp;" "&amp;INDEX(Table1[STN_ECER_MG_2],MG_2[[#This Row],[//]])</f>
        <v xml:space="preserve"> </v>
      </c>
      <c r="H60" s="4"/>
      <c r="I60" s="4"/>
      <c r="J60" s="2">
        <f ca="1">SUM(MG_2[[#This Row],[MASUK]]-SUM(MG_2[[#This Row],[KELUAR]:[BONGKAR]]))</f>
        <v>2</v>
      </c>
    </row>
    <row r="61" spans="1:10" x14ac:dyDescent="0.25">
      <c r="A61">
        <v>60</v>
      </c>
      <c r="B61">
        <f ca="1">MATCH(MG_2[ID_2],Table1[ID_2],0)</f>
        <v>229</v>
      </c>
      <c r="C61" t="str">
        <f ca="1">INDEX(Table1[NB BM],MG_2[//])</f>
        <v>Lem JK GL-R50</v>
      </c>
      <c r="D61" t="str">
        <f ca="1">INDEX(Table1[FAKTUR],MG_2[//])</f>
        <v>ARTO MORO</v>
      </c>
      <c r="E61" t="str">
        <f ca="1">INDEX(Table1[SUPPLIER],MG_2[//])</f>
        <v>ATALI</v>
      </c>
      <c r="F61" s="2">
        <f ca="1">INDEX(Table1[CTN_MG_2],MG_2[//])</f>
        <v>10</v>
      </c>
      <c r="G61" s="2" t="str">
        <f ca="1">INDEX(Table1[QTY_ECER_MG_2],MG_2[[#This Row],[//]])&amp;" "&amp;INDEX(Table1[STN_ECER_MG_2],MG_2[[#This Row],[//]])</f>
        <v xml:space="preserve"> </v>
      </c>
      <c r="H61" s="4"/>
      <c r="I61" s="4"/>
      <c r="J61" s="2">
        <f ca="1">SUM(MG_2[[#This Row],[MASUK]]-SUM(MG_2[[#This Row],[KELUAR]:[BONGKAR]]))</f>
        <v>10</v>
      </c>
    </row>
    <row r="62" spans="1:10" x14ac:dyDescent="0.25">
      <c r="A62">
        <v>61</v>
      </c>
      <c r="B62">
        <f ca="1">MATCH(MG_2[ID_2],Table1[ID_2],0)</f>
        <v>230</v>
      </c>
      <c r="C62" t="str">
        <f ca="1">INDEX(Table1[NB BM],MG_2[//])</f>
        <v>Meja Belajar Pelna</v>
      </c>
      <c r="D62" t="str">
        <f ca="1">INDEX(Table1[FAKTUR],MG_2[//])</f>
        <v>UNTANA</v>
      </c>
      <c r="E62" t="str">
        <f ca="1">INDEX(Table1[SUPPLIER],MG_2[//])</f>
        <v>PELNA</v>
      </c>
      <c r="F62" s="2">
        <f ca="1">INDEX(Table1[CTN_MG_2],MG_2[//])</f>
        <v>60</v>
      </c>
      <c r="G62" s="2" t="str">
        <f ca="1">INDEX(Table1[QTY_ECER_MG_2],MG_2[[#This Row],[//]])&amp;" "&amp;INDEX(Table1[STN_ECER_MG_2],MG_2[[#This Row],[//]])</f>
        <v xml:space="preserve"> </v>
      </c>
      <c r="H62" s="4"/>
      <c r="I62" s="4"/>
      <c r="J62" s="2">
        <f ca="1">SUM(MG_2[[#This Row],[MASUK]]-SUM(MG_2[[#This Row],[KELUAR]:[BONGKAR]]))</f>
        <v>60</v>
      </c>
    </row>
    <row r="63" spans="1:10" x14ac:dyDescent="0.25">
      <c r="A63">
        <v>62</v>
      </c>
      <c r="B63">
        <f ca="1">MATCH(MG_2[ID_2],Table1[ID_2],0)</f>
        <v>231</v>
      </c>
      <c r="C63" t="str">
        <f ca="1">INDEX(Table1[NB BM],MG_2[//])</f>
        <v>Meja Belajar Pelna</v>
      </c>
      <c r="D63" t="str">
        <f ca="1">INDEX(Table1[FAKTUR],MG_2[//])</f>
        <v>UNTANA</v>
      </c>
      <c r="E63" t="str">
        <f ca="1">INDEX(Table1[SUPPLIER],MG_2[//])</f>
        <v>PELNA</v>
      </c>
      <c r="F63" s="2">
        <f ca="1">INDEX(Table1[CTN_MG_2],MG_2[//])</f>
        <v>3</v>
      </c>
      <c r="G63" s="2" t="str">
        <f ca="1">INDEX(Table1[QTY_ECER_MG_2],MG_2[[#This Row],[//]])&amp;" "&amp;INDEX(Table1[STN_ECER_MG_2],MG_2[[#This Row],[//]])</f>
        <v xml:space="preserve"> </v>
      </c>
      <c r="H63" s="4"/>
      <c r="I63" s="4"/>
      <c r="J63" s="2">
        <f ca="1">SUM(MG_2[[#This Row],[MASUK]]-SUM(MG_2[[#This Row],[KELUAR]:[BONGKAR]]))</f>
        <v>3</v>
      </c>
    </row>
    <row r="64" spans="1:10" x14ac:dyDescent="0.25">
      <c r="A64">
        <v>63</v>
      </c>
      <c r="B64">
        <f ca="1">MATCH(MG_2[ID_2],Table1[ID_2],0)</f>
        <v>232</v>
      </c>
      <c r="C64" t="str">
        <f ca="1">INDEX(Table1[NB BM],MG_2[//])</f>
        <v>Stapler Kenko HD-10 S mini</v>
      </c>
      <c r="D64" t="str">
        <f ca="1">INDEX(Table1[FAKTUR],MG_2[//])</f>
        <v>ARTO MORO</v>
      </c>
      <c r="E64" t="str">
        <f ca="1">INDEX(Table1[SUPPLIER],MG_2[//])</f>
        <v>KENKO</v>
      </c>
      <c r="F64" s="2">
        <f ca="1">INDEX(Table1[CTN_MG_2],MG_2[//])</f>
        <v>2</v>
      </c>
      <c r="G64" s="2" t="str">
        <f ca="1">INDEX(Table1[QTY_ECER_MG_2],MG_2[[#This Row],[//]])&amp;" "&amp;INDEX(Table1[STN_ECER_MG_2],MG_2[[#This Row],[//]])</f>
        <v xml:space="preserve"> </v>
      </c>
      <c r="H64" s="4"/>
      <c r="I64" s="4"/>
      <c r="J64" s="2">
        <f ca="1">SUM(MG_2[[#This Row],[MASUK]]-SUM(MG_2[[#This Row],[KELUAR]:[BONGKAR]]))</f>
        <v>2</v>
      </c>
    </row>
    <row r="65" spans="1:10" x14ac:dyDescent="0.25">
      <c r="A65">
        <v>64</v>
      </c>
      <c r="B65">
        <f ca="1">MATCH(MG_2[ID_2],Table1[ID_2],0)</f>
        <v>233</v>
      </c>
      <c r="C65" t="str">
        <f ca="1">INDEX(Table1[NB BM],MG_2[//])</f>
        <v>Isi stapler (staples) Kenko 1210</v>
      </c>
      <c r="D65" t="str">
        <f ca="1">INDEX(Table1[FAKTUR],MG_2[//])</f>
        <v>ARTO MORO</v>
      </c>
      <c r="E65" t="str">
        <f ca="1">INDEX(Table1[SUPPLIER],MG_2[//])</f>
        <v>KENKO</v>
      </c>
      <c r="F65" s="2">
        <f ca="1">INDEX(Table1[CTN_MG_2],MG_2[//])</f>
        <v>3</v>
      </c>
      <c r="G65" s="2" t="str">
        <f ca="1">INDEX(Table1[QTY_ECER_MG_2],MG_2[[#This Row],[//]])&amp;" "&amp;INDEX(Table1[STN_ECER_MG_2],MG_2[[#This Row],[//]])</f>
        <v xml:space="preserve"> </v>
      </c>
      <c r="H65" s="4"/>
      <c r="I65" s="4"/>
      <c r="J65" s="2">
        <f ca="1">SUM(MG_2[[#This Row],[MASUK]]-SUM(MG_2[[#This Row],[KELUAR]:[BONGKAR]]))</f>
        <v>3</v>
      </c>
    </row>
    <row r="66" spans="1:10" x14ac:dyDescent="0.25">
      <c r="A66">
        <v>65</v>
      </c>
      <c r="B66">
        <f ca="1">MATCH(MG_2[ID_2],Table1[ID_2],0)</f>
        <v>234</v>
      </c>
      <c r="C66" t="str">
        <f ca="1">INDEX(Table1[NB BM],MG_2[//])</f>
        <v>Isi cutter Kenko A-100 kecil</v>
      </c>
      <c r="D66" t="str">
        <f ca="1">INDEX(Table1[FAKTUR],MG_2[//])</f>
        <v>ARTO MORO</v>
      </c>
      <c r="E66" t="str">
        <f ca="1">INDEX(Table1[SUPPLIER],MG_2[//])</f>
        <v>KENKO</v>
      </c>
      <c r="F66" s="2">
        <f ca="1">INDEX(Table1[CTN_MG_2],MG_2[//])</f>
        <v>1</v>
      </c>
      <c r="G66" s="2" t="str">
        <f ca="1">INDEX(Table1[QTY_ECER_MG_2],MG_2[[#This Row],[//]])&amp;" "&amp;INDEX(Table1[STN_ECER_MG_2],MG_2[[#This Row],[//]])</f>
        <v xml:space="preserve"> </v>
      </c>
      <c r="H66" s="4"/>
      <c r="I66" s="4"/>
      <c r="J66" s="2">
        <f ca="1">SUM(MG_2[[#This Row],[MASUK]]-SUM(MG_2[[#This Row],[KELUAR]:[BONGKAR]]))</f>
        <v>1</v>
      </c>
    </row>
    <row r="67" spans="1:10" x14ac:dyDescent="0.25">
      <c r="A67">
        <v>66</v>
      </c>
      <c r="B67">
        <f ca="1">MATCH(MG_2[ID_2],Table1[ID_2],0)</f>
        <v>235</v>
      </c>
      <c r="C67" t="str">
        <f ca="1">INDEX(Table1[NB BM],MG_2[//])</f>
        <v>Pc Kenko PC-0719-UR</v>
      </c>
      <c r="D67" t="str">
        <f ca="1">INDEX(Table1[FAKTUR],MG_2[//])</f>
        <v>ARTO MORO</v>
      </c>
      <c r="E67" t="str">
        <f ca="1">INDEX(Table1[SUPPLIER],MG_2[//])</f>
        <v>KENKO</v>
      </c>
      <c r="F67" s="2">
        <f ca="1">INDEX(Table1[CTN_MG_2],MG_2[//])</f>
        <v>1</v>
      </c>
      <c r="G67" s="2" t="str">
        <f ca="1">INDEX(Table1[QTY_ECER_MG_2],MG_2[[#This Row],[//]])&amp;" "&amp;INDEX(Table1[STN_ECER_MG_2],MG_2[[#This Row],[//]])</f>
        <v xml:space="preserve"> </v>
      </c>
      <c r="H67" s="4"/>
      <c r="I67" s="4"/>
      <c r="J67" s="2">
        <f ca="1">SUM(MG_2[[#This Row],[MASUK]]-SUM(MG_2[[#This Row],[KELUAR]:[BONGKAR]]))</f>
        <v>1</v>
      </c>
    </row>
    <row r="68" spans="1:10" x14ac:dyDescent="0.25">
      <c r="A68">
        <v>67</v>
      </c>
      <c r="B68">
        <f ca="1">MATCH(MG_2[ID_2],Table1[ID_2],0)</f>
        <v>236</v>
      </c>
      <c r="C68" t="str">
        <f ca="1">INDEX(Table1[NB BM],MG_2[//])</f>
        <v>Clip Jumbo Kenko no.5</v>
      </c>
      <c r="D68" t="str">
        <f ca="1">INDEX(Table1[FAKTUR],MG_2[//])</f>
        <v>ARTO MORO</v>
      </c>
      <c r="E68" t="str">
        <f ca="1">INDEX(Table1[SUPPLIER],MG_2[//])</f>
        <v>KENKO</v>
      </c>
      <c r="F68" s="2">
        <f ca="1">INDEX(Table1[CTN_MG_2],MG_2[//])</f>
        <v>1</v>
      </c>
      <c r="G68" s="2" t="str">
        <f ca="1">INDEX(Table1[QTY_ECER_MG_2],MG_2[[#This Row],[//]])&amp;" "&amp;INDEX(Table1[STN_ECER_MG_2],MG_2[[#This Row],[//]])</f>
        <v xml:space="preserve"> </v>
      </c>
      <c r="H68" s="4"/>
      <c r="I68" s="4"/>
      <c r="J68" s="2">
        <f ca="1">SUM(MG_2[[#This Row],[MASUK]]-SUM(MG_2[[#This Row],[KELUAR]:[BONGKAR]]))</f>
        <v>1</v>
      </c>
    </row>
    <row r="69" spans="1:10" x14ac:dyDescent="0.25">
      <c r="A69">
        <v>68</v>
      </c>
      <c r="B69">
        <f ca="1">MATCH(MG_2[ID_2],Table1[ID_2],0)</f>
        <v>237</v>
      </c>
      <c r="C69" t="str">
        <f ca="1">INDEX(Table1[NB BM],MG_2[//])</f>
        <v>Binder clip Kenko 107</v>
      </c>
      <c r="D69" t="str">
        <f ca="1">INDEX(Table1[FAKTUR],MG_2[//])</f>
        <v>ARTO MORO</v>
      </c>
      <c r="E69" t="str">
        <f ca="1">INDEX(Table1[SUPPLIER],MG_2[//])</f>
        <v>KENKO</v>
      </c>
      <c r="F69" s="2">
        <f ca="1">INDEX(Table1[CTN_MG_2],MG_2[//])</f>
        <v>1</v>
      </c>
      <c r="G69" s="2" t="str">
        <f ca="1">INDEX(Table1[QTY_ECER_MG_2],MG_2[[#This Row],[//]])&amp;" "&amp;INDEX(Table1[STN_ECER_MG_2],MG_2[[#This Row],[//]])</f>
        <v xml:space="preserve"> </v>
      </c>
      <c r="H69" s="4"/>
      <c r="I69" s="4"/>
      <c r="J69" s="2">
        <f ca="1">SUM(MG_2[[#This Row],[MASUK]]-SUM(MG_2[[#This Row],[KELUAR]:[BONGKAR]]))</f>
        <v>1</v>
      </c>
    </row>
    <row r="70" spans="1:10" x14ac:dyDescent="0.25">
      <c r="A70">
        <v>69</v>
      </c>
      <c r="B70">
        <f ca="1">MATCH(MG_2[ID_2],Table1[ID_2],0)</f>
        <v>238</v>
      </c>
      <c r="C70" t="str">
        <f ca="1">INDEX(Table1[NB BM],MG_2[//])</f>
        <v>Binder clip Kenko 111</v>
      </c>
      <c r="D70" t="str">
        <f ca="1">INDEX(Table1[FAKTUR],MG_2[//])</f>
        <v>ARTO MORO</v>
      </c>
      <c r="E70" t="str">
        <f ca="1">INDEX(Table1[SUPPLIER],MG_2[//])</f>
        <v>KENKO</v>
      </c>
      <c r="F70" s="2">
        <f ca="1">INDEX(Table1[CTN_MG_2],MG_2[//])</f>
        <v>1</v>
      </c>
      <c r="G70" s="2" t="str">
        <f ca="1">INDEX(Table1[QTY_ECER_MG_2],MG_2[[#This Row],[//]])&amp;" "&amp;INDEX(Table1[STN_ECER_MG_2],MG_2[[#This Row],[//]])</f>
        <v xml:space="preserve"> </v>
      </c>
      <c r="H70" s="4"/>
      <c r="I70" s="4"/>
      <c r="J70" s="2">
        <f ca="1">SUM(MG_2[[#This Row],[MASUK]]-SUM(MG_2[[#This Row],[KELUAR]:[BONGKAR]]))</f>
        <v>1</v>
      </c>
    </row>
    <row r="71" spans="1:10" x14ac:dyDescent="0.25">
      <c r="A71">
        <v>70</v>
      </c>
      <c r="B71">
        <f ca="1">MATCH(MG_2[ID_2],Table1[ID_2],0)</f>
        <v>239</v>
      </c>
      <c r="C71" t="str">
        <f ca="1">INDEX(Table1[NB BM],MG_2[//])</f>
        <v>Isi cutter Kenko L-150</v>
      </c>
      <c r="D71" t="str">
        <f ca="1">INDEX(Table1[FAKTUR],MG_2[//])</f>
        <v>ARTO MORO</v>
      </c>
      <c r="E71" t="str">
        <f ca="1">INDEX(Table1[SUPPLIER],MG_2[//])</f>
        <v>KENKO</v>
      </c>
      <c r="F71" s="2">
        <f ca="1">INDEX(Table1[CTN_MG_2],MG_2[//])</f>
        <v>5</v>
      </c>
      <c r="G71" s="2" t="str">
        <f ca="1">INDEX(Table1[QTY_ECER_MG_2],MG_2[[#This Row],[//]])&amp;" "&amp;INDEX(Table1[STN_ECER_MG_2],MG_2[[#This Row],[//]])</f>
        <v xml:space="preserve"> </v>
      </c>
      <c r="H71" s="4"/>
      <c r="I71" s="4"/>
      <c r="J71" s="2">
        <f ca="1">SUM(MG_2[[#This Row],[MASUK]]-SUM(MG_2[[#This Row],[KELUAR]:[BONGKAR]]))</f>
        <v>5</v>
      </c>
    </row>
    <row r="72" spans="1:10" x14ac:dyDescent="0.25">
      <c r="A72">
        <v>71</v>
      </c>
      <c r="B72">
        <f ca="1">MATCH(MG_2[ID_2],Table1[ID_2],0)</f>
        <v>240</v>
      </c>
      <c r="C72" t="str">
        <f ca="1">INDEX(Table1[NB BM],MG_2[//])</f>
        <v>Tipe-ex Kenko KE-107 M</v>
      </c>
      <c r="D72" t="str">
        <f ca="1">INDEX(Table1[FAKTUR],MG_2[//])</f>
        <v>ARTO MORO</v>
      </c>
      <c r="E72" t="str">
        <f ca="1">INDEX(Table1[SUPPLIER],MG_2[//])</f>
        <v>KENKO</v>
      </c>
      <c r="F72" s="2">
        <f ca="1">INDEX(Table1[CTN_MG_2],MG_2[//])</f>
        <v>2</v>
      </c>
      <c r="G72" s="2" t="str">
        <f ca="1">INDEX(Table1[QTY_ECER_MG_2],MG_2[[#This Row],[//]])&amp;" "&amp;INDEX(Table1[STN_ECER_MG_2],MG_2[[#This Row],[//]])</f>
        <v xml:space="preserve"> </v>
      </c>
      <c r="H72" s="4"/>
      <c r="I72" s="4"/>
      <c r="J72" s="2">
        <f ca="1">SUM(MG_2[[#This Row],[MASUK]]-SUM(MG_2[[#This Row],[KELUAR]:[BONGKAR]]))</f>
        <v>2</v>
      </c>
    </row>
    <row r="73" spans="1:10" x14ac:dyDescent="0.25">
      <c r="A73">
        <v>72</v>
      </c>
      <c r="B73">
        <f ca="1">MATCH(MG_2[ID_2],Table1[ID_2],0)</f>
        <v>241</v>
      </c>
      <c r="C73" t="str">
        <f ca="1">INDEX(Table1[NB BM],MG_2[//])</f>
        <v>Tipe-ex Kenko KE-108</v>
      </c>
      <c r="D73" t="str">
        <f ca="1">INDEX(Table1[FAKTUR],MG_2[//])</f>
        <v>ARTO MORO</v>
      </c>
      <c r="E73" t="str">
        <f ca="1">INDEX(Table1[SUPPLIER],MG_2[//])</f>
        <v>KENKO</v>
      </c>
      <c r="F73" s="2">
        <f ca="1">INDEX(Table1[CTN_MG_2],MG_2[//])</f>
        <v>2</v>
      </c>
      <c r="G73" s="2" t="str">
        <f ca="1">INDEX(Table1[QTY_ECER_MG_2],MG_2[[#This Row],[//]])&amp;" "&amp;INDEX(Table1[STN_ECER_MG_2],MG_2[[#This Row],[//]])</f>
        <v xml:space="preserve"> </v>
      </c>
      <c r="H73" s="4"/>
      <c r="I73" s="4"/>
      <c r="J73" s="2">
        <f ca="1">SUM(MG_2[[#This Row],[MASUK]]-SUM(MG_2[[#This Row],[KELUAR]:[BONGKAR]]))</f>
        <v>2</v>
      </c>
    </row>
    <row r="74" spans="1:10" x14ac:dyDescent="0.25">
      <c r="A74">
        <v>73</v>
      </c>
      <c r="B74">
        <f ca="1">MATCH(MG_2[ID_2],Table1[ID_2],0)</f>
        <v>242</v>
      </c>
      <c r="C74" t="str">
        <f ca="1">INDEX(Table1[NB BM],MG_2[//])</f>
        <v>Tape Dispenser Kenko TD-323</v>
      </c>
      <c r="D74" t="str">
        <f ca="1">INDEX(Table1[FAKTUR],MG_2[//])</f>
        <v>ARTO MORO</v>
      </c>
      <c r="E74" t="str">
        <f ca="1">INDEX(Table1[SUPPLIER],MG_2[//])</f>
        <v>KENKO</v>
      </c>
      <c r="F74" s="2">
        <f ca="1">INDEX(Table1[CTN_MG_2],MG_2[//])</f>
        <v>10</v>
      </c>
      <c r="G74" s="2" t="str">
        <f ca="1">INDEX(Table1[QTY_ECER_MG_2],MG_2[[#This Row],[//]])&amp;" "&amp;INDEX(Table1[STN_ECER_MG_2],MG_2[[#This Row],[//]])</f>
        <v xml:space="preserve"> </v>
      </c>
      <c r="H74" s="4"/>
      <c r="I74" s="4"/>
      <c r="J74" s="2">
        <f ca="1">SUM(MG_2[[#This Row],[MASUK]]-SUM(MG_2[[#This Row],[KELUAR]:[BONGKAR]]))</f>
        <v>10</v>
      </c>
    </row>
    <row r="75" spans="1:10" x14ac:dyDescent="0.25">
      <c r="A75">
        <v>74</v>
      </c>
      <c r="B75">
        <f ca="1">MATCH(MG_2[ID_2],Table1[ID_2],0)</f>
        <v>243</v>
      </c>
      <c r="C75" t="str">
        <f ca="1">INDEX(Table1[NB BM],MG_2[//])</f>
        <v>Mech pen Kenko MP-01</v>
      </c>
      <c r="D75" t="str">
        <f ca="1">INDEX(Table1[FAKTUR],MG_2[//])</f>
        <v>ARTO MORO</v>
      </c>
      <c r="E75" t="str">
        <f ca="1">INDEX(Table1[SUPPLIER],MG_2[//])</f>
        <v>KENKO</v>
      </c>
      <c r="F75" s="2">
        <f ca="1">INDEX(Table1[CTN_MG_2],MG_2[//])</f>
        <v>2</v>
      </c>
      <c r="G75" s="2" t="str">
        <f ca="1">INDEX(Table1[QTY_ECER_MG_2],MG_2[[#This Row],[//]])&amp;" "&amp;INDEX(Table1[STN_ECER_MG_2],MG_2[[#This Row],[//]])</f>
        <v xml:space="preserve"> </v>
      </c>
      <c r="H75" s="4"/>
      <c r="I75" s="4"/>
      <c r="J75" s="2">
        <f ca="1">SUM(MG_2[[#This Row],[MASUK]]-SUM(MG_2[[#This Row],[KELUAR]:[BONGKAR]]))</f>
        <v>2</v>
      </c>
    </row>
    <row r="76" spans="1:10" x14ac:dyDescent="0.25">
      <c r="A76">
        <v>75</v>
      </c>
      <c r="B76">
        <f ca="1">MATCH(MG_2[ID_2],Table1[ID_2],0)</f>
        <v>244</v>
      </c>
      <c r="C76" t="str">
        <f ca="1">INDEX(Table1[NB BM],MG_2[//])</f>
        <v>Stapler Kenko HD-50</v>
      </c>
      <c r="D76" t="str">
        <f ca="1">INDEX(Table1[FAKTUR],MG_2[//])</f>
        <v>ARTO MORO</v>
      </c>
      <c r="E76" t="str">
        <f ca="1">INDEX(Table1[SUPPLIER],MG_2[//])</f>
        <v>KENKO</v>
      </c>
      <c r="F76" s="2">
        <f ca="1">INDEX(Table1[CTN_MG_2],MG_2[//])</f>
        <v>2</v>
      </c>
      <c r="G76" s="2" t="str">
        <f ca="1">INDEX(Table1[QTY_ECER_MG_2],MG_2[[#This Row],[//]])&amp;" "&amp;INDEX(Table1[STN_ECER_MG_2],MG_2[[#This Row],[//]])</f>
        <v xml:space="preserve"> </v>
      </c>
      <c r="H76" s="4"/>
      <c r="I76" s="4"/>
      <c r="J76" s="2">
        <f ca="1">SUM(MG_2[[#This Row],[MASUK]]-SUM(MG_2[[#This Row],[KELUAR]:[BONGKAR]]))</f>
        <v>2</v>
      </c>
    </row>
    <row r="77" spans="1:10" x14ac:dyDescent="0.25">
      <c r="A77">
        <v>76</v>
      </c>
      <c r="B77">
        <f ca="1">MATCH(MG_2[ID_2],Table1[ID_2],0)</f>
        <v>245</v>
      </c>
      <c r="C77" t="str">
        <f ca="1">INDEX(Table1[NB BM],MG_2[//])</f>
        <v>Tipe-ex Kenko KE-01</v>
      </c>
      <c r="D77" t="str">
        <f ca="1">INDEX(Table1[FAKTUR],MG_2[//])</f>
        <v>ARTO MORO</v>
      </c>
      <c r="E77" t="str">
        <f ca="1">INDEX(Table1[SUPPLIER],MG_2[//])</f>
        <v>KENKO</v>
      </c>
      <c r="F77" s="2">
        <f ca="1">INDEX(Table1[CTN_MG_2],MG_2[//])</f>
        <v>7</v>
      </c>
      <c r="G77" s="2" t="str">
        <f ca="1">INDEX(Table1[QTY_ECER_MG_2],MG_2[[#This Row],[//]])&amp;" "&amp;INDEX(Table1[STN_ECER_MG_2],MG_2[[#This Row],[//]])</f>
        <v xml:space="preserve"> </v>
      </c>
      <c r="H77" s="4"/>
      <c r="I77" s="4"/>
      <c r="J77" s="2">
        <f ca="1">SUM(MG_2[[#This Row],[MASUK]]-SUM(MG_2[[#This Row],[KELUAR]:[BONGKAR]]))</f>
        <v>7</v>
      </c>
    </row>
    <row r="78" spans="1:10" x14ac:dyDescent="0.25">
      <c r="A78">
        <v>77</v>
      </c>
      <c r="B78">
        <f ca="1">MATCH(MG_2[ID_2],Table1[ID_2],0)</f>
        <v>246</v>
      </c>
      <c r="C78" t="str">
        <f ca="1">INDEX(Table1[NB BM],MG_2[//])</f>
        <v>Pocket note Kenko PN-404</v>
      </c>
      <c r="D78" t="str">
        <f ca="1">INDEX(Table1[FAKTUR],MG_2[//])</f>
        <v>ARTO MORO</v>
      </c>
      <c r="E78" t="str">
        <f ca="1">INDEX(Table1[SUPPLIER],MG_2[//])</f>
        <v>KENKO</v>
      </c>
      <c r="F78" s="2">
        <f ca="1">INDEX(Table1[CTN_MG_2],MG_2[//])</f>
        <v>1</v>
      </c>
      <c r="G78" s="2" t="str">
        <f ca="1">INDEX(Table1[QTY_ECER_MG_2],MG_2[[#This Row],[//]])&amp;" "&amp;INDEX(Table1[STN_ECER_MG_2],MG_2[[#This Row],[//]])</f>
        <v xml:space="preserve"> </v>
      </c>
      <c r="H78" s="4"/>
      <c r="I78" s="4"/>
      <c r="J78" s="2">
        <f ca="1">SUM(MG_2[[#This Row],[MASUK]]-SUM(MG_2[[#This Row],[KELUAR]:[BONGKAR]]))</f>
        <v>1</v>
      </c>
    </row>
    <row r="79" spans="1:10" x14ac:dyDescent="0.25">
      <c r="A79">
        <v>78</v>
      </c>
      <c r="B79">
        <f ca="1">MATCH(MG_2[ID_2],Table1[ID_2],0)</f>
        <v>247</v>
      </c>
      <c r="C79" t="str">
        <f ca="1">INDEX(Table1[NB BM],MG_2[//])</f>
        <v>Lem cair Kenko LG-35</v>
      </c>
      <c r="D79" t="str">
        <f ca="1">INDEX(Table1[FAKTUR],MG_2[//])</f>
        <v>ARTO MORO</v>
      </c>
      <c r="E79" t="str">
        <f ca="1">INDEX(Table1[SUPPLIER],MG_2[//])</f>
        <v>KENKO</v>
      </c>
      <c r="F79" s="2">
        <f ca="1">INDEX(Table1[CTN_MG_2],MG_2[//])</f>
        <v>3</v>
      </c>
      <c r="G79" s="2" t="str">
        <f ca="1">INDEX(Table1[QTY_ECER_MG_2],MG_2[[#This Row],[//]])&amp;" "&amp;INDEX(Table1[STN_ECER_MG_2],MG_2[[#This Row],[//]])</f>
        <v xml:space="preserve"> </v>
      </c>
      <c r="H79" s="4"/>
      <c r="I79" s="4"/>
      <c r="J79" s="2">
        <f ca="1">SUM(MG_2[[#This Row],[MASUK]]-SUM(MG_2[[#This Row],[KELUAR]:[BONGKAR]]))</f>
        <v>3</v>
      </c>
    </row>
    <row r="80" spans="1:10" x14ac:dyDescent="0.25">
      <c r="A80">
        <v>79</v>
      </c>
      <c r="B80">
        <f ca="1">MATCH(MG_2[ID_2],Table1[ID_2],0)</f>
        <v>248</v>
      </c>
      <c r="C80" t="str">
        <f ca="1">INDEX(Table1[NB BM],MG_2[//])</f>
        <v>Pc Magnit  AC-1762 22x7.5</v>
      </c>
      <c r="D80" t="str">
        <f ca="1">INDEX(Table1[FAKTUR],MG_2[//])</f>
        <v>ARTO MORO</v>
      </c>
      <c r="E80" t="str">
        <f ca="1">INDEX(Table1[SUPPLIER],MG_2[//])</f>
        <v>SAMUDERA ANGKASA JAYA</v>
      </c>
      <c r="F80" s="2">
        <f ca="1">INDEX(Table1[CTN_MG_2],MG_2[//])</f>
        <v>3</v>
      </c>
      <c r="G80" s="2" t="str">
        <f ca="1">INDEX(Table1[QTY_ECER_MG_2],MG_2[[#This Row],[//]])&amp;" "&amp;INDEX(Table1[STN_ECER_MG_2],MG_2[[#This Row],[//]])</f>
        <v xml:space="preserve"> </v>
      </c>
      <c r="H80" s="4"/>
      <c r="I80" s="4"/>
      <c r="J80" s="2">
        <f ca="1">SUM(MG_2[[#This Row],[MASUK]]-SUM(MG_2[[#This Row],[KELUAR]:[BONGKAR]]))</f>
        <v>3</v>
      </c>
    </row>
    <row r="81" spans="1:10" x14ac:dyDescent="0.25">
      <c r="A81">
        <v>80</v>
      </c>
      <c r="B81">
        <f ca="1">MATCH(MG_2[ID_2],Table1[ID_2],0)</f>
        <v>249</v>
      </c>
      <c r="C81" t="str">
        <f ca="1">INDEX(Table1[NB BM],MG_2[//])</f>
        <v>Pc Magnit FC-1757 22x7.5</v>
      </c>
      <c r="D81" t="str">
        <f ca="1">INDEX(Table1[FAKTUR],MG_2[//])</f>
        <v>ARTO MORO</v>
      </c>
      <c r="E81" t="str">
        <f ca="1">INDEX(Table1[SUPPLIER],MG_2[//])</f>
        <v>SAMUDERA ANGKASA JAYA</v>
      </c>
      <c r="F81" s="2">
        <f ca="1">INDEX(Table1[CTN_MG_2],MG_2[//])</f>
        <v>2</v>
      </c>
      <c r="G81" s="2" t="str">
        <f ca="1">INDEX(Table1[QTY_ECER_MG_2],MG_2[[#This Row],[//]])&amp;" "&amp;INDEX(Table1[STN_ECER_MG_2],MG_2[[#This Row],[//]])</f>
        <v xml:space="preserve"> </v>
      </c>
      <c r="H81" s="4"/>
      <c r="I81" s="4"/>
      <c r="J81" s="2">
        <f ca="1">SUM(MG_2[[#This Row],[MASUK]]-SUM(MG_2[[#This Row],[KELUAR]:[BONGKAR]]))</f>
        <v>2</v>
      </c>
    </row>
    <row r="82" spans="1:10" x14ac:dyDescent="0.25">
      <c r="A82">
        <v>81</v>
      </c>
      <c r="B82">
        <f ca="1">MATCH(MG_2[ID_2],Table1[ID_2],0)</f>
        <v>250</v>
      </c>
      <c r="C82" t="str">
        <f ca="1">INDEX(Table1[NB BM],MG_2[//])</f>
        <v>Pc Magnit FX-2210 Metalik Lebar 22x10</v>
      </c>
      <c r="D82" t="str">
        <f ca="1">INDEX(Table1[FAKTUR],MG_2[//])</f>
        <v>ARTO MORO</v>
      </c>
      <c r="E82" t="str">
        <f ca="1">INDEX(Table1[SUPPLIER],MG_2[//])</f>
        <v>SAMUDERA ANGKASA JAYA</v>
      </c>
      <c r="F82" s="2">
        <f ca="1">INDEX(Table1[CTN_MG_2],MG_2[//])</f>
        <v>1</v>
      </c>
      <c r="G82" s="2" t="str">
        <f ca="1">INDEX(Table1[QTY_ECER_MG_2],MG_2[[#This Row],[//]])&amp;" "&amp;INDEX(Table1[STN_ECER_MG_2],MG_2[[#This Row],[//]])</f>
        <v xml:space="preserve"> </v>
      </c>
      <c r="H82" s="4"/>
      <c r="I82" s="4"/>
      <c r="J82" s="2">
        <f ca="1">SUM(MG_2[[#This Row],[MASUK]]-SUM(MG_2[[#This Row],[KELUAR]:[BONGKAR]]))</f>
        <v>1</v>
      </c>
    </row>
    <row r="83" spans="1:10" x14ac:dyDescent="0.25">
      <c r="A83">
        <v>82</v>
      </c>
      <c r="B83">
        <f ca="1">MATCH(MG_2[ID_2],Table1[ID_2],0)</f>
        <v>251</v>
      </c>
      <c r="C83" t="str">
        <f ca="1">INDEX(Table1[NB BM],MG_2[//])</f>
        <v>Bp gel TF-1190 hitek 0.3mm hitam</v>
      </c>
      <c r="D83" t="str">
        <f ca="1">INDEX(Table1[FAKTUR],MG_2[//])</f>
        <v>UNTANA</v>
      </c>
      <c r="E83" t="str">
        <f ca="1">INDEX(Table1[SUPPLIER],MG_2[//])</f>
        <v>DUTA BUANA</v>
      </c>
      <c r="F83" s="2">
        <f ca="1">INDEX(Table1[CTN_MG_2],MG_2[//])</f>
        <v>7</v>
      </c>
      <c r="G83" s="2" t="str">
        <f ca="1">INDEX(Table1[QTY_ECER_MG_2],MG_2[[#This Row],[//]])&amp;" "&amp;INDEX(Table1[STN_ECER_MG_2],MG_2[[#This Row],[//]])</f>
        <v xml:space="preserve"> </v>
      </c>
      <c r="H83" s="4"/>
      <c r="I83" s="4"/>
      <c r="J83" s="2">
        <f ca="1">SUM(MG_2[[#This Row],[MASUK]]-SUM(MG_2[[#This Row],[KELUAR]:[BONGKAR]]))</f>
        <v>7</v>
      </c>
    </row>
    <row r="84" spans="1:10" x14ac:dyDescent="0.25">
      <c r="A84">
        <v>83</v>
      </c>
      <c r="B84">
        <f ca="1">MATCH(MG_2[ID_2],Table1[ID_2],0)</f>
        <v>252</v>
      </c>
      <c r="C84" t="str">
        <f ca="1">INDEX(Table1[NB BM],MG_2[//])</f>
        <v>Bp gel TF-3115 hitek knock 0.3mm</v>
      </c>
      <c r="D84" t="str">
        <f ca="1">INDEX(Table1[FAKTUR],MG_2[//])</f>
        <v>UNTANA</v>
      </c>
      <c r="E84" t="str">
        <f ca="1">INDEX(Table1[SUPPLIER],MG_2[//])</f>
        <v>DUTA BUANA</v>
      </c>
      <c r="F84" s="2">
        <f ca="1">INDEX(Table1[CTN_MG_2],MG_2[//])</f>
        <v>5</v>
      </c>
      <c r="G84" s="2" t="str">
        <f ca="1">INDEX(Table1[QTY_ECER_MG_2],MG_2[[#This Row],[//]])&amp;" "&amp;INDEX(Table1[STN_ECER_MG_2],MG_2[[#This Row],[//]])</f>
        <v xml:space="preserve"> </v>
      </c>
      <c r="H84" s="4"/>
      <c r="I84" s="4"/>
      <c r="J84" s="2">
        <f ca="1">SUM(MG_2[[#This Row],[MASUK]]-SUM(MG_2[[#This Row],[KELUAR]:[BONGKAR]]))</f>
        <v>5</v>
      </c>
    </row>
    <row r="85" spans="1:10" x14ac:dyDescent="0.25">
      <c r="A85">
        <v>84</v>
      </c>
      <c r="B85">
        <f ca="1">MATCH(MG_2[ID_2],Table1[ID_2],0)</f>
        <v>253</v>
      </c>
      <c r="C85" t="str">
        <f ca="1">INDEX(Table1[NB BM],MG_2[//])</f>
        <v>Name Tag Dus Merah 301</v>
      </c>
      <c r="D85" t="str">
        <f ca="1">INDEX(Table1[FAKTUR],MG_2[//])</f>
        <v>UNTANA</v>
      </c>
      <c r="E85" t="str">
        <f ca="1">INDEX(Table1[SUPPLIER],MG_2[//])</f>
        <v>ETJ</v>
      </c>
      <c r="F85" s="2">
        <f ca="1">INDEX(Table1[CTN_MG_2],MG_2[//])</f>
        <v>3</v>
      </c>
      <c r="G85" s="2" t="str">
        <f ca="1">INDEX(Table1[QTY_ECER_MG_2],MG_2[[#This Row],[//]])&amp;" "&amp;INDEX(Table1[STN_ECER_MG_2],MG_2[[#This Row],[//]])</f>
        <v xml:space="preserve"> </v>
      </c>
      <c r="H85" s="4"/>
      <c r="I85" s="4"/>
      <c r="J85" s="2">
        <f ca="1">SUM(MG_2[[#This Row],[MASUK]]-SUM(MG_2[[#This Row],[KELUAR]:[BONGKAR]]))</f>
        <v>3</v>
      </c>
    </row>
    <row r="86" spans="1:10" x14ac:dyDescent="0.25">
      <c r="A86">
        <v>85</v>
      </c>
      <c r="B86">
        <f ca="1">MATCH(MG_2[ID_2],Table1[ID_2],0)</f>
        <v>254</v>
      </c>
      <c r="C86" t="str">
        <f ca="1">INDEX(Table1[NB BM],MG_2[//])</f>
        <v>Sticker Nama Fancy Holo</v>
      </c>
      <c r="D86" t="str">
        <f ca="1">INDEX(Table1[FAKTUR],MG_2[//])</f>
        <v>UNTANA</v>
      </c>
      <c r="E86" t="str">
        <f ca="1">INDEX(Table1[SUPPLIER],MG_2[//])</f>
        <v>SAPUTRO OFFICE</v>
      </c>
      <c r="F86" s="2">
        <f ca="1">INDEX(Table1[CTN_MG_2],MG_2[//])</f>
        <v>9</v>
      </c>
      <c r="G86" s="2" t="str">
        <f ca="1">INDEX(Table1[QTY_ECER_MG_2],MG_2[[#This Row],[//]])&amp;" "&amp;INDEX(Table1[STN_ECER_MG_2],MG_2[[#This Row],[//]])</f>
        <v xml:space="preserve"> </v>
      </c>
      <c r="H86" s="4"/>
      <c r="I86" s="4"/>
      <c r="J86" s="2">
        <f ca="1">SUM(MG_2[[#This Row],[MASUK]]-SUM(MG_2[[#This Row],[KELUAR]:[BONGKAR]]))</f>
        <v>9</v>
      </c>
    </row>
    <row r="87" spans="1:10" x14ac:dyDescent="0.25">
      <c r="A87">
        <v>86</v>
      </c>
      <c r="B87">
        <f ca="1">MATCH(MG_2[ID_2],Table1[ID_2],0)</f>
        <v>255</v>
      </c>
      <c r="C87" t="str">
        <f ca="1">INDEX(Table1[NB BM],MG_2[//])</f>
        <v>Sticker Nama Fancy Holo</v>
      </c>
      <c r="D87" t="str">
        <f ca="1">INDEX(Table1[FAKTUR],MG_2[//])</f>
        <v>UNTANA</v>
      </c>
      <c r="E87" t="str">
        <f ca="1">INDEX(Table1[SUPPLIER],MG_2[//])</f>
        <v>SAPUTRO OFFICE</v>
      </c>
      <c r="F87" s="2">
        <f ca="1">INDEX(Table1[CTN_MG_2],MG_2[//])</f>
        <v>4</v>
      </c>
      <c r="G87" s="2" t="str">
        <f ca="1">INDEX(Table1[QTY_ECER_MG_2],MG_2[[#This Row],[//]])&amp;" "&amp;INDEX(Table1[STN_ECER_MG_2],MG_2[[#This Row],[//]])</f>
        <v xml:space="preserve"> </v>
      </c>
      <c r="H87" s="4"/>
      <c r="I87" s="4"/>
      <c r="J87" s="2">
        <f ca="1">SUM(MG_2[[#This Row],[MASUK]]-SUM(MG_2[[#This Row],[KELUAR]:[BONGKAR]]))</f>
        <v>4</v>
      </c>
    </row>
    <row r="88" spans="1:10" x14ac:dyDescent="0.25">
      <c r="A88">
        <v>87</v>
      </c>
      <c r="B88">
        <f ca="1">MATCH(MG_2[ID_2],Table1[ID_2],0)</f>
        <v>256</v>
      </c>
      <c r="C88" t="str">
        <f ca="1">INDEX(Table1[NB BM],MG_2[//])</f>
        <v>Gunting Kenko SC-828</v>
      </c>
      <c r="D88" t="str">
        <f ca="1">INDEX(Table1[FAKTUR],MG_2[//])</f>
        <v>ARTO MORO</v>
      </c>
      <c r="E88" t="str">
        <f ca="1">INDEX(Table1[SUPPLIER],MG_2[//])</f>
        <v>KENKO</v>
      </c>
      <c r="F88" s="2">
        <f ca="1">INDEX(Table1[CTN_MG_2],MG_2[//])</f>
        <v>1</v>
      </c>
      <c r="G88" s="2" t="str">
        <f ca="1">INDEX(Table1[QTY_ECER_MG_2],MG_2[[#This Row],[//]])&amp;" "&amp;INDEX(Table1[STN_ECER_MG_2],MG_2[[#This Row],[//]])</f>
        <v xml:space="preserve"> </v>
      </c>
      <c r="H88" s="4"/>
      <c r="I88" s="4"/>
      <c r="J88" s="2">
        <f ca="1">SUM(MG_2[[#This Row],[MASUK]]-SUM(MG_2[[#This Row],[KELUAR]:[BONGKAR]]))</f>
        <v>1</v>
      </c>
    </row>
    <row r="89" spans="1:10" x14ac:dyDescent="0.25">
      <c r="A89">
        <v>88</v>
      </c>
      <c r="B89">
        <f ca="1">MATCH(MG_2[ID_2],Table1[ID_2],0)</f>
        <v>257</v>
      </c>
      <c r="C89" t="str">
        <f ca="1">INDEX(Table1[NB BM],MG_2[//])</f>
        <v>Gunting Kenko SC-848 N</v>
      </c>
      <c r="D89" t="str">
        <f ca="1">INDEX(Table1[FAKTUR],MG_2[//])</f>
        <v>ARTO MORO</v>
      </c>
      <c r="E89" t="str">
        <f ca="1">INDEX(Table1[SUPPLIER],MG_2[//])</f>
        <v>KENKO</v>
      </c>
      <c r="F89" s="2">
        <f ca="1">INDEX(Table1[CTN_MG_2],MG_2[//])</f>
        <v>1</v>
      </c>
      <c r="G89" s="2" t="str">
        <f ca="1">INDEX(Table1[QTY_ECER_MG_2],MG_2[[#This Row],[//]])&amp;" "&amp;INDEX(Table1[STN_ECER_MG_2],MG_2[[#This Row],[//]])</f>
        <v xml:space="preserve"> </v>
      </c>
      <c r="H89" s="4"/>
      <c r="I89" s="4"/>
      <c r="J89" s="2">
        <f ca="1">SUM(MG_2[[#This Row],[MASUK]]-SUM(MG_2[[#This Row],[KELUAR]:[BONGKAR]]))</f>
        <v>1</v>
      </c>
    </row>
    <row r="90" spans="1:10" x14ac:dyDescent="0.25">
      <c r="A90">
        <v>89</v>
      </c>
      <c r="B90">
        <f ca="1">MATCH(MG_2[ID_2],Table1[ID_2],0)</f>
        <v>258</v>
      </c>
      <c r="C90" t="str">
        <f ca="1">INDEX(Table1[NB BM],MG_2[//])</f>
        <v>Tipe-ex Kenko KE-01</v>
      </c>
      <c r="D90" t="str">
        <f ca="1">INDEX(Table1[FAKTUR],MG_2[//])</f>
        <v>ARTO MORO</v>
      </c>
      <c r="E90" t="str">
        <f ca="1">INDEX(Table1[SUPPLIER],MG_2[//])</f>
        <v>KENKO</v>
      </c>
      <c r="F90" s="2">
        <f ca="1">INDEX(Table1[CTN_MG_2],MG_2[//])</f>
        <v>6</v>
      </c>
      <c r="G90" s="2" t="str">
        <f ca="1">INDEX(Table1[QTY_ECER_MG_2],MG_2[[#This Row],[//]])&amp;" "&amp;INDEX(Table1[STN_ECER_MG_2],MG_2[[#This Row],[//]])</f>
        <v xml:space="preserve"> </v>
      </c>
      <c r="H90" s="4"/>
      <c r="I90" s="4"/>
      <c r="J90" s="2">
        <f ca="1">SUM(MG_2[[#This Row],[MASUK]]-SUM(MG_2[[#This Row],[KELUAR]:[BONGKAR]]))</f>
        <v>6</v>
      </c>
    </row>
    <row r="91" spans="1:10" x14ac:dyDescent="0.25">
      <c r="A91">
        <v>90</v>
      </c>
      <c r="B91">
        <f ca="1">MATCH(MG_2[ID_2],Table1[ID_2],0)</f>
        <v>259</v>
      </c>
      <c r="C91" t="str">
        <f ca="1">INDEX(Table1[NB BM],MG_2[//])</f>
        <v>Cutter Kenko A-300</v>
      </c>
      <c r="D91" t="str">
        <f ca="1">INDEX(Table1[FAKTUR],MG_2[//])</f>
        <v>ARTO MORO</v>
      </c>
      <c r="E91" t="str">
        <f ca="1">INDEX(Table1[SUPPLIER],MG_2[//])</f>
        <v>KENKO</v>
      </c>
      <c r="F91" s="2">
        <f ca="1">INDEX(Table1[CTN_MG_2],MG_2[//])</f>
        <v>3</v>
      </c>
      <c r="G91" s="2" t="str">
        <f ca="1">INDEX(Table1[QTY_ECER_MG_2],MG_2[[#This Row],[//]])&amp;" "&amp;INDEX(Table1[STN_ECER_MG_2],MG_2[[#This Row],[//]])</f>
        <v xml:space="preserve"> </v>
      </c>
      <c r="H91" s="4"/>
      <c r="I91" s="4"/>
      <c r="J91" s="2">
        <f ca="1">SUM(MG_2[[#This Row],[MASUK]]-SUM(MG_2[[#This Row],[KELUAR]:[BONGKAR]]))</f>
        <v>3</v>
      </c>
    </row>
    <row r="92" spans="1:10" x14ac:dyDescent="0.25">
      <c r="A92">
        <v>91</v>
      </c>
      <c r="B92">
        <f ca="1">MATCH(MG_2[ID_2],Table1[ID_2],0)</f>
        <v>260</v>
      </c>
      <c r="C92" t="str">
        <f ca="1">INDEX(Table1[NB BM],MG_2[//])</f>
        <v>Mech pen Kenko MP-07</v>
      </c>
      <c r="D92" t="str">
        <f ca="1">INDEX(Table1[FAKTUR],MG_2[//])</f>
        <v>ARTO MORO</v>
      </c>
      <c r="E92" t="str">
        <f ca="1">INDEX(Table1[SUPPLIER],MG_2[//])</f>
        <v>KENKO</v>
      </c>
      <c r="F92" s="2">
        <f ca="1">INDEX(Table1[CTN_MG_2],MG_2[//])</f>
        <v>1</v>
      </c>
      <c r="G92" s="2" t="str">
        <f ca="1">INDEX(Table1[QTY_ECER_MG_2],MG_2[[#This Row],[//]])&amp;" "&amp;INDEX(Table1[STN_ECER_MG_2],MG_2[[#This Row],[//]])</f>
        <v xml:space="preserve"> </v>
      </c>
      <c r="H92" s="4"/>
      <c r="I92" s="4"/>
      <c r="J92" s="2">
        <f ca="1">SUM(MG_2[[#This Row],[MASUK]]-SUM(MG_2[[#This Row],[KELUAR]:[BONGKAR]]))</f>
        <v>1</v>
      </c>
    </row>
    <row r="93" spans="1:10" x14ac:dyDescent="0.25">
      <c r="A93">
        <v>92</v>
      </c>
      <c r="B93">
        <f ca="1">MATCH(MG_2[ID_2],Table1[ID_2],0)</f>
        <v>261</v>
      </c>
      <c r="C93" t="str">
        <f ca="1">INDEX(Table1[NB BM],MG_2[//])</f>
        <v>Glupen Kenko GLP-01</v>
      </c>
      <c r="D93" t="str">
        <f ca="1">INDEX(Table1[FAKTUR],MG_2[//])</f>
        <v>ARTO MORO</v>
      </c>
      <c r="E93" t="str">
        <f ca="1">INDEX(Table1[SUPPLIER],MG_2[//])</f>
        <v>KENKO</v>
      </c>
      <c r="F93" s="2">
        <f ca="1">INDEX(Table1[CTN_MG_2],MG_2[//])</f>
        <v>1</v>
      </c>
      <c r="G93" s="2" t="str">
        <f ca="1">INDEX(Table1[QTY_ECER_MG_2],MG_2[[#This Row],[//]])&amp;" "&amp;INDEX(Table1[STN_ECER_MG_2],MG_2[[#This Row],[//]])</f>
        <v xml:space="preserve"> </v>
      </c>
      <c r="H93" s="4"/>
      <c r="I93" s="4"/>
      <c r="J93" s="2">
        <f ca="1">SUM(MG_2[[#This Row],[MASUK]]-SUM(MG_2[[#This Row],[KELUAR]:[BONGKAR]]))</f>
        <v>1</v>
      </c>
    </row>
    <row r="94" spans="1:10" x14ac:dyDescent="0.25">
      <c r="A94">
        <v>93</v>
      </c>
      <c r="B94">
        <f ca="1">MATCH(MG_2[ID_2],Table1[ID_2],0)</f>
        <v>262</v>
      </c>
      <c r="C94" t="str">
        <f ca="1">INDEX(Table1[NB BM],MG_2[//])</f>
        <v>Stapler Kenko HD-10 S mini</v>
      </c>
      <c r="D94" t="str">
        <f ca="1">INDEX(Table1[FAKTUR],MG_2[//])</f>
        <v>ARTO MORO</v>
      </c>
      <c r="E94" t="str">
        <f ca="1">INDEX(Table1[SUPPLIER],MG_2[//])</f>
        <v>KENKO</v>
      </c>
      <c r="F94" s="2">
        <f ca="1">INDEX(Table1[CTN_MG_2],MG_2[//])</f>
        <v>2</v>
      </c>
      <c r="G94" s="2" t="str">
        <f ca="1">INDEX(Table1[QTY_ECER_MG_2],MG_2[[#This Row],[//]])&amp;" "&amp;INDEX(Table1[STN_ECER_MG_2],MG_2[[#This Row],[//]])</f>
        <v xml:space="preserve"> </v>
      </c>
      <c r="H94" s="4"/>
      <c r="I94" s="4"/>
      <c r="J94" s="2">
        <f ca="1">SUM(MG_2[[#This Row],[MASUK]]-SUM(MG_2[[#This Row],[KELUAR]:[BONGKAR]]))</f>
        <v>2</v>
      </c>
    </row>
    <row r="95" spans="1:10" x14ac:dyDescent="0.25">
      <c r="A95">
        <v>94</v>
      </c>
      <c r="B95">
        <f ca="1">MATCH(MG_2[ID_2],Table1[ID_2],0)</f>
        <v>263</v>
      </c>
      <c r="C95" t="str">
        <f ca="1">INDEX(Table1[NB BM],MG_2[//])</f>
        <v>Gel pen Kenko KE-16 Dot N Dot hitam</v>
      </c>
      <c r="D95" t="str">
        <f ca="1">INDEX(Table1[FAKTUR],MG_2[//])</f>
        <v>ARTO MORO</v>
      </c>
      <c r="E95" t="str">
        <f ca="1">INDEX(Table1[SUPPLIER],MG_2[//])</f>
        <v>KENKO</v>
      </c>
      <c r="F95" s="2">
        <f ca="1">INDEX(Table1[CTN_MG_2],MG_2[//])</f>
        <v>3</v>
      </c>
      <c r="G95" s="2" t="str">
        <f ca="1">INDEX(Table1[QTY_ECER_MG_2],MG_2[[#This Row],[//]])&amp;" "&amp;INDEX(Table1[STN_ECER_MG_2],MG_2[[#This Row],[//]])</f>
        <v xml:space="preserve"> </v>
      </c>
      <c r="H95" s="4"/>
      <c r="I95" s="4"/>
      <c r="J95" s="2">
        <f ca="1">SUM(MG_2[[#This Row],[MASUK]]-SUM(MG_2[[#This Row],[KELUAR]:[BONGKAR]]))</f>
        <v>3</v>
      </c>
    </row>
    <row r="96" spans="1:10" x14ac:dyDescent="0.25">
      <c r="A96">
        <v>95</v>
      </c>
      <c r="B96">
        <f ca="1">MATCH(MG_2[ID_2],Table1[ID_2],0)</f>
        <v>264</v>
      </c>
      <c r="C96" t="str">
        <f ca="1">INDEX(Table1[NB BM],MG_2[//])</f>
        <v>Tipe-ex Kenko KE-107 M</v>
      </c>
      <c r="D96" t="str">
        <f ca="1">INDEX(Table1[FAKTUR],MG_2[//])</f>
        <v>ARTO MORO</v>
      </c>
      <c r="E96" t="str">
        <f ca="1">INDEX(Table1[SUPPLIER],MG_2[//])</f>
        <v>KENKO</v>
      </c>
      <c r="F96" s="2">
        <f ca="1">INDEX(Table1[CTN_MG_2],MG_2[//])</f>
        <v>5</v>
      </c>
      <c r="G96" s="2" t="str">
        <f ca="1">INDEX(Table1[QTY_ECER_MG_2],MG_2[[#This Row],[//]])&amp;" "&amp;INDEX(Table1[STN_ECER_MG_2],MG_2[[#This Row],[//]])</f>
        <v xml:space="preserve"> </v>
      </c>
      <c r="H96" s="4"/>
      <c r="I96" s="4"/>
      <c r="J96" s="2">
        <f ca="1">SUM(MG_2[[#This Row],[MASUK]]-SUM(MG_2[[#This Row],[KELUAR]:[BONGKAR]]))</f>
        <v>5</v>
      </c>
    </row>
    <row r="97" spans="1:10" x14ac:dyDescent="0.25">
      <c r="A97">
        <v>96</v>
      </c>
      <c r="B97">
        <f ca="1">MATCH(MG_2[ID_2],Table1[ID_2],0)</f>
        <v>265</v>
      </c>
      <c r="C97" t="str">
        <f ca="1">INDEX(Table1[NB BM],MG_2[//])</f>
        <v>Lem stick Kenko 8gr kecil</v>
      </c>
      <c r="D97" t="str">
        <f ca="1">INDEX(Table1[FAKTUR],MG_2[//])</f>
        <v>ARTO MORO</v>
      </c>
      <c r="E97" t="str">
        <f ca="1">INDEX(Table1[SUPPLIER],MG_2[//])</f>
        <v>KENKO</v>
      </c>
      <c r="F97" s="2">
        <f ca="1">INDEX(Table1[CTN_MG_2],MG_2[//])</f>
        <v>2</v>
      </c>
      <c r="G97" s="2" t="str">
        <f ca="1">INDEX(Table1[QTY_ECER_MG_2],MG_2[[#This Row],[//]])&amp;" "&amp;INDEX(Table1[STN_ECER_MG_2],MG_2[[#This Row],[//]])</f>
        <v xml:space="preserve"> </v>
      </c>
      <c r="H97" s="4"/>
      <c r="I97" s="4"/>
      <c r="J97" s="2">
        <f ca="1">SUM(MG_2[[#This Row],[MASUK]]-SUM(MG_2[[#This Row],[KELUAR]:[BONGKAR]]))</f>
        <v>2</v>
      </c>
    </row>
    <row r="98" spans="1:10" x14ac:dyDescent="0.25">
      <c r="A98">
        <v>97</v>
      </c>
      <c r="B98">
        <f ca="1">MATCH(MG_2[ID_2],Table1[ID_2],0)</f>
        <v>266</v>
      </c>
      <c r="C98" t="str">
        <f ca="1">INDEX(Table1[NB BM],MG_2[//])</f>
        <v>Gunting Kenko SC-828</v>
      </c>
      <c r="D98" t="str">
        <f ca="1">INDEX(Table1[FAKTUR],MG_2[//])</f>
        <v>ARTO MORO</v>
      </c>
      <c r="E98" t="str">
        <f ca="1">INDEX(Table1[SUPPLIER],MG_2[//])</f>
        <v>KENKO</v>
      </c>
      <c r="F98" s="2">
        <f ca="1">INDEX(Table1[CTN_MG_2],MG_2[//])</f>
        <v>2</v>
      </c>
      <c r="G98" s="2" t="str">
        <f ca="1">INDEX(Table1[QTY_ECER_MG_2],MG_2[[#This Row],[//]])&amp;" "&amp;INDEX(Table1[STN_ECER_MG_2],MG_2[[#This Row],[//]])</f>
        <v xml:space="preserve"> </v>
      </c>
      <c r="H98" s="4"/>
      <c r="I98" s="4"/>
      <c r="J98" s="2">
        <f ca="1">SUM(MG_2[[#This Row],[MASUK]]-SUM(MG_2[[#This Row],[KELUAR]:[BONGKAR]]))</f>
        <v>2</v>
      </c>
    </row>
    <row r="99" spans="1:10" x14ac:dyDescent="0.25">
      <c r="A99">
        <v>98</v>
      </c>
      <c r="B99">
        <f ca="1">MATCH(MG_2[ID_2],Table1[ID_2],0)</f>
        <v>267</v>
      </c>
      <c r="C99" t="str">
        <f ca="1">INDEX(Table1[NB BM],MG_2[//])</f>
        <v>Gunting Kenko SC-848 N</v>
      </c>
      <c r="D99" t="str">
        <f ca="1">INDEX(Table1[FAKTUR],MG_2[//])</f>
        <v>ARTO MORO</v>
      </c>
      <c r="E99" t="str">
        <f ca="1">INDEX(Table1[SUPPLIER],MG_2[//])</f>
        <v>KENKO</v>
      </c>
      <c r="F99" s="2">
        <f ca="1">INDEX(Table1[CTN_MG_2],MG_2[//])</f>
        <v>2</v>
      </c>
      <c r="G99" s="2" t="str">
        <f ca="1">INDEX(Table1[QTY_ECER_MG_2],MG_2[[#This Row],[//]])&amp;" "&amp;INDEX(Table1[STN_ECER_MG_2],MG_2[[#This Row],[//]])</f>
        <v xml:space="preserve"> </v>
      </c>
      <c r="H99" s="4"/>
      <c r="I99" s="4"/>
      <c r="J99" s="2">
        <f ca="1">SUM(MG_2[[#This Row],[MASUK]]-SUM(MG_2[[#This Row],[KELUAR]:[BONGKAR]]))</f>
        <v>2</v>
      </c>
    </row>
    <row r="100" spans="1:10" x14ac:dyDescent="0.25">
      <c r="A100">
        <v>99</v>
      </c>
      <c r="B100">
        <f ca="1">MATCH(MG_2[ID_2],Table1[ID_2],0)</f>
        <v>268</v>
      </c>
      <c r="C100" t="str">
        <f ca="1">INDEX(Table1[NB BM],MG_2[//])</f>
        <v>Clip Jumbo Kenko no.5</v>
      </c>
      <c r="D100" t="str">
        <f ca="1">INDEX(Table1[FAKTUR],MG_2[//])</f>
        <v>ARTO MORO</v>
      </c>
      <c r="E100" t="str">
        <f ca="1">INDEX(Table1[SUPPLIER],MG_2[//])</f>
        <v>KENKO</v>
      </c>
      <c r="F100" s="2">
        <f ca="1">INDEX(Table1[CTN_MG_2],MG_2[//])</f>
        <v>1</v>
      </c>
      <c r="G100" s="2" t="str">
        <f ca="1">INDEX(Table1[QTY_ECER_MG_2],MG_2[[#This Row],[//]])&amp;" "&amp;INDEX(Table1[STN_ECER_MG_2],MG_2[[#This Row],[//]])</f>
        <v xml:space="preserve"> </v>
      </c>
      <c r="H100" s="4"/>
      <c r="I100" s="4"/>
      <c r="J100" s="2">
        <f ca="1">SUM(MG_2[[#This Row],[MASUK]]-SUM(MG_2[[#This Row],[KELUAR]:[BONGKAR]]))</f>
        <v>1</v>
      </c>
    </row>
    <row r="101" spans="1:10" x14ac:dyDescent="0.25">
      <c r="A101">
        <v>100</v>
      </c>
      <c r="B101">
        <f ca="1">MATCH(MG_2[ID_2],Table1[ID_2],0)</f>
        <v>269</v>
      </c>
      <c r="C101" t="str">
        <f ca="1">INDEX(Table1[NB BM],MG_2[//])</f>
        <v>Tipe-ex Kenko KE-108</v>
      </c>
      <c r="D101" t="str">
        <f ca="1">INDEX(Table1[FAKTUR],MG_2[//])</f>
        <v>ARTO MORO</v>
      </c>
      <c r="E101" t="str">
        <f ca="1">INDEX(Table1[SUPPLIER],MG_2[//])</f>
        <v>KENKO</v>
      </c>
      <c r="F101" s="2">
        <f ca="1">INDEX(Table1[CTN_MG_2],MG_2[//])</f>
        <v>3</v>
      </c>
      <c r="G101" s="2" t="str">
        <f ca="1">INDEX(Table1[QTY_ECER_MG_2],MG_2[[#This Row],[//]])&amp;" "&amp;INDEX(Table1[STN_ECER_MG_2],MG_2[[#This Row],[//]])</f>
        <v xml:space="preserve"> </v>
      </c>
      <c r="H101" s="4"/>
      <c r="I101" s="4"/>
      <c r="J101" s="2">
        <f ca="1">SUM(MG_2[[#This Row],[MASUK]]-SUM(MG_2[[#This Row],[KELUAR]:[BONGKAR]]))</f>
        <v>3</v>
      </c>
    </row>
    <row r="102" spans="1:10" x14ac:dyDescent="0.25">
      <c r="A102">
        <v>101</v>
      </c>
      <c r="B102">
        <f ca="1">MATCH(MG_2[ID_2],Table1[ID_2],0)</f>
        <v>270</v>
      </c>
      <c r="C102" t="str">
        <f ca="1">INDEX(Table1[NB BM],MG_2[//])</f>
        <v>Tipe-ex Kenko KE-01</v>
      </c>
      <c r="D102" t="str">
        <f ca="1">INDEX(Table1[FAKTUR],MG_2[//])</f>
        <v>ARTO MORO</v>
      </c>
      <c r="E102" t="str">
        <f ca="1">INDEX(Table1[SUPPLIER],MG_2[//])</f>
        <v>KENKO</v>
      </c>
      <c r="F102" s="2">
        <f ca="1">INDEX(Table1[CTN_MG_2],MG_2[//])</f>
        <v>2</v>
      </c>
      <c r="G102" s="2" t="str">
        <f ca="1">INDEX(Table1[QTY_ECER_MG_2],MG_2[[#This Row],[//]])&amp;" "&amp;INDEX(Table1[STN_ECER_MG_2],MG_2[[#This Row],[//]])</f>
        <v xml:space="preserve"> </v>
      </c>
      <c r="H102" s="4"/>
      <c r="I102" s="4"/>
      <c r="J102" s="2">
        <f ca="1">SUM(MG_2[[#This Row],[MASUK]]-SUM(MG_2[[#This Row],[KELUAR]:[BONGKAR]]))</f>
        <v>2</v>
      </c>
    </row>
    <row r="103" spans="1:10" x14ac:dyDescent="0.25">
      <c r="A103">
        <v>102</v>
      </c>
      <c r="B103">
        <f ca="1">MATCH(MG_2[ID_2],Table1[ID_2],0)</f>
        <v>271</v>
      </c>
      <c r="C103" t="str">
        <f ca="1">INDEX(Table1[NB BM],MG_2[//])</f>
        <v>Ballpen Kenko BP-39 N Hitam</v>
      </c>
      <c r="D103" t="str">
        <f ca="1">INDEX(Table1[FAKTUR],MG_2[//])</f>
        <v>ARTO MORO</v>
      </c>
      <c r="E103" t="str">
        <f ca="1">INDEX(Table1[SUPPLIER],MG_2[//])</f>
        <v>KENKO</v>
      </c>
      <c r="F103" s="2">
        <f ca="1">INDEX(Table1[CTN_MG_2],MG_2[//])</f>
        <v>2</v>
      </c>
      <c r="G103" s="2" t="str">
        <f ca="1">INDEX(Table1[QTY_ECER_MG_2],MG_2[[#This Row],[//]])&amp;" "&amp;INDEX(Table1[STN_ECER_MG_2],MG_2[[#This Row],[//]])</f>
        <v xml:space="preserve"> </v>
      </c>
      <c r="H103" s="4"/>
      <c r="I103" s="4"/>
      <c r="J103" s="2">
        <f ca="1">SUM(MG_2[[#This Row],[MASUK]]-SUM(MG_2[[#This Row],[KELUAR]:[BONGKAR]]))</f>
        <v>2</v>
      </c>
    </row>
    <row r="104" spans="1:10" x14ac:dyDescent="0.25">
      <c r="A104">
        <v>103</v>
      </c>
      <c r="B104">
        <f ca="1">MATCH(MG_2[ID_2],Table1[ID_2],0)</f>
        <v>272</v>
      </c>
      <c r="C104" t="str">
        <f ca="1">INDEX(Table1[NB BM],MG_2[//])</f>
        <v>Stapler Kenko HD-50</v>
      </c>
      <c r="D104" t="str">
        <f ca="1">INDEX(Table1[FAKTUR],MG_2[//])</f>
        <v>ARTO MORO</v>
      </c>
      <c r="E104" t="str">
        <f ca="1">INDEX(Table1[SUPPLIER],MG_2[//])</f>
        <v>KENKO</v>
      </c>
      <c r="F104" s="2">
        <f ca="1">INDEX(Table1[CTN_MG_2],MG_2[//])</f>
        <v>1</v>
      </c>
      <c r="G104" s="2" t="str">
        <f ca="1">INDEX(Table1[QTY_ECER_MG_2],MG_2[[#This Row],[//]])&amp;" "&amp;INDEX(Table1[STN_ECER_MG_2],MG_2[[#This Row],[//]])</f>
        <v xml:space="preserve"> </v>
      </c>
      <c r="H104" s="4"/>
      <c r="I104" s="4"/>
      <c r="J104" s="2">
        <f ca="1">SUM(MG_2[[#This Row],[MASUK]]-SUM(MG_2[[#This Row],[KELUAR]:[BONGKAR]]))</f>
        <v>1</v>
      </c>
    </row>
    <row r="105" spans="1:10" x14ac:dyDescent="0.25">
      <c r="A105">
        <v>104</v>
      </c>
      <c r="B105">
        <f ca="1">MATCH(MG_2[ID_2],Table1[ID_2],0)</f>
        <v>273</v>
      </c>
      <c r="C105" t="str">
        <f ca="1">INDEX(Table1[NB BM],MG_2[//])</f>
        <v>Lem stick Kenko 8gr kecil</v>
      </c>
      <c r="D105" t="str">
        <f ca="1">INDEX(Table1[FAKTUR],MG_2[//])</f>
        <v>ARTO MORO</v>
      </c>
      <c r="E105" t="str">
        <f ca="1">INDEX(Table1[SUPPLIER],MG_2[//])</f>
        <v>KENKO</v>
      </c>
      <c r="F105" s="2">
        <f ca="1">INDEX(Table1[CTN_MG_2],MG_2[//])</f>
        <v>2</v>
      </c>
      <c r="G105" s="2" t="str">
        <f ca="1">INDEX(Table1[QTY_ECER_MG_2],MG_2[[#This Row],[//]])&amp;" "&amp;INDEX(Table1[STN_ECER_MG_2],MG_2[[#This Row],[//]])</f>
        <v xml:space="preserve"> </v>
      </c>
      <c r="H105" s="4"/>
      <c r="I105" s="4"/>
      <c r="J105" s="2">
        <f ca="1">SUM(MG_2[[#This Row],[MASUK]]-SUM(MG_2[[#This Row],[KELUAR]:[BONGKAR]]))</f>
        <v>2</v>
      </c>
    </row>
    <row r="106" spans="1:10" x14ac:dyDescent="0.25">
      <c r="A106">
        <v>105</v>
      </c>
      <c r="B106">
        <f ca="1">MATCH(MG_2[ID_2],Table1[ID_2],0)</f>
        <v>274</v>
      </c>
      <c r="C106" t="str">
        <f ca="1">INDEX(Table1[NB BM],MG_2[//])</f>
        <v>Lem stick Kenko 15gr tanggung</v>
      </c>
      <c r="D106" t="str">
        <f ca="1">INDEX(Table1[FAKTUR],MG_2[//])</f>
        <v>ARTO MORO</v>
      </c>
      <c r="E106" t="str">
        <f ca="1">INDEX(Table1[SUPPLIER],MG_2[//])</f>
        <v>KENKO</v>
      </c>
      <c r="F106" s="2">
        <f ca="1">INDEX(Table1[CTN_MG_2],MG_2[//])</f>
        <v>3</v>
      </c>
      <c r="G106" s="2" t="str">
        <f ca="1">INDEX(Table1[QTY_ECER_MG_2],MG_2[[#This Row],[//]])&amp;" "&amp;INDEX(Table1[STN_ECER_MG_2],MG_2[[#This Row],[//]])</f>
        <v xml:space="preserve"> </v>
      </c>
      <c r="H106" s="4"/>
      <c r="I106" s="4"/>
      <c r="J106" s="2">
        <f ca="1">SUM(MG_2[[#This Row],[MASUK]]-SUM(MG_2[[#This Row],[KELUAR]:[BONGKAR]]))</f>
        <v>3</v>
      </c>
    </row>
    <row r="107" spans="1:10" x14ac:dyDescent="0.25">
      <c r="A107">
        <v>106</v>
      </c>
      <c r="B107">
        <f ca="1">MATCH(MG_2[ID_2],Table1[ID_2],0)</f>
        <v>275</v>
      </c>
      <c r="C107" t="str">
        <f ca="1">INDEX(Table1[NB BM],MG_2[//])</f>
        <v>Crayon putar JK TWCR-12 S</v>
      </c>
      <c r="D107" t="str">
        <f ca="1">INDEX(Table1[FAKTUR],MG_2[//])</f>
        <v>ARTO MORO</v>
      </c>
      <c r="E107" t="str">
        <f ca="1">INDEX(Table1[SUPPLIER],MG_2[//])</f>
        <v>ATALI</v>
      </c>
      <c r="F107" s="2">
        <f ca="1">INDEX(Table1[CTN_MG_2],MG_2[//])</f>
        <v>1</v>
      </c>
      <c r="G107" s="2" t="str">
        <f ca="1">INDEX(Table1[QTY_ECER_MG_2],MG_2[[#This Row],[//]])&amp;" "&amp;INDEX(Table1[STN_ECER_MG_2],MG_2[[#This Row],[//]])</f>
        <v xml:space="preserve"> </v>
      </c>
      <c r="H107" s="4"/>
      <c r="I107" s="4"/>
      <c r="J107" s="2">
        <f ca="1">SUM(MG_2[[#This Row],[MASUK]]-SUM(MG_2[[#This Row],[KELUAR]:[BONGKAR]]))</f>
        <v>1</v>
      </c>
    </row>
    <row r="108" spans="1:10" x14ac:dyDescent="0.25">
      <c r="A108">
        <v>107</v>
      </c>
      <c r="B108">
        <f ca="1">MATCH(MG_2[ID_2],Table1[ID_2],0)</f>
        <v>276</v>
      </c>
      <c r="C108" t="str">
        <f ca="1">INDEX(Table1[NB BM],MG_2[//])</f>
        <v>ADHESIVE HOOK ADHK-3010 JK</v>
      </c>
      <c r="D108" t="str">
        <f ca="1">INDEX(Table1[FAKTUR],MG_2[//])</f>
        <v>ARTO MORO</v>
      </c>
      <c r="E108" t="str">
        <f ca="1">INDEX(Table1[SUPPLIER],MG_2[//])</f>
        <v>ATALI</v>
      </c>
      <c r="F108" s="2">
        <f ca="1">INDEX(Table1[CTN_MG_2],MG_2[//])</f>
        <v>1</v>
      </c>
      <c r="G108" s="2" t="str">
        <f ca="1">INDEX(Table1[QTY_ECER_MG_2],MG_2[[#This Row],[//]])&amp;" "&amp;INDEX(Table1[STN_ECER_MG_2],MG_2[[#This Row],[//]])</f>
        <v xml:space="preserve"> </v>
      </c>
      <c r="H108" s="4"/>
      <c r="I108" s="4"/>
      <c r="J108" s="2">
        <f ca="1">SUM(MG_2[[#This Row],[MASUK]]-SUM(MG_2[[#This Row],[KELUAR]:[BONGKAR]]))</f>
        <v>1</v>
      </c>
    </row>
    <row r="109" spans="1:10" x14ac:dyDescent="0.25">
      <c r="A109">
        <v>108</v>
      </c>
      <c r="B109">
        <f ca="1">MATCH(MG_2[ID_2],Table1[ID_2],0)</f>
        <v>277</v>
      </c>
      <c r="C109" t="str">
        <f ca="1">INDEX(Table1[NB BM],MG_2[//])</f>
        <v>ADHESIVE HOOK ADHK-3020 JK</v>
      </c>
      <c r="D109" t="str">
        <f ca="1">INDEX(Table1[FAKTUR],MG_2[//])</f>
        <v>ARTO MORO</v>
      </c>
      <c r="E109" t="str">
        <f ca="1">INDEX(Table1[SUPPLIER],MG_2[//])</f>
        <v>ATALI</v>
      </c>
      <c r="F109" s="2">
        <f ca="1">INDEX(Table1[CTN_MG_2],MG_2[//])</f>
        <v>1</v>
      </c>
      <c r="G109" s="2" t="str">
        <f ca="1">INDEX(Table1[QTY_ECER_MG_2],MG_2[[#This Row],[//]])&amp;" "&amp;INDEX(Table1[STN_ECER_MG_2],MG_2[[#This Row],[//]])</f>
        <v xml:space="preserve"> </v>
      </c>
      <c r="H109" s="4"/>
      <c r="I109" s="4"/>
      <c r="J109" s="2">
        <f ca="1">SUM(MG_2[[#This Row],[MASUK]]-SUM(MG_2[[#This Row],[KELUAR]:[BONGKAR]]))</f>
        <v>1</v>
      </c>
    </row>
    <row r="110" spans="1:10" x14ac:dyDescent="0.25">
      <c r="A110">
        <v>109</v>
      </c>
      <c r="B110">
        <f ca="1">MATCH(MG_2[ID_2],Table1[ID_2],0)</f>
        <v>278</v>
      </c>
      <c r="C110" t="str">
        <f ca="1">INDEX(Table1[NB BM],MG_2[//])</f>
        <v>Stamp pad JK no.0</v>
      </c>
      <c r="D110" t="str">
        <f ca="1">INDEX(Table1[FAKTUR],MG_2[//])</f>
        <v>ARTO MORO</v>
      </c>
      <c r="E110" t="str">
        <f ca="1">INDEX(Table1[SUPPLIER],MG_2[//])</f>
        <v>ATALI</v>
      </c>
      <c r="F110" s="2">
        <f ca="1">INDEX(Table1[CTN_MG_2],MG_2[//])</f>
        <v>1</v>
      </c>
      <c r="G110" s="2" t="str">
        <f ca="1">INDEX(Table1[QTY_ECER_MG_2],MG_2[[#This Row],[//]])&amp;" "&amp;INDEX(Table1[STN_ECER_MG_2],MG_2[[#This Row],[//]])</f>
        <v xml:space="preserve"> </v>
      </c>
      <c r="H110" s="4"/>
      <c r="I110" s="4"/>
      <c r="J110" s="2">
        <f ca="1">SUM(MG_2[[#This Row],[MASUK]]-SUM(MG_2[[#This Row],[KELUAR]:[BONGKAR]]))</f>
        <v>1</v>
      </c>
    </row>
    <row r="111" spans="1:10" x14ac:dyDescent="0.25">
      <c r="A111">
        <v>110</v>
      </c>
      <c r="B111">
        <f ca="1">MATCH(MG_2[ID_2],Table1[ID_2],0)</f>
        <v>279</v>
      </c>
      <c r="C111" t="str">
        <f ca="1">INDEX(Table1[NB BM],MG_2[//])</f>
        <v>Ballpen Joyko BP-342 Vokus PTL Hitam</v>
      </c>
      <c r="D111" t="str">
        <f ca="1">INDEX(Table1[FAKTUR],MG_2[//])</f>
        <v>ARTO MORO</v>
      </c>
      <c r="E111" t="str">
        <f ca="1">INDEX(Table1[SUPPLIER],MG_2[//])</f>
        <v>ATALI</v>
      </c>
      <c r="F111" s="2">
        <f ca="1">INDEX(Table1[CTN_MG_2],MG_2[//])</f>
        <v>1</v>
      </c>
      <c r="G111" s="2" t="str">
        <f ca="1">INDEX(Table1[QTY_ECER_MG_2],MG_2[[#This Row],[//]])&amp;" "&amp;INDEX(Table1[STN_ECER_MG_2],MG_2[[#This Row],[//]])</f>
        <v xml:space="preserve"> </v>
      </c>
      <c r="H111" s="4"/>
      <c r="I111" s="4"/>
      <c r="J111" s="2">
        <f ca="1">SUM(MG_2[[#This Row],[MASUK]]-SUM(MG_2[[#This Row],[KELUAR]:[BONGKAR]]))</f>
        <v>1</v>
      </c>
    </row>
    <row r="112" spans="1:10" x14ac:dyDescent="0.25">
      <c r="A112">
        <v>111</v>
      </c>
      <c r="B112">
        <f ca="1">MATCH(MG_2[ID_2],Table1[ID_2],0)</f>
        <v>280</v>
      </c>
      <c r="C112" t="str">
        <f ca="1">INDEX(Table1[NB BM],MG_2[//])</f>
        <v>PW JK 12W CP-S12 pendek</v>
      </c>
      <c r="D112" t="str">
        <f ca="1">INDEX(Table1[FAKTUR],MG_2[//])</f>
        <v>ARTO MORO</v>
      </c>
      <c r="E112" t="str">
        <f ca="1">INDEX(Table1[SUPPLIER],MG_2[//])</f>
        <v>ATALI</v>
      </c>
      <c r="F112" s="2">
        <f ca="1">INDEX(Table1[CTN_MG_2],MG_2[//])</f>
        <v>1</v>
      </c>
      <c r="G112" s="2" t="str">
        <f ca="1">INDEX(Table1[QTY_ECER_MG_2],MG_2[[#This Row],[//]])&amp;" "&amp;INDEX(Table1[STN_ECER_MG_2],MG_2[[#This Row],[//]])</f>
        <v xml:space="preserve"> </v>
      </c>
      <c r="H112" s="4"/>
      <c r="I112" s="4"/>
      <c r="J112" s="2">
        <f ca="1">SUM(MG_2[[#This Row],[MASUK]]-SUM(MG_2[[#This Row],[KELUAR]:[BONGKAR]]))</f>
        <v>1</v>
      </c>
    </row>
    <row r="113" spans="1:10" x14ac:dyDescent="0.25">
      <c r="A113">
        <v>112</v>
      </c>
      <c r="B113">
        <f ca="1">MATCH(MG_2[ID_2],Table1[ID_2],0)</f>
        <v>281</v>
      </c>
      <c r="C113" t="str">
        <f ca="1">INDEX(Table1[NB BM],MG_2[//])</f>
        <v>PW JK 12W CP-12 PB panjang</v>
      </c>
      <c r="D113" t="str">
        <f ca="1">INDEX(Table1[FAKTUR],MG_2[//])</f>
        <v>ARTO MORO</v>
      </c>
      <c r="E113" t="str">
        <f ca="1">INDEX(Table1[SUPPLIER],MG_2[//])</f>
        <v>ATALI</v>
      </c>
      <c r="F113" s="2">
        <f ca="1">INDEX(Table1[CTN_MG_2],MG_2[//])</f>
        <v>1</v>
      </c>
      <c r="G113" s="2" t="str">
        <f ca="1">INDEX(Table1[QTY_ECER_MG_2],MG_2[[#This Row],[//]])&amp;" "&amp;INDEX(Table1[STN_ECER_MG_2],MG_2[[#This Row],[//]])</f>
        <v xml:space="preserve"> </v>
      </c>
      <c r="H113" s="4"/>
      <c r="I113" s="4"/>
      <c r="J113" s="2">
        <f ca="1">SUM(MG_2[[#This Row],[MASUK]]-SUM(MG_2[[#This Row],[KELUAR]:[BONGKAR]]))</f>
        <v>1</v>
      </c>
    </row>
    <row r="114" spans="1:10" x14ac:dyDescent="0.25">
      <c r="A114">
        <v>113</v>
      </c>
      <c r="B114">
        <f ca="1">MATCH(MG_2[ID_2],Table1[ID_2],0)</f>
        <v>282</v>
      </c>
      <c r="C114" t="str">
        <f ca="1">INDEX(Table1[NB BM],MG_2[//])</f>
        <v>Clip Trigonal JK 1</v>
      </c>
      <c r="D114" t="str">
        <f ca="1">INDEX(Table1[FAKTUR],MG_2[//])</f>
        <v>ARTO MORO</v>
      </c>
      <c r="E114" t="str">
        <f ca="1">INDEX(Table1[SUPPLIER],MG_2[//])</f>
        <v>ATALI</v>
      </c>
      <c r="F114" s="2">
        <f ca="1">INDEX(Table1[CTN_MG_2],MG_2[//])</f>
        <v>1</v>
      </c>
      <c r="G114" s="2" t="str">
        <f ca="1">INDEX(Table1[QTY_ECER_MG_2],MG_2[[#This Row],[//]])&amp;" "&amp;INDEX(Table1[STN_ECER_MG_2],MG_2[[#This Row],[//]])</f>
        <v xml:space="preserve"> </v>
      </c>
      <c r="H114" s="4"/>
      <c r="I114" s="4"/>
      <c r="J114" s="2">
        <f ca="1">SUM(MG_2[[#This Row],[MASUK]]-SUM(MG_2[[#This Row],[KELUAR]:[BONGKAR]]))</f>
        <v>1</v>
      </c>
    </row>
    <row r="115" spans="1:10" x14ac:dyDescent="0.25">
      <c r="A115">
        <v>114</v>
      </c>
      <c r="B115">
        <f ca="1">MATCH(MG_2[ID_2],Table1[ID_2],0)</f>
        <v>283</v>
      </c>
      <c r="C115" t="str">
        <f ca="1">INDEX(Table1[NB BM],MG_2[//])</f>
        <v>Stabillo Highlighter JK HL-1 kuning</v>
      </c>
      <c r="D115" t="str">
        <f ca="1">INDEX(Table1[FAKTUR],MG_2[//])</f>
        <v>ARTO MORO</v>
      </c>
      <c r="E115" t="str">
        <f ca="1">INDEX(Table1[SUPPLIER],MG_2[//])</f>
        <v>ATALI</v>
      </c>
      <c r="F115" s="2">
        <f ca="1">INDEX(Table1[CTN_MG_2],MG_2[//])</f>
        <v>0</v>
      </c>
      <c r="G115" s="2" t="str">
        <f ca="1">INDEX(Table1[QTY_ECER_MG_2],MG_2[[#This Row],[//]])&amp;" "&amp;INDEX(Table1[STN_ECER_MG_2],MG_2[[#This Row],[//]])</f>
        <v>180 PCS</v>
      </c>
      <c r="H115" s="4"/>
      <c r="I115" s="4"/>
      <c r="J115" s="2">
        <f ca="1">SUM(MG_2[[#This Row],[MASUK]]-SUM(MG_2[[#This Row],[KELUAR]:[BONGKAR]]))</f>
        <v>0</v>
      </c>
    </row>
    <row r="116" spans="1:10" x14ac:dyDescent="0.25">
      <c r="A116">
        <v>115</v>
      </c>
      <c r="B116">
        <f ca="1">MATCH(MG_2[ID_2],Table1[ID_2],0)</f>
        <v>284</v>
      </c>
      <c r="C116" t="str">
        <f ca="1">INDEX(Table1[NB BM],MG_2[//])</f>
        <v>Stabillo Highlighter JK HL-2 hijau</v>
      </c>
      <c r="D116" t="str">
        <f ca="1">INDEX(Table1[FAKTUR],MG_2[//])</f>
        <v>ARTO MORO</v>
      </c>
      <c r="E116" t="str">
        <f ca="1">INDEX(Table1[SUPPLIER],MG_2[//])</f>
        <v>ATALI</v>
      </c>
      <c r="F116" s="2">
        <f ca="1">INDEX(Table1[CTN_MG_2],MG_2[//])</f>
        <v>0</v>
      </c>
      <c r="G116" s="2" t="str">
        <f ca="1">INDEX(Table1[QTY_ECER_MG_2],MG_2[[#This Row],[//]])&amp;" "&amp;INDEX(Table1[STN_ECER_MG_2],MG_2[[#This Row],[//]])</f>
        <v>180 PCS</v>
      </c>
      <c r="H116" s="4"/>
      <c r="I116" s="4"/>
      <c r="J116" s="2">
        <f ca="1">SUM(MG_2[[#This Row],[MASUK]]-SUM(MG_2[[#This Row],[KELUAR]:[BONGKAR]]))</f>
        <v>0</v>
      </c>
    </row>
    <row r="117" spans="1:10" x14ac:dyDescent="0.25">
      <c r="A117">
        <v>116</v>
      </c>
      <c r="B117">
        <f ca="1">MATCH(MG_2[ID_2],Table1[ID_2],0)</f>
        <v>285</v>
      </c>
      <c r="C117" t="str">
        <f ca="1">INDEX(Table1[NB BM],MG_2[//])</f>
        <v>Stabillo Highlighter JK HL-4 pink</v>
      </c>
      <c r="D117" t="str">
        <f ca="1">INDEX(Table1[FAKTUR],MG_2[//])</f>
        <v>ARTO MORO</v>
      </c>
      <c r="E117" t="str">
        <f ca="1">INDEX(Table1[SUPPLIER],MG_2[//])</f>
        <v>ATALI</v>
      </c>
      <c r="F117" s="2">
        <f ca="1">INDEX(Table1[CTN_MG_2],MG_2[//])</f>
        <v>0</v>
      </c>
      <c r="G117" s="2" t="str">
        <f ca="1">INDEX(Table1[QTY_ECER_MG_2],MG_2[[#This Row],[//]])&amp;" "&amp;INDEX(Table1[STN_ECER_MG_2],MG_2[[#This Row],[//]])</f>
        <v>180 PCS</v>
      </c>
      <c r="H117" s="4"/>
      <c r="I117" s="4"/>
      <c r="J117" s="2">
        <f ca="1">SUM(MG_2[[#This Row],[MASUK]]-SUM(MG_2[[#This Row],[KELUAR]:[BONGKAR]]))</f>
        <v>0</v>
      </c>
    </row>
    <row r="118" spans="1:10" x14ac:dyDescent="0.25">
      <c r="A118">
        <v>117</v>
      </c>
      <c r="B118">
        <f ca="1">MATCH(MG_2[ID_2],Table1[ID_2],0)</f>
        <v>286</v>
      </c>
      <c r="C118" t="str">
        <f ca="1">INDEX(Table1[NB BM],MG_2[//])</f>
        <v>Stabillo Highlighter JK HL-5 orange</v>
      </c>
      <c r="D118" t="str">
        <f ca="1">INDEX(Table1[FAKTUR],MG_2[//])</f>
        <v>ARTO MORO</v>
      </c>
      <c r="E118" t="str">
        <f ca="1">INDEX(Table1[SUPPLIER],MG_2[//])</f>
        <v>ATALI</v>
      </c>
      <c r="F118" s="2">
        <f ca="1">INDEX(Table1[CTN_MG_2],MG_2[//])</f>
        <v>0</v>
      </c>
      <c r="G118" s="2" t="str">
        <f ca="1">INDEX(Table1[QTY_ECER_MG_2],MG_2[[#This Row],[//]])&amp;" "&amp;INDEX(Table1[STN_ECER_MG_2],MG_2[[#This Row],[//]])</f>
        <v>180 PCS</v>
      </c>
      <c r="H118" s="4"/>
      <c r="I118" s="4"/>
      <c r="J118" s="2">
        <f ca="1">SUM(MG_2[[#This Row],[MASUK]]-SUM(MG_2[[#This Row],[KELUAR]:[BONGKAR]]))</f>
        <v>0</v>
      </c>
    </row>
    <row r="119" spans="1:10" x14ac:dyDescent="0.25">
      <c r="A119">
        <v>118</v>
      </c>
      <c r="B119">
        <f ca="1">MATCH(MG_2[ID_2],Table1[ID_2],0)</f>
        <v>287</v>
      </c>
      <c r="C119" t="str">
        <f ca="1">INDEX(Table1[NB BM],MG_2[//])</f>
        <v>Tipe-ex kertas JK CT-522 PTL</v>
      </c>
      <c r="D119" t="str">
        <f ca="1">INDEX(Table1[FAKTUR],MG_2[//])</f>
        <v>ARTO MORO</v>
      </c>
      <c r="E119" t="str">
        <f ca="1">INDEX(Table1[SUPPLIER],MG_2[//])</f>
        <v>ATALI</v>
      </c>
      <c r="F119" s="2">
        <f ca="1">INDEX(Table1[CTN_MG_2],MG_2[//])</f>
        <v>5</v>
      </c>
      <c r="G119" s="2" t="str">
        <f ca="1">INDEX(Table1[QTY_ECER_MG_2],MG_2[[#This Row],[//]])&amp;" "&amp;INDEX(Table1[STN_ECER_MG_2],MG_2[[#This Row],[//]])</f>
        <v xml:space="preserve"> </v>
      </c>
      <c r="H119" s="4"/>
      <c r="I119" s="4"/>
      <c r="J119" s="2">
        <f ca="1">SUM(MG_2[[#This Row],[MASUK]]-SUM(MG_2[[#This Row],[KELUAR]:[BONGKAR]]))</f>
        <v>5</v>
      </c>
    </row>
    <row r="120" spans="1:10" x14ac:dyDescent="0.25">
      <c r="A120">
        <v>119</v>
      </c>
      <c r="B120">
        <f ca="1">MATCH(MG_2[ID_2],Table1[ID_2],0)</f>
        <v>288</v>
      </c>
      <c r="C120" t="str">
        <f ca="1">INDEX(Table1[NB BM],MG_2[//])</f>
        <v>Pensil JK P-88 2B</v>
      </c>
      <c r="D120" t="str">
        <f ca="1">INDEX(Table1[FAKTUR],MG_2[//])</f>
        <v>ARTO MORO</v>
      </c>
      <c r="E120" t="str">
        <f ca="1">INDEX(Table1[SUPPLIER],MG_2[//])</f>
        <v>ATALI</v>
      </c>
      <c r="F120" s="2">
        <f ca="1">INDEX(Table1[CTN_MG_2],MG_2[//])</f>
        <v>5</v>
      </c>
      <c r="G120" s="2" t="str">
        <f ca="1">INDEX(Table1[QTY_ECER_MG_2],MG_2[[#This Row],[//]])&amp;" "&amp;INDEX(Table1[STN_ECER_MG_2],MG_2[[#This Row],[//]])</f>
        <v xml:space="preserve"> </v>
      </c>
      <c r="H120" s="4"/>
      <c r="I120" s="4"/>
      <c r="J120" s="2">
        <f ca="1">SUM(MG_2[[#This Row],[MASUK]]-SUM(MG_2[[#This Row],[KELUAR]:[BONGKAR]]))</f>
        <v>5</v>
      </c>
    </row>
    <row r="121" spans="1:10" x14ac:dyDescent="0.25">
      <c r="A121">
        <v>120</v>
      </c>
      <c r="B121">
        <f ca="1">MATCH(MG_2[ID_2],Table1[ID_2],0)</f>
        <v>289</v>
      </c>
      <c r="C121" t="str">
        <f ca="1">INDEX(Table1[NB BM],MG_2[//])</f>
        <v>Stip JK 526-B20 Putih</v>
      </c>
      <c r="D121" t="str">
        <f ca="1">INDEX(Table1[FAKTUR],MG_2[//])</f>
        <v>ARTO MORO</v>
      </c>
      <c r="E121" t="str">
        <f ca="1">INDEX(Table1[SUPPLIER],MG_2[//])</f>
        <v>ATALI</v>
      </c>
      <c r="F121" s="2">
        <f ca="1">INDEX(Table1[CTN_MG_2],MG_2[//])</f>
        <v>10</v>
      </c>
      <c r="G121" s="2" t="str">
        <f ca="1">INDEX(Table1[QTY_ECER_MG_2],MG_2[[#This Row],[//]])&amp;" "&amp;INDEX(Table1[STN_ECER_MG_2],MG_2[[#This Row],[//]])</f>
        <v xml:space="preserve"> </v>
      </c>
      <c r="H121" s="4"/>
      <c r="I121" s="4"/>
      <c r="J121" s="2">
        <f ca="1">SUM(MG_2[[#This Row],[MASUK]]-SUM(MG_2[[#This Row],[KELUAR]:[BONGKAR]]))</f>
        <v>10</v>
      </c>
    </row>
    <row r="122" spans="1:10" x14ac:dyDescent="0.25">
      <c r="A122">
        <v>121</v>
      </c>
      <c r="B122">
        <f ca="1">MATCH(MG_2[ID_2],Table1[ID_2],0)</f>
        <v>290</v>
      </c>
      <c r="C122" t="str">
        <f ca="1">INDEX(Table1[NB BM],MG_2[//])</f>
        <v>Stip JK ER-B20 BL</v>
      </c>
      <c r="D122" t="str">
        <f ca="1">INDEX(Table1[FAKTUR],MG_2[//])</f>
        <v>ARTO MORO</v>
      </c>
      <c r="E122" t="str">
        <f ca="1">INDEX(Table1[SUPPLIER],MG_2[//])</f>
        <v>ATALI</v>
      </c>
      <c r="F122" s="2">
        <f ca="1">INDEX(Table1[CTN_MG_2],MG_2[//])</f>
        <v>5</v>
      </c>
      <c r="G122" s="2" t="str">
        <f ca="1">INDEX(Table1[QTY_ECER_MG_2],MG_2[[#This Row],[//]])&amp;" "&amp;INDEX(Table1[STN_ECER_MG_2],MG_2[[#This Row],[//]])</f>
        <v xml:space="preserve"> </v>
      </c>
      <c r="H122" s="4"/>
      <c r="I122" s="4"/>
      <c r="J122" s="2">
        <f ca="1">SUM(MG_2[[#This Row],[MASUK]]-SUM(MG_2[[#This Row],[KELUAR]:[BONGKAR]]))</f>
        <v>5</v>
      </c>
    </row>
    <row r="123" spans="1:10" x14ac:dyDescent="0.25">
      <c r="A123">
        <v>122</v>
      </c>
      <c r="B123">
        <f ca="1">MATCH(MG_2[ID_2],Table1[ID_2],0)</f>
        <v>291</v>
      </c>
      <c r="C123" t="str">
        <f ca="1">INDEX(Table1[NB BM],MG_2[//])</f>
        <v>Stip JK 526-B40 BL Hitam</v>
      </c>
      <c r="D123" t="str">
        <f ca="1">INDEX(Table1[FAKTUR],MG_2[//])</f>
        <v>ARTO MORO</v>
      </c>
      <c r="E123" t="str">
        <f ca="1">INDEX(Table1[SUPPLIER],MG_2[//])</f>
        <v>ATALI</v>
      </c>
      <c r="F123" s="2">
        <f ca="1">INDEX(Table1[CTN_MG_2],MG_2[//])</f>
        <v>5</v>
      </c>
      <c r="G123" s="2" t="str">
        <f ca="1">INDEX(Table1[QTY_ECER_MG_2],MG_2[[#This Row],[//]])&amp;" "&amp;INDEX(Table1[STN_ECER_MG_2],MG_2[[#This Row],[//]])</f>
        <v xml:space="preserve"> </v>
      </c>
      <c r="H123" s="4"/>
      <c r="I123" s="4"/>
      <c r="J123" s="2">
        <f ca="1">SUM(MG_2[[#This Row],[MASUK]]-SUM(MG_2[[#This Row],[KELUAR]:[BONGKAR]]))</f>
        <v>5</v>
      </c>
    </row>
    <row r="124" spans="1:10" x14ac:dyDescent="0.25">
      <c r="A124">
        <v>123</v>
      </c>
      <c r="B124">
        <f ca="1">MATCH(MG_2[ID_2],Table1[ID_2],0)</f>
        <v>292</v>
      </c>
      <c r="C124" t="str">
        <f ca="1">INDEX(Table1[NB BM],MG_2[//])</f>
        <v>Stip JK 526-B40 P Putih</v>
      </c>
      <c r="D124" t="str">
        <f ca="1">INDEX(Table1[FAKTUR],MG_2[//])</f>
        <v>ARTO MORO</v>
      </c>
      <c r="E124" t="str">
        <f ca="1">INDEX(Table1[SUPPLIER],MG_2[//])</f>
        <v>ATALI</v>
      </c>
      <c r="F124" s="2">
        <f ca="1">INDEX(Table1[CTN_MG_2],MG_2[//])</f>
        <v>10</v>
      </c>
      <c r="G124" s="2" t="str">
        <f ca="1">INDEX(Table1[QTY_ECER_MG_2],MG_2[[#This Row],[//]])&amp;" "&amp;INDEX(Table1[STN_ECER_MG_2],MG_2[[#This Row],[//]])</f>
        <v xml:space="preserve"> </v>
      </c>
      <c r="H124" s="4"/>
      <c r="I124" s="4"/>
      <c r="J124" s="2">
        <f ca="1">SUM(MG_2[[#This Row],[MASUK]]-SUM(MG_2[[#This Row],[KELUAR]:[BONGKAR]]))</f>
        <v>10</v>
      </c>
    </row>
    <row r="125" spans="1:10" x14ac:dyDescent="0.25">
      <c r="A125">
        <v>124</v>
      </c>
      <c r="B125">
        <f ca="1">MATCH(MG_2[ID_2],Table1[ID_2],0)</f>
        <v>293</v>
      </c>
      <c r="C125" t="str">
        <f ca="1">INDEX(Table1[NB BM],MG_2[//])</f>
        <v>Stip JK ER-30 W</v>
      </c>
      <c r="D125" t="str">
        <f ca="1">INDEX(Table1[FAKTUR],MG_2[//])</f>
        <v>ARTO MORO</v>
      </c>
      <c r="E125" t="str">
        <f ca="1">INDEX(Table1[SUPPLIER],MG_2[//])</f>
        <v>ATALI</v>
      </c>
      <c r="F125" s="2">
        <f ca="1">INDEX(Table1[CTN_MG_2],MG_2[//])</f>
        <v>5</v>
      </c>
      <c r="G125" s="2" t="str">
        <f ca="1">INDEX(Table1[QTY_ECER_MG_2],MG_2[[#This Row],[//]])&amp;" "&amp;INDEX(Table1[STN_ECER_MG_2],MG_2[[#This Row],[//]])</f>
        <v xml:space="preserve"> </v>
      </c>
      <c r="H125" s="4"/>
      <c r="I125" s="4"/>
      <c r="J125" s="2">
        <f ca="1">SUM(MG_2[[#This Row],[MASUK]]-SUM(MG_2[[#This Row],[KELUAR]:[BONGKAR]]))</f>
        <v>5</v>
      </c>
    </row>
    <row r="126" spans="1:10" x14ac:dyDescent="0.25">
      <c r="A126">
        <v>125</v>
      </c>
      <c r="B126">
        <f ca="1">MATCH(MG_2[ID_2],Table1[ID_2],0)</f>
        <v>294</v>
      </c>
      <c r="C126" t="str">
        <f ca="1">INDEX(Table1[NB BM],MG_2[//])</f>
        <v>Stip JK EB-30 Hitam</v>
      </c>
      <c r="D126" t="str">
        <f ca="1">INDEX(Table1[FAKTUR],MG_2[//])</f>
        <v>ARTO MORO</v>
      </c>
      <c r="E126" t="str">
        <f ca="1">INDEX(Table1[SUPPLIER],MG_2[//])</f>
        <v>ATALI</v>
      </c>
      <c r="F126" s="2">
        <f ca="1">INDEX(Table1[CTN_MG_2],MG_2[//])</f>
        <v>5</v>
      </c>
      <c r="G126" s="2" t="str">
        <f ca="1">INDEX(Table1[QTY_ECER_MG_2],MG_2[[#This Row],[//]])&amp;" "&amp;INDEX(Table1[STN_ECER_MG_2],MG_2[[#This Row],[//]])</f>
        <v xml:space="preserve"> </v>
      </c>
      <c r="H126" s="4"/>
      <c r="I126" s="4"/>
      <c r="J126" s="2">
        <f ca="1">SUM(MG_2[[#This Row],[MASUK]]-SUM(MG_2[[#This Row],[KELUAR]:[BONGKAR]]))</f>
        <v>5</v>
      </c>
    </row>
    <row r="127" spans="1:10" x14ac:dyDescent="0.25">
      <c r="A127">
        <v>126</v>
      </c>
      <c r="B127">
        <f ca="1">MATCH(MG_2[ID_2],Table1[ID_2],0)</f>
        <v>295</v>
      </c>
      <c r="C127" t="str">
        <f ca="1">INDEX(Table1[NB BM],MG_2[//])</f>
        <v>Gunting JK SC-848</v>
      </c>
      <c r="D127" t="str">
        <f ca="1">INDEX(Table1[FAKTUR],MG_2[//])</f>
        <v>ARTO MORO</v>
      </c>
      <c r="E127" t="str">
        <f ca="1">INDEX(Table1[SUPPLIER],MG_2[//])</f>
        <v>ATALI</v>
      </c>
      <c r="F127" s="2">
        <f ca="1">INDEX(Table1[CTN_MG_2],MG_2[//])</f>
        <v>5</v>
      </c>
      <c r="G127" s="2" t="str">
        <f ca="1">INDEX(Table1[QTY_ECER_MG_2],MG_2[[#This Row],[//]])&amp;" "&amp;INDEX(Table1[STN_ECER_MG_2],MG_2[[#This Row],[//]])</f>
        <v xml:space="preserve"> </v>
      </c>
      <c r="H127" s="4"/>
      <c r="I127" s="4"/>
      <c r="J127" s="2">
        <f ca="1">SUM(MG_2[[#This Row],[MASUK]]-SUM(MG_2[[#This Row],[KELUAR]:[BONGKAR]]))</f>
        <v>5</v>
      </c>
    </row>
    <row r="128" spans="1:10" x14ac:dyDescent="0.25">
      <c r="A128">
        <v>127</v>
      </c>
      <c r="B128">
        <f ca="1">MATCH(MG_2[ID_2],Table1[ID_2],0)</f>
        <v>296</v>
      </c>
      <c r="C128" t="str">
        <f ca="1">INDEX(Table1[NB BM],MG_2[//])</f>
        <v>L Leaf JK A5-7020 100lbr</v>
      </c>
      <c r="D128" t="str">
        <f ca="1">INDEX(Table1[FAKTUR],MG_2[//])</f>
        <v>ARTO MORO</v>
      </c>
      <c r="E128" t="str">
        <f ca="1">INDEX(Table1[SUPPLIER],MG_2[//])</f>
        <v>ATALI</v>
      </c>
      <c r="F128" s="2">
        <f ca="1">INDEX(Table1[CTN_MG_2],MG_2[//])</f>
        <v>3</v>
      </c>
      <c r="G128" s="2" t="str">
        <f ca="1">INDEX(Table1[QTY_ECER_MG_2],MG_2[[#This Row],[//]])&amp;" "&amp;INDEX(Table1[STN_ECER_MG_2],MG_2[[#This Row],[//]])</f>
        <v xml:space="preserve"> </v>
      </c>
      <c r="H128" s="4"/>
      <c r="I128" s="4"/>
      <c r="J128" s="2">
        <f ca="1">SUM(MG_2[[#This Row],[MASUK]]-SUM(MG_2[[#This Row],[KELUAR]:[BONGKAR]]))</f>
        <v>3</v>
      </c>
    </row>
    <row r="129" spans="1:10" x14ac:dyDescent="0.25">
      <c r="A129">
        <v>128</v>
      </c>
      <c r="B129">
        <f ca="1">MATCH(MG_2[ID_2],Table1[ID_2],0)</f>
        <v>297</v>
      </c>
      <c r="C129" t="str">
        <f ca="1">INDEX(Table1[NB BM],MG_2[//])</f>
        <v>Crayon putar JK TWCR-12 S</v>
      </c>
      <c r="D129" t="str">
        <f ca="1">INDEX(Table1[FAKTUR],MG_2[//])</f>
        <v>ARTO MORO</v>
      </c>
      <c r="E129" t="str">
        <f ca="1">INDEX(Table1[SUPPLIER],MG_2[//])</f>
        <v>ATALI</v>
      </c>
      <c r="F129" s="2">
        <f ca="1">INDEX(Table1[CTN_MG_2],MG_2[//])</f>
        <v>1</v>
      </c>
      <c r="G129" s="2" t="str">
        <f ca="1">INDEX(Table1[QTY_ECER_MG_2],MG_2[[#This Row],[//]])&amp;" "&amp;INDEX(Table1[STN_ECER_MG_2],MG_2[[#This Row],[//]])</f>
        <v xml:space="preserve"> </v>
      </c>
      <c r="H129" s="4"/>
      <c r="I129" s="4"/>
      <c r="J129" s="2">
        <f ca="1">SUM(MG_2[[#This Row],[MASUK]]-SUM(MG_2[[#This Row],[KELUAR]:[BONGKAR]]))</f>
        <v>1</v>
      </c>
    </row>
    <row r="130" spans="1:10" x14ac:dyDescent="0.25">
      <c r="A130">
        <v>129</v>
      </c>
      <c r="B130">
        <f ca="1">MATCH(MG_2[ID_2],Table1[ID_2],0)</f>
        <v>298</v>
      </c>
      <c r="C130" t="str">
        <f ca="1">INDEX(Table1[NB BM],MG_2[//])</f>
        <v>O pastel JK 24W OP-24 S</v>
      </c>
      <c r="D130" t="str">
        <f ca="1">INDEX(Table1[FAKTUR],MG_2[//])</f>
        <v>ARTO MORO</v>
      </c>
      <c r="E130" t="str">
        <f ca="1">INDEX(Table1[SUPPLIER],MG_2[//])</f>
        <v>ATALI</v>
      </c>
      <c r="F130" s="2">
        <f ca="1">INDEX(Table1[CTN_MG_2],MG_2[//])</f>
        <v>10</v>
      </c>
      <c r="G130" s="2" t="str">
        <f ca="1">INDEX(Table1[QTY_ECER_MG_2],MG_2[[#This Row],[//]])&amp;" "&amp;INDEX(Table1[STN_ECER_MG_2],MG_2[[#This Row],[//]])</f>
        <v xml:space="preserve"> </v>
      </c>
      <c r="H130" s="4"/>
      <c r="I130" s="4"/>
      <c r="J130" s="2">
        <f ca="1">SUM(MG_2[[#This Row],[MASUK]]-SUM(MG_2[[#This Row],[KELUAR]:[BONGKAR]]))</f>
        <v>10</v>
      </c>
    </row>
    <row r="131" spans="1:10" x14ac:dyDescent="0.25">
      <c r="A131">
        <v>130</v>
      </c>
      <c r="B131">
        <f ca="1">MATCH(MG_2[ID_2],Table1[ID_2],0)</f>
        <v>299</v>
      </c>
      <c r="C131" t="str">
        <f ca="1">INDEX(Table1[NB BM],MG_2[//])</f>
        <v>O pastel JK 36W OP-36 S</v>
      </c>
      <c r="D131" t="str">
        <f ca="1">INDEX(Table1[FAKTUR],MG_2[//])</f>
        <v>ARTO MORO</v>
      </c>
      <c r="E131" t="str">
        <f ca="1">INDEX(Table1[SUPPLIER],MG_2[//])</f>
        <v>ATALI</v>
      </c>
      <c r="F131" s="2">
        <f ca="1">INDEX(Table1[CTN_MG_2],MG_2[//])</f>
        <v>10</v>
      </c>
      <c r="G131" s="2" t="str">
        <f ca="1">INDEX(Table1[QTY_ECER_MG_2],MG_2[[#This Row],[//]])&amp;" "&amp;INDEX(Table1[STN_ECER_MG_2],MG_2[[#This Row],[//]])</f>
        <v xml:space="preserve"> </v>
      </c>
      <c r="H131" s="4"/>
      <c r="I131" s="4"/>
      <c r="J131" s="2">
        <f ca="1">SUM(MG_2[[#This Row],[MASUK]]-SUM(MG_2[[#This Row],[KELUAR]:[BONGKAR]]))</f>
        <v>10</v>
      </c>
    </row>
    <row r="132" spans="1:10" x14ac:dyDescent="0.25">
      <c r="A132">
        <v>131</v>
      </c>
      <c r="B132">
        <f ca="1">MATCH(MG_2[ID_2],Table1[ID_2],0)</f>
        <v>300</v>
      </c>
      <c r="C132" t="str">
        <f ca="1">INDEX(Table1[NB BM],MG_2[//])</f>
        <v>O pastel JK 12W OP-12 S</v>
      </c>
      <c r="D132" t="str">
        <f ca="1">INDEX(Table1[FAKTUR],MG_2[//])</f>
        <v>ARTO MORO</v>
      </c>
      <c r="E132" t="str">
        <f ca="1">INDEX(Table1[SUPPLIER],MG_2[//])</f>
        <v>ATALI</v>
      </c>
      <c r="F132" s="2">
        <f ca="1">INDEX(Table1[CTN_MG_2],MG_2[//])</f>
        <v>20</v>
      </c>
      <c r="G132" s="2" t="str">
        <f ca="1">INDEX(Table1[QTY_ECER_MG_2],MG_2[[#This Row],[//]])&amp;" "&amp;INDEX(Table1[STN_ECER_MG_2],MG_2[[#This Row],[//]])</f>
        <v xml:space="preserve"> </v>
      </c>
      <c r="H132" s="4"/>
      <c r="I132" s="4"/>
      <c r="J132" s="2">
        <f ca="1">SUM(MG_2[[#This Row],[MASUK]]-SUM(MG_2[[#This Row],[KELUAR]:[BONGKAR]]))</f>
        <v>20</v>
      </c>
    </row>
    <row r="133" spans="1:10" x14ac:dyDescent="0.25">
      <c r="A133">
        <v>132</v>
      </c>
      <c r="B133">
        <f ca="1">MATCH(MG_2[ID_2],Table1[ID_2],0)</f>
        <v>301</v>
      </c>
      <c r="C133" t="str">
        <f ca="1">INDEX(Table1[NB BM],MG_2[//])</f>
        <v>O pastel JK 18W OP-18 S</v>
      </c>
      <c r="D133" t="str">
        <f ca="1">INDEX(Table1[FAKTUR],MG_2[//])</f>
        <v>ARTO MORO</v>
      </c>
      <c r="E133" t="str">
        <f ca="1">INDEX(Table1[SUPPLIER],MG_2[//])</f>
        <v>ATALI</v>
      </c>
      <c r="F133" s="2">
        <f ca="1">INDEX(Table1[CTN_MG_2],MG_2[//])</f>
        <v>10</v>
      </c>
      <c r="G133" s="2" t="str">
        <f ca="1">INDEX(Table1[QTY_ECER_MG_2],MG_2[[#This Row],[//]])&amp;" "&amp;INDEX(Table1[STN_ECER_MG_2],MG_2[[#This Row],[//]])</f>
        <v xml:space="preserve"> </v>
      </c>
      <c r="H133" s="4"/>
      <c r="I133" s="4"/>
      <c r="J133" s="2">
        <f ca="1">SUM(MG_2[[#This Row],[MASUK]]-SUM(MG_2[[#This Row],[KELUAR]:[BONGKAR]]))</f>
        <v>10</v>
      </c>
    </row>
    <row r="134" spans="1:10" x14ac:dyDescent="0.25">
      <c r="A134">
        <v>133</v>
      </c>
      <c r="B134">
        <f ca="1">MATCH(MG_2[ID_2],Table1[ID_2],0)</f>
        <v>302</v>
      </c>
      <c r="C134" t="str">
        <f ca="1">INDEX(Table1[NB BM],MG_2[//])</f>
        <v>O pastel JK 24W OP-24 S</v>
      </c>
      <c r="D134" t="str">
        <f ca="1">INDEX(Table1[FAKTUR],MG_2[//])</f>
        <v>ARTO MORO</v>
      </c>
      <c r="E134" t="str">
        <f ca="1">INDEX(Table1[SUPPLIER],MG_2[//])</f>
        <v>ATALI</v>
      </c>
      <c r="F134" s="2">
        <f ca="1">INDEX(Table1[CTN_MG_2],MG_2[//])</f>
        <v>10</v>
      </c>
      <c r="G134" s="2" t="str">
        <f ca="1">INDEX(Table1[QTY_ECER_MG_2],MG_2[[#This Row],[//]])&amp;" "&amp;INDEX(Table1[STN_ECER_MG_2],MG_2[[#This Row],[//]])</f>
        <v xml:space="preserve"> </v>
      </c>
      <c r="H134" s="4"/>
      <c r="I134" s="4"/>
      <c r="J134" s="2">
        <f ca="1">SUM(MG_2[[#This Row],[MASUK]]-SUM(MG_2[[#This Row],[KELUAR]:[BONGKAR]]))</f>
        <v>10</v>
      </c>
    </row>
    <row r="135" spans="1:10" x14ac:dyDescent="0.25">
      <c r="A135">
        <v>134</v>
      </c>
      <c r="B135">
        <f ca="1">MATCH(MG_2[ID_2],Table1[ID_2],0)</f>
        <v>303</v>
      </c>
      <c r="C135" t="str">
        <f ca="1">INDEX(Table1[NB BM],MG_2[//])</f>
        <v>Tipe-ex JK CF-S209</v>
      </c>
      <c r="D135" t="str">
        <f ca="1">INDEX(Table1[FAKTUR],MG_2[//])</f>
        <v>ARTO MORO</v>
      </c>
      <c r="E135" t="str">
        <f ca="1">INDEX(Table1[SUPPLIER],MG_2[//])</f>
        <v>ATALI</v>
      </c>
      <c r="F135" s="2">
        <f ca="1">INDEX(Table1[CTN_MG_2],MG_2[//])</f>
        <v>5</v>
      </c>
      <c r="G135" s="2" t="str">
        <f ca="1">INDEX(Table1[QTY_ECER_MG_2],MG_2[[#This Row],[//]])&amp;" "&amp;INDEX(Table1[STN_ECER_MG_2],MG_2[[#This Row],[//]])</f>
        <v xml:space="preserve"> </v>
      </c>
      <c r="H135" s="4"/>
      <c r="I135" s="4"/>
      <c r="J135" s="2">
        <f ca="1">SUM(MG_2[[#This Row],[MASUK]]-SUM(MG_2[[#This Row],[KELUAR]:[BONGKAR]]))</f>
        <v>5</v>
      </c>
    </row>
    <row r="136" spans="1:10" x14ac:dyDescent="0.25">
      <c r="A136">
        <v>135</v>
      </c>
      <c r="B136">
        <f ca="1">MATCH(MG_2[ID_2],Table1[ID_2],0)</f>
        <v>304</v>
      </c>
      <c r="C136" t="str">
        <f ca="1">INDEX(Table1[NB BM],MG_2[//])</f>
        <v>Tipe-ex JK CF-S210</v>
      </c>
      <c r="D136" t="str">
        <f ca="1">INDEX(Table1[FAKTUR],MG_2[//])</f>
        <v>ARTO MORO</v>
      </c>
      <c r="E136" t="str">
        <f ca="1">INDEX(Table1[SUPPLIER],MG_2[//])</f>
        <v>ATALI</v>
      </c>
      <c r="F136" s="2">
        <f ca="1">INDEX(Table1[CTN_MG_2],MG_2[//])</f>
        <v>5</v>
      </c>
      <c r="G136" s="2" t="str">
        <f ca="1">INDEX(Table1[QTY_ECER_MG_2],MG_2[[#This Row],[//]])&amp;" "&amp;INDEX(Table1[STN_ECER_MG_2],MG_2[[#This Row],[//]])</f>
        <v xml:space="preserve"> </v>
      </c>
      <c r="H136" s="4"/>
      <c r="I136" s="4"/>
      <c r="J136" s="2">
        <f ca="1">SUM(MG_2[[#This Row],[MASUK]]-SUM(MG_2[[#This Row],[KELUAR]:[BONGKAR]]))</f>
        <v>5</v>
      </c>
    </row>
    <row r="137" spans="1:10" x14ac:dyDescent="0.25">
      <c r="A137">
        <v>136</v>
      </c>
      <c r="B137">
        <f ca="1">MATCH(MG_2[ID_2],Table1[ID_2],0)</f>
        <v>305</v>
      </c>
      <c r="C137" t="str">
        <f ca="1">INDEX(Table1[NB BM],MG_2[//])</f>
        <v>Lem stick JK GS-102</v>
      </c>
      <c r="D137" t="str">
        <f ca="1">INDEX(Table1[FAKTUR],MG_2[//])</f>
        <v>ARTO MORO</v>
      </c>
      <c r="E137" t="str">
        <f ca="1">INDEX(Table1[SUPPLIER],MG_2[//])</f>
        <v>ATALI</v>
      </c>
      <c r="F137" s="2">
        <f ca="1">INDEX(Table1[CTN_MG_2],MG_2[//])</f>
        <v>1</v>
      </c>
      <c r="G137" s="2" t="str">
        <f ca="1">INDEX(Table1[QTY_ECER_MG_2],MG_2[[#This Row],[//]])&amp;" "&amp;INDEX(Table1[STN_ECER_MG_2],MG_2[[#This Row],[//]])</f>
        <v xml:space="preserve"> </v>
      </c>
      <c r="H137" s="4"/>
      <c r="I137" s="4"/>
      <c r="J137" s="2">
        <f ca="1">SUM(MG_2[[#This Row],[MASUK]]-SUM(MG_2[[#This Row],[KELUAR]:[BONGKAR]]))</f>
        <v>1</v>
      </c>
    </row>
    <row r="138" spans="1:10" x14ac:dyDescent="0.25">
      <c r="A138">
        <v>137</v>
      </c>
      <c r="B138">
        <f ca="1">MATCH(MG_2[ID_2],Table1[ID_2],0)</f>
        <v>306</v>
      </c>
      <c r="C138" t="str">
        <f ca="1">INDEX(Table1[NB BM],MG_2[//])</f>
        <v>Lem stick JK GS-103</v>
      </c>
      <c r="D138" t="str">
        <f ca="1">INDEX(Table1[FAKTUR],MG_2[//])</f>
        <v>ARTO MORO</v>
      </c>
      <c r="E138" t="str">
        <f ca="1">INDEX(Table1[SUPPLIER],MG_2[//])</f>
        <v>ATALI</v>
      </c>
      <c r="F138" s="2">
        <f ca="1">INDEX(Table1[CTN_MG_2],MG_2[//])</f>
        <v>1</v>
      </c>
      <c r="G138" s="2" t="str">
        <f ca="1">INDEX(Table1[QTY_ECER_MG_2],MG_2[[#This Row],[//]])&amp;" "&amp;INDEX(Table1[STN_ECER_MG_2],MG_2[[#This Row],[//]])</f>
        <v xml:space="preserve"> </v>
      </c>
      <c r="H138" s="4"/>
      <c r="I138" s="4"/>
      <c r="J138" s="2">
        <f ca="1">SUM(MG_2[[#This Row],[MASUK]]-SUM(MG_2[[#This Row],[KELUAR]:[BONGKAR]]))</f>
        <v>1</v>
      </c>
    </row>
    <row r="139" spans="1:10" x14ac:dyDescent="0.25">
      <c r="A139">
        <v>138</v>
      </c>
      <c r="B139">
        <f ca="1">MATCH(MG_2[ID_2],Table1[ID_2],0)</f>
        <v>307</v>
      </c>
      <c r="C139" t="str">
        <f ca="1">INDEX(Table1[NB BM],MG_2[//])</f>
        <v>Gunting JK SC-828</v>
      </c>
      <c r="D139" t="str">
        <f ca="1">INDEX(Table1[FAKTUR],MG_2[//])</f>
        <v>ARTO MORO</v>
      </c>
      <c r="E139" t="str">
        <f ca="1">INDEX(Table1[SUPPLIER],MG_2[//])</f>
        <v>ATALI</v>
      </c>
      <c r="F139" s="2">
        <f ca="1">INDEX(Table1[CTN_MG_2],MG_2[//])</f>
        <v>5</v>
      </c>
      <c r="G139" s="2" t="str">
        <f ca="1">INDEX(Table1[QTY_ECER_MG_2],MG_2[[#This Row],[//]])&amp;" "&amp;INDEX(Table1[STN_ECER_MG_2],MG_2[[#This Row],[//]])</f>
        <v xml:space="preserve"> </v>
      </c>
      <c r="H139" s="4"/>
      <c r="I139" s="4"/>
      <c r="J139" s="2">
        <f ca="1">SUM(MG_2[[#This Row],[MASUK]]-SUM(MG_2[[#This Row],[KELUAR]:[BONGKAR]]))</f>
        <v>5</v>
      </c>
    </row>
    <row r="140" spans="1:10" x14ac:dyDescent="0.25">
      <c r="A140">
        <v>139</v>
      </c>
      <c r="B140">
        <f ca="1">MATCH(MG_2[ID_2],Table1[ID_2],0)</f>
        <v>308</v>
      </c>
      <c r="C140" t="str">
        <f ca="1">INDEX(Table1[NB BM],MG_2[//])</f>
        <v>Gunting JK SC-838</v>
      </c>
      <c r="D140" t="str">
        <f ca="1">INDEX(Table1[FAKTUR],MG_2[//])</f>
        <v>ARTO MORO</v>
      </c>
      <c r="E140" t="str">
        <f ca="1">INDEX(Table1[SUPPLIER],MG_2[//])</f>
        <v>ATALI</v>
      </c>
      <c r="F140" s="2">
        <f ca="1">INDEX(Table1[CTN_MG_2],MG_2[//])</f>
        <v>5</v>
      </c>
      <c r="G140" s="2" t="str">
        <f ca="1">INDEX(Table1[QTY_ECER_MG_2],MG_2[[#This Row],[//]])&amp;" "&amp;INDEX(Table1[STN_ECER_MG_2],MG_2[[#This Row],[//]])</f>
        <v xml:space="preserve"> </v>
      </c>
      <c r="H140" s="4"/>
      <c r="I140" s="4"/>
      <c r="J140" s="2">
        <f ca="1">SUM(MG_2[[#This Row],[MASUK]]-SUM(MG_2[[#This Row],[KELUAR]:[BONGKAR]]))</f>
        <v>5</v>
      </c>
    </row>
    <row r="141" spans="1:10" x14ac:dyDescent="0.25">
      <c r="A141">
        <v>140</v>
      </c>
      <c r="B141">
        <f ca="1">MATCH(MG_2[ID_2],Table1[ID_2],0)</f>
        <v>309</v>
      </c>
      <c r="C141" t="str">
        <f ca="1">INDEX(Table1[NB BM],MG_2[//])</f>
        <v>Gunting JK SC-848</v>
      </c>
      <c r="D141" t="str">
        <f ca="1">INDEX(Table1[FAKTUR],MG_2[//])</f>
        <v>ARTO MORO</v>
      </c>
      <c r="E141" t="str">
        <f ca="1">INDEX(Table1[SUPPLIER],MG_2[//])</f>
        <v>ATALI</v>
      </c>
      <c r="F141" s="2">
        <f ca="1">INDEX(Table1[CTN_MG_2],MG_2[//])</f>
        <v>2</v>
      </c>
      <c r="G141" s="2" t="str">
        <f ca="1">INDEX(Table1[QTY_ECER_MG_2],MG_2[[#This Row],[//]])&amp;" "&amp;INDEX(Table1[STN_ECER_MG_2],MG_2[[#This Row],[//]])</f>
        <v xml:space="preserve"> </v>
      </c>
      <c r="H141" s="4"/>
      <c r="I141" s="4"/>
      <c r="J141" s="2">
        <f ca="1">SUM(MG_2[[#This Row],[MASUK]]-SUM(MG_2[[#This Row],[KELUAR]:[BONGKAR]]))</f>
        <v>2</v>
      </c>
    </row>
    <row r="142" spans="1:10" x14ac:dyDescent="0.25">
      <c r="A142">
        <v>141</v>
      </c>
      <c r="B142">
        <f ca="1">MATCH(MG_2[ID_2],Table1[ID_2],0)</f>
        <v>310</v>
      </c>
      <c r="C142" t="str">
        <f ca="1">INDEX(Table1[NB BM],MG_2[//])</f>
        <v>Lem JK GL-R35</v>
      </c>
      <c r="D142" t="str">
        <f ca="1">INDEX(Table1[FAKTUR],MG_2[//])</f>
        <v>ARTO MORO</v>
      </c>
      <c r="E142" t="str">
        <f ca="1">INDEX(Table1[SUPPLIER],MG_2[//])</f>
        <v>ATALI</v>
      </c>
      <c r="F142" s="2">
        <f ca="1">INDEX(Table1[CTN_MG_2],MG_2[//])</f>
        <v>12</v>
      </c>
      <c r="G142" s="2" t="str">
        <f ca="1">INDEX(Table1[QTY_ECER_MG_2],MG_2[[#This Row],[//]])&amp;" "&amp;INDEX(Table1[STN_ECER_MG_2],MG_2[[#This Row],[//]])</f>
        <v xml:space="preserve"> </v>
      </c>
      <c r="H142" s="4"/>
      <c r="I142" s="4"/>
      <c r="J142" s="2">
        <f ca="1">SUM(MG_2[[#This Row],[MASUK]]-SUM(MG_2[[#This Row],[KELUAR]:[BONGKAR]]))</f>
        <v>12</v>
      </c>
    </row>
    <row r="143" spans="1:10" x14ac:dyDescent="0.25">
      <c r="A143">
        <v>142</v>
      </c>
      <c r="B143">
        <f ca="1">MATCH(MG_2[ID_2],Table1[ID_2],0)</f>
        <v>311</v>
      </c>
      <c r="C143" t="str">
        <f ca="1">INDEX(Table1[NB BM],MG_2[//])</f>
        <v>PW JK 36W CP-36 PB panjang</v>
      </c>
      <c r="D143" t="str">
        <f ca="1">INDEX(Table1[FAKTUR],MG_2[//])</f>
        <v>ARTO MORO</v>
      </c>
      <c r="E143" t="str">
        <f ca="1">INDEX(Table1[SUPPLIER],MG_2[//])</f>
        <v>ATALI</v>
      </c>
      <c r="F143" s="2">
        <f ca="1">INDEX(Table1[CTN_MG_2],MG_2[//])</f>
        <v>2</v>
      </c>
      <c r="G143" s="2" t="str">
        <f ca="1">INDEX(Table1[QTY_ECER_MG_2],MG_2[[#This Row],[//]])&amp;" "&amp;INDEX(Table1[STN_ECER_MG_2],MG_2[[#This Row],[//]])</f>
        <v xml:space="preserve"> </v>
      </c>
      <c r="H143" s="4"/>
      <c r="I143" s="4"/>
      <c r="J143" s="2">
        <f ca="1">SUM(MG_2[[#This Row],[MASUK]]-SUM(MG_2[[#This Row],[KELUAR]:[BONGKAR]]))</f>
        <v>2</v>
      </c>
    </row>
    <row r="144" spans="1:10" x14ac:dyDescent="0.25">
      <c r="A144">
        <v>143</v>
      </c>
      <c r="B144">
        <f ca="1">MATCH(MG_2[ID_2],Table1[ID_2],0)</f>
        <v>312</v>
      </c>
      <c r="C144" t="str">
        <f ca="1">INDEX(Table1[NB BM],MG_2[//])</f>
        <v>Lem stick JK GS-102</v>
      </c>
      <c r="D144" t="str">
        <f ca="1">INDEX(Table1[FAKTUR],MG_2[//])</f>
        <v>ARTO MORO</v>
      </c>
      <c r="E144" t="str">
        <f ca="1">INDEX(Table1[SUPPLIER],MG_2[//])</f>
        <v>ATALI</v>
      </c>
      <c r="F144" s="2">
        <f ca="1">INDEX(Table1[CTN_MG_2],MG_2[//])</f>
        <v>1</v>
      </c>
      <c r="G144" s="2" t="str">
        <f ca="1">INDEX(Table1[QTY_ECER_MG_2],MG_2[[#This Row],[//]])&amp;" "&amp;INDEX(Table1[STN_ECER_MG_2],MG_2[[#This Row],[//]])</f>
        <v xml:space="preserve"> </v>
      </c>
      <c r="H144" s="4"/>
      <c r="I144" s="4"/>
      <c r="J144" s="2">
        <f ca="1">SUM(MG_2[[#This Row],[MASUK]]-SUM(MG_2[[#This Row],[KELUAR]:[BONGKAR]]))</f>
        <v>1</v>
      </c>
    </row>
    <row r="145" spans="1:10" x14ac:dyDescent="0.25">
      <c r="A145">
        <v>144</v>
      </c>
      <c r="B145">
        <f ca="1">MATCH(MG_2[ID_2],Table1[ID_2],0)</f>
        <v>313</v>
      </c>
      <c r="C145" t="str">
        <f ca="1">INDEX(Table1[NB BM],MG_2[//])</f>
        <v>Lem stick JK GS-103</v>
      </c>
      <c r="D145" t="str">
        <f ca="1">INDEX(Table1[FAKTUR],MG_2[//])</f>
        <v>ARTO MORO</v>
      </c>
      <c r="E145" t="str">
        <f ca="1">INDEX(Table1[SUPPLIER],MG_2[//])</f>
        <v>ATALI</v>
      </c>
      <c r="F145" s="2">
        <f ca="1">INDEX(Table1[CTN_MG_2],MG_2[//])</f>
        <v>1</v>
      </c>
      <c r="G145" s="2" t="str">
        <f ca="1">INDEX(Table1[QTY_ECER_MG_2],MG_2[[#This Row],[//]])&amp;" "&amp;INDEX(Table1[STN_ECER_MG_2],MG_2[[#This Row],[//]])</f>
        <v xml:space="preserve"> </v>
      </c>
      <c r="H145" s="4"/>
      <c r="I145" s="4"/>
      <c r="J145" s="2">
        <f ca="1">SUM(MG_2[[#This Row],[MASUK]]-SUM(MG_2[[#This Row],[KELUAR]:[BONGKAR]]))</f>
        <v>1</v>
      </c>
    </row>
    <row r="146" spans="1:10" x14ac:dyDescent="0.25">
      <c r="A146">
        <v>145</v>
      </c>
      <c r="B146">
        <f ca="1">MATCH(MG_2[ID_2],Table1[ID_2],0)</f>
        <v>314</v>
      </c>
      <c r="C146" t="str">
        <f ca="1">INDEX(Table1[NB BM],MG_2[//])</f>
        <v>Garisan BT 30cm</v>
      </c>
      <c r="D146" t="str">
        <f ca="1">INDEX(Table1[FAKTUR],MG_2[//])</f>
        <v>UNTANA</v>
      </c>
      <c r="E146" t="str">
        <f ca="1">INDEX(Table1[SUPPLIER],MG_2[//])</f>
        <v>PPW</v>
      </c>
      <c r="F146" s="2">
        <f ca="1">INDEX(Table1[CTN_MG_2],MG_2[//])</f>
        <v>5</v>
      </c>
      <c r="G146" s="2" t="str">
        <f ca="1">INDEX(Table1[QTY_ECER_MG_2],MG_2[[#This Row],[//]])&amp;" "&amp;INDEX(Table1[STN_ECER_MG_2],MG_2[[#This Row],[//]])</f>
        <v xml:space="preserve"> </v>
      </c>
      <c r="H146" s="4"/>
      <c r="I146" s="4"/>
      <c r="J146" s="2">
        <f ca="1">SUM(MG_2[[#This Row],[MASUK]]-SUM(MG_2[[#This Row],[KELUAR]:[BONGKAR]]))</f>
        <v>5</v>
      </c>
    </row>
    <row r="147" spans="1:10" x14ac:dyDescent="0.25">
      <c r="A147">
        <v>146</v>
      </c>
      <c r="B147">
        <f ca="1">MATCH(MG_2[ID_2],Table1[ID_2],0)</f>
        <v>315</v>
      </c>
      <c r="C147" t="str">
        <f ca="1">INDEX(Table1[NB BM],MG_2[//])</f>
        <v>Sampul Samson Kwarto Batik</v>
      </c>
      <c r="D147" t="str">
        <f ca="1">INDEX(Table1[FAKTUR],MG_2[//])</f>
        <v>UNTANA</v>
      </c>
      <c r="E147" t="str">
        <f ca="1">INDEX(Table1[SUPPLIER],MG_2[//])</f>
        <v>PARAMA</v>
      </c>
      <c r="F147" s="2">
        <f ca="1">INDEX(Table1[CTN_MG_2],MG_2[//])</f>
        <v>5</v>
      </c>
      <c r="G147" s="2" t="str">
        <f ca="1">INDEX(Table1[QTY_ECER_MG_2],MG_2[[#This Row],[//]])&amp;" "&amp;INDEX(Table1[STN_ECER_MG_2],MG_2[[#This Row],[//]])</f>
        <v xml:space="preserve"> </v>
      </c>
      <c r="H147" s="4"/>
      <c r="I147" s="4"/>
      <c r="J147" s="2">
        <f ca="1">SUM(MG_2[[#This Row],[MASUK]]-SUM(MG_2[[#This Row],[KELUAR]:[BONGKAR]]))</f>
        <v>5</v>
      </c>
    </row>
    <row r="148" spans="1:10" x14ac:dyDescent="0.25">
      <c r="A148">
        <v>147</v>
      </c>
      <c r="B148">
        <f ca="1">MATCH(MG_2[ID_2],Table1[ID_2],0)</f>
        <v>316</v>
      </c>
      <c r="C148" t="str">
        <f ca="1">INDEX(Table1[NB BM],MG_2[//])</f>
        <v>Sampul Samson Boxy Batik</v>
      </c>
      <c r="D148" t="str">
        <f ca="1">INDEX(Table1[FAKTUR],MG_2[//])</f>
        <v>UNTANA</v>
      </c>
      <c r="E148" t="str">
        <f ca="1">INDEX(Table1[SUPPLIER],MG_2[//])</f>
        <v>PARAMA</v>
      </c>
      <c r="F148" s="2">
        <f ca="1">INDEX(Table1[CTN_MG_2],MG_2[//])</f>
        <v>5</v>
      </c>
      <c r="G148" s="2" t="str">
        <f ca="1">INDEX(Table1[QTY_ECER_MG_2],MG_2[[#This Row],[//]])&amp;" "&amp;INDEX(Table1[STN_ECER_MG_2],MG_2[[#This Row],[//]])</f>
        <v xml:space="preserve"> </v>
      </c>
      <c r="H148" s="4"/>
      <c r="I148" s="4"/>
      <c r="J148" s="2">
        <f ca="1">SUM(MG_2[[#This Row],[MASUK]]-SUM(MG_2[[#This Row],[KELUAR]:[BONGKAR]]))</f>
        <v>5</v>
      </c>
    </row>
    <row r="149" spans="1:10" x14ac:dyDescent="0.25">
      <c r="A149">
        <v>148</v>
      </c>
      <c r="B149">
        <f ca="1">MATCH(MG_2[ID_2],Table1[ID_2],0)</f>
        <v>317</v>
      </c>
      <c r="C149" t="str">
        <f ca="1">INDEX(Table1[NB BM],MG_2[//])</f>
        <v>Sampul OPP Alexander Boxy</v>
      </c>
      <c r="D149" t="str">
        <f ca="1">INDEX(Table1[FAKTUR],MG_2[//])</f>
        <v>UNTANA</v>
      </c>
      <c r="E149" t="str">
        <f ca="1">INDEX(Table1[SUPPLIER],MG_2[//])</f>
        <v>ALPINDO</v>
      </c>
      <c r="F149" s="2">
        <f ca="1">INDEX(Table1[CTN_MG_2],MG_2[//])</f>
        <v>5</v>
      </c>
      <c r="G149" s="2" t="str">
        <f ca="1">INDEX(Table1[QTY_ECER_MG_2],MG_2[[#This Row],[//]])&amp;" "&amp;INDEX(Table1[STN_ECER_MG_2],MG_2[[#This Row],[//]])</f>
        <v xml:space="preserve"> </v>
      </c>
      <c r="H149" s="4"/>
      <c r="I149" s="4"/>
      <c r="J149" s="2">
        <f ca="1">SUM(MG_2[[#This Row],[MASUK]]-SUM(MG_2[[#This Row],[KELUAR]:[BONGKAR]]))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8" sqref="C8"/>
    </sheetView>
  </sheetViews>
  <sheetFormatPr defaultRowHeight="15" x14ac:dyDescent="0.25"/>
  <cols>
    <col min="1" max="1" width="7.140625" customWidth="1"/>
    <col min="2" max="2" width="5" customWidth="1"/>
    <col min="3" max="3" width="36" customWidth="1"/>
    <col min="4" max="4" width="16.140625" customWidth="1"/>
    <col min="5" max="5" width="15.7109375" customWidth="1"/>
    <col min="6" max="7" width="11.140625" style="2" customWidth="1"/>
    <col min="8" max="8" width="10" bestFit="1" customWidth="1"/>
    <col min="9" max="9" width="12.140625" customWidth="1"/>
    <col min="10" max="10" width="8.85546875" style="2" customWidth="1"/>
    <col min="12" max="12" width="9.140625" style="6"/>
  </cols>
  <sheetData>
    <row r="1" spans="1:10" x14ac:dyDescent="0.25">
      <c r="A1" t="s">
        <v>40</v>
      </c>
      <c r="B1" t="s">
        <v>49</v>
      </c>
      <c r="C1" t="s">
        <v>48</v>
      </c>
      <c r="D1" t="s">
        <v>7</v>
      </c>
      <c r="E1" t="s">
        <v>8</v>
      </c>
      <c r="F1" s="2" t="s">
        <v>47</v>
      </c>
      <c r="G1" s="2" t="s">
        <v>46</v>
      </c>
      <c r="H1" t="s">
        <v>45</v>
      </c>
      <c r="I1" t="s">
        <v>44</v>
      </c>
      <c r="J1" s="2" t="s">
        <v>43</v>
      </c>
    </row>
    <row r="2" spans="1:10" x14ac:dyDescent="0.25">
      <c r="A2">
        <v>1</v>
      </c>
      <c r="B2">
        <f ca="1">MATCH(MG_3[ID_3],Table1[ID_3],0)</f>
        <v>318</v>
      </c>
      <c r="C2" t="str">
        <f ca="1">INDEX(Table1[NB BM],MG_3[//])</f>
        <v>Cutter Kenko A-300</v>
      </c>
      <c r="D2" t="str">
        <f ca="1">INDEX(Table1[FAKTUR],MG_3[//])</f>
        <v>ARTO MORO</v>
      </c>
      <c r="E2" t="str">
        <f ca="1">INDEX(Table1[SUPPLIER],MG_3[//])</f>
        <v>KENKO</v>
      </c>
      <c r="F2" s="2">
        <f ca="1">INDEX(Table1[CTN_MG_3],MG_3[//])</f>
        <v>2</v>
      </c>
      <c r="G2" s="2" t="str">
        <f ca="1">INDEX(Table1[QTY_ECER_MG_3],MG_3[[#This Row],[//]])&amp;" "&amp;INDEX(Table1[STN_ECER_MG_32],MG_3[[#This Row],[//]])</f>
        <v xml:space="preserve"> </v>
      </c>
      <c r="H2" s="4"/>
      <c r="I2" s="4"/>
      <c r="J2" s="2">
        <f ca="1">SUM(MG_3[[#This Row],[MASUK]]-SUM(MG_3[[#This Row],[KELUAR]:[BONGKAR]]))</f>
        <v>2</v>
      </c>
    </row>
    <row r="3" spans="1:10" x14ac:dyDescent="0.25">
      <c r="A3">
        <v>2</v>
      </c>
      <c r="B3">
        <f ca="1">MATCH(MG_3[ID_3],Table1[ID_3],0)</f>
        <v>319</v>
      </c>
      <c r="C3" t="str">
        <f ca="1">INDEX(Table1[NB BM],MG_3[//])</f>
        <v>Cutter Kenko L-500</v>
      </c>
      <c r="D3" t="str">
        <f ca="1">INDEX(Table1[FAKTUR],MG_3[//])</f>
        <v>ARTO MORO</v>
      </c>
      <c r="E3" t="str">
        <f ca="1">INDEX(Table1[SUPPLIER],MG_3[//])</f>
        <v>KENKO</v>
      </c>
      <c r="F3" s="2">
        <f ca="1">INDEX(Table1[CTN_MG_3],MG_3[//])</f>
        <v>2</v>
      </c>
      <c r="G3" s="2" t="str">
        <f ca="1">INDEX(Table1[QTY_ECER_MG_3],MG_3[[#This Row],[//]])&amp;" "&amp;INDEX(Table1[STN_ECER_MG_32],MG_3[[#This Row],[//]])</f>
        <v xml:space="preserve"> </v>
      </c>
      <c r="H3" s="4"/>
      <c r="I3" s="4"/>
      <c r="J3" s="2">
        <f ca="1">SUM(MG_3[[#This Row],[MASUK]]-SUM(MG_3[[#This Row],[KELUAR]:[BONGKAR]]))</f>
        <v>2</v>
      </c>
    </row>
    <row r="4" spans="1:10" x14ac:dyDescent="0.25">
      <c r="A4">
        <v>3</v>
      </c>
      <c r="B4">
        <f ca="1">MATCH(MG_3[ID_3],Table1[ID_3],0)</f>
        <v>320</v>
      </c>
      <c r="C4" t="str">
        <f ca="1">INDEX(Table1[NB BM],MG_3[//])</f>
        <v>Tipe-ex Kenko KE-108</v>
      </c>
      <c r="D4" t="str">
        <f ca="1">INDEX(Table1[FAKTUR],MG_3[//])</f>
        <v>ARTO MORO</v>
      </c>
      <c r="E4" t="str">
        <f ca="1">INDEX(Table1[SUPPLIER],MG_3[//])</f>
        <v>KENKO</v>
      </c>
      <c r="F4" s="2">
        <f ca="1">INDEX(Table1[CTN_MG_3],MG_3[//])</f>
        <v>2</v>
      </c>
      <c r="G4" s="2" t="str">
        <f ca="1">INDEX(Table1[QTY_ECER_MG_3],MG_3[[#This Row],[//]])&amp;" "&amp;INDEX(Table1[STN_ECER_MG_32],MG_3[[#This Row],[//]])</f>
        <v xml:space="preserve"> </v>
      </c>
      <c r="H4" s="4"/>
      <c r="I4" s="4">
        <v>1</v>
      </c>
      <c r="J4" s="2">
        <f ca="1">SUM(MG_3[[#This Row],[MASUK]]-SUM(MG_3[[#This Row],[KELUAR]:[BONGKAR]]))</f>
        <v>1</v>
      </c>
    </row>
    <row r="5" spans="1:10" x14ac:dyDescent="0.25">
      <c r="A5">
        <v>4</v>
      </c>
      <c r="B5">
        <f ca="1">MATCH(MG_3[ID_3],Table1[ID_3],0)</f>
        <v>321</v>
      </c>
      <c r="C5" t="str">
        <f ca="1">INDEX(Table1[NB BM],MG_3[//])</f>
        <v>Paper fastener Kenko PF-508 Warna</v>
      </c>
      <c r="D5" t="str">
        <f ca="1">INDEX(Table1[FAKTUR],MG_3[//])</f>
        <v>ARTO MORO</v>
      </c>
      <c r="E5" t="str">
        <f ca="1">INDEX(Table1[SUPPLIER],MG_3[//])</f>
        <v>KENKO</v>
      </c>
      <c r="F5" s="2">
        <f ca="1">INDEX(Table1[CTN_MG_3],MG_3[//])</f>
        <v>1</v>
      </c>
      <c r="G5" s="2" t="str">
        <f ca="1">INDEX(Table1[QTY_ECER_MG_3],MG_3[[#This Row],[//]])&amp;" "&amp;INDEX(Table1[STN_ECER_MG_32],MG_3[[#This Row],[//]])</f>
        <v xml:space="preserve"> </v>
      </c>
      <c r="H5" s="4"/>
      <c r="I5" s="4"/>
      <c r="J5" s="2">
        <f ca="1">SUM(MG_3[[#This Row],[MASUK]]-SUM(MG_3[[#This Row],[KELUAR]:[BONGKAR]]))</f>
        <v>1</v>
      </c>
    </row>
    <row r="6" spans="1:10" x14ac:dyDescent="0.25">
      <c r="A6">
        <v>5</v>
      </c>
      <c r="B6">
        <f ca="1">MATCH(MG_3[ID_3],Table1[ID_3],0)</f>
        <v>322</v>
      </c>
      <c r="C6" t="str">
        <f ca="1">INDEX(Table1[NB BM],MG_3[//])</f>
        <v>Cutter Kenko K-200</v>
      </c>
      <c r="D6" t="str">
        <f ca="1">INDEX(Table1[FAKTUR],MG_3[//])</f>
        <v>ARTO MORO</v>
      </c>
      <c r="E6" t="str">
        <f ca="1">INDEX(Table1[SUPPLIER],MG_3[//])</f>
        <v>KENKO</v>
      </c>
      <c r="F6" s="2">
        <f ca="1">INDEX(Table1[CTN_MG_3],MG_3[//])</f>
        <v>1</v>
      </c>
      <c r="G6" s="2" t="str">
        <f ca="1">INDEX(Table1[QTY_ECER_MG_3],MG_3[[#This Row],[//]])&amp;" "&amp;INDEX(Table1[STN_ECER_MG_32],MG_3[[#This Row],[//]])</f>
        <v xml:space="preserve"> </v>
      </c>
      <c r="H6" s="4"/>
      <c r="I6" s="4">
        <v>1</v>
      </c>
      <c r="J6" s="2">
        <f ca="1">SUM(MG_3[[#This Row],[MASUK]]-SUM(MG_3[[#This Row],[KELUAR]:[BONGKAR]]))</f>
        <v>0</v>
      </c>
    </row>
    <row r="7" spans="1:10" x14ac:dyDescent="0.25">
      <c r="A7">
        <v>6</v>
      </c>
      <c r="B7">
        <f ca="1">MATCH(MG_3[ID_3],Table1[ID_3],0)</f>
        <v>323</v>
      </c>
      <c r="C7" t="str">
        <f ca="1">INDEX(Table1[NB BM],MG_3[//])</f>
        <v>Gunting Kenko SC-848 N</v>
      </c>
      <c r="D7" t="str">
        <f ca="1">INDEX(Table1[FAKTUR],MG_3[//])</f>
        <v>ARTO MORO</v>
      </c>
      <c r="E7" t="str">
        <f ca="1">INDEX(Table1[SUPPLIER],MG_3[//])</f>
        <v>KENKO</v>
      </c>
      <c r="F7" s="2">
        <f ca="1">INDEX(Table1[CTN_MG_3],MG_3[//])</f>
        <v>2</v>
      </c>
      <c r="G7" s="2" t="str">
        <f ca="1">INDEX(Table1[QTY_ECER_MG_3],MG_3[[#This Row],[//]])&amp;" "&amp;INDEX(Table1[STN_ECER_MG_32],MG_3[[#This Row],[//]])</f>
        <v xml:space="preserve"> </v>
      </c>
      <c r="H7" s="4"/>
      <c r="I7" s="4">
        <v>1</v>
      </c>
      <c r="J7" s="2">
        <f ca="1">SUM(MG_3[[#This Row],[MASUK]]-SUM(MG_3[[#This Row],[KELUAR]:[BONGKAR]]))</f>
        <v>1</v>
      </c>
    </row>
    <row r="8" spans="1:10" x14ac:dyDescent="0.25">
      <c r="A8">
        <v>7</v>
      </c>
      <c r="B8">
        <f ca="1">MATCH(MG_3[ID_3],Table1[ID_3],0)</f>
        <v>324</v>
      </c>
      <c r="C8" t="str">
        <f ca="1">INDEX(Table1[NB BM],MG_3[//])</f>
        <v>Lem cair Kenko LG-35</v>
      </c>
      <c r="D8" t="str">
        <f ca="1">INDEX(Table1[FAKTUR],MG_3[//])</f>
        <v>ARTO MORO</v>
      </c>
      <c r="E8" t="str">
        <f ca="1">INDEX(Table1[SUPPLIER],MG_3[//])</f>
        <v>KENKO</v>
      </c>
      <c r="F8" s="2">
        <f ca="1">INDEX(Table1[CTN_MG_3],MG_3[//])</f>
        <v>3</v>
      </c>
      <c r="G8" s="2" t="str">
        <f ca="1">INDEX(Table1[QTY_ECER_MG_3],MG_3[[#This Row],[//]])&amp;" "&amp;INDEX(Table1[STN_ECER_MG_32],MG_3[[#This Row],[//]])</f>
        <v xml:space="preserve"> </v>
      </c>
      <c r="H8" s="4"/>
      <c r="I8" s="4">
        <v>1</v>
      </c>
      <c r="J8" s="2">
        <f ca="1">SUM(MG_3[[#This Row],[MASUK]]-SUM(MG_3[[#This Row],[KELUAR]:[BONGKAR]]))</f>
        <v>2</v>
      </c>
    </row>
    <row r="9" spans="1:10" x14ac:dyDescent="0.25">
      <c r="A9">
        <v>8</v>
      </c>
      <c r="B9">
        <f ca="1">MATCH(MG_3[ID_3],Table1[ID_3],0)</f>
        <v>325</v>
      </c>
      <c r="C9" t="str">
        <f ca="1">INDEX(Table1[NB BM],MG_3[//])</f>
        <v>Stapler Kenko HD-10 S mini</v>
      </c>
      <c r="D9" t="str">
        <f ca="1">INDEX(Table1[FAKTUR],MG_3[//])</f>
        <v>ARTO MORO</v>
      </c>
      <c r="E9" t="str">
        <f ca="1">INDEX(Table1[SUPPLIER],MG_3[//])</f>
        <v>KENKO</v>
      </c>
      <c r="F9" s="2">
        <f ca="1">INDEX(Table1[CTN_MG_3],MG_3[//])</f>
        <v>2</v>
      </c>
      <c r="G9" s="2" t="str">
        <f ca="1">INDEX(Table1[QTY_ECER_MG_3],MG_3[[#This Row],[//]])&amp;" "&amp;INDEX(Table1[STN_ECER_MG_32],MG_3[[#This Row],[//]])</f>
        <v xml:space="preserve"> </v>
      </c>
      <c r="H9" s="4"/>
      <c r="I9" s="4">
        <v>1</v>
      </c>
      <c r="J9" s="2">
        <f ca="1">SUM(MG_3[[#This Row],[MASUK]]-SUM(MG_3[[#This Row],[KELUAR]:[BONGKAR]]))</f>
        <v>1</v>
      </c>
    </row>
    <row r="10" spans="1:10" x14ac:dyDescent="0.25">
      <c r="A10">
        <v>9</v>
      </c>
      <c r="B10">
        <f ca="1">MATCH(MG_3[ID_3],Table1[ID_3],0)</f>
        <v>326</v>
      </c>
      <c r="C10" t="str">
        <f ca="1">INDEX(Table1[NB BM],MG_3[//])</f>
        <v>Tipe-ex Kertas Kenko CT-819</v>
      </c>
      <c r="D10" t="str">
        <f ca="1">INDEX(Table1[FAKTUR],MG_3[//])</f>
        <v>ARTO MORO</v>
      </c>
      <c r="E10" t="str">
        <f ca="1">INDEX(Table1[SUPPLIER],MG_3[//])</f>
        <v>KENKO</v>
      </c>
      <c r="F10" s="2">
        <f ca="1">INDEX(Table1[CTN_MG_3],MG_3[//])</f>
        <v>2</v>
      </c>
      <c r="G10" s="2" t="str">
        <f ca="1">INDEX(Table1[QTY_ECER_MG_3],MG_3[[#This Row],[//]])&amp;" "&amp;INDEX(Table1[STN_ECER_MG_32],MG_3[[#This Row],[//]])</f>
        <v xml:space="preserve"> </v>
      </c>
      <c r="H10" s="4"/>
      <c r="I10" s="4"/>
      <c r="J10" s="2">
        <f ca="1">SUM(MG_3[[#This Row],[MASUK]]-SUM(MG_3[[#This Row],[KELUAR]:[BONGKAR]]))</f>
        <v>2</v>
      </c>
    </row>
    <row r="11" spans="1:10" x14ac:dyDescent="0.25">
      <c r="A11">
        <v>10</v>
      </c>
      <c r="B11">
        <f ca="1">MATCH(MG_3[ID_3],Table1[ID_3],0)</f>
        <v>327</v>
      </c>
      <c r="C11" t="str">
        <f ca="1">INDEX(Table1[NB BM],MG_3[//])</f>
        <v>Tipe-ex Kertas Kenko CT-919</v>
      </c>
      <c r="D11" t="str">
        <f ca="1">INDEX(Table1[FAKTUR],MG_3[//])</f>
        <v>ARTO MORO</v>
      </c>
      <c r="E11" t="str">
        <f ca="1">INDEX(Table1[SUPPLIER],MG_3[//])</f>
        <v>KENKO</v>
      </c>
      <c r="F11" s="2">
        <f ca="1">INDEX(Table1[CTN_MG_3],MG_3[//])</f>
        <v>2</v>
      </c>
      <c r="G11" s="2" t="str">
        <f ca="1">INDEX(Table1[QTY_ECER_MG_3],MG_3[[#This Row],[//]])&amp;" "&amp;INDEX(Table1[STN_ECER_MG_32],MG_3[[#This Row],[//]])</f>
        <v xml:space="preserve"> </v>
      </c>
      <c r="H11" s="4"/>
      <c r="I11" s="4"/>
      <c r="J11" s="2">
        <f ca="1">SUM(MG_3[[#This Row],[MASUK]]-SUM(MG_3[[#This Row],[KELUAR]:[BONGKAR]]))</f>
        <v>2</v>
      </c>
    </row>
    <row r="12" spans="1:10" x14ac:dyDescent="0.25">
      <c r="A12">
        <v>11</v>
      </c>
      <c r="B12">
        <f ca="1">MATCH(MG_3[ID_3],Table1[ID_3],0)</f>
        <v>328</v>
      </c>
      <c r="C12" t="str">
        <f ca="1">INDEX(Table1[NB BM],MG_3[//])</f>
        <v>Garisan 30cm Besi TF</v>
      </c>
      <c r="D12" t="str">
        <f ca="1">INDEX(Table1[FAKTUR],MG_3[//])</f>
        <v>UNTANA</v>
      </c>
      <c r="E12" t="str">
        <f ca="1">INDEX(Table1[SUPPLIER],MG_3[//])</f>
        <v>DUTA BUANA</v>
      </c>
      <c r="F12" s="2">
        <f ca="1">INDEX(Table1[CTN_MG_3],MG_3[//])</f>
        <v>2</v>
      </c>
      <c r="G12" s="2" t="str">
        <f ca="1">INDEX(Table1[QTY_ECER_MG_3],MG_3[[#This Row],[//]])&amp;" "&amp;INDEX(Table1[STN_ECER_MG_32],MG_3[[#This Row],[//]])</f>
        <v xml:space="preserve"> </v>
      </c>
      <c r="H12" s="4"/>
      <c r="I12" s="4"/>
      <c r="J12" s="2">
        <f ca="1">SUM(MG_3[[#This Row],[MASUK]]-SUM(MG_3[[#This Row],[KELUAR]:[BONGKAR]]))</f>
        <v>2</v>
      </c>
    </row>
    <row r="13" spans="1:10" x14ac:dyDescent="0.25">
      <c r="A13">
        <v>12</v>
      </c>
      <c r="B13">
        <f ca="1">MATCH(MG_3[ID_3],Table1[ID_3],0)</f>
        <v>329</v>
      </c>
      <c r="C13" t="str">
        <f ca="1">INDEX(Table1[NB BM],MG_3[//])</f>
        <v>Garisan 40cm Besi TF</v>
      </c>
      <c r="D13" t="str">
        <f ca="1">INDEX(Table1[FAKTUR],MG_3[//])</f>
        <v>UNTANA</v>
      </c>
      <c r="E13" t="str">
        <f ca="1">INDEX(Table1[SUPPLIER],MG_3[//])</f>
        <v>DUTA BUANA</v>
      </c>
      <c r="F13" s="2">
        <f ca="1">INDEX(Table1[CTN_MG_3],MG_3[//])</f>
        <v>1</v>
      </c>
      <c r="G13" s="2" t="str">
        <f ca="1">INDEX(Table1[QTY_ECER_MG_3],MG_3[[#This Row],[//]])&amp;" "&amp;INDEX(Table1[STN_ECER_MG_32],MG_3[[#This Row],[//]])</f>
        <v xml:space="preserve"> </v>
      </c>
      <c r="H13" s="4"/>
      <c r="I13" s="4"/>
      <c r="J13" s="2">
        <f ca="1">SUM(MG_3[[#This Row],[MASUK]]-SUM(MG_3[[#This Row],[KELUAR]:[BONGKAR]]))</f>
        <v>1</v>
      </c>
    </row>
    <row r="14" spans="1:10" x14ac:dyDescent="0.25">
      <c r="A14">
        <v>13</v>
      </c>
      <c r="B14">
        <f ca="1">MATCH(MG_3[ID_3],Table1[ID_3],0)</f>
        <v>330</v>
      </c>
      <c r="C14" t="str">
        <f ca="1">INDEX(Table1[NB BM],MG_3[//])</f>
        <v>Garisan 50cm Besi TF</v>
      </c>
      <c r="D14" t="str">
        <f ca="1">INDEX(Table1[FAKTUR],MG_3[//])</f>
        <v>UNTANA</v>
      </c>
      <c r="E14" t="str">
        <f ca="1">INDEX(Table1[SUPPLIER],MG_3[//])</f>
        <v>DUTA BUANA</v>
      </c>
      <c r="F14" s="2">
        <f ca="1">INDEX(Table1[CTN_MG_3],MG_3[//])</f>
        <v>1</v>
      </c>
      <c r="G14" s="2" t="str">
        <f ca="1">INDEX(Table1[QTY_ECER_MG_3],MG_3[[#This Row],[//]])&amp;" "&amp;INDEX(Table1[STN_ECER_MG_32],MG_3[[#This Row],[//]])</f>
        <v xml:space="preserve"> </v>
      </c>
      <c r="H14" s="4"/>
      <c r="I14" s="4"/>
      <c r="J14" s="2">
        <f ca="1">SUM(MG_3[[#This Row],[MASUK]]-SUM(MG_3[[#This Row],[KELUAR]:[BONGKAR]]))</f>
        <v>1</v>
      </c>
    </row>
    <row r="15" spans="1:10" x14ac:dyDescent="0.25">
      <c r="A15">
        <v>14</v>
      </c>
      <c r="B15">
        <f ca="1">MATCH(MG_3[ID_3],Table1[ID_3],0)</f>
        <v>331</v>
      </c>
      <c r="C15" t="str">
        <f ca="1">INDEX(Table1[NB BM],MG_3[//])</f>
        <v>Garisan 60cm Besi TF</v>
      </c>
      <c r="D15" t="str">
        <f ca="1">INDEX(Table1[FAKTUR],MG_3[//])</f>
        <v>UNTANA</v>
      </c>
      <c r="E15" t="str">
        <f ca="1">INDEX(Table1[SUPPLIER],MG_3[//])</f>
        <v>DUTA BUANA</v>
      </c>
      <c r="F15" s="2">
        <f ca="1">INDEX(Table1[CTN_MG_3],MG_3[//])</f>
        <v>1</v>
      </c>
      <c r="G15" s="2" t="str">
        <f ca="1">INDEX(Table1[QTY_ECER_MG_3],MG_3[[#This Row],[//]])&amp;" "&amp;INDEX(Table1[STN_ECER_MG_32],MG_3[[#This Row],[//]])</f>
        <v xml:space="preserve"> </v>
      </c>
      <c r="H15" s="4"/>
      <c r="I15" s="4"/>
      <c r="J15" s="2">
        <f ca="1">SUM(MG_3[[#This Row],[MASUK]]-SUM(MG_3[[#This Row],[KELUAR]:[BONGKAR]]))</f>
        <v>1</v>
      </c>
    </row>
    <row r="16" spans="1:10" x14ac:dyDescent="0.25">
      <c r="A16">
        <v>15</v>
      </c>
      <c r="B16">
        <f ca="1">MATCH(MG_3[ID_3],Table1[ID_3],0)</f>
        <v>332</v>
      </c>
      <c r="C16" t="str">
        <f ca="1">INDEX(Table1[NB BM],MG_3[//])</f>
        <v>Bp gel TF-3115 hitek knock 0.3mm</v>
      </c>
      <c r="D16" t="str">
        <f ca="1">INDEX(Table1[FAKTUR],MG_3[//])</f>
        <v>UNTANA</v>
      </c>
      <c r="E16" t="str">
        <f ca="1">INDEX(Table1[SUPPLIER],MG_3[//])</f>
        <v>DUTA BUANA</v>
      </c>
      <c r="F16" s="2">
        <f ca="1">INDEX(Table1[CTN_MG_3],MG_3[//])</f>
        <v>5</v>
      </c>
      <c r="G16" s="2" t="str">
        <f ca="1">INDEX(Table1[QTY_ECER_MG_3],MG_3[[#This Row],[//]])&amp;" "&amp;INDEX(Table1[STN_ECER_MG_32],MG_3[[#This Row],[//]])</f>
        <v xml:space="preserve"> </v>
      </c>
      <c r="H16" s="4"/>
      <c r="I16" s="4"/>
      <c r="J16" s="2">
        <f ca="1">SUM(MG_3[[#This Row],[MASUK]]-SUM(MG_3[[#This Row],[KELUAR]:[BONGKAR]]))</f>
        <v>5</v>
      </c>
    </row>
    <row r="17" spans="1:10" x14ac:dyDescent="0.25">
      <c r="A17">
        <v>16</v>
      </c>
      <c r="B17">
        <f ca="1">MATCH(MG_3[ID_3],Table1[ID_3],0)</f>
        <v>333</v>
      </c>
      <c r="C17" t="str">
        <f ca="1">INDEX(Table1[NB BM],MG_3[//])</f>
        <v>Clip Board Kayu Enter</v>
      </c>
      <c r="D17" t="str">
        <f ca="1">INDEX(Table1[FAKTUR],MG_3[//])</f>
        <v>UNTANA</v>
      </c>
      <c r="E17" t="str">
        <f ca="1">INDEX(Table1[SUPPLIER],MG_3[//])</f>
        <v>ETJ</v>
      </c>
      <c r="F17" s="2">
        <f ca="1">INDEX(Table1[CTN_MG_3],MG_3[//])</f>
        <v>5</v>
      </c>
      <c r="G17" s="2" t="str">
        <f ca="1">INDEX(Table1[QTY_ECER_MG_3],MG_3[[#This Row],[//]])&amp;" "&amp;INDEX(Table1[STN_ECER_MG_32],MG_3[[#This Row],[//]])</f>
        <v xml:space="preserve"> </v>
      </c>
      <c r="H17" s="4"/>
      <c r="I17" s="4"/>
      <c r="J17" s="2">
        <f ca="1">SUM(MG_3[[#This Row],[MASUK]]-SUM(MG_3[[#This Row],[KELUAR]:[BONGKAR]]))</f>
        <v>5</v>
      </c>
    </row>
    <row r="18" spans="1:10" x14ac:dyDescent="0.25">
      <c r="A18">
        <v>17</v>
      </c>
      <c r="B18">
        <f ca="1">MATCH(MG_3[ID_3],Table1[ID_3],0)</f>
        <v>334</v>
      </c>
      <c r="C18" t="str">
        <f ca="1">INDEX(Table1[NB BM],MG_3[//])</f>
        <v>Malam Shintoeng B 6-12W</v>
      </c>
      <c r="D18" t="str">
        <f ca="1">INDEX(Table1[FAKTUR],MG_3[//])</f>
        <v>UNTANA</v>
      </c>
      <c r="E18" t="str">
        <f ca="1">INDEX(Table1[SUPPLIER],MG_3[//])</f>
        <v>HANSA</v>
      </c>
      <c r="F18" s="2">
        <f ca="1">INDEX(Table1[CTN_MG_3],MG_3[//])</f>
        <v>1</v>
      </c>
      <c r="G18" s="2" t="str">
        <f ca="1">INDEX(Table1[QTY_ECER_MG_3],MG_3[[#This Row],[//]])&amp;" "&amp;INDEX(Table1[STN_ECER_MG_32],MG_3[[#This Row],[//]])</f>
        <v xml:space="preserve"> </v>
      </c>
      <c r="H18" s="4"/>
      <c r="I18" s="4">
        <v>1</v>
      </c>
      <c r="J18" s="2">
        <f ca="1">SUM(MG_3[[#This Row],[MASUK]]-SUM(MG_3[[#This Row],[KELUAR]:[BONGKAR]]))</f>
        <v>0</v>
      </c>
    </row>
    <row r="19" spans="1:10" x14ac:dyDescent="0.25">
      <c r="A19">
        <v>18</v>
      </c>
      <c r="B19">
        <f ca="1">MATCH(MG_3[ID_3],Table1[ID_3],0)</f>
        <v>335</v>
      </c>
      <c r="C19" t="str">
        <f ca="1">INDEX(Table1[NB BM],MG_3[//])</f>
        <v>Malam Shintoeng B 1W polos</v>
      </c>
      <c r="D19" t="str">
        <f ca="1">INDEX(Table1[FAKTUR],MG_3[//])</f>
        <v>UNTANA</v>
      </c>
      <c r="E19" t="str">
        <f ca="1">INDEX(Table1[SUPPLIER],MG_3[//])</f>
        <v>HANSA</v>
      </c>
      <c r="F19" s="2">
        <f ca="1">INDEX(Table1[CTN_MG_3],MG_3[//])</f>
        <v>0</v>
      </c>
      <c r="G19" s="2" t="str">
        <f ca="1">INDEX(Table1[QTY_ECER_MG_3],MG_3[[#This Row],[//]])&amp;" "&amp;INDEX(Table1[STN_ECER_MG_32],MG_3[[#This Row],[//]])</f>
        <v>12 PCS</v>
      </c>
      <c r="H19" s="4"/>
      <c r="I19" s="4"/>
      <c r="J19" s="2">
        <f ca="1">SUM(MG_3[[#This Row],[MASUK]]-SUM(MG_3[[#This Row],[KELUAR]:[BONGKAR]]))</f>
        <v>0</v>
      </c>
    </row>
    <row r="20" spans="1:10" x14ac:dyDescent="0.25">
      <c r="A20">
        <v>19</v>
      </c>
      <c r="B20">
        <f ca="1">MATCH(MG_3[ID_3],Table1[ID_3],0)</f>
        <v>336</v>
      </c>
      <c r="C20" t="str">
        <f ca="1">INDEX(Table1[NB BM],MG_3[//])</f>
        <v>Malam Shintoeng B 6-12W</v>
      </c>
      <c r="D20" t="str">
        <f ca="1">INDEX(Table1[FAKTUR],MG_3[//])</f>
        <v>UNTANA</v>
      </c>
      <c r="E20" t="str">
        <f ca="1">INDEX(Table1[SUPPLIER],MG_3[//])</f>
        <v>HANSA</v>
      </c>
      <c r="F20" s="2">
        <f ca="1">INDEX(Table1[CTN_MG_3],MG_3[//])</f>
        <v>0</v>
      </c>
      <c r="G20" s="2" t="str">
        <f ca="1">INDEX(Table1[QTY_ECER_MG_3],MG_3[[#This Row],[//]])&amp;" "&amp;INDEX(Table1[STN_ECER_MG_32],MG_3[[#This Row],[//]])</f>
        <v>12 PCS</v>
      </c>
      <c r="H20" s="4"/>
      <c r="I20" s="4"/>
      <c r="J20" s="2">
        <f ca="1">SUM(MG_3[[#This Row],[MASUK]]-SUM(MG_3[[#This Row],[KELUAR]:[BONGKAR]]))</f>
        <v>0</v>
      </c>
    </row>
    <row r="21" spans="1:10" x14ac:dyDescent="0.25">
      <c r="A21">
        <v>20</v>
      </c>
      <c r="B21">
        <f ca="1">MATCH(MG_3[ID_3],Table1[ID_3],0)</f>
        <v>337</v>
      </c>
      <c r="C21" t="str">
        <f ca="1">INDEX(Table1[NB BM],MG_3[//])</f>
        <v>Malam Shintoeng TG 6-12W</v>
      </c>
      <c r="D21" t="str">
        <f ca="1">INDEX(Table1[FAKTUR],MG_3[//])</f>
        <v>UNTANA</v>
      </c>
      <c r="E21" t="str">
        <f ca="1">INDEX(Table1[SUPPLIER],MG_3[//])</f>
        <v>HANSA</v>
      </c>
      <c r="F21" s="2">
        <f ca="1">INDEX(Table1[CTN_MG_3],MG_3[//])</f>
        <v>0</v>
      </c>
      <c r="G21" s="2" t="str">
        <f ca="1">INDEX(Table1[QTY_ECER_MG_3],MG_3[[#This Row],[//]])&amp;" "&amp;INDEX(Table1[STN_ECER_MG_32],MG_3[[#This Row],[//]])</f>
        <v>12 PCS</v>
      </c>
      <c r="H21" s="4"/>
      <c r="I21" s="4"/>
      <c r="J21" s="2">
        <f ca="1">SUM(MG_3[[#This Row],[MASUK]]-SUM(MG_3[[#This Row],[KELUAR]:[BONGKAR]]))</f>
        <v>0</v>
      </c>
    </row>
    <row r="22" spans="1:10" x14ac:dyDescent="0.25">
      <c r="A22">
        <v>21</v>
      </c>
      <c r="B22">
        <f ca="1">MATCH(MG_3[ID_3],Table1[ID_3],0)</f>
        <v>338</v>
      </c>
      <c r="C22" t="str">
        <f ca="1">INDEX(Table1[NB BM],MG_3[//])</f>
        <v>Malam Shintoeng TG 1W polos</v>
      </c>
      <c r="D22" t="str">
        <f ca="1">INDEX(Table1[FAKTUR],MG_3[//])</f>
        <v>UNTANA</v>
      </c>
      <c r="E22" t="str">
        <f ca="1">INDEX(Table1[SUPPLIER],MG_3[//])</f>
        <v>HANSA</v>
      </c>
      <c r="F22" s="2">
        <f ca="1">INDEX(Table1[CTN_MG_3],MG_3[//])</f>
        <v>0</v>
      </c>
      <c r="G22" s="2" t="str">
        <f ca="1">INDEX(Table1[QTY_ECER_MG_3],MG_3[[#This Row],[//]])&amp;" "&amp;INDEX(Table1[STN_ECER_MG_32],MG_3[[#This Row],[//]])</f>
        <v>12 PCS</v>
      </c>
      <c r="H22" s="4"/>
      <c r="I22" s="4"/>
      <c r="J22" s="2">
        <f ca="1">SUM(MG_3[[#This Row],[MASUK]]-SUM(MG_3[[#This Row],[KELUAR]:[BONGKAR]]))</f>
        <v>0</v>
      </c>
    </row>
    <row r="23" spans="1:10" x14ac:dyDescent="0.25">
      <c r="A23">
        <v>22</v>
      </c>
      <c r="B23">
        <f ca="1">MATCH(MG_3[ID_3],Table1[ID_3],0)</f>
        <v>339</v>
      </c>
      <c r="C23" t="str">
        <f ca="1">INDEX(Table1[NB BM],MG_3[//])</f>
        <v>Malam Shintoeng K 1W polos</v>
      </c>
      <c r="D23" t="str">
        <f ca="1">INDEX(Table1[FAKTUR],MG_3[//])</f>
        <v>UNTANA</v>
      </c>
      <c r="E23" t="str">
        <f ca="1">INDEX(Table1[SUPPLIER],MG_3[//])</f>
        <v>HANSA</v>
      </c>
      <c r="F23" s="2">
        <f ca="1">INDEX(Table1[CTN_MG_3],MG_3[//])</f>
        <v>0</v>
      </c>
      <c r="G23" s="2" t="str">
        <f ca="1">INDEX(Table1[QTY_ECER_MG_3],MG_3[[#This Row],[//]])&amp;" "&amp;INDEX(Table1[STN_ECER_MG_32],MG_3[[#This Row],[//]])</f>
        <v>24 PCS</v>
      </c>
      <c r="H23" s="4"/>
      <c r="I23" s="4"/>
      <c r="J23" s="2">
        <f ca="1">SUM(MG_3[[#This Row],[MASUK]]-SUM(MG_3[[#This Row],[KELUAR]:[BONGKAR]]))</f>
        <v>0</v>
      </c>
    </row>
    <row r="24" spans="1:10" x14ac:dyDescent="0.25">
      <c r="A24">
        <v>23</v>
      </c>
      <c r="B24">
        <f ca="1">MATCH(MG_3[ID_3],Table1[ID_3],0)</f>
        <v>340</v>
      </c>
      <c r="C24" t="str">
        <f ca="1">INDEX(Table1[NB BM],MG_3[//])</f>
        <v>Malam Shintoeng K 6-12W</v>
      </c>
      <c r="D24" t="str">
        <f ca="1">INDEX(Table1[FAKTUR],MG_3[//])</f>
        <v>UNTANA</v>
      </c>
      <c r="E24" t="str">
        <f ca="1">INDEX(Table1[SUPPLIER],MG_3[//])</f>
        <v>HANSA</v>
      </c>
      <c r="F24" s="2">
        <f ca="1">INDEX(Table1[CTN_MG_3],MG_3[//])</f>
        <v>0</v>
      </c>
      <c r="G24" s="2" t="str">
        <f ca="1">INDEX(Table1[QTY_ECER_MG_3],MG_3[[#This Row],[//]])&amp;" "&amp;INDEX(Table1[STN_ECER_MG_32],MG_3[[#This Row],[//]])</f>
        <v>24 PCS</v>
      </c>
      <c r="H24" s="4"/>
      <c r="I24" s="4"/>
      <c r="J24" s="2">
        <f ca="1">SUM(MG_3[[#This Row],[MASUK]]-SUM(MG_3[[#This Row],[KELUAR]:[BONGKAR]]))</f>
        <v>0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MG_1</vt:lpstr>
      <vt:lpstr>MG_2</vt:lpstr>
      <vt:lpstr>MG_3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2023-07-20T09:15:00Z</dcterms:created>
  <dcterms:modified xsi:type="dcterms:W3CDTF">2023-07-20T09:38:20Z</dcterms:modified>
</cp:coreProperties>
</file>