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3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PAJAK!$D$3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PAJAK!$G$3</definedName>
    <definedName name="ponter">PAJAK!$G$3</definedName>
  </definedNames>
  <calcPr calcId="152511"/>
  <pivotCaches>
    <pivotCache cacheId="132" r:id="rId8"/>
  </pivotCaches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1" i="5"/>
  <c r="C13" i="1" l="1"/>
  <c r="N3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R3" i="4"/>
  <c r="R5" i="4" s="1"/>
  <c r="T3" i="4"/>
  <c r="Q3" i="4"/>
  <c r="S3" i="4"/>
  <c r="U3" i="4"/>
  <c r="V3" i="4"/>
  <c r="W3" i="4"/>
  <c r="R56" i="4" l="1"/>
  <c r="R52" i="4"/>
  <c r="R48" i="4"/>
  <c r="R44" i="4"/>
  <c r="R40" i="4"/>
  <c r="R36" i="4"/>
  <c r="R32" i="4"/>
  <c r="R28" i="4"/>
  <c r="R24" i="4"/>
  <c r="R20" i="4"/>
  <c r="R16" i="4"/>
  <c r="R12" i="4"/>
  <c r="R8" i="4"/>
  <c r="R54" i="4"/>
  <c r="R50" i="4"/>
  <c r="R46" i="4"/>
  <c r="R42" i="4"/>
  <c r="R38" i="4"/>
  <c r="R34" i="4"/>
  <c r="R30" i="4"/>
  <c r="R26" i="4"/>
  <c r="R22" i="4"/>
  <c r="R18" i="4"/>
  <c r="R14" i="4"/>
  <c r="R10" i="4"/>
  <c r="R6" i="4"/>
  <c r="R57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C3" i="1" l="1"/>
  <c r="C4" i="1"/>
  <c r="C5" i="1"/>
  <c r="C6" i="1"/>
  <c r="C7" i="1"/>
  <c r="C8" i="1"/>
  <c r="C9" i="1"/>
  <c r="C10" i="1"/>
  <c r="C11" i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B220" i="1" l="1"/>
  <c r="H220" i="1" s="1"/>
  <c r="A220" i="1" s="1"/>
  <c r="AD220" i="1" s="1"/>
  <c r="I220" i="1"/>
  <c r="J220" i="1"/>
  <c r="Y220" i="1"/>
  <c r="Z220" i="1" s="1"/>
  <c r="AF220" i="1"/>
  <c r="AA220" i="1" l="1"/>
  <c r="AB220" i="1" s="1"/>
  <c r="AC220" i="1" s="1"/>
  <c r="T220" i="1" s="1"/>
  <c r="B174" i="1" l="1"/>
  <c r="H174" i="1" s="1"/>
  <c r="A174" i="1" s="1"/>
  <c r="AD174" i="1" s="1"/>
  <c r="I174" i="1"/>
  <c r="J174" i="1"/>
  <c r="O174" i="1"/>
  <c r="W174" i="1"/>
  <c r="X174" i="1" s="1"/>
  <c r="Y174" i="1"/>
  <c r="Z174" i="1" s="1"/>
  <c r="AB174" i="1"/>
  <c r="AC174" i="1"/>
  <c r="T174" i="1" s="1"/>
  <c r="AF174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AA174" i="1" l="1"/>
  <c r="O158" i="1"/>
  <c r="B151" i="1" l="1"/>
  <c r="H151" i="1" s="1"/>
  <c r="A151" i="1" s="1"/>
  <c r="AD151" i="1" s="1"/>
  <c r="I151" i="1"/>
  <c r="J151" i="1"/>
  <c r="O151" i="1"/>
  <c r="W151" i="1"/>
  <c r="X151" i="1" s="1"/>
  <c r="Y151" i="1"/>
  <c r="Z151" i="1" s="1"/>
  <c r="AB151" i="1"/>
  <c r="AC151" i="1"/>
  <c r="T151" i="1" s="1"/>
  <c r="AF151" i="1"/>
  <c r="AA151" i="1" l="1"/>
  <c r="B145" i="1"/>
  <c r="H145" i="1" s="1"/>
  <c r="A145" i="1" s="1"/>
  <c r="AD145" i="1" s="1"/>
  <c r="I145" i="1"/>
  <c r="J145" i="1"/>
  <c r="O145" i="1"/>
  <c r="W145" i="1"/>
  <c r="X145" i="1" s="1"/>
  <c r="Y145" i="1"/>
  <c r="Z145" i="1" s="1"/>
  <c r="AB145" i="1"/>
  <c r="AC145" i="1"/>
  <c r="T145" i="1" s="1"/>
  <c r="AF145" i="1"/>
  <c r="AA145" i="1" l="1"/>
  <c r="B133" i="1"/>
  <c r="H133" i="1" s="1"/>
  <c r="A133" i="1" s="1"/>
  <c r="AD133" i="1" s="1"/>
  <c r="I133" i="1"/>
  <c r="J133" i="1"/>
  <c r="O133" i="1"/>
  <c r="W133" i="1"/>
  <c r="X133" i="1" s="1"/>
  <c r="Y133" i="1"/>
  <c r="Z133" i="1" s="1"/>
  <c r="AB133" i="1"/>
  <c r="AC133" i="1"/>
  <c r="T133" i="1" s="1"/>
  <c r="AF133" i="1"/>
  <c r="B128" i="1"/>
  <c r="H128" i="1" s="1"/>
  <c r="A128" i="1" s="1"/>
  <c r="AD128" i="1" s="1"/>
  <c r="I128" i="1"/>
  <c r="J128" i="1"/>
  <c r="O128" i="1"/>
  <c r="W128" i="1"/>
  <c r="X128" i="1" s="1"/>
  <c r="Y128" i="1"/>
  <c r="Z128" i="1" s="1"/>
  <c r="AB128" i="1"/>
  <c r="AC128" i="1"/>
  <c r="T128" i="1" s="1"/>
  <c r="AF128" i="1"/>
  <c r="B110" i="1"/>
  <c r="H110" i="1" s="1"/>
  <c r="A110" i="1" s="1"/>
  <c r="AD110" i="1" s="1"/>
  <c r="B111" i="1"/>
  <c r="B112" i="1"/>
  <c r="H112" i="1" s="1"/>
  <c r="A112" i="1" s="1"/>
  <c r="AD112" i="1" s="1"/>
  <c r="B113" i="1"/>
  <c r="H113" i="1" s="1"/>
  <c r="A113" i="1" s="1"/>
  <c r="AD113" i="1" s="1"/>
  <c r="B114" i="1"/>
  <c r="H114" i="1" s="1"/>
  <c r="A114" i="1" s="1"/>
  <c r="AD114" i="1" s="1"/>
  <c r="B115" i="1"/>
  <c r="H115" i="1" s="1"/>
  <c r="A115" i="1" s="1"/>
  <c r="AD115" i="1" s="1"/>
  <c r="B116" i="1"/>
  <c r="H116" i="1" s="1"/>
  <c r="A116" i="1" s="1"/>
  <c r="AD116" i="1" s="1"/>
  <c r="B117" i="1"/>
  <c r="H117" i="1" s="1"/>
  <c r="A117" i="1" s="1"/>
  <c r="AD117" i="1" s="1"/>
  <c r="B118" i="1"/>
  <c r="H118" i="1" s="1"/>
  <c r="A118" i="1" s="1"/>
  <c r="AD118" i="1" s="1"/>
  <c r="B119" i="1"/>
  <c r="H119" i="1" s="1"/>
  <c r="A119" i="1" s="1"/>
  <c r="AD119" i="1" s="1"/>
  <c r="B120" i="1"/>
  <c r="H120" i="1" s="1"/>
  <c r="A120" i="1" s="1"/>
  <c r="AD120" i="1" s="1"/>
  <c r="H111" i="1"/>
  <c r="A111" i="1" s="1"/>
  <c r="AD111" i="1" s="1"/>
  <c r="I110" i="1"/>
  <c r="I111" i="1"/>
  <c r="I112" i="1"/>
  <c r="I113" i="1"/>
  <c r="I114" i="1"/>
  <c r="I115" i="1"/>
  <c r="I116" i="1"/>
  <c r="I117" i="1"/>
  <c r="I118" i="1"/>
  <c r="I119" i="1"/>
  <c r="I120" i="1"/>
  <c r="J110" i="1"/>
  <c r="J111" i="1"/>
  <c r="J112" i="1"/>
  <c r="J113" i="1"/>
  <c r="J114" i="1"/>
  <c r="J115" i="1"/>
  <c r="J116" i="1"/>
  <c r="J117" i="1"/>
  <c r="J118" i="1"/>
  <c r="J119" i="1"/>
  <c r="J120" i="1"/>
  <c r="O110" i="1"/>
  <c r="O111" i="1"/>
  <c r="O112" i="1"/>
  <c r="O113" i="1"/>
  <c r="O114" i="1"/>
  <c r="O115" i="1"/>
  <c r="O116" i="1"/>
  <c r="O117" i="1"/>
  <c r="O118" i="1"/>
  <c r="O119" i="1"/>
  <c r="O120" i="1"/>
  <c r="W120" i="1"/>
  <c r="X120" i="1" s="1"/>
  <c r="Y110" i="1"/>
  <c r="Z110" i="1" s="1"/>
  <c r="Y111" i="1"/>
  <c r="AA111" i="1" s="1"/>
  <c r="Y112" i="1"/>
  <c r="Z112" i="1" s="1"/>
  <c r="Y113" i="1"/>
  <c r="Z113" i="1" s="1"/>
  <c r="Y114" i="1"/>
  <c r="Z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0" i="1"/>
  <c r="Z120" i="1" s="1"/>
  <c r="Z111" i="1"/>
  <c r="AB120" i="1"/>
  <c r="AC120" i="1"/>
  <c r="T120" i="1" s="1"/>
  <c r="AF110" i="1"/>
  <c r="AF111" i="1"/>
  <c r="AF112" i="1"/>
  <c r="AF113" i="1"/>
  <c r="AF114" i="1"/>
  <c r="AF115" i="1"/>
  <c r="AF116" i="1"/>
  <c r="AF117" i="1"/>
  <c r="AF118" i="1"/>
  <c r="AF119" i="1"/>
  <c r="AF120" i="1"/>
  <c r="AA115" i="1" l="1"/>
  <c r="AA133" i="1"/>
  <c r="AA120" i="1"/>
  <c r="AA128" i="1"/>
  <c r="AA119" i="1"/>
  <c r="AB119" i="1" s="1"/>
  <c r="AC119" i="1" s="1"/>
  <c r="T119" i="1" s="1"/>
  <c r="AA117" i="1"/>
  <c r="AB117" i="1" s="1"/>
  <c r="AC117" i="1" s="1"/>
  <c r="T117" i="1" s="1"/>
  <c r="AA113" i="1"/>
  <c r="AB113" i="1" s="1"/>
  <c r="AC113" i="1" s="1"/>
  <c r="T113" i="1" s="1"/>
  <c r="AA118" i="1"/>
  <c r="AB118" i="1" s="1"/>
  <c r="AC118" i="1" s="1"/>
  <c r="T118" i="1" s="1"/>
  <c r="AA116" i="1"/>
  <c r="AB116" i="1" s="1"/>
  <c r="AC116" i="1" s="1"/>
  <c r="T116" i="1" s="1"/>
  <c r="AA114" i="1"/>
  <c r="AB114" i="1" s="1"/>
  <c r="AC114" i="1" s="1"/>
  <c r="T114" i="1" s="1"/>
  <c r="AA112" i="1"/>
  <c r="AB112" i="1" s="1"/>
  <c r="AC112" i="1" s="1"/>
  <c r="T112" i="1" s="1"/>
  <c r="AA110" i="1"/>
  <c r="AB110" i="1" s="1"/>
  <c r="AC110" i="1" s="1"/>
  <c r="T110" i="1" s="1"/>
  <c r="AB111" i="1"/>
  <c r="AC111" i="1" s="1"/>
  <c r="T111" i="1" s="1"/>
  <c r="AB115" i="1"/>
  <c r="AC115" i="1" s="1"/>
  <c r="T115" i="1" s="1"/>
  <c r="B130" i="1" l="1"/>
  <c r="B131" i="1"/>
  <c r="H130" i="1"/>
  <c r="A130" i="1" s="1"/>
  <c r="AD130" i="1" s="1"/>
  <c r="H131" i="1"/>
  <c r="A131" i="1" s="1"/>
  <c r="AD131" i="1" s="1"/>
  <c r="I130" i="1"/>
  <c r="I131" i="1"/>
  <c r="J130" i="1"/>
  <c r="J131" i="1"/>
  <c r="O130" i="1"/>
  <c r="O131" i="1"/>
  <c r="Y130" i="1"/>
  <c r="Y131" i="1"/>
  <c r="Z130" i="1"/>
  <c r="Z131" i="1"/>
  <c r="AA130" i="1"/>
  <c r="AA131" i="1"/>
  <c r="AB130" i="1"/>
  <c r="AB131" i="1"/>
  <c r="AC130" i="1"/>
  <c r="T130" i="1" s="1"/>
  <c r="AC131" i="1"/>
  <c r="T131" i="1" s="1"/>
  <c r="AF130" i="1"/>
  <c r="AF131" i="1"/>
  <c r="B125" i="1"/>
  <c r="H125" i="1" s="1"/>
  <c r="A125" i="1" s="1"/>
  <c r="AD125" i="1" s="1"/>
  <c r="B126" i="1"/>
  <c r="B127" i="1"/>
  <c r="H127" i="1" s="1"/>
  <c r="A127" i="1" s="1"/>
  <c r="AD127" i="1" s="1"/>
  <c r="H126" i="1"/>
  <c r="A126" i="1" s="1"/>
  <c r="AD126" i="1" s="1"/>
  <c r="I125" i="1"/>
  <c r="I126" i="1"/>
  <c r="I127" i="1"/>
  <c r="J125" i="1"/>
  <c r="J126" i="1"/>
  <c r="J127" i="1"/>
  <c r="O125" i="1"/>
  <c r="O126" i="1"/>
  <c r="O127" i="1"/>
  <c r="Y125" i="1"/>
  <c r="Z125" i="1" s="1"/>
  <c r="Y126" i="1"/>
  <c r="Y127" i="1"/>
  <c r="Z127" i="1" s="1"/>
  <c r="Z126" i="1"/>
  <c r="AA125" i="1"/>
  <c r="AA126" i="1"/>
  <c r="AA127" i="1"/>
  <c r="AB126" i="1"/>
  <c r="AC126" i="1" s="1"/>
  <c r="T126" i="1" s="1"/>
  <c r="AF125" i="1"/>
  <c r="AF126" i="1"/>
  <c r="AF127" i="1"/>
  <c r="B122" i="1"/>
  <c r="H122" i="1" s="1"/>
  <c r="A122" i="1" s="1"/>
  <c r="AD122" i="1" s="1"/>
  <c r="B123" i="1"/>
  <c r="H123" i="1" s="1"/>
  <c r="A123" i="1" s="1"/>
  <c r="AD123" i="1" s="1"/>
  <c r="I122" i="1"/>
  <c r="I123" i="1"/>
  <c r="J122" i="1"/>
  <c r="J123" i="1"/>
  <c r="O122" i="1"/>
  <c r="O123" i="1"/>
  <c r="W123" i="1"/>
  <c r="X123" i="1" s="1"/>
  <c r="Y122" i="1"/>
  <c r="Z122" i="1" s="1"/>
  <c r="Y123" i="1"/>
  <c r="Z123" i="1" s="1"/>
  <c r="AB123" i="1"/>
  <c r="AC123" i="1"/>
  <c r="T123" i="1" s="1"/>
  <c r="AF122" i="1"/>
  <c r="AF123" i="1"/>
  <c r="B107" i="1"/>
  <c r="H107" i="1" s="1"/>
  <c r="A107" i="1" s="1"/>
  <c r="AD107" i="1" s="1"/>
  <c r="B108" i="1"/>
  <c r="B109" i="1"/>
  <c r="H109" i="1" s="1"/>
  <c r="A109" i="1" s="1"/>
  <c r="AD109" i="1" s="1"/>
  <c r="H108" i="1"/>
  <c r="A108" i="1" s="1"/>
  <c r="AD108" i="1" s="1"/>
  <c r="I107" i="1"/>
  <c r="I108" i="1"/>
  <c r="I109" i="1"/>
  <c r="J107" i="1"/>
  <c r="J108" i="1"/>
  <c r="J109" i="1"/>
  <c r="O107" i="1"/>
  <c r="O108" i="1"/>
  <c r="O109" i="1"/>
  <c r="Y107" i="1"/>
  <c r="Z107" i="1" s="1"/>
  <c r="Y108" i="1"/>
  <c r="Y109" i="1"/>
  <c r="Z109" i="1" s="1"/>
  <c r="Z108" i="1"/>
  <c r="AA107" i="1"/>
  <c r="AA108" i="1"/>
  <c r="AA109" i="1"/>
  <c r="AB108" i="1"/>
  <c r="AC108" i="1" s="1"/>
  <c r="T108" i="1" s="1"/>
  <c r="AF107" i="1"/>
  <c r="AF108" i="1"/>
  <c r="AF109" i="1"/>
  <c r="B136" i="1"/>
  <c r="H136" i="1" s="1"/>
  <c r="A136" i="1" s="1"/>
  <c r="AD136" i="1" s="1"/>
  <c r="I136" i="1"/>
  <c r="J136" i="1"/>
  <c r="O136" i="1"/>
  <c r="Y136" i="1"/>
  <c r="Z136" i="1" s="1"/>
  <c r="AF136" i="1"/>
  <c r="AA123" i="1" l="1"/>
  <c r="AA122" i="1"/>
  <c r="AB122" i="1" s="1"/>
  <c r="AC122" i="1" s="1"/>
  <c r="T122" i="1" s="1"/>
  <c r="AB127" i="1"/>
  <c r="AC127" i="1" s="1"/>
  <c r="T127" i="1" s="1"/>
  <c r="AB125" i="1"/>
  <c r="AC125" i="1" s="1"/>
  <c r="T125" i="1" s="1"/>
  <c r="AB109" i="1"/>
  <c r="AC109" i="1" s="1"/>
  <c r="T109" i="1" s="1"/>
  <c r="AB107" i="1"/>
  <c r="AC107" i="1" s="1"/>
  <c r="T107" i="1" s="1"/>
  <c r="AA136" i="1"/>
  <c r="AB136" i="1" s="1"/>
  <c r="AC136" i="1" s="1"/>
  <c r="T136" i="1" s="1"/>
  <c r="B3" i="1" l="1"/>
  <c r="B4" i="1"/>
  <c r="B5" i="1" s="1"/>
  <c r="B6" i="1"/>
  <c r="B7" i="1"/>
  <c r="B8" i="1"/>
  <c r="B9" i="1"/>
  <c r="B10" i="1"/>
  <c r="B11" i="1"/>
  <c r="B12" i="1"/>
  <c r="B13" i="1"/>
  <c r="B14" i="1"/>
  <c r="B15" i="1"/>
  <c r="B17" i="1"/>
  <c r="B18" i="1"/>
  <c r="B20" i="1"/>
  <c r="B22" i="1"/>
  <c r="B23" i="1"/>
  <c r="B24" i="1"/>
  <c r="B25" i="1"/>
  <c r="B26" i="1"/>
  <c r="B27" i="1"/>
  <c r="B28" i="1"/>
  <c r="B29" i="1"/>
  <c r="B31" i="1"/>
  <c r="B32" i="1"/>
  <c r="B33" i="1"/>
  <c r="B34" i="1"/>
  <c r="B35" i="1"/>
  <c r="B36" i="1"/>
  <c r="B37" i="1"/>
  <c r="B39" i="1"/>
  <c r="B41" i="1"/>
  <c r="B43" i="1"/>
  <c r="B44" i="1"/>
  <c r="B45" i="1"/>
  <c r="B46" i="1"/>
  <c r="B47" i="1"/>
  <c r="B48" i="1"/>
  <c r="B49" i="1"/>
  <c r="B50" i="1"/>
  <c r="B51" i="1"/>
  <c r="B52" i="1"/>
  <c r="B54" i="1"/>
  <c r="B56" i="1"/>
  <c r="B57" i="1"/>
  <c r="B58" i="1"/>
  <c r="B59" i="1"/>
  <c r="B60" i="1"/>
  <c r="B61" i="1"/>
  <c r="B62" i="1"/>
  <c r="B64" i="1"/>
  <c r="B65" i="1"/>
  <c r="B67" i="1"/>
  <c r="B68" i="1"/>
  <c r="B70" i="1"/>
  <c r="B71" i="1"/>
  <c r="B72" i="1"/>
  <c r="B74" i="1"/>
  <c r="B75" i="1"/>
  <c r="B76" i="1"/>
  <c r="B77" i="1"/>
  <c r="B78" i="1"/>
  <c r="B79" i="1"/>
  <c r="B81" i="1"/>
  <c r="B82" i="1"/>
  <c r="B83" i="1"/>
  <c r="B85" i="1"/>
  <c r="B86" i="1"/>
  <c r="B87" i="1"/>
  <c r="B88" i="1"/>
  <c r="B89" i="1"/>
  <c r="B91" i="1"/>
  <c r="B92" i="1"/>
  <c r="B93" i="1"/>
  <c r="B94" i="1"/>
  <c r="B95" i="1"/>
  <c r="B97" i="1"/>
  <c r="B98" i="1"/>
  <c r="B99" i="1"/>
  <c r="B100" i="1"/>
  <c r="B101" i="1"/>
  <c r="B102" i="1"/>
  <c r="B103" i="1"/>
  <c r="B104" i="1"/>
  <c r="B105" i="1"/>
  <c r="B132" i="1"/>
  <c r="H132" i="1" s="1"/>
  <c r="A132" i="1" s="1"/>
  <c r="AD132" i="1" s="1"/>
  <c r="B135" i="1"/>
  <c r="B137" i="1"/>
  <c r="B138" i="1"/>
  <c r="B140" i="1"/>
  <c r="B141" i="1"/>
  <c r="B142" i="1"/>
  <c r="B143" i="1"/>
  <c r="B144" i="1"/>
  <c r="B147" i="1"/>
  <c r="B148" i="1"/>
  <c r="B149" i="1"/>
  <c r="B150" i="1"/>
  <c r="B153" i="1"/>
  <c r="B154" i="1"/>
  <c r="B156" i="1"/>
  <c r="B157" i="1"/>
  <c r="B159" i="1"/>
  <c r="B160" i="1"/>
  <c r="B161" i="1"/>
  <c r="B162" i="1"/>
  <c r="B163" i="1"/>
  <c r="B165" i="1"/>
  <c r="B167" i="1"/>
  <c r="B169" i="1"/>
  <c r="B171" i="1"/>
  <c r="B173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1" i="1"/>
  <c r="B192" i="1"/>
  <c r="B193" i="1"/>
  <c r="B194" i="1"/>
  <c r="B195" i="1"/>
  <c r="B196" i="1"/>
  <c r="B197" i="1"/>
  <c r="B198" i="1"/>
  <c r="B199" i="1"/>
  <c r="B200" i="1"/>
  <c r="B202" i="1"/>
  <c r="B203" i="1"/>
  <c r="B204" i="1"/>
  <c r="B206" i="1"/>
  <c r="B207" i="1"/>
  <c r="B209" i="1"/>
  <c r="B211" i="1"/>
  <c r="B212" i="1"/>
  <c r="B213" i="1"/>
  <c r="B214" i="1"/>
  <c r="B215" i="1"/>
  <c r="B216" i="1"/>
  <c r="B217" i="1"/>
  <c r="B218" i="1"/>
  <c r="B219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I129" i="1"/>
  <c r="J129" i="1"/>
  <c r="O129" i="1"/>
  <c r="Y129" i="1"/>
  <c r="Z129" i="1" s="1"/>
  <c r="AF129" i="1"/>
  <c r="I106" i="1"/>
  <c r="J106" i="1"/>
  <c r="O106" i="1"/>
  <c r="Y106" i="1"/>
  <c r="Z106" i="1" s="1"/>
  <c r="AF106" i="1"/>
  <c r="I121" i="1"/>
  <c r="J121" i="1"/>
  <c r="O121" i="1"/>
  <c r="Y121" i="1"/>
  <c r="Z121" i="1" s="1"/>
  <c r="AF121" i="1"/>
  <c r="I124" i="1"/>
  <c r="J124" i="1"/>
  <c r="O124" i="1"/>
  <c r="Y124" i="1"/>
  <c r="Z124" i="1" s="1"/>
  <c r="AF124" i="1"/>
  <c r="I132" i="1"/>
  <c r="J132" i="1"/>
  <c r="O132" i="1"/>
  <c r="Y132" i="1"/>
  <c r="Z132" i="1" s="1"/>
  <c r="AF132" i="1"/>
  <c r="AA129" i="1" l="1"/>
  <c r="AB129" i="1" s="1"/>
  <c r="AC129" i="1" s="1"/>
  <c r="T129" i="1" s="1"/>
  <c r="B16" i="1"/>
  <c r="AA132" i="1"/>
  <c r="AB132" i="1" s="1"/>
  <c r="AC132" i="1" s="1"/>
  <c r="T132" i="1" s="1"/>
  <c r="AA124" i="1"/>
  <c r="AB124" i="1" s="1"/>
  <c r="AC124" i="1" s="1"/>
  <c r="T124" i="1" s="1"/>
  <c r="AA121" i="1"/>
  <c r="AB121" i="1" s="1"/>
  <c r="AC121" i="1" s="1"/>
  <c r="T121" i="1" s="1"/>
  <c r="AA106" i="1"/>
  <c r="AB106" i="1" s="1"/>
  <c r="AC106" i="1" s="1"/>
  <c r="T106" i="1" s="1"/>
  <c r="B19" i="1" l="1"/>
  <c r="B21" i="1" l="1"/>
  <c r="B30" i="1" l="1"/>
  <c r="B38" i="1" l="1"/>
  <c r="B40" i="1" l="1"/>
  <c r="B42" i="1"/>
  <c r="B53" i="1" l="1"/>
  <c r="B55" i="1"/>
  <c r="B63" i="1" s="1"/>
  <c r="B66" i="1" s="1"/>
  <c r="B69" i="1" s="1"/>
  <c r="B73" i="1" s="1"/>
  <c r="B80" i="1" s="1"/>
  <c r="B84" i="1" s="1"/>
  <c r="B90" i="1" s="1"/>
  <c r="B96" i="1" s="1"/>
  <c r="B106" i="1" s="1"/>
  <c r="B121" i="1" s="1"/>
  <c r="B124" i="1" s="1"/>
  <c r="B129" i="1" s="1"/>
  <c r="B134" i="1" s="1"/>
  <c r="B139" i="1" s="1"/>
  <c r="B146" i="1" s="1"/>
  <c r="B152" i="1" s="1"/>
  <c r="B155" i="1" s="1"/>
  <c r="B158" i="1" s="1"/>
  <c r="B164" i="1" s="1"/>
  <c r="B166" i="1" s="1"/>
  <c r="B168" i="1" s="1"/>
  <c r="B170" i="1" s="1"/>
  <c r="B172" i="1" s="1"/>
  <c r="B175" i="1" s="1"/>
  <c r="B190" i="1" s="1"/>
  <c r="B201" i="1" s="1"/>
  <c r="B205" i="1" s="1"/>
  <c r="B208" i="1" l="1"/>
  <c r="B210" i="1" s="1"/>
  <c r="Y102" i="1"/>
  <c r="Z102" i="1" s="1"/>
  <c r="H102" i="1"/>
  <c r="A102" i="1" s="1"/>
  <c r="AD102" i="1" s="1"/>
  <c r="I102" i="1"/>
  <c r="J102" i="1"/>
  <c r="O102" i="1"/>
  <c r="AF102" i="1" l="1"/>
  <c r="AA102" i="1"/>
  <c r="AB102" i="1" s="1"/>
  <c r="AC102" i="1" s="1"/>
  <c r="T102" i="1" s="1"/>
  <c r="O87" i="1"/>
  <c r="O61" i="1" l="1"/>
  <c r="O58" i="1" l="1"/>
  <c r="H15" i="1" l="1"/>
  <c r="A15" i="1" s="1"/>
  <c r="AD15" i="1" s="1"/>
  <c r="I15" i="1"/>
  <c r="J15" i="1"/>
  <c r="O15" i="1"/>
  <c r="Y15" i="1"/>
  <c r="Z15" i="1" s="1"/>
  <c r="AF15" i="1"/>
  <c r="AA15" i="1" l="1"/>
  <c r="AB15" i="1" s="1"/>
  <c r="AC15" i="1" s="1"/>
  <c r="T15" i="1" s="1"/>
  <c r="H214" i="1"/>
  <c r="A214" i="1" s="1"/>
  <c r="AD214" i="1" s="1"/>
  <c r="I214" i="1"/>
  <c r="J214" i="1"/>
  <c r="O214" i="1"/>
  <c r="Y214" i="1"/>
  <c r="Z214" i="1" s="1"/>
  <c r="AF214" i="1"/>
  <c r="AA214" i="1" l="1"/>
  <c r="AB214" i="1" s="1"/>
  <c r="AC214" i="1" s="1"/>
  <c r="T214" i="1" s="1"/>
  <c r="H168" i="1" l="1"/>
  <c r="A168" i="1" s="1"/>
  <c r="H169" i="1"/>
  <c r="A169" i="1" s="1"/>
  <c r="AD169" i="1" s="1"/>
  <c r="I168" i="1"/>
  <c r="I169" i="1"/>
  <c r="J168" i="1"/>
  <c r="J169" i="1"/>
  <c r="O168" i="1"/>
  <c r="O169" i="1"/>
  <c r="W169" i="1"/>
  <c r="X169" i="1" s="1"/>
  <c r="Y168" i="1"/>
  <c r="Y169" i="1"/>
  <c r="Z169" i="1" s="1"/>
  <c r="AB169" i="1"/>
  <c r="AC169" i="1"/>
  <c r="T169" i="1" s="1"/>
  <c r="AF168" i="1"/>
  <c r="AF169" i="1"/>
  <c r="AA169" i="1" l="1"/>
  <c r="Z168" i="1"/>
  <c r="AA168" i="1"/>
  <c r="AB168" i="1" s="1"/>
  <c r="AC168" i="1" s="1"/>
  <c r="T168" i="1" s="1"/>
  <c r="H159" i="1" l="1"/>
  <c r="A159" i="1" s="1"/>
  <c r="AD159" i="1" s="1"/>
  <c r="I159" i="1"/>
  <c r="J159" i="1"/>
  <c r="O159" i="1"/>
  <c r="Y159" i="1"/>
  <c r="Z159" i="1" s="1"/>
  <c r="AF159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3" i="1"/>
  <c r="O104" i="1"/>
  <c r="O105" i="1"/>
  <c r="O134" i="1"/>
  <c r="O135" i="1"/>
  <c r="O137" i="1"/>
  <c r="O138" i="1"/>
  <c r="O139" i="1"/>
  <c r="O140" i="1"/>
  <c r="O141" i="1"/>
  <c r="O142" i="1"/>
  <c r="O143" i="1"/>
  <c r="O144" i="1"/>
  <c r="O146" i="1"/>
  <c r="O147" i="1"/>
  <c r="O148" i="1"/>
  <c r="O149" i="1"/>
  <c r="O150" i="1"/>
  <c r="O152" i="1"/>
  <c r="O153" i="1"/>
  <c r="O154" i="1"/>
  <c r="O155" i="1"/>
  <c r="O156" i="1"/>
  <c r="O157" i="1"/>
  <c r="O160" i="1"/>
  <c r="O161" i="1"/>
  <c r="O162" i="1"/>
  <c r="O163" i="1"/>
  <c r="O164" i="1"/>
  <c r="O165" i="1"/>
  <c r="O166" i="1"/>
  <c r="O167" i="1"/>
  <c r="O170" i="1"/>
  <c r="O171" i="1"/>
  <c r="O172" i="1"/>
  <c r="O173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5" i="1"/>
  <c r="O216" i="1"/>
  <c r="O217" i="1"/>
  <c r="O219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AA159" i="1" l="1"/>
  <c r="AB159" i="1" s="1"/>
  <c r="AC159" i="1" s="1"/>
  <c r="T159" i="1" s="1"/>
  <c r="Y13" i="1" l="1"/>
  <c r="H10" i="1"/>
  <c r="A10" i="1" s="1"/>
  <c r="H11" i="1"/>
  <c r="A11" i="1" s="1"/>
  <c r="AD11" i="1" s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A11" i="1"/>
  <c r="AF10" i="1"/>
  <c r="AF11" i="1"/>
  <c r="AF12" i="1"/>
  <c r="H90" i="1" l="1"/>
  <c r="A90" i="1" s="1"/>
  <c r="AD12" i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0" i="1"/>
  <c r="J90" i="1"/>
  <c r="Y90" i="1"/>
  <c r="Z90" i="1" s="1"/>
  <c r="AF90" i="1"/>
  <c r="AA12" i="1" l="1"/>
  <c r="AB12" i="1" s="1"/>
  <c r="AC12" i="1" s="1"/>
  <c r="T12" i="1" s="1"/>
  <c r="AB13" i="1"/>
  <c r="AC13" i="1" s="1"/>
  <c r="T13" i="1" s="1"/>
  <c r="AA90" i="1"/>
  <c r="AB90" i="1" s="1"/>
  <c r="AC90" i="1" s="1"/>
  <c r="T90" i="1" s="1"/>
  <c r="H121" i="1" l="1"/>
  <c r="A121" i="1" s="1"/>
  <c r="W121" i="1" s="1"/>
  <c r="H106" i="1"/>
  <c r="A106" i="1" s="1"/>
  <c r="W106" i="1" s="1"/>
  <c r="H124" i="1"/>
  <c r="A124" i="1" s="1"/>
  <c r="W124" i="1" s="1"/>
  <c r="AF65" i="1"/>
  <c r="AF64" i="1"/>
  <c r="AF63" i="1"/>
  <c r="AF62" i="1"/>
  <c r="AF61" i="1"/>
  <c r="AF60" i="1"/>
  <c r="AF59" i="1"/>
  <c r="AC65" i="1"/>
  <c r="T65" i="1" s="1"/>
  <c r="AB65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W65" i="1"/>
  <c r="X65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AD64" i="1" s="1"/>
  <c r="H63" i="1"/>
  <c r="A63" i="1" s="1"/>
  <c r="H61" i="1"/>
  <c r="A61" i="1" s="1"/>
  <c r="AD61" i="1" s="1"/>
  <c r="H59" i="1"/>
  <c r="A59" i="1" s="1"/>
  <c r="AD59" i="1" s="1"/>
  <c r="A68" i="1"/>
  <c r="AD68" i="1" s="1"/>
  <c r="J68" i="1"/>
  <c r="W68" i="1"/>
  <c r="X68" i="1" s="1"/>
  <c r="Y68" i="1"/>
  <c r="Z68" i="1" s="1"/>
  <c r="AB68" i="1"/>
  <c r="AC68" i="1"/>
  <c r="T68" i="1" s="1"/>
  <c r="AF68" i="1"/>
  <c r="W122" i="1"/>
  <c r="W107" i="1"/>
  <c r="W125" i="1"/>
  <c r="H129" i="1" l="1"/>
  <c r="A129" i="1" s="1"/>
  <c r="W129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A68" i="1"/>
  <c r="W108" i="1"/>
  <c r="W130" i="1"/>
  <c r="W126" i="1"/>
  <c r="H14" i="1" l="1"/>
  <c r="A14" i="1" s="1"/>
  <c r="I14" i="1"/>
  <c r="J14" i="1"/>
  <c r="Y14" i="1"/>
  <c r="Z14" i="1" s="1"/>
  <c r="AF14" i="1"/>
  <c r="W131" i="1"/>
  <c r="W127" i="1"/>
  <c r="W109" i="1"/>
  <c r="AD14" i="1" l="1"/>
  <c r="AA14" i="1"/>
  <c r="AB14" i="1" s="1"/>
  <c r="AC14" i="1" s="1"/>
  <c r="T14" i="1" s="1"/>
  <c r="I46" i="1"/>
  <c r="W110" i="1"/>
  <c r="W132" i="1"/>
  <c r="H6" i="1" l="1"/>
  <c r="A6" i="1" s="1"/>
  <c r="I6" i="1"/>
  <c r="J6" i="1"/>
  <c r="Y6" i="1"/>
  <c r="Z6" i="1" s="1"/>
  <c r="AF6" i="1"/>
  <c r="W111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W112" i="1"/>
  <c r="AA41" i="1" l="1"/>
  <c r="AB41" i="1"/>
  <c r="AC41" i="1" s="1"/>
  <c r="T41" i="1" s="1"/>
  <c r="AA42" i="1"/>
  <c r="AB42" i="1" s="1"/>
  <c r="AC42" i="1" s="1"/>
  <c r="T42" i="1" s="1"/>
  <c r="J8" i="1"/>
  <c r="J17" i="1"/>
  <c r="J18" i="1"/>
  <c r="J20" i="1"/>
  <c r="J22" i="1"/>
  <c r="J23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5" i="1"/>
  <c r="J87" i="1"/>
  <c r="J88" i="1"/>
  <c r="J89" i="1"/>
  <c r="J91" i="1"/>
  <c r="J92" i="1"/>
  <c r="J93" i="1"/>
  <c r="J94" i="1"/>
  <c r="J95" i="1"/>
  <c r="J96" i="1"/>
  <c r="J97" i="1"/>
  <c r="J98" i="1"/>
  <c r="J100" i="1"/>
  <c r="J104" i="1"/>
  <c r="J105" i="1"/>
  <c r="J134" i="1"/>
  <c r="J135" i="1"/>
  <c r="J137" i="1"/>
  <c r="J139" i="1"/>
  <c r="J141" i="1"/>
  <c r="J142" i="1"/>
  <c r="J143" i="1"/>
  <c r="J146" i="1"/>
  <c r="J147" i="1"/>
  <c r="J149" i="1"/>
  <c r="J150" i="1"/>
  <c r="J152" i="1"/>
  <c r="J154" i="1"/>
  <c r="J155" i="1"/>
  <c r="J156" i="1"/>
  <c r="J157" i="1"/>
  <c r="J158" i="1"/>
  <c r="J160" i="1"/>
  <c r="J161" i="1"/>
  <c r="J162" i="1"/>
  <c r="J163" i="1"/>
  <c r="J165" i="1"/>
  <c r="J167" i="1"/>
  <c r="J171" i="1"/>
  <c r="J172" i="1"/>
  <c r="J175" i="1"/>
  <c r="J176" i="1"/>
  <c r="J177" i="1"/>
  <c r="J178" i="1"/>
  <c r="J179" i="1"/>
  <c r="J181" i="1"/>
  <c r="J182" i="1"/>
  <c r="J184" i="1"/>
  <c r="J186" i="1"/>
  <c r="J188" i="1"/>
  <c r="J189" i="1"/>
  <c r="J190" i="1"/>
  <c r="J191" i="1"/>
  <c r="J193" i="1"/>
  <c r="J195" i="1"/>
  <c r="J196" i="1"/>
  <c r="J198" i="1"/>
  <c r="J199" i="1"/>
  <c r="J201" i="1"/>
  <c r="J203" i="1"/>
  <c r="J204" i="1"/>
  <c r="J205" i="1"/>
  <c r="J206" i="1"/>
  <c r="J207" i="1"/>
  <c r="J208" i="1"/>
  <c r="J209" i="1"/>
  <c r="J210" i="1"/>
  <c r="J211" i="1"/>
  <c r="J212" i="1"/>
  <c r="J213" i="1"/>
  <c r="J215" i="1"/>
  <c r="J216" i="1"/>
  <c r="J217" i="1"/>
  <c r="J218" i="1"/>
  <c r="J219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W113" i="1"/>
  <c r="A1" i="1" l="1"/>
  <c r="AB259" i="1"/>
  <c r="AB258" i="1"/>
  <c r="AB257" i="1"/>
  <c r="AB256" i="1"/>
  <c r="AB255" i="1"/>
  <c r="AB254" i="1"/>
  <c r="AB253" i="1"/>
  <c r="AB252" i="1"/>
  <c r="AB251" i="1"/>
  <c r="AB248" i="1"/>
  <c r="AB233" i="1"/>
  <c r="AB231" i="1"/>
  <c r="AB229" i="1"/>
  <c r="AB224" i="1"/>
  <c r="W114" i="1"/>
  <c r="J73" i="1" l="1"/>
  <c r="J54" i="1"/>
  <c r="J38" i="1"/>
  <c r="J5" i="1"/>
  <c r="J21" i="1"/>
  <c r="J42" i="1"/>
  <c r="J24" i="1"/>
  <c r="J69" i="2"/>
  <c r="J107" i="2" s="1"/>
  <c r="D41" i="2"/>
  <c r="D79" i="2" s="1"/>
  <c r="C1" i="2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AC256" i="1"/>
  <c r="T256" i="1" s="1"/>
  <c r="Y256" i="1"/>
  <c r="W256" i="1"/>
  <c r="X256" i="1" s="1"/>
  <c r="I256" i="1"/>
  <c r="H256" i="1"/>
  <c r="A256" i="1" s="1"/>
  <c r="AD256" i="1" s="1"/>
  <c r="AF255" i="1"/>
  <c r="AC255" i="1"/>
  <c r="T255" i="1" s="1"/>
  <c r="Y255" i="1"/>
  <c r="W255" i="1"/>
  <c r="X255" i="1" s="1"/>
  <c r="I255" i="1"/>
  <c r="H255" i="1"/>
  <c r="A255" i="1" s="1"/>
  <c r="AD255" i="1" s="1"/>
  <c r="AF254" i="1"/>
  <c r="AC254" i="1"/>
  <c r="T254" i="1" s="1"/>
  <c r="Y254" i="1"/>
  <c r="W254" i="1"/>
  <c r="X254" i="1" s="1"/>
  <c r="I254" i="1"/>
  <c r="H254" i="1"/>
  <c r="A254" i="1" s="1"/>
  <c r="AD254" i="1" s="1"/>
  <c r="AF253" i="1"/>
  <c r="AC253" i="1"/>
  <c r="T253" i="1" s="1"/>
  <c r="Y253" i="1"/>
  <c r="W253" i="1"/>
  <c r="X253" i="1" s="1"/>
  <c r="I253" i="1"/>
  <c r="H253" i="1"/>
  <c r="A253" i="1" s="1"/>
  <c r="AD253" i="1" s="1"/>
  <c r="AF252" i="1"/>
  <c r="AC252" i="1"/>
  <c r="T252" i="1" s="1"/>
  <c r="Y252" i="1"/>
  <c r="W252" i="1"/>
  <c r="X252" i="1" s="1"/>
  <c r="I252" i="1"/>
  <c r="H252" i="1"/>
  <c r="A252" i="1" s="1"/>
  <c r="AD252" i="1" s="1"/>
  <c r="AF251" i="1"/>
  <c r="AC251" i="1"/>
  <c r="T251" i="1" s="1"/>
  <c r="Y251" i="1"/>
  <c r="W251" i="1"/>
  <c r="X251" i="1" s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W249" i="1"/>
  <c r="I249" i="1"/>
  <c r="H249" i="1"/>
  <c r="A249" i="1" s="1"/>
  <c r="AF248" i="1"/>
  <c r="AC248" i="1"/>
  <c r="T248" i="1" s="1"/>
  <c r="Y248" i="1"/>
  <c r="W248" i="1"/>
  <c r="X248" i="1" s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I243" i="1"/>
  <c r="H243" i="1"/>
  <c r="A243" i="1" s="1"/>
  <c r="AD243" i="1" s="1"/>
  <c r="AF242" i="1"/>
  <c r="Y242" i="1"/>
  <c r="I242" i="1"/>
  <c r="H242" i="1"/>
  <c r="A242" i="1" s="1"/>
  <c r="AD242" i="1" s="1"/>
  <c r="AF241" i="1"/>
  <c r="Y241" i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I238" i="1"/>
  <c r="H238" i="1"/>
  <c r="A238" i="1" s="1"/>
  <c r="AD238" i="1" s="1"/>
  <c r="AF237" i="1"/>
  <c r="Y237" i="1"/>
  <c r="I237" i="1"/>
  <c r="H237" i="1"/>
  <c r="A237" i="1" s="1"/>
  <c r="AD237" i="1" s="1"/>
  <c r="AF236" i="1"/>
  <c r="Y236" i="1"/>
  <c r="I236" i="1"/>
  <c r="H236" i="1"/>
  <c r="A236" i="1" s="1"/>
  <c r="AD236" i="1" s="1"/>
  <c r="AF235" i="1"/>
  <c r="Y235" i="1"/>
  <c r="I235" i="1"/>
  <c r="H235" i="1"/>
  <c r="A235" i="1" s="1"/>
  <c r="AD235" i="1" s="1"/>
  <c r="AF234" i="1"/>
  <c r="Y234" i="1"/>
  <c r="W234" i="1"/>
  <c r="I234" i="1"/>
  <c r="H234" i="1"/>
  <c r="A234" i="1" s="1"/>
  <c r="AF233" i="1"/>
  <c r="AC233" i="1"/>
  <c r="T233" i="1" s="1"/>
  <c r="Y233" i="1"/>
  <c r="W233" i="1"/>
  <c r="X233" i="1" s="1"/>
  <c r="I233" i="1"/>
  <c r="H233" i="1"/>
  <c r="A233" i="1" s="1"/>
  <c r="AD233" i="1" s="1"/>
  <c r="AF232" i="1"/>
  <c r="Y232" i="1"/>
  <c r="W232" i="1"/>
  <c r="I232" i="1"/>
  <c r="H232" i="1"/>
  <c r="A232" i="1" s="1"/>
  <c r="AF231" i="1"/>
  <c r="AC231" i="1"/>
  <c r="T231" i="1" s="1"/>
  <c r="Y231" i="1"/>
  <c r="W231" i="1"/>
  <c r="X231" i="1" s="1"/>
  <c r="I231" i="1"/>
  <c r="H231" i="1"/>
  <c r="A231" i="1" s="1"/>
  <c r="AD231" i="1" s="1"/>
  <c r="AF230" i="1"/>
  <c r="Y230" i="1"/>
  <c r="W230" i="1"/>
  <c r="I230" i="1"/>
  <c r="H230" i="1"/>
  <c r="A230" i="1" s="1"/>
  <c r="AF229" i="1"/>
  <c r="AC229" i="1"/>
  <c r="T229" i="1" s="1"/>
  <c r="Y229" i="1"/>
  <c r="W229" i="1"/>
  <c r="X229" i="1" s="1"/>
  <c r="I229" i="1"/>
  <c r="H229" i="1"/>
  <c r="A229" i="1" s="1"/>
  <c r="AD229" i="1" s="1"/>
  <c r="AF228" i="1"/>
  <c r="Y228" i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W225" i="1"/>
  <c r="I225" i="1"/>
  <c r="H225" i="1"/>
  <c r="A225" i="1" s="1"/>
  <c r="AF224" i="1"/>
  <c r="AC224" i="1"/>
  <c r="T224" i="1" s="1"/>
  <c r="Y224" i="1"/>
  <c r="W224" i="1"/>
  <c r="X224" i="1" s="1"/>
  <c r="I224" i="1"/>
  <c r="H224" i="1"/>
  <c r="A224" i="1" s="1"/>
  <c r="AD224" i="1" s="1"/>
  <c r="AF223" i="1"/>
  <c r="Y223" i="1"/>
  <c r="I223" i="1"/>
  <c r="H223" i="1"/>
  <c r="A223" i="1" s="1"/>
  <c r="AD223" i="1" s="1"/>
  <c r="AF222" i="1"/>
  <c r="Y222" i="1"/>
  <c r="I222" i="1"/>
  <c r="H222" i="1"/>
  <c r="A222" i="1" s="1"/>
  <c r="AD222" i="1" s="1"/>
  <c r="AF221" i="1"/>
  <c r="Y221" i="1"/>
  <c r="I221" i="1"/>
  <c r="H221" i="1"/>
  <c r="A221" i="1" s="1"/>
  <c r="AD221" i="1" s="1"/>
  <c r="AF219" i="1"/>
  <c r="Y219" i="1"/>
  <c r="I219" i="1"/>
  <c r="H219" i="1"/>
  <c r="A219" i="1" s="1"/>
  <c r="AD219" i="1" s="1"/>
  <c r="AF218" i="1"/>
  <c r="Y218" i="1"/>
  <c r="I218" i="1"/>
  <c r="H218" i="1"/>
  <c r="A218" i="1" s="1"/>
  <c r="AD218" i="1" s="1"/>
  <c r="AF217" i="1"/>
  <c r="Y217" i="1"/>
  <c r="I217" i="1"/>
  <c r="H217" i="1"/>
  <c r="A217" i="1" s="1"/>
  <c r="AD217" i="1" s="1"/>
  <c r="AF216" i="1"/>
  <c r="Y216" i="1"/>
  <c r="I216" i="1"/>
  <c r="H216" i="1"/>
  <c r="A216" i="1" s="1"/>
  <c r="AD216" i="1" s="1"/>
  <c r="AF215" i="1"/>
  <c r="Y215" i="1"/>
  <c r="I215" i="1"/>
  <c r="AF213" i="1"/>
  <c r="Y213" i="1"/>
  <c r="I213" i="1"/>
  <c r="H213" i="1"/>
  <c r="A213" i="1" s="1"/>
  <c r="AD213" i="1" s="1"/>
  <c r="AF212" i="1"/>
  <c r="Y212" i="1"/>
  <c r="I212" i="1"/>
  <c r="AF211" i="1"/>
  <c r="Y211" i="1"/>
  <c r="I211" i="1"/>
  <c r="H211" i="1"/>
  <c r="A211" i="1" s="1"/>
  <c r="AD211" i="1" s="1"/>
  <c r="AF210" i="1"/>
  <c r="Y210" i="1"/>
  <c r="I210" i="1"/>
  <c r="H210" i="1"/>
  <c r="A210" i="1" s="1"/>
  <c r="AF209" i="1"/>
  <c r="Y209" i="1"/>
  <c r="I209" i="1"/>
  <c r="AF208" i="1"/>
  <c r="Y208" i="1"/>
  <c r="I208" i="1"/>
  <c r="H208" i="1"/>
  <c r="A208" i="1" s="1"/>
  <c r="AF207" i="1"/>
  <c r="Y207" i="1"/>
  <c r="I207" i="1"/>
  <c r="AF206" i="1"/>
  <c r="Y206" i="1"/>
  <c r="I206" i="1"/>
  <c r="H206" i="1"/>
  <c r="A206" i="1" s="1"/>
  <c r="AF205" i="1"/>
  <c r="Y205" i="1"/>
  <c r="I205" i="1"/>
  <c r="AF204" i="1"/>
  <c r="Y204" i="1"/>
  <c r="I204" i="1"/>
  <c r="H204" i="1"/>
  <c r="A204" i="1" s="1"/>
  <c r="AD204" i="1" s="1"/>
  <c r="AF203" i="1"/>
  <c r="Y203" i="1"/>
  <c r="I203" i="1"/>
  <c r="H203" i="1"/>
  <c r="A203" i="1" s="1"/>
  <c r="AF202" i="1"/>
  <c r="Y202" i="1"/>
  <c r="I202" i="1"/>
  <c r="AF201" i="1"/>
  <c r="Y201" i="1"/>
  <c r="I201" i="1"/>
  <c r="H201" i="1"/>
  <c r="A201" i="1" s="1"/>
  <c r="AF200" i="1"/>
  <c r="Y200" i="1"/>
  <c r="I200" i="1"/>
  <c r="AF199" i="1"/>
  <c r="Y199" i="1"/>
  <c r="I199" i="1"/>
  <c r="H199" i="1"/>
  <c r="A199" i="1" s="1"/>
  <c r="AD199" i="1" s="1"/>
  <c r="AF198" i="1"/>
  <c r="Y198" i="1"/>
  <c r="I198" i="1"/>
  <c r="AF197" i="1"/>
  <c r="Y197" i="1"/>
  <c r="I197" i="1"/>
  <c r="AF196" i="1"/>
  <c r="Y196" i="1"/>
  <c r="I196" i="1"/>
  <c r="H196" i="1"/>
  <c r="A196" i="1" s="1"/>
  <c r="AD196" i="1" s="1"/>
  <c r="AF195" i="1"/>
  <c r="Y195" i="1"/>
  <c r="I195" i="1"/>
  <c r="H195" i="1"/>
  <c r="A195" i="1" s="1"/>
  <c r="AD195" i="1" s="1"/>
  <c r="AF194" i="1"/>
  <c r="Y194" i="1"/>
  <c r="I194" i="1"/>
  <c r="AF193" i="1"/>
  <c r="Y193" i="1"/>
  <c r="I193" i="1"/>
  <c r="AF192" i="1"/>
  <c r="Y192" i="1"/>
  <c r="I192" i="1"/>
  <c r="AF191" i="1"/>
  <c r="Y191" i="1"/>
  <c r="I191" i="1"/>
  <c r="AF190" i="1"/>
  <c r="Y190" i="1"/>
  <c r="I190" i="1"/>
  <c r="H190" i="1"/>
  <c r="A190" i="1" s="1"/>
  <c r="AF189" i="1"/>
  <c r="Y189" i="1"/>
  <c r="I189" i="1"/>
  <c r="AF188" i="1"/>
  <c r="Y188" i="1"/>
  <c r="I188" i="1"/>
  <c r="H188" i="1"/>
  <c r="A188" i="1" s="1"/>
  <c r="AD188" i="1" s="1"/>
  <c r="AF187" i="1"/>
  <c r="Y187" i="1"/>
  <c r="I187" i="1"/>
  <c r="AF186" i="1"/>
  <c r="Y186" i="1"/>
  <c r="I186" i="1"/>
  <c r="H186" i="1"/>
  <c r="A186" i="1" s="1"/>
  <c r="AD186" i="1" s="1"/>
  <c r="AF185" i="1"/>
  <c r="Y185" i="1"/>
  <c r="I185" i="1"/>
  <c r="AF184" i="1"/>
  <c r="Y184" i="1"/>
  <c r="I184" i="1"/>
  <c r="AF183" i="1"/>
  <c r="Y183" i="1"/>
  <c r="I183" i="1"/>
  <c r="AF182" i="1"/>
  <c r="Y182" i="1"/>
  <c r="I182" i="1"/>
  <c r="H182" i="1"/>
  <c r="A182" i="1" s="1"/>
  <c r="AD182" i="1" s="1"/>
  <c r="AF181" i="1"/>
  <c r="Y181" i="1"/>
  <c r="I181" i="1"/>
  <c r="H181" i="1"/>
  <c r="A181" i="1" s="1"/>
  <c r="AD181" i="1" s="1"/>
  <c r="AF180" i="1"/>
  <c r="Y180" i="1"/>
  <c r="I180" i="1"/>
  <c r="AF179" i="1"/>
  <c r="Y179" i="1"/>
  <c r="I179" i="1"/>
  <c r="H179" i="1"/>
  <c r="A179" i="1" s="1"/>
  <c r="AD179" i="1" s="1"/>
  <c r="AF178" i="1"/>
  <c r="Y178" i="1"/>
  <c r="I178" i="1"/>
  <c r="AF177" i="1"/>
  <c r="Y177" i="1"/>
  <c r="I177" i="1"/>
  <c r="H177" i="1"/>
  <c r="A177" i="1" s="1"/>
  <c r="AD177" i="1" s="1"/>
  <c r="AF176" i="1"/>
  <c r="Y176" i="1"/>
  <c r="I176" i="1"/>
  <c r="AF175" i="1"/>
  <c r="Y175" i="1"/>
  <c r="I175" i="1"/>
  <c r="H175" i="1"/>
  <c r="A175" i="1" s="1"/>
  <c r="AF173" i="1"/>
  <c r="Y173" i="1"/>
  <c r="I173" i="1"/>
  <c r="AF172" i="1"/>
  <c r="Y172" i="1"/>
  <c r="I172" i="1"/>
  <c r="H172" i="1"/>
  <c r="A172" i="1" s="1"/>
  <c r="W172" i="1" s="1"/>
  <c r="AF171" i="1"/>
  <c r="Y171" i="1"/>
  <c r="I171" i="1"/>
  <c r="H171" i="1"/>
  <c r="A171" i="1" s="1"/>
  <c r="AD171" i="1" s="1"/>
  <c r="AF170" i="1"/>
  <c r="Y170" i="1"/>
  <c r="I170" i="1"/>
  <c r="AF167" i="1"/>
  <c r="Y167" i="1"/>
  <c r="I167" i="1"/>
  <c r="H167" i="1"/>
  <c r="A167" i="1" s="1"/>
  <c r="AD167" i="1" s="1"/>
  <c r="AF166" i="1"/>
  <c r="Y166" i="1"/>
  <c r="I166" i="1"/>
  <c r="AF165" i="1"/>
  <c r="Y165" i="1"/>
  <c r="I165" i="1"/>
  <c r="H165" i="1"/>
  <c r="A165" i="1" s="1"/>
  <c r="AD165" i="1" s="1"/>
  <c r="AF164" i="1"/>
  <c r="Y164" i="1"/>
  <c r="I164" i="1"/>
  <c r="AF163" i="1"/>
  <c r="Y163" i="1"/>
  <c r="I163" i="1"/>
  <c r="H163" i="1"/>
  <c r="A163" i="1" s="1"/>
  <c r="AD163" i="1" s="1"/>
  <c r="AF162" i="1"/>
  <c r="Y162" i="1"/>
  <c r="I162" i="1"/>
  <c r="H162" i="1"/>
  <c r="A162" i="1" s="1"/>
  <c r="AD162" i="1" s="1"/>
  <c r="AF161" i="1"/>
  <c r="Y161" i="1"/>
  <c r="I161" i="1"/>
  <c r="H161" i="1"/>
  <c r="A161" i="1" s="1"/>
  <c r="AD161" i="1" s="1"/>
  <c r="AF160" i="1"/>
  <c r="Y160" i="1"/>
  <c r="I160" i="1"/>
  <c r="H160" i="1"/>
  <c r="A160" i="1" s="1"/>
  <c r="AD160" i="1" s="1"/>
  <c r="AF158" i="1"/>
  <c r="Y158" i="1"/>
  <c r="I158" i="1"/>
  <c r="H158" i="1"/>
  <c r="A158" i="1" s="1"/>
  <c r="AF157" i="1"/>
  <c r="Y157" i="1"/>
  <c r="I157" i="1"/>
  <c r="H157" i="1"/>
  <c r="A157" i="1" s="1"/>
  <c r="AD157" i="1" s="1"/>
  <c r="AF156" i="1"/>
  <c r="Y156" i="1"/>
  <c r="I156" i="1"/>
  <c r="AF155" i="1"/>
  <c r="Y155" i="1"/>
  <c r="I155" i="1"/>
  <c r="H155" i="1"/>
  <c r="A155" i="1" s="1"/>
  <c r="AF154" i="1"/>
  <c r="Y154" i="1"/>
  <c r="I154" i="1"/>
  <c r="H154" i="1"/>
  <c r="A154" i="1" s="1"/>
  <c r="AD154" i="1" s="1"/>
  <c r="AF153" i="1"/>
  <c r="Y153" i="1"/>
  <c r="I153" i="1"/>
  <c r="AF152" i="1"/>
  <c r="Y152" i="1"/>
  <c r="I152" i="1"/>
  <c r="H152" i="1"/>
  <c r="A152" i="1" s="1"/>
  <c r="AF150" i="1"/>
  <c r="Y150" i="1"/>
  <c r="I150" i="1"/>
  <c r="AF149" i="1"/>
  <c r="Y149" i="1"/>
  <c r="I149" i="1"/>
  <c r="H149" i="1"/>
  <c r="A149" i="1" s="1"/>
  <c r="AD149" i="1" s="1"/>
  <c r="AF148" i="1"/>
  <c r="Y148" i="1"/>
  <c r="I148" i="1"/>
  <c r="AF147" i="1"/>
  <c r="Y147" i="1"/>
  <c r="I147" i="1"/>
  <c r="H147" i="1"/>
  <c r="A147" i="1" s="1"/>
  <c r="AD147" i="1" s="1"/>
  <c r="AF146" i="1"/>
  <c r="Y146" i="1"/>
  <c r="I146" i="1"/>
  <c r="H146" i="1"/>
  <c r="A146" i="1" s="1"/>
  <c r="AF144" i="1"/>
  <c r="Y144" i="1"/>
  <c r="I144" i="1"/>
  <c r="AF143" i="1"/>
  <c r="Y143" i="1"/>
  <c r="I143" i="1"/>
  <c r="AF142" i="1"/>
  <c r="Y142" i="1"/>
  <c r="I142" i="1"/>
  <c r="H142" i="1"/>
  <c r="A142" i="1" s="1"/>
  <c r="AD142" i="1" s="1"/>
  <c r="AF141" i="1"/>
  <c r="Y141" i="1"/>
  <c r="I141" i="1"/>
  <c r="H141" i="1"/>
  <c r="A141" i="1" s="1"/>
  <c r="AD141" i="1" s="1"/>
  <c r="AF140" i="1"/>
  <c r="Y140" i="1"/>
  <c r="I140" i="1"/>
  <c r="AF139" i="1"/>
  <c r="Y139" i="1"/>
  <c r="I139" i="1"/>
  <c r="H139" i="1"/>
  <c r="A139" i="1" s="1"/>
  <c r="W139" i="1" s="1"/>
  <c r="AF138" i="1"/>
  <c r="Y138" i="1"/>
  <c r="I138" i="1"/>
  <c r="AF137" i="1"/>
  <c r="Y137" i="1"/>
  <c r="I137" i="1"/>
  <c r="H137" i="1"/>
  <c r="A137" i="1" s="1"/>
  <c r="AD137" i="1" s="1"/>
  <c r="AF135" i="1"/>
  <c r="Y135" i="1"/>
  <c r="I135" i="1"/>
  <c r="AF134" i="1"/>
  <c r="Y134" i="1"/>
  <c r="I134" i="1"/>
  <c r="H134" i="1"/>
  <c r="A134" i="1" s="1"/>
  <c r="AF105" i="1"/>
  <c r="Y105" i="1"/>
  <c r="I105" i="1"/>
  <c r="H105" i="1"/>
  <c r="A105" i="1" s="1"/>
  <c r="AD105" i="1" s="1"/>
  <c r="AF104" i="1"/>
  <c r="Y104" i="1"/>
  <c r="I104" i="1"/>
  <c r="H104" i="1"/>
  <c r="A104" i="1" s="1"/>
  <c r="AD104" i="1" s="1"/>
  <c r="AF103" i="1"/>
  <c r="Y103" i="1"/>
  <c r="I103" i="1"/>
  <c r="AF101" i="1"/>
  <c r="Y101" i="1"/>
  <c r="I101" i="1"/>
  <c r="AF100" i="1"/>
  <c r="Y100" i="1"/>
  <c r="I100" i="1"/>
  <c r="H100" i="1"/>
  <c r="A100" i="1" s="1"/>
  <c r="AD100" i="1" s="1"/>
  <c r="AF99" i="1"/>
  <c r="Y99" i="1"/>
  <c r="I99" i="1"/>
  <c r="AF98" i="1"/>
  <c r="Y98" i="1"/>
  <c r="I98" i="1"/>
  <c r="H98" i="1"/>
  <c r="A98" i="1" s="1"/>
  <c r="AD98" i="1" s="1"/>
  <c r="AF97" i="1"/>
  <c r="Y97" i="1"/>
  <c r="I97" i="1"/>
  <c r="AF96" i="1"/>
  <c r="Y96" i="1"/>
  <c r="I96" i="1"/>
  <c r="H96" i="1"/>
  <c r="A96" i="1" s="1"/>
  <c r="AF95" i="1"/>
  <c r="Y95" i="1"/>
  <c r="I95" i="1"/>
  <c r="AF94" i="1"/>
  <c r="Y94" i="1"/>
  <c r="I94" i="1"/>
  <c r="H94" i="1"/>
  <c r="A94" i="1" s="1"/>
  <c r="AD94" i="1" s="1"/>
  <c r="AF93" i="1"/>
  <c r="Y93" i="1"/>
  <c r="I93" i="1"/>
  <c r="H93" i="1"/>
  <c r="A93" i="1" s="1"/>
  <c r="AD93" i="1" s="1"/>
  <c r="AF92" i="1"/>
  <c r="Y92" i="1"/>
  <c r="I92" i="1"/>
  <c r="H92" i="1"/>
  <c r="A92" i="1" s="1"/>
  <c r="AD92" i="1" s="1"/>
  <c r="AF91" i="1"/>
  <c r="I91" i="1"/>
  <c r="H91" i="1"/>
  <c r="A91" i="1" s="1"/>
  <c r="AD91" i="1" s="1"/>
  <c r="AF89" i="1"/>
  <c r="Y89" i="1"/>
  <c r="I89" i="1"/>
  <c r="H89" i="1"/>
  <c r="A89" i="1" s="1"/>
  <c r="AD89" i="1" s="1"/>
  <c r="AF88" i="1"/>
  <c r="Y88" i="1"/>
  <c r="I88" i="1"/>
  <c r="AF87" i="1"/>
  <c r="Y87" i="1"/>
  <c r="I87" i="1"/>
  <c r="H87" i="1"/>
  <c r="A87" i="1" s="1"/>
  <c r="AD87" i="1" s="1"/>
  <c r="AF86" i="1"/>
  <c r="Y86" i="1"/>
  <c r="I86" i="1"/>
  <c r="AF85" i="1"/>
  <c r="Y85" i="1"/>
  <c r="I85" i="1"/>
  <c r="H85" i="1"/>
  <c r="A85" i="1" s="1"/>
  <c r="AD85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D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D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AF39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D36" i="1" s="1"/>
  <c r="AF35" i="1"/>
  <c r="Y35" i="1"/>
  <c r="I35" i="1"/>
  <c r="AF34" i="1"/>
  <c r="Y34" i="1"/>
  <c r="I34" i="1"/>
  <c r="H34" i="1"/>
  <c r="A34" i="1" s="1"/>
  <c r="AD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04" i="1"/>
  <c r="W235" i="1"/>
  <c r="W226" i="1"/>
  <c r="W115" i="1"/>
  <c r="W236" i="1"/>
  <c r="W237" i="1" s="1"/>
  <c r="W250" i="1"/>
  <c r="J66" i="1" l="1"/>
  <c r="J55" i="1"/>
  <c r="J200" i="1"/>
  <c r="J40" i="1"/>
  <c r="J46" i="1"/>
  <c r="J3" i="1"/>
  <c r="J185" i="1"/>
  <c r="J69" i="1"/>
  <c r="J63" i="1"/>
  <c r="J30" i="1"/>
  <c r="J53" i="1"/>
  <c r="AD8" i="1"/>
  <c r="J52" i="1"/>
  <c r="J9" i="1"/>
  <c r="J164" i="1"/>
  <c r="J60" i="1"/>
  <c r="J192" i="1"/>
  <c r="J80" i="1"/>
  <c r="J99" i="1"/>
  <c r="J153" i="1"/>
  <c r="J170" i="1"/>
  <c r="J197" i="1"/>
  <c r="J173" i="1"/>
  <c r="J148" i="1"/>
  <c r="J62" i="1"/>
  <c r="J103" i="1"/>
  <c r="J138" i="1"/>
  <c r="J140" i="1"/>
  <c r="J202" i="1"/>
  <c r="J86" i="1"/>
  <c r="J166" i="1"/>
  <c r="J144" i="1"/>
  <c r="J180" i="1"/>
  <c r="J194" i="1"/>
  <c r="J79" i="1"/>
  <c r="J101" i="1"/>
  <c r="J183" i="1"/>
  <c r="J187" i="1"/>
  <c r="J44" i="1"/>
  <c r="J7" i="1"/>
  <c r="J28" i="1"/>
  <c r="J19" i="1"/>
  <c r="J16" i="1"/>
  <c r="J58" i="1"/>
  <c r="J4" i="1"/>
  <c r="H4" i="1"/>
  <c r="A4" i="1" s="1"/>
  <c r="H3" i="1"/>
  <c r="A3" i="1" s="1"/>
  <c r="Z3" i="1"/>
  <c r="AA3" i="1" s="1"/>
  <c r="AA4" i="1"/>
  <c r="Z4" i="1"/>
  <c r="Z7" i="1"/>
  <c r="AA7" i="1" s="1"/>
  <c r="AA20" i="1"/>
  <c r="Z20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5" i="1"/>
  <c r="Z85" i="1"/>
  <c r="AA88" i="1"/>
  <c r="Z88" i="1"/>
  <c r="AA92" i="1"/>
  <c r="Z92" i="1"/>
  <c r="Z95" i="1"/>
  <c r="AA95" i="1"/>
  <c r="AA96" i="1"/>
  <c r="Z96" i="1"/>
  <c r="AA98" i="1"/>
  <c r="Z98" i="1"/>
  <c r="AA100" i="1"/>
  <c r="Z100" i="1"/>
  <c r="AA103" i="1"/>
  <c r="Z103" i="1"/>
  <c r="AA105" i="1"/>
  <c r="Z105" i="1"/>
  <c r="Z134" i="1"/>
  <c r="AA134" i="1"/>
  <c r="AA137" i="1"/>
  <c r="Z137" i="1"/>
  <c r="AA140" i="1"/>
  <c r="Z140" i="1"/>
  <c r="Z143" i="1"/>
  <c r="AA143" i="1"/>
  <c r="AA146" i="1"/>
  <c r="Z146" i="1"/>
  <c r="Z148" i="1"/>
  <c r="AA148" i="1"/>
  <c r="AA149" i="1"/>
  <c r="Z149" i="1"/>
  <c r="AA152" i="1"/>
  <c r="Z152" i="1"/>
  <c r="AA154" i="1"/>
  <c r="Z154" i="1"/>
  <c r="AA155" i="1"/>
  <c r="Z155" i="1"/>
  <c r="Z157" i="1"/>
  <c r="AA157" i="1"/>
  <c r="AA160" i="1"/>
  <c r="Z160" i="1"/>
  <c r="AA162" i="1"/>
  <c r="Z162" i="1"/>
  <c r="AA164" i="1"/>
  <c r="Z164" i="1"/>
  <c r="AA166" i="1"/>
  <c r="Z166" i="1"/>
  <c r="AA170" i="1"/>
  <c r="Z170" i="1"/>
  <c r="Z173" i="1"/>
  <c r="AA173" i="1"/>
  <c r="AA175" i="1"/>
  <c r="Z175" i="1"/>
  <c r="Z178" i="1"/>
  <c r="AA178" i="1"/>
  <c r="AA180" i="1"/>
  <c r="Z180" i="1"/>
  <c r="Z182" i="1"/>
  <c r="AA182" i="1"/>
  <c r="AA183" i="1"/>
  <c r="Z183" i="1"/>
  <c r="AA185" i="1"/>
  <c r="Z185" i="1"/>
  <c r="AA187" i="1"/>
  <c r="Z187" i="1"/>
  <c r="AA188" i="1"/>
  <c r="Z188" i="1"/>
  <c r="AA191" i="1"/>
  <c r="Z191" i="1"/>
  <c r="AA192" i="1"/>
  <c r="Z192" i="1"/>
  <c r="Z194" i="1"/>
  <c r="AA194" i="1"/>
  <c r="Z196" i="1"/>
  <c r="AA197" i="1"/>
  <c r="Z197" i="1"/>
  <c r="Z9" i="1"/>
  <c r="AA9" i="1" s="1"/>
  <c r="Z17" i="1"/>
  <c r="AA17" i="1"/>
  <c r="Z23" i="1"/>
  <c r="AA26" i="1"/>
  <c r="Z26" i="1"/>
  <c r="Z33" i="1"/>
  <c r="AA33" i="1"/>
  <c r="AA5" i="1"/>
  <c r="Z5" i="1"/>
  <c r="Z8" i="1"/>
  <c r="AA8" i="1" s="1"/>
  <c r="AA16" i="1"/>
  <c r="Z16" i="1"/>
  <c r="AA18" i="1"/>
  <c r="Z18" i="1"/>
  <c r="AA19" i="1"/>
  <c r="Z19" i="1"/>
  <c r="Z21" i="1"/>
  <c r="AA21" i="1" s="1"/>
  <c r="AA22" i="1"/>
  <c r="Z22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86" i="1"/>
  <c r="AA86" i="1"/>
  <c r="AA87" i="1"/>
  <c r="Z87" i="1"/>
  <c r="AA89" i="1"/>
  <c r="Z89" i="1"/>
  <c r="AA93" i="1"/>
  <c r="Z93" i="1"/>
  <c r="AA94" i="1"/>
  <c r="Z94" i="1"/>
  <c r="AA97" i="1"/>
  <c r="Z97" i="1"/>
  <c r="Z99" i="1"/>
  <c r="AA99" i="1"/>
  <c r="AA101" i="1"/>
  <c r="Z101" i="1"/>
  <c r="AA104" i="1"/>
  <c r="Z104" i="1"/>
  <c r="AA135" i="1"/>
  <c r="Z135" i="1"/>
  <c r="AA138" i="1"/>
  <c r="Z138" i="1"/>
  <c r="Z139" i="1"/>
  <c r="AA139" i="1"/>
  <c r="AA141" i="1"/>
  <c r="Z141" i="1"/>
  <c r="AA142" i="1"/>
  <c r="Z142" i="1"/>
  <c r="AA144" i="1"/>
  <c r="Z144" i="1"/>
  <c r="AA147" i="1"/>
  <c r="Z147" i="1"/>
  <c r="AA150" i="1"/>
  <c r="Z150" i="1"/>
  <c r="Z153" i="1"/>
  <c r="AA153" i="1"/>
  <c r="AA156" i="1"/>
  <c r="Z156" i="1"/>
  <c r="AA161" i="1"/>
  <c r="Z161" i="1"/>
  <c r="Z163" i="1"/>
  <c r="AA163" i="1"/>
  <c r="AA165" i="1"/>
  <c r="Z165" i="1"/>
  <c r="AB165" i="1" s="1"/>
  <c r="Z167" i="1"/>
  <c r="AA167" i="1"/>
  <c r="AA171" i="1"/>
  <c r="Z171" i="1"/>
  <c r="AA172" i="1"/>
  <c r="Z172" i="1"/>
  <c r="AA176" i="1"/>
  <c r="Z176" i="1"/>
  <c r="AA177" i="1"/>
  <c r="Z177" i="1"/>
  <c r="AA179" i="1"/>
  <c r="Z179" i="1"/>
  <c r="AB179" i="1" s="1"/>
  <c r="AA181" i="1"/>
  <c r="Z181" i="1"/>
  <c r="AA184" i="1"/>
  <c r="Z184" i="1"/>
  <c r="AB184" i="1" s="1"/>
  <c r="AC184" i="1" s="1"/>
  <c r="T184" i="1" s="1"/>
  <c r="Z186" i="1"/>
  <c r="AA186" i="1"/>
  <c r="AA189" i="1"/>
  <c r="Z189" i="1"/>
  <c r="Z190" i="1"/>
  <c r="AA190" i="1"/>
  <c r="Z193" i="1"/>
  <c r="Z195" i="1"/>
  <c r="Z198" i="1"/>
  <c r="AA198" i="1"/>
  <c r="AA199" i="1"/>
  <c r="Z199" i="1"/>
  <c r="AA158" i="1"/>
  <c r="Z158" i="1"/>
  <c r="Z201" i="1"/>
  <c r="AA201" i="1"/>
  <c r="Z202" i="1"/>
  <c r="AA202" i="1"/>
  <c r="AA204" i="1"/>
  <c r="Z204" i="1"/>
  <c r="AA206" i="1"/>
  <c r="Z206" i="1"/>
  <c r="Z208" i="1"/>
  <c r="AA208" i="1"/>
  <c r="AA210" i="1"/>
  <c r="Z210" i="1"/>
  <c r="AA212" i="1"/>
  <c r="Z212" i="1"/>
  <c r="AB212" i="1" s="1"/>
  <c r="AC212" i="1" s="1"/>
  <c r="T212" i="1" s="1"/>
  <c r="Z215" i="1"/>
  <c r="AA215" i="1"/>
  <c r="AA217" i="1"/>
  <c r="Z217" i="1"/>
  <c r="AB217" i="1" s="1"/>
  <c r="AC217" i="1" s="1"/>
  <c r="T217" i="1" s="1"/>
  <c r="AA219" i="1"/>
  <c r="Z219" i="1"/>
  <c r="AB219" i="1" s="1"/>
  <c r="AC219" i="1" s="1"/>
  <c r="T219" i="1" s="1"/>
  <c r="Z222" i="1"/>
  <c r="AA222" i="1"/>
  <c r="AA224" i="1"/>
  <c r="Z224" i="1"/>
  <c r="Z226" i="1"/>
  <c r="AA226" i="1"/>
  <c r="AA228" i="1"/>
  <c r="Z228" i="1"/>
  <c r="AB228" i="1" s="1"/>
  <c r="AC228" i="1" s="1"/>
  <c r="T228" i="1" s="1"/>
  <c r="AA230" i="1"/>
  <c r="Z230" i="1"/>
  <c r="Z232" i="1"/>
  <c r="AB232" i="1" s="1"/>
  <c r="AC232" i="1" s="1"/>
  <c r="T232" i="1" s="1"/>
  <c r="AA232" i="1"/>
  <c r="AA234" i="1"/>
  <c r="Z234" i="1"/>
  <c r="AB234" i="1" s="1"/>
  <c r="AC234" i="1" s="1"/>
  <c r="T234" i="1" s="1"/>
  <c r="Z236" i="1"/>
  <c r="AA236" i="1"/>
  <c r="AA238" i="1"/>
  <c r="Z238" i="1"/>
  <c r="AB238" i="1" s="1"/>
  <c r="AC238" i="1" s="1"/>
  <c r="T238" i="1" s="1"/>
  <c r="AA240" i="1"/>
  <c r="Z240" i="1"/>
  <c r="AB240" i="1" s="1"/>
  <c r="AC240" i="1" s="1"/>
  <c r="T240" i="1" s="1"/>
  <c r="Z242" i="1"/>
  <c r="AA242" i="1"/>
  <c r="AA244" i="1"/>
  <c r="Z244" i="1"/>
  <c r="AB244" i="1" s="1"/>
  <c r="AC244" i="1" s="1"/>
  <c r="T244" i="1" s="1"/>
  <c r="AA246" i="1"/>
  <c r="Z246" i="1"/>
  <c r="AB246" i="1" s="1"/>
  <c r="AC246" i="1" s="1"/>
  <c r="T246" i="1" s="1"/>
  <c r="Z248" i="1"/>
  <c r="AA248" i="1"/>
  <c r="AA250" i="1"/>
  <c r="Z250" i="1"/>
  <c r="AB250" i="1" s="1"/>
  <c r="AC250" i="1" s="1"/>
  <c r="T250" i="1" s="1"/>
  <c r="Z252" i="1"/>
  <c r="AA252" i="1"/>
  <c r="AA254" i="1"/>
  <c r="Z254" i="1"/>
  <c r="Z256" i="1"/>
  <c r="AA256" i="1"/>
  <c r="AA258" i="1"/>
  <c r="Z258" i="1"/>
  <c r="AA200" i="1"/>
  <c r="Z200" i="1"/>
  <c r="Z203" i="1"/>
  <c r="AA203" i="1"/>
  <c r="Z205" i="1"/>
  <c r="AA205" i="1"/>
  <c r="Z207" i="1"/>
  <c r="AA207" i="1"/>
  <c r="Z209" i="1"/>
  <c r="AA209" i="1"/>
  <c r="Z211" i="1"/>
  <c r="AA211" i="1"/>
  <c r="Z213" i="1"/>
  <c r="AA213" i="1"/>
  <c r="Z216" i="1"/>
  <c r="AA216" i="1"/>
  <c r="AA218" i="1"/>
  <c r="Z218" i="1"/>
  <c r="AB218" i="1" s="1"/>
  <c r="AC218" i="1" s="1"/>
  <c r="T218" i="1" s="1"/>
  <c r="Z221" i="1"/>
  <c r="AA221" i="1"/>
  <c r="Z223" i="1"/>
  <c r="AA223" i="1"/>
  <c r="Z225" i="1"/>
  <c r="AA225" i="1"/>
  <c r="Z227" i="1"/>
  <c r="AA227" i="1"/>
  <c r="Z229" i="1"/>
  <c r="AA229" i="1"/>
  <c r="Z231" i="1"/>
  <c r="AA231" i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AA253" i="1"/>
  <c r="Z253" i="1"/>
  <c r="Z255" i="1"/>
  <c r="AA255" i="1"/>
  <c r="Z257" i="1"/>
  <c r="AA257" i="1"/>
  <c r="Z259" i="1"/>
  <c r="AA259" i="1"/>
  <c r="Y91" i="1"/>
  <c r="AC179" i="1"/>
  <c r="T179" i="1" s="1"/>
  <c r="AC165" i="1"/>
  <c r="T165" i="1" s="1"/>
  <c r="W208" i="1"/>
  <c r="W3" i="1"/>
  <c r="W238" i="1"/>
  <c r="W116" i="1"/>
  <c r="W227" i="1"/>
  <c r="W228" i="1" s="1"/>
  <c r="W4" i="1"/>
  <c r="AB249" i="1" l="1"/>
  <c r="AC249" i="1" s="1"/>
  <c r="T249" i="1" s="1"/>
  <c r="AB235" i="1"/>
  <c r="AC235" i="1" s="1"/>
  <c r="T235" i="1" s="1"/>
  <c r="AB236" i="1"/>
  <c r="AC236" i="1" s="1"/>
  <c r="T236" i="1" s="1"/>
  <c r="AB247" i="1"/>
  <c r="AC247" i="1" s="1"/>
  <c r="T247" i="1" s="1"/>
  <c r="AB245" i="1"/>
  <c r="AC245" i="1" s="1"/>
  <c r="T245" i="1" s="1"/>
  <c r="AB243" i="1"/>
  <c r="AC243" i="1" s="1"/>
  <c r="T243" i="1" s="1"/>
  <c r="AB241" i="1"/>
  <c r="AC241" i="1" s="1"/>
  <c r="T241" i="1" s="1"/>
  <c r="AB239" i="1"/>
  <c r="AC239" i="1" s="1"/>
  <c r="T239" i="1" s="1"/>
  <c r="AB237" i="1"/>
  <c r="AC237" i="1" s="1"/>
  <c r="T237" i="1" s="1"/>
  <c r="AB242" i="1"/>
  <c r="AC242" i="1" s="1"/>
  <c r="T242" i="1" s="1"/>
  <c r="AB230" i="1"/>
  <c r="AC230" i="1" s="1"/>
  <c r="T230" i="1" s="1"/>
  <c r="AB227" i="1"/>
  <c r="AC227" i="1" s="1"/>
  <c r="T227" i="1" s="1"/>
  <c r="AB225" i="1"/>
  <c r="AC225" i="1" s="1"/>
  <c r="T225" i="1" s="1"/>
  <c r="AB226" i="1"/>
  <c r="AC226" i="1" s="1"/>
  <c r="T226" i="1" s="1"/>
  <c r="AB223" i="1"/>
  <c r="AC223" i="1" s="1"/>
  <c r="T223" i="1" s="1"/>
  <c r="AB221" i="1"/>
  <c r="AC221" i="1" s="1"/>
  <c r="T221" i="1" s="1"/>
  <c r="AB216" i="1"/>
  <c r="AC216" i="1" s="1"/>
  <c r="T216" i="1" s="1"/>
  <c r="AB211" i="1"/>
  <c r="AC211" i="1" s="1"/>
  <c r="T211" i="1" s="1"/>
  <c r="AB222" i="1"/>
  <c r="AC222" i="1" s="1"/>
  <c r="T222" i="1" s="1"/>
  <c r="AB215" i="1"/>
  <c r="AC215" i="1" s="1"/>
  <c r="T215" i="1" s="1"/>
  <c r="AB206" i="1"/>
  <c r="AC206" i="1" s="1"/>
  <c r="T206" i="1" s="1"/>
  <c r="AB194" i="1"/>
  <c r="AC194" i="1" s="1"/>
  <c r="T194" i="1" s="1"/>
  <c r="AB191" i="1"/>
  <c r="AC191" i="1" s="1"/>
  <c r="T191" i="1" s="1"/>
  <c r="AB199" i="1"/>
  <c r="AC199" i="1" s="1"/>
  <c r="T199" i="1" s="1"/>
  <c r="AB188" i="1"/>
  <c r="AC188" i="1" s="1"/>
  <c r="T188" i="1" s="1"/>
  <c r="AB187" i="1"/>
  <c r="AC187" i="1" s="1"/>
  <c r="T187" i="1" s="1"/>
  <c r="AB175" i="1"/>
  <c r="AC175" i="1" s="1"/>
  <c r="T175" i="1" s="1"/>
  <c r="AB147" i="1"/>
  <c r="AC147" i="1" s="1"/>
  <c r="T147" i="1" s="1"/>
  <c r="AB172" i="1"/>
  <c r="AC172" i="1" s="1"/>
  <c r="T172" i="1" s="1"/>
  <c r="AB152" i="1"/>
  <c r="AC152" i="1" s="1"/>
  <c r="T152" i="1" s="1"/>
  <c r="AB149" i="1"/>
  <c r="AC149" i="1" s="1"/>
  <c r="T149" i="1" s="1"/>
  <c r="AB139" i="1"/>
  <c r="AC139" i="1" s="1"/>
  <c r="T139" i="1" s="1"/>
  <c r="AB137" i="1"/>
  <c r="AC137" i="1" s="1"/>
  <c r="T137" i="1" s="1"/>
  <c r="AB57" i="1"/>
  <c r="AC57" i="1" s="1"/>
  <c r="T57" i="1" s="1"/>
  <c r="AB51" i="1"/>
  <c r="AC51" i="1" s="1"/>
  <c r="T51" i="1" s="1"/>
  <c r="AB100" i="1"/>
  <c r="AC100" i="1" s="1"/>
  <c r="T100" i="1" s="1"/>
  <c r="AB98" i="1"/>
  <c r="AC98" i="1" s="1"/>
  <c r="T98" i="1" s="1"/>
  <c r="AB85" i="1"/>
  <c r="AC85" i="1" s="1"/>
  <c r="T85" i="1" s="1"/>
  <c r="AB78" i="1"/>
  <c r="AC78" i="1" s="1"/>
  <c r="T78" i="1" s="1"/>
  <c r="AB213" i="1"/>
  <c r="AC213" i="1" s="1"/>
  <c r="T213" i="1" s="1"/>
  <c r="AB200" i="1"/>
  <c r="AC200" i="1" s="1"/>
  <c r="T200" i="1" s="1"/>
  <c r="AB210" i="1"/>
  <c r="AC210" i="1" s="1"/>
  <c r="T210" i="1" s="1"/>
  <c r="AB197" i="1"/>
  <c r="AC197" i="1" s="1"/>
  <c r="T197" i="1" s="1"/>
  <c r="AB205" i="1"/>
  <c r="AC205" i="1" s="1"/>
  <c r="T205" i="1" s="1"/>
  <c r="AB202" i="1"/>
  <c r="AC202" i="1" s="1"/>
  <c r="T202" i="1" s="1"/>
  <c r="AB192" i="1"/>
  <c r="AC192" i="1" s="1"/>
  <c r="T192" i="1" s="1"/>
  <c r="AB190" i="1"/>
  <c r="AC190" i="1" s="1"/>
  <c r="T190" i="1" s="1"/>
  <c r="AB189" i="1"/>
  <c r="AC189" i="1" s="1"/>
  <c r="T189" i="1" s="1"/>
  <c r="AB185" i="1"/>
  <c r="AC185" i="1" s="1"/>
  <c r="T185" i="1" s="1"/>
  <c r="AB183" i="1"/>
  <c r="AC183" i="1" s="1"/>
  <c r="T183" i="1" s="1"/>
  <c r="AB166" i="1"/>
  <c r="AC166" i="1" s="1"/>
  <c r="T166" i="1" s="1"/>
  <c r="AB181" i="1"/>
  <c r="AC181" i="1" s="1"/>
  <c r="T181" i="1" s="1"/>
  <c r="AB171" i="1"/>
  <c r="AC171" i="1" s="1"/>
  <c r="T171" i="1" s="1"/>
  <c r="AB180" i="1"/>
  <c r="AC180" i="1" s="1"/>
  <c r="T180" i="1" s="1"/>
  <c r="AB178" i="1"/>
  <c r="AC178" i="1" s="1"/>
  <c r="T178" i="1" s="1"/>
  <c r="AB177" i="1"/>
  <c r="AC177" i="1" s="1"/>
  <c r="T177" i="1" s="1"/>
  <c r="AB176" i="1"/>
  <c r="AC176" i="1" s="1"/>
  <c r="T176" i="1" s="1"/>
  <c r="AB170" i="1"/>
  <c r="AC170" i="1" s="1"/>
  <c r="T170" i="1" s="1"/>
  <c r="AB164" i="1"/>
  <c r="AC164" i="1" s="1"/>
  <c r="T164" i="1" s="1"/>
  <c r="AB161" i="1"/>
  <c r="AC161" i="1" s="1"/>
  <c r="T161" i="1" s="1"/>
  <c r="AB156" i="1"/>
  <c r="AC156" i="1" s="1"/>
  <c r="T156" i="1" s="1"/>
  <c r="AB144" i="1"/>
  <c r="AC144" i="1" s="1"/>
  <c r="T144" i="1" s="1"/>
  <c r="AB142" i="1"/>
  <c r="AC142" i="1" s="1"/>
  <c r="T142" i="1" s="1"/>
  <c r="AB141" i="1"/>
  <c r="AC141" i="1" s="1"/>
  <c r="T141" i="1" s="1"/>
  <c r="AB138" i="1"/>
  <c r="AC138" i="1" s="1"/>
  <c r="T138" i="1" s="1"/>
  <c r="AB134" i="1"/>
  <c r="AC134" i="1" s="1"/>
  <c r="T134" i="1" s="1"/>
  <c r="AB82" i="1"/>
  <c r="AC82" i="1" s="1"/>
  <c r="T82" i="1" s="1"/>
  <c r="AB162" i="1"/>
  <c r="AC162" i="1" s="1"/>
  <c r="T162" i="1" s="1"/>
  <c r="AB155" i="1"/>
  <c r="AC155" i="1" s="1"/>
  <c r="T155" i="1" s="1"/>
  <c r="AB154" i="1"/>
  <c r="AC154" i="1" s="1"/>
  <c r="T154" i="1" s="1"/>
  <c r="AB160" i="1"/>
  <c r="AC160" i="1" s="1"/>
  <c r="T160" i="1" s="1"/>
  <c r="AB150" i="1"/>
  <c r="AC150" i="1" s="1"/>
  <c r="T150" i="1" s="1"/>
  <c r="AB146" i="1"/>
  <c r="AC146" i="1" s="1"/>
  <c r="T146" i="1" s="1"/>
  <c r="AB135" i="1"/>
  <c r="AC135" i="1" s="1"/>
  <c r="T135" i="1" s="1"/>
  <c r="AB104" i="1"/>
  <c r="AC104" i="1" s="1"/>
  <c r="T104" i="1" s="1"/>
  <c r="AB101" i="1"/>
  <c r="AC101" i="1" s="1"/>
  <c r="T101" i="1" s="1"/>
  <c r="AB105" i="1"/>
  <c r="AC105" i="1" s="1"/>
  <c r="T105" i="1" s="1"/>
  <c r="AB103" i="1"/>
  <c r="AC103" i="1" s="1"/>
  <c r="T103" i="1" s="1"/>
  <c r="AB96" i="1"/>
  <c r="AC96" i="1" s="1"/>
  <c r="T96" i="1" s="1"/>
  <c r="AB92" i="1"/>
  <c r="AC92" i="1" s="1"/>
  <c r="T92" i="1" s="1"/>
  <c r="AB97" i="1"/>
  <c r="AC97" i="1" s="1"/>
  <c r="T97" i="1" s="1"/>
  <c r="AB89" i="1"/>
  <c r="AC89" i="1" s="1"/>
  <c r="T89" i="1" s="1"/>
  <c r="AB87" i="1"/>
  <c r="AC87" i="1" s="1"/>
  <c r="T87" i="1" s="1"/>
  <c r="AB84" i="1"/>
  <c r="AC84" i="1" s="1"/>
  <c r="T84" i="1" s="1"/>
  <c r="AB80" i="1"/>
  <c r="AC80" i="1" s="1"/>
  <c r="T80" i="1" s="1"/>
  <c r="AB94" i="1"/>
  <c r="AC94" i="1" s="1"/>
  <c r="T94" i="1" s="1"/>
  <c r="AB93" i="1"/>
  <c r="AC93" i="1" s="1"/>
  <c r="T93" i="1" s="1"/>
  <c r="AB88" i="1"/>
  <c r="AC88" i="1" s="1"/>
  <c r="T88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2" i="1"/>
  <c r="AC22" i="1" s="1"/>
  <c r="T22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6" i="1"/>
  <c r="AC16" i="1" s="1"/>
  <c r="T16" i="1" s="1"/>
  <c r="AB7" i="1"/>
  <c r="AC7" i="1" s="1"/>
  <c r="T7" i="1" s="1"/>
  <c r="Z91" i="1"/>
  <c r="AA91" i="1"/>
  <c r="AB203" i="1"/>
  <c r="AC203" i="1" s="1"/>
  <c r="T203" i="1" s="1"/>
  <c r="AB198" i="1"/>
  <c r="AC198" i="1" s="1"/>
  <c r="T198" i="1" s="1"/>
  <c r="AA195" i="1"/>
  <c r="AB195" i="1" s="1"/>
  <c r="AC195" i="1" s="1"/>
  <c r="T195" i="1" s="1"/>
  <c r="AA193" i="1"/>
  <c r="AB193" i="1" s="1"/>
  <c r="AC193" i="1" s="1"/>
  <c r="T193" i="1" s="1"/>
  <c r="AB186" i="1"/>
  <c r="AC186" i="1" s="1"/>
  <c r="T186" i="1" s="1"/>
  <c r="AB167" i="1"/>
  <c r="AC167" i="1" s="1"/>
  <c r="T167" i="1" s="1"/>
  <c r="AB163" i="1"/>
  <c r="AC163" i="1" s="1"/>
  <c r="T163" i="1" s="1"/>
  <c r="AB153" i="1"/>
  <c r="AC153" i="1" s="1"/>
  <c r="T153" i="1" s="1"/>
  <c r="AB99" i="1"/>
  <c r="AC99" i="1" s="1"/>
  <c r="T99" i="1" s="1"/>
  <c r="AB86" i="1"/>
  <c r="AC86" i="1" s="1"/>
  <c r="T86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1" i="1"/>
  <c r="AC21" i="1" s="1"/>
  <c r="T21" i="1" s="1"/>
  <c r="AB8" i="1"/>
  <c r="AC8" i="1" s="1"/>
  <c r="T8" i="1" s="1"/>
  <c r="AB33" i="1"/>
  <c r="AC33" i="1" s="1"/>
  <c r="T33" i="1" s="1"/>
  <c r="AB26" i="1"/>
  <c r="AC26" i="1" s="1"/>
  <c r="T26" i="1" s="1"/>
  <c r="AB17" i="1"/>
  <c r="AC17" i="1" s="1"/>
  <c r="T17" i="1" s="1"/>
  <c r="AA196" i="1"/>
  <c r="AB196" i="1" s="1"/>
  <c r="AC196" i="1" s="1"/>
  <c r="T196" i="1" s="1"/>
  <c r="AB182" i="1"/>
  <c r="AC182" i="1" s="1"/>
  <c r="T182" i="1" s="1"/>
  <c r="AB173" i="1"/>
  <c r="AC173" i="1" s="1"/>
  <c r="T173" i="1" s="1"/>
  <c r="AB157" i="1"/>
  <c r="AC157" i="1" s="1"/>
  <c r="T157" i="1" s="1"/>
  <c r="AB148" i="1"/>
  <c r="AC148" i="1" s="1"/>
  <c r="T148" i="1" s="1"/>
  <c r="AB143" i="1"/>
  <c r="AC143" i="1" s="1"/>
  <c r="T143" i="1" s="1"/>
  <c r="AB140" i="1"/>
  <c r="AC140" i="1" s="1"/>
  <c r="T140" i="1" s="1"/>
  <c r="AB95" i="1"/>
  <c r="AC95" i="1" s="1"/>
  <c r="T95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20" i="1"/>
  <c r="AC20" i="1" s="1"/>
  <c r="T20" i="1" s="1"/>
  <c r="AB3" i="1"/>
  <c r="AC3" i="1" s="1"/>
  <c r="T3" i="1" s="1"/>
  <c r="AB209" i="1"/>
  <c r="AC209" i="1" s="1"/>
  <c r="T209" i="1" s="1"/>
  <c r="AB207" i="1"/>
  <c r="AC207" i="1" s="1"/>
  <c r="T207" i="1" s="1"/>
  <c r="AB208" i="1"/>
  <c r="AC208" i="1" s="1"/>
  <c r="T208" i="1" s="1"/>
  <c r="AB158" i="1"/>
  <c r="AC158" i="1" s="1"/>
  <c r="T158" i="1" s="1"/>
  <c r="AB204" i="1"/>
  <c r="AC204" i="1" s="1"/>
  <c r="T204" i="1" s="1"/>
  <c r="AB201" i="1"/>
  <c r="AC201" i="1" s="1"/>
  <c r="T201" i="1" s="1"/>
  <c r="W239" i="1"/>
  <c r="W117" i="1"/>
  <c r="W6" i="1"/>
  <c r="H16" i="1" l="1"/>
  <c r="A16" i="1" s="1"/>
  <c r="H18" i="1"/>
  <c r="A18" i="1" s="1"/>
  <c r="AB91" i="1"/>
  <c r="AC91" i="1" s="1"/>
  <c r="T91" i="1" s="1"/>
  <c r="H17" i="1"/>
  <c r="A17" i="1" s="1"/>
  <c r="W240" i="1"/>
  <c r="W118" i="1"/>
  <c r="W7" i="1"/>
  <c r="H9" i="1" l="1"/>
  <c r="A9" i="1" s="1"/>
  <c r="H21" i="1"/>
  <c r="A21" i="1" s="1"/>
  <c r="H25" i="1"/>
  <c r="A25" i="1" s="1"/>
  <c r="H26" i="1"/>
  <c r="A26" i="1" s="1"/>
  <c r="W241" i="1"/>
  <c r="W119" i="1"/>
  <c r="W8" i="1"/>
  <c r="H19" i="1" l="1"/>
  <c r="A19" i="1" s="1"/>
  <c r="W19" i="1" s="1"/>
  <c r="H27" i="1"/>
  <c r="A27" i="1" s="1"/>
  <c r="H23" i="1"/>
  <c r="A23" i="1" s="1"/>
  <c r="W242" i="1"/>
  <c r="W9" i="1"/>
  <c r="W10" i="1"/>
  <c r="H20" i="1" l="1"/>
  <c r="A20" i="1" s="1"/>
  <c r="H29" i="1"/>
  <c r="A29" i="1" s="1"/>
  <c r="W20" i="1"/>
  <c r="W243" i="1"/>
  <c r="W11" i="1"/>
  <c r="H24" i="1" l="1"/>
  <c r="A24" i="1" s="1"/>
  <c r="H28" i="1"/>
  <c r="A28" i="1" s="1"/>
  <c r="H30" i="1"/>
  <c r="A30" i="1" s="1"/>
  <c r="W29" i="1"/>
  <c r="W244" i="1"/>
  <c r="W12" i="1"/>
  <c r="W21" i="1"/>
  <c r="H33" i="1" l="1"/>
  <c r="A33" i="1" s="1"/>
  <c r="W30" i="1"/>
  <c r="W245" i="1"/>
  <c r="W13" i="1"/>
  <c r="W22" i="1"/>
  <c r="H35" i="1" l="1"/>
  <c r="A35" i="1" s="1"/>
  <c r="W246" i="1"/>
  <c r="W24" i="1"/>
  <c r="W31" i="1"/>
  <c r="W23" i="1"/>
  <c r="W14" i="1"/>
  <c r="H37" i="1" l="1"/>
  <c r="A37" i="1" s="1"/>
  <c r="H41" i="1"/>
  <c r="A41" i="1" s="1"/>
  <c r="W247" i="1"/>
  <c r="W32" i="1"/>
  <c r="W25" i="1"/>
  <c r="W15" i="1"/>
  <c r="H40" i="1" l="1"/>
  <c r="A40" i="1" s="1"/>
  <c r="W33" i="1"/>
  <c r="W26" i="1"/>
  <c r="W16" i="1"/>
  <c r="H44" i="1" l="1"/>
  <c r="A44" i="1" s="1"/>
  <c r="H43" i="1"/>
  <c r="A43" i="1" s="1"/>
  <c r="W37" i="1"/>
  <c r="W38" i="1"/>
  <c r="W27" i="1"/>
  <c r="W34" i="1"/>
  <c r="W17" i="1"/>
  <c r="W18" i="1"/>
  <c r="H46" i="1" l="1"/>
  <c r="A46" i="1" s="1"/>
  <c r="H45" i="1"/>
  <c r="A45" i="1" s="1"/>
  <c r="W39" i="1"/>
  <c r="W40" i="1"/>
  <c r="W35" i="1"/>
  <c r="W28" i="1"/>
  <c r="H47" i="1" l="1"/>
  <c r="A47" i="1" s="1"/>
  <c r="H48" i="1"/>
  <c r="A48" i="1" s="1"/>
  <c r="H49" i="1"/>
  <c r="A49" i="1" s="1"/>
  <c r="W41" i="1"/>
  <c r="W42" i="1"/>
  <c r="W36" i="1"/>
  <c r="W43" i="1"/>
  <c r="H50" i="1" l="1"/>
  <c r="A50" i="1" s="1"/>
  <c r="W44" i="1"/>
  <c r="H51" i="1" l="1"/>
  <c r="A51" i="1" s="1"/>
  <c r="H53" i="1"/>
  <c r="A53" i="1" s="1"/>
  <c r="W53" i="1" s="1"/>
  <c r="W45" i="1"/>
  <c r="H52" i="1" l="1"/>
  <c r="A52" i="1" s="1"/>
  <c r="W52" i="1" s="1"/>
  <c r="W46" i="1"/>
  <c r="H54" i="1" l="1"/>
  <c r="A54" i="1" s="1"/>
  <c r="W54" i="1" s="1"/>
  <c r="H74" i="1"/>
  <c r="A74" i="1" s="1"/>
  <c r="W47" i="1"/>
  <c r="H55" i="1" l="1"/>
  <c r="A55" i="1" s="1"/>
  <c r="W55" i="1" s="1"/>
  <c r="H76" i="1"/>
  <c r="A76" i="1" s="1"/>
  <c r="W48" i="1"/>
  <c r="H56" i="1" l="1"/>
  <c r="A56" i="1" s="1"/>
  <c r="H81" i="1"/>
  <c r="A81" i="1" s="1"/>
  <c r="W49" i="1"/>
  <c r="W56" i="1"/>
  <c r="H57" i="1" l="1"/>
  <c r="A57" i="1" s="1"/>
  <c r="H83" i="1"/>
  <c r="A83" i="1" s="1"/>
  <c r="W50" i="1"/>
  <c r="W57" i="1"/>
  <c r="H60" i="1" l="1"/>
  <c r="A60" i="1" s="1"/>
  <c r="H58" i="1"/>
  <c r="A58" i="1" s="1"/>
  <c r="W51" i="1"/>
  <c r="W58" i="1"/>
  <c r="H62" i="1" l="1"/>
  <c r="A62" i="1" s="1"/>
  <c r="W62" i="1" s="1"/>
  <c r="H66" i="1"/>
  <c r="A66" i="1" s="1"/>
  <c r="W66" i="1" s="1"/>
  <c r="H88" i="1"/>
  <c r="A88" i="1" s="1"/>
  <c r="W63" i="1"/>
  <c r="W67" i="1"/>
  <c r="W59" i="1"/>
  <c r="H95" i="1" l="1"/>
  <c r="A95" i="1" s="1"/>
  <c r="W60" i="1"/>
  <c r="W64" i="1"/>
  <c r="H97" i="1" l="1"/>
  <c r="A97" i="1" s="1"/>
  <c r="W61" i="1"/>
  <c r="H69" i="1" l="1"/>
  <c r="A69" i="1" s="1"/>
  <c r="W69" i="1" s="1"/>
  <c r="H135" i="1"/>
  <c r="A135" i="1" s="1"/>
  <c r="W70" i="1"/>
  <c r="H79" i="1" l="1"/>
  <c r="A79" i="1" s="1"/>
  <c r="W79" i="1" s="1"/>
  <c r="W71" i="1"/>
  <c r="H80" i="1" l="1"/>
  <c r="A80" i="1" s="1"/>
  <c r="W80" i="1" s="1"/>
  <c r="H143" i="1"/>
  <c r="A143" i="1" s="1"/>
  <c r="W72" i="1"/>
  <c r="W81" i="1"/>
  <c r="H86" i="1" l="1"/>
  <c r="A86" i="1" s="1"/>
  <c r="H150" i="1"/>
  <c r="A150" i="1" s="1"/>
  <c r="W73" i="1"/>
  <c r="W82" i="1"/>
  <c r="H99" i="1" l="1"/>
  <c r="A99" i="1" s="1"/>
  <c r="H156" i="1"/>
  <c r="A156" i="1" s="1"/>
  <c r="W152" i="1"/>
  <c r="W83" i="1"/>
  <c r="W74" i="1"/>
  <c r="H101" i="1" l="1"/>
  <c r="A101" i="1" s="1"/>
  <c r="W84" i="1"/>
  <c r="W89" i="1"/>
  <c r="W75" i="1"/>
  <c r="W85" i="1"/>
  <c r="H103" i="1" l="1"/>
  <c r="A103" i="1" s="1"/>
  <c r="H138" i="1"/>
  <c r="A138" i="1" s="1"/>
  <c r="W138" i="1" s="1"/>
  <c r="H176" i="1"/>
  <c r="A176" i="1" s="1"/>
  <c r="W90" i="1"/>
  <c r="W86" i="1"/>
  <c r="W76" i="1"/>
  <c r="W87" i="1"/>
  <c r="H140" i="1" l="1"/>
  <c r="A140" i="1" s="1"/>
  <c r="H178" i="1"/>
  <c r="A178" i="1" s="1"/>
  <c r="W105" i="1"/>
  <c r="W134" i="1"/>
  <c r="W140" i="1"/>
  <c r="W91" i="1"/>
  <c r="W141" i="1"/>
  <c r="W88" i="1"/>
  <c r="W77" i="1"/>
  <c r="H144" i="1" l="1"/>
  <c r="A144" i="1" s="1"/>
  <c r="H184" i="1"/>
  <c r="A184" i="1" s="1"/>
  <c r="W146" i="1"/>
  <c r="W135" i="1"/>
  <c r="W92" i="1"/>
  <c r="W147" i="1"/>
  <c r="W78" i="1"/>
  <c r="W142" i="1"/>
  <c r="H148" i="1" l="1"/>
  <c r="A148" i="1" s="1"/>
  <c r="W163" i="1"/>
  <c r="H189" i="1"/>
  <c r="A189" i="1" s="1"/>
  <c r="W165" i="1"/>
  <c r="W143" i="1"/>
  <c r="W93" i="1"/>
  <c r="W136" i="1"/>
  <c r="W148" i="1"/>
  <c r="H153" i="1" l="1"/>
  <c r="A153" i="1" s="1"/>
  <c r="H191" i="1"/>
  <c r="A191" i="1" s="1"/>
  <c r="W154" i="1"/>
  <c r="W149" i="1"/>
  <c r="W94" i="1"/>
  <c r="W150" i="1"/>
  <c r="W137" i="1"/>
  <c r="W144" i="1"/>
  <c r="W153" i="1"/>
  <c r="H164" i="1" l="1"/>
  <c r="A164" i="1" s="1"/>
  <c r="W164" i="1" s="1"/>
  <c r="H193" i="1"/>
  <c r="A193" i="1" s="1"/>
  <c r="W95" i="1"/>
  <c r="W155" i="1"/>
  <c r="H166" i="1" l="1"/>
  <c r="A166" i="1" s="1"/>
  <c r="W166" i="1" s="1"/>
  <c r="H198" i="1"/>
  <c r="A198" i="1" s="1"/>
  <c r="W96" i="1"/>
  <c r="W167" i="1"/>
  <c r="W156" i="1"/>
  <c r="H170" i="1" l="1"/>
  <c r="A170" i="1" s="1"/>
  <c r="W170" i="1" s="1"/>
  <c r="W201" i="1"/>
  <c r="W168" i="1"/>
  <c r="W157" i="1"/>
  <c r="W158" i="1" s="1"/>
  <c r="W171" i="1"/>
  <c r="W97" i="1"/>
  <c r="H173" i="1" l="1"/>
  <c r="A173" i="1" s="1"/>
  <c r="W159" i="1"/>
  <c r="W98" i="1"/>
  <c r="H180" i="1" l="1"/>
  <c r="A180" i="1" s="1"/>
  <c r="AD41" i="1"/>
  <c r="AD39" i="1"/>
  <c r="AD56" i="1"/>
  <c r="AD50" i="1"/>
  <c r="AD45" i="1"/>
  <c r="AD47" i="1"/>
  <c r="AD57" i="1"/>
  <c r="AD49" i="1"/>
  <c r="AD29" i="1"/>
  <c r="AD27" i="1"/>
  <c r="AD18" i="1"/>
  <c r="X204" i="1"/>
  <c r="AD203" i="1"/>
  <c r="AD184" i="1"/>
  <c r="AD176" i="1"/>
  <c r="AD33" i="1"/>
  <c r="AD26" i="1"/>
  <c r="AD17" i="1"/>
  <c r="AD23" i="1"/>
  <c r="AD35" i="1"/>
  <c r="AD37" i="1"/>
  <c r="AD48" i="1"/>
  <c r="AD88" i="1"/>
  <c r="AD97" i="1"/>
  <c r="AD135" i="1"/>
  <c r="AD143" i="1"/>
  <c r="AD150" i="1"/>
  <c r="AD156" i="1"/>
  <c r="X165" i="1"/>
  <c r="AD193" i="1"/>
  <c r="AD206" i="1"/>
  <c r="AD198" i="1"/>
  <c r="AD191" i="1"/>
  <c r="AD43" i="1"/>
  <c r="AD51" i="1"/>
  <c r="AD74" i="1"/>
  <c r="AD81" i="1"/>
  <c r="AD76" i="1"/>
  <c r="AD83" i="1"/>
  <c r="AD95" i="1"/>
  <c r="AD178" i="1"/>
  <c r="AD189" i="1"/>
  <c r="X163" i="1"/>
  <c r="W175" i="1"/>
  <c r="W173" i="1"/>
  <c r="W160" i="1"/>
  <c r="W99" i="1"/>
  <c r="H183" i="1" l="1"/>
  <c r="A183" i="1" s="1"/>
  <c r="W100" i="1"/>
  <c r="W161" i="1"/>
  <c r="W176" i="1"/>
  <c r="H185" i="1" l="1"/>
  <c r="A185" i="1" s="1"/>
  <c r="W177" i="1"/>
  <c r="W101" i="1"/>
  <c r="W162" i="1"/>
  <c r="H187" i="1" l="1"/>
  <c r="A187" i="1" s="1"/>
  <c r="W178" i="1"/>
  <c r="W102" i="1"/>
  <c r="H192" i="1" l="1"/>
  <c r="A192" i="1" s="1"/>
  <c r="W190" i="1"/>
  <c r="W189" i="1"/>
  <c r="W191" i="1"/>
  <c r="W179" i="1"/>
  <c r="W103" i="1"/>
  <c r="H194" i="1" l="1"/>
  <c r="A194" i="1" s="1"/>
  <c r="W192" i="1"/>
  <c r="W180" i="1"/>
  <c r="W104" i="1"/>
  <c r="H197" i="1" l="1"/>
  <c r="A197" i="1" s="1"/>
  <c r="W181" i="1"/>
  <c r="W193" i="1"/>
  <c r="H200" i="1" l="1"/>
  <c r="A200" i="1" s="1"/>
  <c r="W182" i="1"/>
  <c r="W183" i="1"/>
  <c r="W194" i="1"/>
  <c r="H202" i="1" l="1"/>
  <c r="A202" i="1" s="1"/>
  <c r="W200" i="1"/>
  <c r="W195" i="1"/>
  <c r="W196" i="1"/>
  <c r="W184" i="1"/>
  <c r="H205" i="1" l="1"/>
  <c r="A205" i="1" s="1"/>
  <c r="W197" i="1"/>
  <c r="W198" i="1"/>
  <c r="W185" i="1"/>
  <c r="W202" i="1"/>
  <c r="W205" i="1" l="1"/>
  <c r="H207" i="1"/>
  <c r="A207" i="1" s="1"/>
  <c r="W186" i="1"/>
  <c r="W206" i="1"/>
  <c r="W187" i="1"/>
  <c r="W203" i="1"/>
  <c r="W199" i="1"/>
  <c r="W207" i="1" l="1"/>
  <c r="H209" i="1"/>
  <c r="A209" i="1" s="1"/>
  <c r="W188" i="1"/>
  <c r="W209" i="1" l="1"/>
  <c r="H212" i="1"/>
  <c r="A212" i="1" s="1"/>
  <c r="H215" i="1"/>
  <c r="A215" i="1" s="1"/>
  <c r="W210" i="1"/>
  <c r="W211" i="1"/>
  <c r="W212" i="1"/>
  <c r="X189" i="1" l="1"/>
  <c r="AD185" i="1"/>
  <c r="AD138" i="1"/>
  <c r="AD183" i="1"/>
  <c r="X168" i="1"/>
  <c r="X52" i="1"/>
  <c r="X41" i="1"/>
  <c r="AD7" i="1"/>
  <c r="AD52" i="1"/>
  <c r="X105" i="1"/>
  <c r="X39" i="1"/>
  <c r="X83" i="1"/>
  <c r="AD58" i="1"/>
  <c r="X79" i="1"/>
  <c r="AD62" i="1"/>
  <c r="AD99" i="1"/>
  <c r="AD148" i="1"/>
  <c r="AD4" i="1"/>
  <c r="AD153" i="1"/>
  <c r="AD144" i="1"/>
  <c r="AD54" i="1"/>
  <c r="X157" i="1"/>
  <c r="X138" i="1"/>
  <c r="X72" i="1"/>
  <c r="AD140" i="1"/>
  <c r="X37" i="1"/>
  <c r="X170" i="1"/>
  <c r="AD173" i="1"/>
  <c r="X54" i="1"/>
  <c r="AD103" i="1"/>
  <c r="X171" i="1"/>
  <c r="X95" i="1"/>
  <c r="AD46" i="1"/>
  <c r="X89" i="1"/>
  <c r="AD101" i="1"/>
  <c r="AD180" i="1"/>
  <c r="X29" i="1"/>
  <c r="AD44" i="1"/>
  <c r="X154" i="1"/>
  <c r="AD79" i="1"/>
  <c r="AD86" i="1"/>
  <c r="AD24" i="1"/>
  <c r="AD187" i="1"/>
  <c r="X62" i="1"/>
  <c r="AD60" i="1"/>
  <c r="AD192" i="1"/>
  <c r="AD197" i="1"/>
  <c r="X200" i="1"/>
  <c r="X207" i="1"/>
  <c r="AD200" i="1"/>
  <c r="AD202" i="1"/>
  <c r="AD209" i="1"/>
  <c r="AD194" i="1"/>
  <c r="AD212" i="1"/>
  <c r="AD215" i="1"/>
  <c r="A1" i="2"/>
  <c r="D3" i="4"/>
  <c r="X209" i="1"/>
  <c r="AD207" i="1"/>
  <c r="W213" i="1"/>
  <c r="C6" i="4" l="1"/>
  <c r="C8" i="4"/>
  <c r="C10" i="4"/>
  <c r="C12" i="4"/>
  <c r="C14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C5" i="4"/>
  <c r="C7" i="4"/>
  <c r="C9" i="4"/>
  <c r="C11" i="4"/>
  <c r="C13" i="4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C57" i="4"/>
  <c r="E3" i="2"/>
  <c r="E41" i="2" s="1"/>
  <c r="E79" i="2" s="1"/>
  <c r="D7" i="2"/>
  <c r="D45" i="2" s="1"/>
  <c r="D83" i="2" s="1"/>
  <c r="E1" i="2"/>
  <c r="D5" i="2"/>
  <c r="D43" i="2" s="1"/>
  <c r="D81" i="2" s="1"/>
  <c r="W214" i="1"/>
  <c r="H6" i="2" l="1"/>
  <c r="H44" i="2" s="1"/>
  <c r="H82" i="2" s="1"/>
  <c r="H5" i="2"/>
  <c r="H43" i="2" s="1"/>
  <c r="H81" i="2" s="1"/>
  <c r="H3" i="2"/>
  <c r="H41" i="2" s="1"/>
  <c r="H79" i="2" s="1"/>
  <c r="M11" i="4"/>
  <c r="F11" i="4"/>
  <c r="G11" i="4"/>
  <c r="D11" i="4"/>
  <c r="N11" i="4"/>
  <c r="E11" i="4"/>
  <c r="F44" i="4"/>
  <c r="M44" i="4"/>
  <c r="E44" i="4"/>
  <c r="D44" i="4"/>
  <c r="N44" i="4"/>
  <c r="G44" i="4"/>
  <c r="M10" i="4"/>
  <c r="E10" i="4"/>
  <c r="F10" i="4"/>
  <c r="G10" i="4"/>
  <c r="N10" i="4"/>
  <c r="D10" i="4"/>
  <c r="N30" i="4"/>
  <c r="M30" i="4"/>
  <c r="E30" i="4"/>
  <c r="F30" i="4"/>
  <c r="D30" i="4"/>
  <c r="G30" i="4"/>
  <c r="E50" i="4"/>
  <c r="N50" i="4"/>
  <c r="J50" i="4"/>
  <c r="L50" i="4" s="1"/>
  <c r="I50" i="4"/>
  <c r="F50" i="4"/>
  <c r="M50" i="4"/>
  <c r="G50" i="4"/>
  <c r="K50" i="4"/>
  <c r="D50" i="4"/>
  <c r="H50" i="4"/>
  <c r="F23" i="4"/>
  <c r="E23" i="4"/>
  <c r="G23" i="4"/>
  <c r="M23" i="4"/>
  <c r="D23" i="4"/>
  <c r="N23" i="4"/>
  <c r="E7" i="4"/>
  <c r="D7" i="4"/>
  <c r="G7" i="4"/>
  <c r="F7" i="4"/>
  <c r="N7" i="4"/>
  <c r="M7" i="4"/>
  <c r="F29" i="4"/>
  <c r="D29" i="4"/>
  <c r="N29" i="4"/>
  <c r="G29" i="4"/>
  <c r="M29" i="4"/>
  <c r="E29" i="4"/>
  <c r="M37" i="4"/>
  <c r="D37" i="4"/>
  <c r="N37" i="4"/>
  <c r="F37" i="4"/>
  <c r="E37" i="4"/>
  <c r="G37" i="4"/>
  <c r="G6" i="4"/>
  <c r="N6" i="4"/>
  <c r="D6" i="4"/>
  <c r="M6" i="4"/>
  <c r="F6" i="4"/>
  <c r="E6" i="4"/>
  <c r="N26" i="4"/>
  <c r="D26" i="4"/>
  <c r="E26" i="4"/>
  <c r="G26" i="4"/>
  <c r="M26" i="4"/>
  <c r="F26" i="4"/>
  <c r="G48" i="4"/>
  <c r="D48" i="4"/>
  <c r="E48" i="4"/>
  <c r="N48" i="4"/>
  <c r="M48" i="4"/>
  <c r="F48" i="4"/>
  <c r="D21" i="4"/>
  <c r="G21" i="4"/>
  <c r="N21" i="4"/>
  <c r="E21" i="4"/>
  <c r="F21" i="4"/>
  <c r="M21" i="4"/>
  <c r="D15" i="4"/>
  <c r="E15" i="4"/>
  <c r="F15" i="4"/>
  <c r="G15" i="4"/>
  <c r="M15" i="4"/>
  <c r="N15" i="4"/>
  <c r="D42" i="4"/>
  <c r="F42" i="4"/>
  <c r="G42" i="4"/>
  <c r="N42" i="4"/>
  <c r="M42" i="4"/>
  <c r="E42" i="4"/>
  <c r="H57" i="4"/>
  <c r="J57" i="4"/>
  <c r="L57" i="4" s="1"/>
  <c r="K57" i="4"/>
  <c r="F57" i="4"/>
  <c r="E57" i="4"/>
  <c r="M57" i="4"/>
  <c r="N57" i="4"/>
  <c r="G57" i="4"/>
  <c r="I57" i="4"/>
  <c r="D57" i="4"/>
  <c r="D13" i="4"/>
  <c r="G13" i="4"/>
  <c r="E13" i="4"/>
  <c r="M13" i="4"/>
  <c r="F13" i="4"/>
  <c r="N13" i="4"/>
  <c r="M32" i="4"/>
  <c r="G32" i="4"/>
  <c r="F32" i="4"/>
  <c r="D32" i="4"/>
  <c r="N32" i="4"/>
  <c r="E32" i="4"/>
  <c r="M43" i="4"/>
  <c r="D43" i="4"/>
  <c r="E43" i="4"/>
  <c r="G43" i="4"/>
  <c r="N43" i="4"/>
  <c r="F43" i="4"/>
  <c r="G25" i="4"/>
  <c r="N25" i="4"/>
  <c r="M25" i="4"/>
  <c r="F25" i="4"/>
  <c r="D25" i="4"/>
  <c r="E25" i="4"/>
  <c r="I55" i="4"/>
  <c r="E55" i="4"/>
  <c r="N55" i="4"/>
  <c r="K55" i="4"/>
  <c r="F55" i="4"/>
  <c r="H55" i="4"/>
  <c r="M55" i="4"/>
  <c r="D55" i="4"/>
  <c r="J55" i="4"/>
  <c r="L55" i="4" s="1"/>
  <c r="G55" i="4"/>
  <c r="N31" i="4"/>
  <c r="E31" i="4"/>
  <c r="G31" i="4"/>
  <c r="D31" i="4"/>
  <c r="F31" i="4"/>
  <c r="M31" i="4"/>
  <c r="D56" i="4"/>
  <c r="J56" i="4"/>
  <c r="L56" i="4" s="1"/>
  <c r="M56" i="4"/>
  <c r="G56" i="4"/>
  <c r="H56" i="4"/>
  <c r="I56" i="4"/>
  <c r="K56" i="4"/>
  <c r="N56" i="4"/>
  <c r="F56" i="4"/>
  <c r="E56" i="4"/>
  <c r="N20" i="4"/>
  <c r="G20" i="4"/>
  <c r="E20" i="4"/>
  <c r="D20" i="4"/>
  <c r="M20" i="4"/>
  <c r="F20" i="4"/>
  <c r="E38" i="4"/>
  <c r="F38" i="4"/>
  <c r="M38" i="4"/>
  <c r="N38" i="4"/>
  <c r="G38" i="4"/>
  <c r="D38" i="4"/>
  <c r="G53" i="4"/>
  <c r="I53" i="4"/>
  <c r="D53" i="4"/>
  <c r="N53" i="4"/>
  <c r="J53" i="4"/>
  <c r="L53" i="4" s="1"/>
  <c r="H53" i="4"/>
  <c r="F53" i="4"/>
  <c r="M53" i="4"/>
  <c r="K53" i="4"/>
  <c r="E53" i="4"/>
  <c r="N16" i="4"/>
  <c r="G16" i="4"/>
  <c r="E16" i="4"/>
  <c r="D16" i="4"/>
  <c r="F16" i="4"/>
  <c r="M16" i="4"/>
  <c r="E33" i="4"/>
  <c r="D33" i="4"/>
  <c r="N33" i="4"/>
  <c r="F33" i="4"/>
  <c r="M33" i="4"/>
  <c r="G33" i="4"/>
  <c r="G45" i="4"/>
  <c r="M45" i="4"/>
  <c r="F45" i="4"/>
  <c r="D45" i="4"/>
  <c r="E45" i="4"/>
  <c r="N45" i="4"/>
  <c r="F22" i="4"/>
  <c r="E22" i="4"/>
  <c r="N22" i="4"/>
  <c r="D22" i="4"/>
  <c r="M22" i="4"/>
  <c r="G22" i="4"/>
  <c r="N39" i="4"/>
  <c r="E39" i="4"/>
  <c r="G39" i="4"/>
  <c r="F39" i="4"/>
  <c r="M39" i="4"/>
  <c r="D39" i="4"/>
  <c r="D9" i="4"/>
  <c r="F9" i="4"/>
  <c r="E9" i="4"/>
  <c r="G9" i="4"/>
  <c r="M9" i="4"/>
  <c r="N9" i="4"/>
  <c r="M36" i="4"/>
  <c r="G36" i="4"/>
  <c r="E36" i="4"/>
  <c r="N36" i="4"/>
  <c r="F36" i="4"/>
  <c r="D36" i="4"/>
  <c r="D19" i="4"/>
  <c r="E19" i="4"/>
  <c r="F19" i="4"/>
  <c r="N19" i="4"/>
  <c r="G19" i="4"/>
  <c r="M19" i="4"/>
  <c r="N46" i="4"/>
  <c r="G46" i="4"/>
  <c r="D46" i="4"/>
  <c r="E46" i="4"/>
  <c r="F46" i="4"/>
  <c r="M46" i="4"/>
  <c r="M52" i="4"/>
  <c r="F52" i="4"/>
  <c r="K52" i="4"/>
  <c r="N52" i="4"/>
  <c r="G52" i="4"/>
  <c r="E52" i="4"/>
  <c r="H52" i="4"/>
  <c r="D52" i="4"/>
  <c r="I52" i="4"/>
  <c r="J52" i="4"/>
  <c r="L52" i="4" s="1"/>
  <c r="D17" i="4"/>
  <c r="E17" i="4"/>
  <c r="M17" i="4"/>
  <c r="N17" i="4"/>
  <c r="G17" i="4"/>
  <c r="F17" i="4"/>
  <c r="D34" i="4"/>
  <c r="M34" i="4"/>
  <c r="N34" i="4"/>
  <c r="F34" i="4"/>
  <c r="G34" i="4"/>
  <c r="E34" i="4"/>
  <c r="D47" i="4"/>
  <c r="M47" i="4"/>
  <c r="F47" i="4"/>
  <c r="G47" i="4"/>
  <c r="E47" i="4"/>
  <c r="N47" i="4"/>
  <c r="G5" i="4"/>
  <c r="N5" i="4"/>
  <c r="F5" i="4"/>
  <c r="M5" i="4"/>
  <c r="D5" i="4"/>
  <c r="E5" i="4"/>
  <c r="N27" i="4"/>
  <c r="E27" i="4"/>
  <c r="D27" i="4"/>
  <c r="M27" i="4"/>
  <c r="G27" i="4"/>
  <c r="F27" i="4"/>
  <c r="N51" i="4"/>
  <c r="K51" i="4"/>
  <c r="F51" i="4"/>
  <c r="J51" i="4"/>
  <c r="L51" i="4" s="1"/>
  <c r="I51" i="4"/>
  <c r="D51" i="4"/>
  <c r="H51" i="4"/>
  <c r="E51" i="4"/>
  <c r="M51" i="4"/>
  <c r="G51" i="4"/>
  <c r="D18" i="4"/>
  <c r="M18" i="4"/>
  <c r="F18" i="4"/>
  <c r="N18" i="4"/>
  <c r="E18" i="4"/>
  <c r="G18" i="4"/>
  <c r="F24" i="4"/>
  <c r="D24" i="4"/>
  <c r="E24" i="4"/>
  <c r="G24" i="4"/>
  <c r="M24" i="4"/>
  <c r="N24" i="4"/>
  <c r="D40" i="4"/>
  <c r="G40" i="4"/>
  <c r="N40" i="4"/>
  <c r="F40" i="4"/>
  <c r="E40" i="4"/>
  <c r="M40" i="4"/>
  <c r="I54" i="4"/>
  <c r="G54" i="4"/>
  <c r="D54" i="4"/>
  <c r="H54" i="4"/>
  <c r="J54" i="4"/>
  <c r="L54" i="4" s="1"/>
  <c r="M54" i="4"/>
  <c r="E54" i="4"/>
  <c r="K54" i="4"/>
  <c r="F54" i="4"/>
  <c r="N54" i="4"/>
  <c r="F14" i="4"/>
  <c r="E14" i="4"/>
  <c r="M14" i="4"/>
  <c r="D14" i="4"/>
  <c r="N14" i="4"/>
  <c r="G14" i="4"/>
  <c r="M12" i="4"/>
  <c r="F12" i="4"/>
  <c r="G12" i="4"/>
  <c r="E12" i="4"/>
  <c r="N12" i="4"/>
  <c r="D12" i="4"/>
  <c r="F41" i="4"/>
  <c r="G41" i="4"/>
  <c r="N41" i="4"/>
  <c r="M41" i="4"/>
  <c r="D41" i="4"/>
  <c r="E41" i="4"/>
  <c r="E8" i="4"/>
  <c r="G8" i="4"/>
  <c r="N8" i="4"/>
  <c r="F8" i="4"/>
  <c r="M8" i="4"/>
  <c r="D8" i="4"/>
  <c r="G28" i="4"/>
  <c r="M28" i="4"/>
  <c r="E28" i="4"/>
  <c r="F28" i="4"/>
  <c r="D28" i="4"/>
  <c r="N28" i="4"/>
  <c r="N35" i="4"/>
  <c r="E35" i="4"/>
  <c r="G35" i="4"/>
  <c r="M35" i="4"/>
  <c r="F35" i="4"/>
  <c r="D35" i="4"/>
  <c r="F49" i="4"/>
  <c r="E49" i="4"/>
  <c r="D49" i="4"/>
  <c r="M49" i="4"/>
  <c r="G49" i="4"/>
  <c r="N49" i="4"/>
  <c r="W215" i="1"/>
  <c r="W216" i="1" l="1"/>
  <c r="J37" i="2"/>
  <c r="J75" i="2" s="1"/>
  <c r="J113" i="2" s="1"/>
  <c r="J38" i="2"/>
  <c r="J76" i="2" s="1"/>
  <c r="J114" i="2" s="1"/>
  <c r="W217" i="1"/>
  <c r="S8" i="4"/>
  <c r="S6" i="4"/>
  <c r="W8" i="4"/>
  <c r="U8" i="4"/>
  <c r="T8" i="4"/>
  <c r="S5" i="4"/>
  <c r="S7" i="4"/>
  <c r="U7" i="4" s="1"/>
  <c r="W7" i="4"/>
  <c r="T7" i="4"/>
  <c r="W5" i="4"/>
  <c r="W218" i="1" l="1"/>
  <c r="U5" i="4"/>
  <c r="U6" i="4"/>
  <c r="S10" i="4"/>
  <c r="U10" i="4"/>
  <c r="S9" i="4"/>
  <c r="U9" i="4"/>
  <c r="T5" i="4"/>
  <c r="T6" i="4"/>
  <c r="W6" i="4"/>
  <c r="T9" i="4"/>
  <c r="W219" i="1" l="1"/>
  <c r="W220" i="1"/>
  <c r="W221" i="1"/>
  <c r="W9" i="4"/>
  <c r="W10" i="4"/>
  <c r="S11" i="4"/>
  <c r="S12" i="4"/>
  <c r="U12" i="4" s="1"/>
  <c r="T10" i="4"/>
  <c r="W222" i="1" l="1"/>
  <c r="U11" i="4"/>
  <c r="T11" i="4"/>
  <c r="S13" i="4"/>
  <c r="T13" i="4"/>
  <c r="W12" i="4"/>
  <c r="S14" i="4"/>
  <c r="W14" i="4" s="1"/>
  <c r="T12" i="4"/>
  <c r="W13" i="4"/>
  <c r="W11" i="4"/>
  <c r="U13" i="4"/>
  <c r="W223" i="1" l="1"/>
  <c r="AD32" i="1" s="1"/>
  <c r="S15" i="4"/>
  <c r="S16" i="4"/>
  <c r="U16" i="4"/>
  <c r="T14" i="4"/>
  <c r="U14" i="4"/>
  <c r="T16" i="4"/>
  <c r="AD25" i="1" l="1"/>
  <c r="AD28" i="1"/>
  <c r="AD20" i="1"/>
  <c r="X20" i="1"/>
  <c r="X15" i="1"/>
  <c r="X18" i="1"/>
  <c r="AD9" i="1"/>
  <c r="AD13" i="1"/>
  <c r="X4" i="1"/>
  <c r="AD6" i="1"/>
  <c r="X223" i="1"/>
  <c r="X220" i="1"/>
  <c r="X234" i="1"/>
  <c r="X181" i="1"/>
  <c r="J49" i="4"/>
  <c r="X193" i="1"/>
  <c r="X70" i="1"/>
  <c r="X191" i="1"/>
  <c r="X87" i="1"/>
  <c r="X74" i="1"/>
  <c r="X80" i="1"/>
  <c r="AD55" i="1"/>
  <c r="X53" i="1"/>
  <c r="X11" i="1"/>
  <c r="J38" i="4"/>
  <c r="X180" i="1"/>
  <c r="AD69" i="1"/>
  <c r="X187" i="1"/>
  <c r="X17" i="1"/>
  <c r="I19" i="4"/>
  <c r="I6" i="4"/>
  <c r="I34" i="4"/>
  <c r="I43" i="4"/>
  <c r="X240" i="1"/>
  <c r="X126" i="1"/>
  <c r="X108" i="1"/>
  <c r="H47" i="4"/>
  <c r="X119" i="1"/>
  <c r="X14" i="1"/>
  <c r="X22" i="1"/>
  <c r="X100" i="1"/>
  <c r="X134" i="1"/>
  <c r="X166" i="1"/>
  <c r="AD66" i="1"/>
  <c r="X149" i="1"/>
  <c r="I13" i="4"/>
  <c r="X116" i="1"/>
  <c r="AD201" i="1"/>
  <c r="AD73" i="1"/>
  <c r="X81" i="1"/>
  <c r="J25" i="4"/>
  <c r="J44" i="4"/>
  <c r="J45" i="4"/>
  <c r="H44" i="4"/>
  <c r="I44" i="4"/>
  <c r="I45" i="4"/>
  <c r="H22" i="4"/>
  <c r="H21" i="4"/>
  <c r="X219" i="1"/>
  <c r="I47" i="4"/>
  <c r="X147" i="1"/>
  <c r="X243" i="1"/>
  <c r="AD53" i="1"/>
  <c r="X190" i="1"/>
  <c r="X153" i="1"/>
  <c r="X48" i="1"/>
  <c r="X9" i="1"/>
  <c r="AD5" i="1"/>
  <c r="X184" i="1"/>
  <c r="X25" i="1"/>
  <c r="H30" i="4"/>
  <c r="H9" i="4"/>
  <c r="X55" i="1"/>
  <c r="X8" i="1"/>
  <c r="AD3" i="1"/>
  <c r="X30" i="1"/>
  <c r="H24" i="4"/>
  <c r="H13" i="4"/>
  <c r="H40" i="4"/>
  <c r="J9" i="4"/>
  <c r="X238" i="1"/>
  <c r="X46" i="1"/>
  <c r="AD249" i="1"/>
  <c r="X214" i="1"/>
  <c r="X66" i="1"/>
  <c r="X24" i="1"/>
  <c r="X101" i="1"/>
  <c r="X156" i="1"/>
  <c r="AD19" i="1"/>
  <c r="X115" i="1"/>
  <c r="X113" i="1"/>
  <c r="X188" i="1"/>
  <c r="H20" i="4"/>
  <c r="X33" i="1"/>
  <c r="X50" i="1"/>
  <c r="AD170" i="1"/>
  <c r="AD205" i="1"/>
  <c r="H36" i="4"/>
  <c r="H37" i="4"/>
  <c r="J17" i="4"/>
  <c r="I42" i="4"/>
  <c r="J29" i="4"/>
  <c r="H19" i="4"/>
  <c r="I14" i="4"/>
  <c r="J43" i="4"/>
  <c r="J12" i="4"/>
  <c r="J36" i="4"/>
  <c r="H49" i="4"/>
  <c r="X164" i="1"/>
  <c r="X228" i="1"/>
  <c r="X212" i="1"/>
  <c r="X5" i="1"/>
  <c r="X213" i="1"/>
  <c r="I21" i="4"/>
  <c r="X19" i="1"/>
  <c r="X137" i="1"/>
  <c r="X205" i="1"/>
  <c r="J8" i="4"/>
  <c r="J32" i="4"/>
  <c r="I37" i="4"/>
  <c r="X241" i="1"/>
  <c r="AD168" i="1"/>
  <c r="X172" i="1"/>
  <c r="X232" i="1"/>
  <c r="AD190" i="1"/>
  <c r="X57" i="1"/>
  <c r="X146" i="1"/>
  <c r="X112" i="1"/>
  <c r="X43" i="1"/>
  <c r="AD42" i="1"/>
  <c r="X28" i="1"/>
  <c r="X10" i="1"/>
  <c r="J15" i="4"/>
  <c r="AD210" i="1"/>
  <c r="X47" i="1"/>
  <c r="X118" i="1"/>
  <c r="AD21" i="1"/>
  <c r="J13" i="4"/>
  <c r="J7" i="4"/>
  <c r="H35" i="4"/>
  <c r="X230" i="1"/>
  <c r="X235" i="1"/>
  <c r="X73" i="1"/>
  <c r="H28" i="4"/>
  <c r="I48" i="4"/>
  <c r="X127" i="1"/>
  <c r="X215" i="1"/>
  <c r="I33" i="4"/>
  <c r="X192" i="1"/>
  <c r="J31" i="4"/>
  <c r="J20" i="4"/>
  <c r="AD30" i="1"/>
  <c r="H46" i="4"/>
  <c r="X176" i="1"/>
  <c r="X67" i="1"/>
  <c r="X197" i="1"/>
  <c r="X88" i="1"/>
  <c r="X117" i="1"/>
  <c r="X173" i="1"/>
  <c r="J39" i="4"/>
  <c r="J16" i="4"/>
  <c r="AD230" i="1"/>
  <c r="X178" i="1"/>
  <c r="X198" i="1"/>
  <c r="X226" i="1"/>
  <c r="H43" i="4"/>
  <c r="AD90" i="1"/>
  <c r="X13" i="1"/>
  <c r="H23" i="4"/>
  <c r="H29" i="4"/>
  <c r="I5" i="4"/>
  <c r="J42" i="4"/>
  <c r="H27" i="4"/>
  <c r="I17" i="4"/>
  <c r="AD146" i="1"/>
  <c r="X93" i="1"/>
  <c r="X158" i="1"/>
  <c r="X201" i="1"/>
  <c r="J5" i="4"/>
  <c r="H41" i="4"/>
  <c r="I46" i="4"/>
  <c r="X237" i="1"/>
  <c r="X199" i="1"/>
  <c r="X217" i="1"/>
  <c r="X175" i="1"/>
  <c r="AD63" i="1"/>
  <c r="X132" i="1"/>
  <c r="X26" i="1"/>
  <c r="J10" i="4"/>
  <c r="I41" i="4"/>
  <c r="X148" i="1"/>
  <c r="X155" i="1"/>
  <c r="AD175" i="1"/>
  <c r="X139" i="1"/>
  <c r="J23" i="4"/>
  <c r="X196" i="1"/>
  <c r="X77" i="1"/>
  <c r="I40" i="4"/>
  <c r="I12" i="4"/>
  <c r="H38" i="4"/>
  <c r="H10" i="4"/>
  <c r="J28" i="4"/>
  <c r="X222" i="1"/>
  <c r="I49" i="4"/>
  <c r="X216" i="1"/>
  <c r="AD16" i="1"/>
  <c r="AD234" i="1"/>
  <c r="X69" i="1"/>
  <c r="X111" i="1"/>
  <c r="X98" i="1"/>
  <c r="X182" i="1"/>
  <c r="X92" i="1"/>
  <c r="X179" i="1"/>
  <c r="X45" i="1"/>
  <c r="X140" i="1"/>
  <c r="J6" i="4"/>
  <c r="X162" i="1"/>
  <c r="X103" i="1"/>
  <c r="AD158" i="1"/>
  <c r="X152" i="1"/>
  <c r="H6" i="4"/>
  <c r="I28" i="4"/>
  <c r="I20" i="4"/>
  <c r="J35" i="4"/>
  <c r="J27" i="4"/>
  <c r="AD232" i="1"/>
  <c r="AD208" i="1"/>
  <c r="X244" i="1"/>
  <c r="AD121" i="1"/>
  <c r="X63" i="1"/>
  <c r="X97" i="1"/>
  <c r="X202" i="1"/>
  <c r="AD38" i="1"/>
  <c r="X136" i="1"/>
  <c r="X225" i="1"/>
  <c r="AD166" i="1"/>
  <c r="I10" i="4"/>
  <c r="I22" i="4"/>
  <c r="X40" i="1"/>
  <c r="AD106" i="1"/>
  <c r="X102" i="1"/>
  <c r="X7" i="1"/>
  <c r="I27" i="4"/>
  <c r="H42" i="4"/>
  <c r="I24" i="4"/>
  <c r="J19" i="4"/>
  <c r="I15" i="4"/>
  <c r="H18" i="4"/>
  <c r="X84" i="1"/>
  <c r="X221" i="1"/>
  <c r="X245" i="1"/>
  <c r="X110" i="1"/>
  <c r="AD40" i="1"/>
  <c r="X61" i="1"/>
  <c r="X91" i="1"/>
  <c r="X135" i="1"/>
  <c r="X35" i="1"/>
  <c r="I32" i="4"/>
  <c r="X129" i="1"/>
  <c r="I38" i="4"/>
  <c r="I39" i="4"/>
  <c r="X249" i="1"/>
  <c r="X160" i="1"/>
  <c r="X177" i="1"/>
  <c r="X131" i="1"/>
  <c r="X23" i="1"/>
  <c r="AD225" i="1"/>
  <c r="X34" i="1"/>
  <c r="AD96" i="1"/>
  <c r="X206" i="1"/>
  <c r="H7" i="4"/>
  <c r="I31" i="4"/>
  <c r="H12" i="4"/>
  <c r="H8" i="4"/>
  <c r="I36" i="4"/>
  <c r="J26" i="4"/>
  <c r="J48" i="4"/>
  <c r="X210" i="1"/>
  <c r="X75" i="1"/>
  <c r="X125" i="1"/>
  <c r="I16" i="4"/>
  <c r="I35" i="4"/>
  <c r="H48" i="4"/>
  <c r="X242" i="1"/>
  <c r="X85" i="1"/>
  <c r="X86" i="1"/>
  <c r="AD155" i="1"/>
  <c r="X144" i="1"/>
  <c r="H45" i="4"/>
  <c r="X143" i="1"/>
  <c r="X64" i="1"/>
  <c r="J33" i="4"/>
  <c r="AD124" i="1"/>
  <c r="I18" i="4"/>
  <c r="X76" i="1"/>
  <c r="X185" i="1"/>
  <c r="H39" i="4"/>
  <c r="X250" i="1"/>
  <c r="X203" i="1"/>
  <c r="X186" i="1"/>
  <c r="X183" i="1"/>
  <c r="AD84" i="1"/>
  <c r="X130" i="1"/>
  <c r="X82" i="1"/>
  <c r="X49" i="1"/>
  <c r="I9" i="4"/>
  <c r="I26" i="4"/>
  <c r="J40" i="4"/>
  <c r="X58" i="1"/>
  <c r="X21" i="1"/>
  <c r="J34" i="4"/>
  <c r="X218" i="1"/>
  <c r="X142" i="1"/>
  <c r="AD172" i="1"/>
  <c r="I29" i="4"/>
  <c r="X31" i="1"/>
  <c r="X247" i="1"/>
  <c r="X194" i="1"/>
  <c r="X122" i="1"/>
  <c r="AD164" i="1"/>
  <c r="J18" i="4"/>
  <c r="J22" i="4"/>
  <c r="J47" i="4"/>
  <c r="X90" i="1"/>
  <c r="X51" i="1"/>
  <c r="X12" i="1"/>
  <c r="X159" i="1"/>
  <c r="X141" i="1"/>
  <c r="X27" i="1"/>
  <c r="X36" i="1"/>
  <c r="J30" i="4"/>
  <c r="I23" i="4"/>
  <c r="J46" i="4"/>
  <c r="X239" i="1"/>
  <c r="AD152" i="1"/>
  <c r="X227" i="1"/>
  <c r="AD134" i="1"/>
  <c r="J37" i="4"/>
  <c r="X59" i="1"/>
  <c r="X104" i="1"/>
  <c r="J41" i="4"/>
  <c r="I8" i="4"/>
  <c r="I25" i="4"/>
  <c r="I7" i="4"/>
  <c r="I11" i="4"/>
  <c r="X208" i="1"/>
  <c r="AD129" i="1"/>
  <c r="X38" i="1"/>
  <c r="X71" i="1"/>
  <c r="H15" i="4"/>
  <c r="X161" i="1"/>
  <c r="H17" i="4"/>
  <c r="AD80" i="1"/>
  <c r="X106" i="1"/>
  <c r="X78" i="1"/>
  <c r="X107" i="1"/>
  <c r="X96" i="1"/>
  <c r="J11" i="4"/>
  <c r="X56" i="1"/>
  <c r="AD139" i="1"/>
  <c r="H5" i="4"/>
  <c r="J24" i="4"/>
  <c r="X3" i="1"/>
  <c r="H16" i="4"/>
  <c r="X236" i="1"/>
  <c r="X99" i="1"/>
  <c r="H26" i="4"/>
  <c r="X246" i="1"/>
  <c r="X42" i="1"/>
  <c r="X167" i="1"/>
  <c r="H31" i="4"/>
  <c r="X16" i="1"/>
  <c r="J21" i="4"/>
  <c r="X150" i="1"/>
  <c r="X109" i="1"/>
  <c r="X60" i="1"/>
  <c r="H33" i="4"/>
  <c r="H34" i="4"/>
  <c r="H25" i="4"/>
  <c r="X124" i="1"/>
  <c r="X195" i="1"/>
  <c r="I30" i="4"/>
  <c r="X6" i="1"/>
  <c r="X94" i="1"/>
  <c r="X114" i="1"/>
  <c r="X121" i="1"/>
  <c r="J14" i="4"/>
  <c r="X44" i="1"/>
  <c r="X32" i="1"/>
  <c r="X211" i="1"/>
  <c r="H11" i="4"/>
  <c r="H32" i="4"/>
  <c r="H14" i="4"/>
  <c r="W16" i="4"/>
  <c r="T15" i="4"/>
  <c r="S17" i="4"/>
  <c r="W17" i="4"/>
  <c r="U15" i="4"/>
  <c r="W15" i="4"/>
  <c r="S18" i="4"/>
  <c r="U17" i="4"/>
  <c r="G1" i="2" l="1"/>
  <c r="K13" i="2" s="1"/>
  <c r="L24" i="4"/>
  <c r="K24" i="4"/>
  <c r="L11" i="4"/>
  <c r="K11" i="4"/>
  <c r="L37" i="4"/>
  <c r="K37" i="4"/>
  <c r="L22" i="4"/>
  <c r="K22" i="4"/>
  <c r="L40" i="4"/>
  <c r="K40" i="4"/>
  <c r="L33" i="4"/>
  <c r="K33" i="4"/>
  <c r="L26" i="4"/>
  <c r="K26" i="4"/>
  <c r="L19" i="4"/>
  <c r="K19" i="4"/>
  <c r="L35" i="4"/>
  <c r="K35" i="4"/>
  <c r="L6" i="4"/>
  <c r="K6" i="4"/>
  <c r="L28" i="4"/>
  <c r="K28" i="4"/>
  <c r="L42" i="4"/>
  <c r="K42" i="4"/>
  <c r="L39" i="4"/>
  <c r="K39" i="4"/>
  <c r="L31" i="4"/>
  <c r="K31" i="4"/>
  <c r="L13" i="4"/>
  <c r="K13" i="4"/>
  <c r="L8" i="4"/>
  <c r="K8" i="4"/>
  <c r="L12" i="4"/>
  <c r="K12" i="4"/>
  <c r="L29" i="4"/>
  <c r="K29" i="4"/>
  <c r="L17" i="4"/>
  <c r="K17" i="4"/>
  <c r="L9" i="4"/>
  <c r="K9" i="4"/>
  <c r="L44" i="4"/>
  <c r="K44" i="4"/>
  <c r="L14" i="4"/>
  <c r="K14" i="4"/>
  <c r="L21" i="4"/>
  <c r="K21" i="4"/>
  <c r="H58" i="4"/>
  <c r="L41" i="4"/>
  <c r="K41" i="4"/>
  <c r="K46" i="4"/>
  <c r="L46" i="4"/>
  <c r="L30" i="4"/>
  <c r="K30" i="4"/>
  <c r="L47" i="4"/>
  <c r="K47" i="4"/>
  <c r="L18" i="4"/>
  <c r="K18" i="4"/>
  <c r="L34" i="4"/>
  <c r="K34" i="4"/>
  <c r="L48" i="4"/>
  <c r="K48" i="4"/>
  <c r="L27" i="4"/>
  <c r="K27" i="4"/>
  <c r="L23" i="4"/>
  <c r="K23" i="4"/>
  <c r="L10" i="4"/>
  <c r="K10" i="4"/>
  <c r="K5" i="4"/>
  <c r="L5" i="4"/>
  <c r="J58" i="4"/>
  <c r="I58" i="4"/>
  <c r="L16" i="4"/>
  <c r="K16" i="4"/>
  <c r="L20" i="4"/>
  <c r="K20" i="4"/>
  <c r="L7" i="4"/>
  <c r="K7" i="4"/>
  <c r="L15" i="4"/>
  <c r="K15" i="4"/>
  <c r="L32" i="4"/>
  <c r="K32" i="4"/>
  <c r="L36" i="4"/>
  <c r="K36" i="4"/>
  <c r="L43" i="4"/>
  <c r="K43" i="4"/>
  <c r="L45" i="4"/>
  <c r="K45" i="4"/>
  <c r="L25" i="4"/>
  <c r="K25" i="4"/>
  <c r="L38" i="4"/>
  <c r="K38" i="4"/>
  <c r="L49" i="4"/>
  <c r="K49" i="4"/>
  <c r="J29" i="2"/>
  <c r="U18" i="4"/>
  <c r="T17" i="4"/>
  <c r="V18" i="4"/>
  <c r="V7" i="4"/>
  <c r="V13" i="4"/>
  <c r="T18" i="4"/>
  <c r="V5" i="4"/>
  <c r="W18" i="4"/>
  <c r="S20" i="4"/>
  <c r="V16" i="4"/>
  <c r="V9" i="4"/>
  <c r="V10" i="4"/>
  <c r="V12" i="4"/>
  <c r="V17" i="4"/>
  <c r="V6" i="4"/>
  <c r="V8" i="4"/>
  <c r="S19" i="4"/>
  <c r="V11" i="4"/>
  <c r="V15" i="4"/>
  <c r="V14" i="4"/>
  <c r="V20" i="4"/>
  <c r="U19" i="4"/>
  <c r="W19" i="4"/>
  <c r="T19" i="4"/>
  <c r="B12" i="2" l="1"/>
  <c r="B50" i="2" s="1"/>
  <c r="B88" i="2" s="1"/>
  <c r="K12" i="2"/>
  <c r="B15" i="2"/>
  <c r="B53" i="2" s="1"/>
  <c r="B91" i="2" s="1"/>
  <c r="J12" i="2"/>
  <c r="J50" i="2" s="1"/>
  <c r="J88" i="2" s="1"/>
  <c r="D16" i="2"/>
  <c r="D54" i="2" s="1"/>
  <c r="D92" i="2" s="1"/>
  <c r="C11" i="2"/>
  <c r="C49" i="2" s="1"/>
  <c r="C87" i="2" s="1"/>
  <c r="H12" i="2"/>
  <c r="H50" i="2" s="1"/>
  <c r="H88" i="2" s="1"/>
  <c r="E12" i="2"/>
  <c r="E50" i="2" s="1"/>
  <c r="E88" i="2" s="1"/>
  <c r="E25" i="2"/>
  <c r="E63" i="2" s="1"/>
  <c r="E101" i="2" s="1"/>
  <c r="D21" i="2"/>
  <c r="D59" i="2" s="1"/>
  <c r="D97" i="2" s="1"/>
  <c r="K11" i="2"/>
  <c r="K49" i="2" s="1"/>
  <c r="K87" i="2" s="1"/>
  <c r="E13" i="2"/>
  <c r="E51" i="2" s="1"/>
  <c r="E89" i="2" s="1"/>
  <c r="K51" i="2"/>
  <c r="K89" i="2" s="1"/>
  <c r="I24" i="2"/>
  <c r="I62" i="2" s="1"/>
  <c r="I100" i="2" s="1"/>
  <c r="J15" i="2"/>
  <c r="J53" i="2" s="1"/>
  <c r="J91" i="2" s="1"/>
  <c r="J26" i="2"/>
  <c r="J64" i="2" s="1"/>
  <c r="J102" i="2" s="1"/>
  <c r="I15" i="2"/>
  <c r="I53" i="2" s="1"/>
  <c r="I91" i="2" s="1"/>
  <c r="J14" i="2"/>
  <c r="J52" i="2" s="1"/>
  <c r="J90" i="2" s="1"/>
  <c r="B23" i="2"/>
  <c r="B61" i="2" s="1"/>
  <c r="B99" i="2" s="1"/>
  <c r="K21" i="2"/>
  <c r="K59" i="2" s="1"/>
  <c r="K97" i="2" s="1"/>
  <c r="K15" i="2"/>
  <c r="K53" i="2" s="1"/>
  <c r="K91" i="2" s="1"/>
  <c r="I18" i="2"/>
  <c r="I56" i="2" s="1"/>
  <c r="I94" i="2" s="1"/>
  <c r="B18" i="2"/>
  <c r="B56" i="2" s="1"/>
  <c r="B94" i="2" s="1"/>
  <c r="B24" i="2"/>
  <c r="B62" i="2" s="1"/>
  <c r="B100" i="2" s="1"/>
  <c r="C17" i="2"/>
  <c r="C55" i="2" s="1"/>
  <c r="C93" i="2" s="1"/>
  <c r="E22" i="2"/>
  <c r="E60" i="2" s="1"/>
  <c r="E98" i="2" s="1"/>
  <c r="B25" i="2"/>
  <c r="B63" i="2" s="1"/>
  <c r="B101" i="2" s="1"/>
  <c r="B22" i="2"/>
  <c r="B60" i="2" s="1"/>
  <c r="B98" i="2" s="1"/>
  <c r="C14" i="2"/>
  <c r="C52" i="2" s="1"/>
  <c r="C90" i="2" s="1"/>
  <c r="H11" i="2"/>
  <c r="H49" i="2" s="1"/>
  <c r="H87" i="2" s="1"/>
  <c r="J17" i="2"/>
  <c r="J55" i="2" s="1"/>
  <c r="J93" i="2" s="1"/>
  <c r="E19" i="2"/>
  <c r="E57" i="2" s="1"/>
  <c r="E95" i="2" s="1"/>
  <c r="H18" i="2"/>
  <c r="H56" i="2" s="1"/>
  <c r="H94" i="2" s="1"/>
  <c r="H21" i="2"/>
  <c r="H59" i="2" s="1"/>
  <c r="H97" i="2" s="1"/>
  <c r="C24" i="2"/>
  <c r="C62" i="2" s="1"/>
  <c r="C100" i="2" s="1"/>
  <c r="I21" i="2"/>
  <c r="I59" i="2" s="1"/>
  <c r="I97" i="2" s="1"/>
  <c r="D20" i="2"/>
  <c r="D58" i="2" s="1"/>
  <c r="D96" i="2" s="1"/>
  <c r="I22" i="2"/>
  <c r="I60" i="2" s="1"/>
  <c r="I98" i="2" s="1"/>
  <c r="J19" i="2"/>
  <c r="J57" i="2" s="1"/>
  <c r="J95" i="2" s="1"/>
  <c r="E23" i="2"/>
  <c r="E61" i="2" s="1"/>
  <c r="E99" i="2" s="1"/>
  <c r="E16" i="2"/>
  <c r="E54" i="2" s="1"/>
  <c r="E92" i="2" s="1"/>
  <c r="H15" i="2"/>
  <c r="H53" i="2" s="1"/>
  <c r="H91" i="2" s="1"/>
  <c r="C23" i="2"/>
  <c r="C61" i="2" s="1"/>
  <c r="C99" i="2" s="1"/>
  <c r="H25" i="2"/>
  <c r="H63" i="2" s="1"/>
  <c r="H101" i="2" s="1"/>
  <c r="J24" i="2"/>
  <c r="J62" i="2" s="1"/>
  <c r="J100" i="2" s="1"/>
  <c r="K25" i="2"/>
  <c r="K63" i="2" s="1"/>
  <c r="K101" i="2" s="1"/>
  <c r="C16" i="2"/>
  <c r="C54" i="2" s="1"/>
  <c r="C92" i="2" s="1"/>
  <c r="H20" i="2"/>
  <c r="H58" i="2" s="1"/>
  <c r="H96" i="2" s="1"/>
  <c r="D15" i="2"/>
  <c r="D53" i="2" s="1"/>
  <c r="D91" i="2" s="1"/>
  <c r="E24" i="2"/>
  <c r="E62" i="2" s="1"/>
  <c r="E100" i="2" s="1"/>
  <c r="B21" i="2"/>
  <c r="B59" i="2" s="1"/>
  <c r="B97" i="2" s="1"/>
  <c r="J25" i="2"/>
  <c r="J63" i="2" s="1"/>
  <c r="J101" i="2" s="1"/>
  <c r="I11" i="2"/>
  <c r="I49" i="2" s="1"/>
  <c r="I87" i="2" s="1"/>
  <c r="B11" i="2"/>
  <c r="B49" i="2" s="1"/>
  <c r="B87" i="2" s="1"/>
  <c r="J18" i="2"/>
  <c r="J56" i="2" s="1"/>
  <c r="J94" i="2" s="1"/>
  <c r="J22" i="2"/>
  <c r="J60" i="2" s="1"/>
  <c r="J98" i="2" s="1"/>
  <c r="I17" i="2"/>
  <c r="I55" i="2" s="1"/>
  <c r="I93" i="2" s="1"/>
  <c r="B17" i="2"/>
  <c r="B55" i="2" s="1"/>
  <c r="B93" i="2" s="1"/>
  <c r="D24" i="2"/>
  <c r="D62" i="2" s="1"/>
  <c r="D100" i="2" s="1"/>
  <c r="J13" i="2"/>
  <c r="J51" i="2" s="1"/>
  <c r="J89" i="2" s="1"/>
  <c r="H23" i="2"/>
  <c r="H61" i="2" s="1"/>
  <c r="H99" i="2" s="1"/>
  <c r="I23" i="2"/>
  <c r="I61" i="2" s="1"/>
  <c r="I99" i="2" s="1"/>
  <c r="I16" i="2"/>
  <c r="I54" i="2" s="1"/>
  <c r="I92" i="2" s="1"/>
  <c r="E11" i="2"/>
  <c r="E49" i="2" s="1"/>
  <c r="E87" i="2" s="1"/>
  <c r="B16" i="2"/>
  <c r="B54" i="2" s="1"/>
  <c r="B92" i="2" s="1"/>
  <c r="J33" i="2"/>
  <c r="J71" i="2" s="1"/>
  <c r="J109" i="2" s="1"/>
  <c r="C21" i="2"/>
  <c r="C59" i="2" s="1"/>
  <c r="C97" i="2" s="1"/>
  <c r="K18" i="2"/>
  <c r="K56" i="2" s="1"/>
  <c r="K94" i="2" s="1"/>
  <c r="H22" i="2"/>
  <c r="H60" i="2" s="1"/>
  <c r="H98" i="2" s="1"/>
  <c r="K23" i="2"/>
  <c r="K61" i="2" s="1"/>
  <c r="K99" i="2" s="1"/>
  <c r="E18" i="2"/>
  <c r="E56" i="2" s="1"/>
  <c r="E94" i="2" s="1"/>
  <c r="C13" i="2"/>
  <c r="C51" i="2" s="1"/>
  <c r="C89" i="2" s="1"/>
  <c r="H17" i="2"/>
  <c r="H55" i="2" s="1"/>
  <c r="H93" i="2" s="1"/>
  <c r="D12" i="2"/>
  <c r="D50" i="2" s="1"/>
  <c r="D88" i="2" s="1"/>
  <c r="K22" i="2"/>
  <c r="K60" i="2" s="1"/>
  <c r="K98" i="2" s="1"/>
  <c r="C26" i="2"/>
  <c r="C64" i="2" s="1"/>
  <c r="C102" i="2" s="1"/>
  <c r="K26" i="2"/>
  <c r="K64" i="2" s="1"/>
  <c r="K102" i="2" s="1"/>
  <c r="J20" i="2"/>
  <c r="J58" i="2" s="1"/>
  <c r="J96" i="2" s="1"/>
  <c r="J16" i="2"/>
  <c r="J54" i="2" s="1"/>
  <c r="J92" i="2" s="1"/>
  <c r="C19" i="2"/>
  <c r="C57" i="2" s="1"/>
  <c r="C95" i="2" s="1"/>
  <c r="I13" i="2"/>
  <c r="I51" i="2" s="1"/>
  <c r="I89" i="2" s="1"/>
  <c r="D18" i="2"/>
  <c r="D56" i="2" s="1"/>
  <c r="D94" i="2" s="1"/>
  <c r="B13" i="2"/>
  <c r="B51" i="2" s="1"/>
  <c r="B89" i="2" s="1"/>
  <c r="K50" i="2"/>
  <c r="K88" i="2" s="1"/>
  <c r="I26" i="2"/>
  <c r="I64" i="2" s="1"/>
  <c r="I102" i="2" s="1"/>
  <c r="E21" i="2"/>
  <c r="E59" i="2" s="1"/>
  <c r="E97" i="2" s="1"/>
  <c r="E26" i="2"/>
  <c r="E64" i="2" s="1"/>
  <c r="E102" i="2" s="1"/>
  <c r="I25" i="2"/>
  <c r="I63" i="2" s="1"/>
  <c r="I101" i="2" s="1"/>
  <c r="H26" i="2"/>
  <c r="H64" i="2" s="1"/>
  <c r="H102" i="2" s="1"/>
  <c r="K14" i="2"/>
  <c r="K52" i="2" s="1"/>
  <c r="K90" i="2" s="1"/>
  <c r="C20" i="2"/>
  <c r="C58" i="2" s="1"/>
  <c r="C96" i="2" s="1"/>
  <c r="E17" i="2"/>
  <c r="E55" i="2" s="1"/>
  <c r="E93" i="2" s="1"/>
  <c r="I14" i="2"/>
  <c r="I52" i="2" s="1"/>
  <c r="I90" i="2" s="1"/>
  <c r="C12" i="2"/>
  <c r="C50" i="2" s="1"/>
  <c r="C88" i="2" s="1"/>
  <c r="D19" i="2"/>
  <c r="D57" i="2" s="1"/>
  <c r="D95" i="2" s="1"/>
  <c r="H16" i="2"/>
  <c r="H54" i="2" s="1"/>
  <c r="H92" i="2" s="1"/>
  <c r="B14" i="2"/>
  <c r="B52" i="2" s="1"/>
  <c r="B90" i="2" s="1"/>
  <c r="D11" i="2"/>
  <c r="D49" i="2" s="1"/>
  <c r="D87" i="2" s="1"/>
  <c r="K24" i="2"/>
  <c r="K62" i="2" s="1"/>
  <c r="K100" i="2" s="1"/>
  <c r="K16" i="2"/>
  <c r="K54" i="2" s="1"/>
  <c r="K92" i="2" s="1"/>
  <c r="C25" i="2"/>
  <c r="C63" i="2" s="1"/>
  <c r="C101" i="2" s="1"/>
  <c r="K20" i="2"/>
  <c r="K58" i="2" s="1"/>
  <c r="K96" i="2" s="1"/>
  <c r="I19" i="2"/>
  <c r="I57" i="2" s="1"/>
  <c r="I95" i="2" s="1"/>
  <c r="E14" i="2"/>
  <c r="E52" i="2" s="1"/>
  <c r="E90" i="2" s="1"/>
  <c r="B19" i="2"/>
  <c r="B57" i="2" s="1"/>
  <c r="B95" i="2" s="1"/>
  <c r="H13" i="2"/>
  <c r="H51" i="2" s="1"/>
  <c r="H89" i="2" s="1"/>
  <c r="K19" i="2"/>
  <c r="K57" i="2" s="1"/>
  <c r="K95" i="2" s="1"/>
  <c r="B26" i="2"/>
  <c r="B64" i="2" s="1"/>
  <c r="B102" i="2" s="1"/>
  <c r="J11" i="2"/>
  <c r="J49" i="2" s="1"/>
  <c r="J87" i="2" s="1"/>
  <c r="J23" i="2"/>
  <c r="J61" i="2" s="1"/>
  <c r="J99" i="2" s="1"/>
  <c r="H24" i="2"/>
  <c r="H62" i="2" s="1"/>
  <c r="H100" i="2" s="1"/>
  <c r="E20" i="2"/>
  <c r="E58" i="2" s="1"/>
  <c r="E96" i="2" s="1"/>
  <c r="C15" i="2"/>
  <c r="C53" i="2" s="1"/>
  <c r="C91" i="2" s="1"/>
  <c r="H19" i="2"/>
  <c r="H57" i="2" s="1"/>
  <c r="H95" i="2" s="1"/>
  <c r="D14" i="2"/>
  <c r="D52" i="2" s="1"/>
  <c r="D90" i="2" s="1"/>
  <c r="D26" i="2"/>
  <c r="D64" i="2" s="1"/>
  <c r="D102" i="2" s="1"/>
  <c r="K17" i="2"/>
  <c r="K55" i="2" s="1"/>
  <c r="K93" i="2" s="1"/>
  <c r="D23" i="2"/>
  <c r="D61" i="2" s="1"/>
  <c r="D99" i="2" s="1"/>
  <c r="D22" i="2"/>
  <c r="D60" i="2" s="1"/>
  <c r="D98" i="2" s="1"/>
  <c r="J21" i="2"/>
  <c r="J59" i="2" s="1"/>
  <c r="J97" i="2" s="1"/>
  <c r="D25" i="2"/>
  <c r="D63" i="2" s="1"/>
  <c r="D101" i="2" s="1"/>
  <c r="C22" i="2"/>
  <c r="C60" i="2" s="1"/>
  <c r="C98" i="2" s="1"/>
  <c r="I20" i="2"/>
  <c r="I58" i="2" s="1"/>
  <c r="I96" i="2" s="1"/>
  <c r="C18" i="2"/>
  <c r="C56" i="2" s="1"/>
  <c r="C94" i="2" s="1"/>
  <c r="E15" i="2"/>
  <c r="E53" i="2" s="1"/>
  <c r="E91" i="2" s="1"/>
  <c r="I12" i="2"/>
  <c r="I50" i="2" s="1"/>
  <c r="I88" i="2" s="1"/>
  <c r="B20" i="2"/>
  <c r="B58" i="2" s="1"/>
  <c r="B96" i="2" s="1"/>
  <c r="D17" i="2"/>
  <c r="D55" i="2" s="1"/>
  <c r="D93" i="2" s="1"/>
  <c r="H14" i="2"/>
  <c r="H52" i="2" s="1"/>
  <c r="H90" i="2" s="1"/>
  <c r="D13" i="2"/>
  <c r="D51" i="2" s="1"/>
  <c r="D89" i="2" s="1"/>
  <c r="K31" i="2"/>
  <c r="K69" i="2" s="1"/>
  <c r="K107" i="2" s="1"/>
  <c r="J67" i="2"/>
  <c r="J105" i="2" s="1"/>
  <c r="K35" i="2"/>
  <c r="K73" i="2" s="1"/>
  <c r="K111" i="2" s="1"/>
  <c r="Z5" i="4"/>
  <c r="K58" i="4"/>
  <c r="Z4" i="4"/>
  <c r="Z6" i="4" s="1"/>
  <c r="L58" i="4"/>
  <c r="U20" i="4"/>
  <c r="V19" i="4"/>
  <c r="S27" i="4"/>
  <c r="S43" i="4"/>
  <c r="S24" i="4"/>
  <c r="W24" i="4"/>
  <c r="S26" i="4"/>
  <c r="T27" i="4"/>
  <c r="W26" i="4"/>
  <c r="S37" i="4"/>
  <c r="S35" i="4"/>
  <c r="V37" i="4"/>
  <c r="S48" i="4"/>
  <c r="S38" i="4"/>
  <c r="T20" i="4"/>
  <c r="S34" i="4"/>
  <c r="W35" i="4"/>
  <c r="V35" i="4"/>
  <c r="V34" i="4"/>
  <c r="S47" i="4"/>
  <c r="W37" i="4"/>
  <c r="V47" i="4"/>
  <c r="W20" i="4"/>
  <c r="S22" i="4"/>
  <c r="S31" i="4"/>
  <c r="S25" i="4"/>
  <c r="U31" i="4"/>
  <c r="T24" i="4"/>
  <c r="V24" i="4"/>
  <c r="U22" i="4"/>
  <c r="S39" i="4"/>
  <c r="S49" i="4"/>
  <c r="W25" i="4"/>
  <c r="S33" i="4"/>
  <c r="S54" i="4"/>
  <c r="V26" i="4"/>
  <c r="T22" i="4"/>
  <c r="U39" i="4"/>
  <c r="V48" i="4"/>
  <c r="T33" i="4"/>
  <c r="W43" i="4"/>
  <c r="U37" i="4"/>
  <c r="W38" i="4"/>
  <c r="T37" i="4"/>
  <c r="V39" i="4"/>
  <c r="U54" i="4"/>
  <c r="W47" i="4"/>
  <c r="U34" i="4"/>
  <c r="V25" i="4"/>
  <c r="V22" i="4"/>
  <c r="T39" i="4"/>
  <c r="W33" i="4"/>
  <c r="S21" i="4"/>
  <c r="W31" i="4"/>
  <c r="T49" i="4"/>
  <c r="V31" i="4"/>
  <c r="S46" i="4"/>
  <c r="U49" i="4"/>
  <c r="V21" i="4"/>
  <c r="T26" i="4"/>
  <c r="V27" i="4"/>
  <c r="U47" i="4"/>
  <c r="V49" i="4"/>
  <c r="U43" i="4"/>
  <c r="V54" i="4"/>
  <c r="U26" i="4"/>
  <c r="V33" i="4"/>
  <c r="U46" i="4"/>
  <c r="S44" i="4"/>
  <c r="S45" i="4"/>
  <c r="S41" i="4"/>
  <c r="S51" i="4"/>
  <c r="V43" i="4"/>
  <c r="S56" i="4"/>
  <c r="W56" i="4"/>
  <c r="S23" i="4"/>
  <c r="T51" i="4"/>
  <c r="S36" i="4"/>
  <c r="T36" i="4"/>
  <c r="S29" i="4"/>
  <c r="U45" i="4"/>
  <c r="U35" i="4"/>
  <c r="S53" i="4"/>
  <c r="S50" i="4"/>
  <c r="W48" i="4"/>
  <c r="S30" i="4"/>
  <c r="U29" i="4"/>
  <c r="W34" i="4"/>
  <c r="T34" i="4"/>
  <c r="U38" i="4"/>
  <c r="W23" i="4"/>
  <c r="T48" i="4"/>
  <c r="W51" i="4"/>
  <c r="T43" i="4"/>
  <c r="U27" i="4"/>
  <c r="V56" i="4"/>
  <c r="U36" i="4"/>
  <c r="V38" i="4"/>
  <c r="T47" i="4"/>
  <c r="S28" i="4"/>
  <c r="T28" i="4"/>
  <c r="S55" i="4"/>
  <c r="V45" i="4"/>
  <c r="S40" i="4"/>
  <c r="V28" i="4"/>
  <c r="W27" i="4"/>
  <c r="U40" i="4"/>
  <c r="S42" i="4"/>
  <c r="S57" i="4"/>
  <c r="V36" i="4"/>
  <c r="W28" i="4"/>
  <c r="S32" i="4"/>
  <c r="S52" i="4"/>
  <c r="U24" i="4"/>
  <c r="W50" i="4"/>
  <c r="T35" i="4"/>
  <c r="U41" i="4"/>
  <c r="W21" i="4"/>
  <c r="U25" i="4"/>
  <c r="W54" i="4"/>
  <c r="W36" i="4"/>
  <c r="T23" i="4"/>
  <c r="T38" i="4"/>
  <c r="W22" i="4"/>
  <c r="T55" i="4"/>
  <c r="W39" i="4"/>
  <c r="V52" i="4"/>
  <c r="W52" i="4"/>
  <c r="V32" i="4"/>
  <c r="V29" i="4"/>
  <c r="W49" i="4"/>
  <c r="T54" i="4"/>
  <c r="U33" i="4"/>
  <c r="U48" i="4"/>
  <c r="W30" i="4"/>
  <c r="T21" i="4"/>
  <c r="T46" i="4"/>
  <c r="V46" i="4"/>
  <c r="W46" i="4"/>
  <c r="V44" i="4"/>
  <c r="T44" i="4"/>
  <c r="W44" i="4"/>
  <c r="U44" i="4"/>
  <c r="W45" i="4"/>
  <c r="T45" i="4"/>
  <c r="T41" i="4"/>
  <c r="V41" i="4"/>
  <c r="W41" i="4"/>
  <c r="V51" i="4"/>
  <c r="U51" i="4"/>
  <c r="T56" i="4"/>
  <c r="U56" i="4"/>
  <c r="U23" i="4"/>
  <c r="V23" i="4"/>
  <c r="W29" i="4"/>
  <c r="T29" i="4"/>
  <c r="T53" i="4"/>
  <c r="W53" i="4"/>
  <c r="V53" i="4"/>
  <c r="U53" i="4"/>
  <c r="T50" i="4"/>
  <c r="V50" i="4"/>
  <c r="U50" i="4"/>
  <c r="U30" i="4"/>
  <c r="V30" i="4"/>
  <c r="T30" i="4"/>
  <c r="V55" i="4"/>
  <c r="W55" i="4"/>
  <c r="U55" i="4"/>
  <c r="V40" i="4"/>
  <c r="W40" i="4"/>
  <c r="U42" i="4"/>
  <c r="V42" i="4"/>
  <c r="T42" i="4"/>
  <c r="T57" i="4"/>
  <c r="W57" i="4"/>
  <c r="V57" i="4"/>
  <c r="U57" i="4"/>
  <c r="W32" i="4"/>
  <c r="U32" i="4"/>
  <c r="T32" i="4"/>
  <c r="U52" i="4"/>
  <c r="T52" i="4"/>
  <c r="W42" i="4"/>
  <c r="U28" i="4"/>
  <c r="T25" i="4"/>
  <c r="T40" i="4"/>
  <c r="U21" i="4"/>
  <c r="T31" i="4"/>
</calcChain>
</file>

<file path=xl/sharedStrings.xml><?xml version="1.0" encoding="utf-8"?>
<sst xmlns="http://schemas.openxmlformats.org/spreadsheetml/2006/main" count="358" uniqueCount="203">
  <si>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</si>
  <si>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</si>
  <si>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</si>
  <si>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</si>
  <si>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</si>
  <si>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</si>
  <si>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</si>
  <si>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</si>
  <si>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</si>
  <si>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</si>
  <si>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</si>
  <si>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</si>
  <si>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</si>
  <si>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</si>
  <si>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</si>
  <si>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</si>
  <si>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</si>
  <si>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</si>
  <si>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</si>
  <si>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</si>
  <si>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</si>
  <si>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</si>
  <si>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</si>
  <si>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</si>
  <si>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</si>
  <si>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</si>
  <si>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</si>
  <si>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</si>
  <si>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</si>
  <si>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</si>
  <si>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</si>
  <si>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</si>
  <si>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</si>
  <si>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</si>
  <si>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</si>
  <si>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</si>
  <si>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</si>
  <si>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</si>
  <si>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</si>
  <si>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</si>
  <si>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</si>
  <si>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</si>
  <si>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</si>
  <si>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</si>
  <si>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</si>
  <si>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</si>
  <si>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</si>
  <si>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</si>
  <si>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</si>
  <si>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</si>
  <si>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</si>
  <si>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</si>
  <si>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</si>
  <si>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</si>
  <si>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</si>
  <si>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</si>
  <si>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</si>
  <si>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</si>
  <si>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</si>
  <si>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</si>
  <si>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</si>
  <si>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</si>
  <si>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</si>
  <si>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</si>
  <si>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</si>
  <si>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</si>
  <si>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</si>
  <si>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</si>
  <si>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</si>
  <si>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</si>
  <si>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</si>
  <si>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</si>
  <si>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</si>
  <si>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</si>
  <si>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</si>
  <si>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</si>
  <si>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</si>
  <si>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</si>
  <si>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</si>
  <si>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</si>
  <si>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</si>
  <si>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</si>
  <si>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</si>
  <si>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</si>
  <si>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</si>
  <si>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</si>
  <si>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</si>
  <si>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</si>
  <si>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</si>
  <si>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</si>
  <si>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</si>
  <si>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</si>
  <si>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</si>
  <si>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</si>
  <si>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</si>
  <si>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</si>
  <si>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</si>
  <si>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</si>
  <si>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</si>
  <si>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</si>
  <si>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</si>
  <si>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</si>
  <si>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</si>
  <si>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(JATI MULYO)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</si>
  <si>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</si>
  <si>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</si>
  <si>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</si>
  <si>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</si>
  <si>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</si>
  <si>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</si>
  <si>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</si>
  <si>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</si>
  <si>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</si>
  <si>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</si>
  <si>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</si>
  <si>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</si>
  <si>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</si>
  <si>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</si>
  <si>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</si>
  <si>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</si>
  <si>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</si>
  <si>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</si>
  <si>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</si>
  <si>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KO</t>
  </si>
  <si>
    <t>4721</t>
  </si>
  <si>
    <t>LS</t>
  </si>
  <si>
    <t>BOX</t>
  </si>
  <si>
    <t>LEM SUPER 3 GR KENKO SG-03A (isi 12 pc)</t>
  </si>
  <si>
    <t>STIP / PENGHAPUS KENKO ERB-20SQ HITAM</t>
  </si>
  <si>
    <t>RISMA / YO</t>
  </si>
  <si>
    <t>G</t>
  </si>
  <si>
    <t>4920</t>
  </si>
  <si>
    <t>PC</t>
  </si>
  <si>
    <t>ISI CUTTER 18 MM JOYKO L-150 MH (BESAR)</t>
  </si>
  <si>
    <t>CRAYON / OIL PASTEL JOYKO OP-36S PP CASE SEA WORLD</t>
  </si>
  <si>
    <t>NOVI / YO</t>
  </si>
  <si>
    <t>[07-Hitung FP Keluar Juli 2023.xlsx]Invoice</t>
  </si>
  <si>
    <t>D</t>
  </si>
  <si>
    <t>E</t>
  </si>
  <si>
    <t>K</t>
  </si>
  <si>
    <t>J</t>
  </si>
  <si>
    <t>---</t>
  </si>
  <si>
    <t>4</t>
  </si>
  <si>
    <t>4928</t>
  </si>
  <si>
    <t>LSN</t>
  </si>
  <si>
    <t>PENKENKE303</t>
  </si>
  <si>
    <t>PENKENHITECH028HITAM</t>
  </si>
  <si>
    <t>PENJKGP265</t>
  </si>
  <si>
    <t>GEL PEN KENKO HI-TECH-H 0.28 MM HITAM</t>
  </si>
  <si>
    <t>GEL PEN KENKO KE-303 T-GEL TRIANGULAR</t>
  </si>
  <si>
    <t>GEL PEN JOYKO GP-265 Q-GEL</t>
  </si>
  <si>
    <t>NOVI / CONDRO</t>
  </si>
  <si>
    <t>ko</t>
  </si>
  <si>
    <t>4861</t>
  </si>
  <si>
    <t>wisuda</t>
  </si>
  <si>
    <t>LABJK1LINEPUTIH</t>
  </si>
  <si>
    <t>CONDRO</t>
  </si>
  <si>
    <t>PCS</t>
  </si>
  <si>
    <t>TIPKENCT905</t>
  </si>
  <si>
    <t>ISIKENBESAR</t>
  </si>
  <si>
    <t>GRS</t>
  </si>
  <si>
    <t>CLIJK260</t>
  </si>
  <si>
    <t>STAJKBIRU</t>
  </si>
  <si>
    <t>STAJKKUNING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</si>
  <si>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</si>
  <si>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</si>
  <si>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</si>
  <si>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</si>
  <si>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</si>
  <si>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BINDER CLIP JOYKO 260</t>
  </si>
  <si>
    <t>4731</t>
  </si>
  <si>
    <t>PUNKEN40</t>
  </si>
  <si>
    <t>RISMA / CONDRO</t>
  </si>
  <si>
    <t>STAKENHD50</t>
  </si>
  <si>
    <t>PAK</t>
  </si>
  <si>
    <t>KTSTKWARTOPUTIH</t>
  </si>
  <si>
    <t>PUNCH KENKO NO. 40</t>
  </si>
  <si>
    <t>STAPLER KENKO HD-50</t>
  </si>
  <si>
    <t>KARTU STOCK KWARTO PUTIH</t>
  </si>
  <si>
    <t>4923</t>
  </si>
  <si>
    <t>LEMKENLG50</t>
  </si>
  <si>
    <t>OPJK24W</t>
  </si>
  <si>
    <t>LEM CAIR 50 ML KENKO LG-50</t>
  </si>
  <si>
    <t>CRAYON / OIL PASTEL JOYKO OP-24S PP CASE SEA WORLD</t>
  </si>
  <si>
    <t>4866</t>
  </si>
  <si>
    <t>NIKISAE</t>
  </si>
  <si>
    <t>OPTITI24W</t>
  </si>
  <si>
    <t>CRAYON / OIL PASTEL PUTAR TITI TI-CP-24T TWIST</t>
  </si>
  <si>
    <t>4871</t>
  </si>
  <si>
    <t>STASDI1102</t>
  </si>
  <si>
    <t>STAPLER SDI 1102 NO.10 (HD-10)</t>
  </si>
  <si>
    <t>g</t>
  </si>
  <si>
    <t>4944</t>
  </si>
  <si>
    <t>TIPJKJK01</t>
  </si>
  <si>
    <t>CORRECTION FLUID JOYKO JK-01</t>
  </si>
  <si>
    <t/>
  </si>
  <si>
    <t>KO 4721</t>
  </si>
  <si>
    <t>A</t>
  </si>
  <si>
    <t>B</t>
  </si>
  <si>
    <t>F</t>
  </si>
  <si>
    <t>H</t>
  </si>
  <si>
    <t>I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</si>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</sst>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01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0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400050</xdr:colOff>
          <xdr:row>4</xdr:row>
          <xdr:rowOff>0</xdr:rowOff>
        </xdr:from>
        <xdr:to>
          <xdr:col>14</xdr:col>
          <xdr:colOff>209550</xdr:colOff>
          <xdr:row>5</xdr:row>
          <xdr:rowOff>0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</xdr:row>
          <xdr:rowOff>0</xdr:rowOff>
        </xdr:from>
        <xdr:to>
          <xdr:col>15</xdr:col>
          <xdr:colOff>0</xdr:colOff>
          <xdr:row>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RESET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7-Hitung%20FP%20Keluar%20Jul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0">
          <cell r="A10">
            <v>1</v>
          </cell>
        </row>
        <row r="11">
          <cell r="A11">
            <v>2</v>
          </cell>
        </row>
        <row r="12">
          <cell r="A12">
            <v>3</v>
          </cell>
        </row>
        <row r="13">
          <cell r="A13">
            <v>4</v>
          </cell>
        </row>
        <row r="14">
          <cell r="A14">
            <v>5</v>
          </cell>
        </row>
        <row r="15">
          <cell r="A15">
            <v>6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9</v>
          </cell>
        </row>
        <row r="19">
          <cell r="A19">
            <v>10</v>
          </cell>
        </row>
        <row r="20">
          <cell r="A20">
            <v>11</v>
          </cell>
        </row>
        <row r="21">
          <cell r="A21">
            <v>12</v>
          </cell>
        </row>
        <row r="22">
          <cell r="A22">
            <v>13</v>
          </cell>
        </row>
        <row r="23">
          <cell r="A23">
            <v>14</v>
          </cell>
        </row>
        <row r="24">
          <cell r="A24">
            <v>15</v>
          </cell>
        </row>
        <row r="25">
          <cell r="A25">
            <v>16</v>
          </cell>
        </row>
        <row r="48">
          <cell r="A48">
            <v>1</v>
          </cell>
        </row>
        <row r="49">
          <cell r="A49">
            <v>2</v>
          </cell>
        </row>
        <row r="50">
          <cell r="A50">
            <v>3</v>
          </cell>
        </row>
        <row r="51">
          <cell r="A51">
            <v>4</v>
          </cell>
        </row>
        <row r="52">
          <cell r="A52">
            <v>5</v>
          </cell>
        </row>
        <row r="53">
          <cell r="A53">
            <v>6</v>
          </cell>
        </row>
        <row r="54">
          <cell r="A54">
            <v>7</v>
          </cell>
        </row>
        <row r="55">
          <cell r="A55">
            <v>8</v>
          </cell>
        </row>
        <row r="56">
          <cell r="A56">
            <v>9</v>
          </cell>
        </row>
        <row r="57">
          <cell r="A57">
            <v>10</v>
          </cell>
        </row>
        <row r="58">
          <cell r="A58">
            <v>11</v>
          </cell>
        </row>
        <row r="59">
          <cell r="A59">
            <v>12</v>
          </cell>
        </row>
        <row r="60">
          <cell r="A60">
            <v>13</v>
          </cell>
        </row>
        <row r="61">
          <cell r="A61">
            <v>14</v>
          </cell>
        </row>
        <row r="62">
          <cell r="A62">
            <v>15</v>
          </cell>
        </row>
        <row r="63">
          <cell r="A63">
            <v>16</v>
          </cell>
        </row>
        <row r="86">
          <cell r="A86">
            <v>1</v>
          </cell>
        </row>
        <row r="87">
          <cell r="A87">
            <v>2</v>
          </cell>
        </row>
        <row r="88">
          <cell r="A88">
            <v>3</v>
          </cell>
        </row>
        <row r="89">
          <cell r="A89">
            <v>4</v>
          </cell>
        </row>
        <row r="90">
          <cell r="A90">
            <v>5</v>
          </cell>
        </row>
        <row r="91">
          <cell r="A91">
            <v>6</v>
          </cell>
        </row>
        <row r="92">
          <cell r="A92">
            <v>7</v>
          </cell>
        </row>
        <row r="93">
          <cell r="A93">
            <v>8</v>
          </cell>
        </row>
        <row r="94">
          <cell r="A94">
            <v>9</v>
          </cell>
        </row>
        <row r="95">
          <cell r="A95">
            <v>10</v>
          </cell>
        </row>
        <row r="96">
          <cell r="A96">
            <v>11</v>
          </cell>
        </row>
        <row r="97">
          <cell r="A97">
            <v>12</v>
          </cell>
        </row>
        <row r="98">
          <cell r="A98">
            <v>13</v>
          </cell>
        </row>
        <row r="99">
          <cell r="A99">
            <v>14</v>
          </cell>
        </row>
        <row r="100">
          <cell r="A100">
            <v>15</v>
          </cell>
        </row>
        <row r="101">
          <cell r="A101">
            <v>16</v>
          </cell>
        </row>
        <row r="124">
          <cell r="A124">
            <v>1</v>
          </cell>
        </row>
        <row r="125">
          <cell r="A125">
            <v>2</v>
          </cell>
        </row>
        <row r="126">
          <cell r="A126">
            <v>3</v>
          </cell>
        </row>
        <row r="127">
          <cell r="A127">
            <v>4</v>
          </cell>
        </row>
        <row r="128">
          <cell r="A128">
            <v>5</v>
          </cell>
        </row>
        <row r="129">
          <cell r="A129">
            <v>6</v>
          </cell>
        </row>
        <row r="130">
          <cell r="A130">
            <v>7</v>
          </cell>
        </row>
        <row r="131">
          <cell r="A131">
            <v>8</v>
          </cell>
        </row>
        <row r="132">
          <cell r="A132">
            <v>9</v>
          </cell>
        </row>
        <row r="133">
          <cell r="A133">
            <v>10</v>
          </cell>
        </row>
        <row r="134">
          <cell r="A134">
            <v>11</v>
          </cell>
        </row>
        <row r="135">
          <cell r="A135">
            <v>12</v>
          </cell>
        </row>
        <row r="136">
          <cell r="A136">
            <v>13</v>
          </cell>
        </row>
        <row r="137">
          <cell r="A137">
            <v>14</v>
          </cell>
        </row>
        <row r="138">
          <cell r="A138">
            <v>15</v>
          </cell>
        </row>
        <row r="139">
          <cell r="A139">
            <v>16</v>
          </cell>
        </row>
        <row r="162">
          <cell r="A162">
            <v>1</v>
          </cell>
        </row>
        <row r="163">
          <cell r="A163">
            <v>2</v>
          </cell>
        </row>
        <row r="164">
          <cell r="A164">
            <v>3</v>
          </cell>
        </row>
        <row r="165">
          <cell r="A165">
            <v>4</v>
          </cell>
        </row>
        <row r="166">
          <cell r="A166">
            <v>5</v>
          </cell>
        </row>
        <row r="167">
          <cell r="A167">
            <v>6</v>
          </cell>
        </row>
        <row r="168">
          <cell r="A168">
            <v>7</v>
          </cell>
        </row>
        <row r="169">
          <cell r="A169">
            <v>8</v>
          </cell>
        </row>
        <row r="170">
          <cell r="A170">
            <v>9</v>
          </cell>
        </row>
        <row r="171">
          <cell r="A171">
            <v>10</v>
          </cell>
        </row>
        <row r="172">
          <cell r="A172">
            <v>11</v>
          </cell>
        </row>
        <row r="173">
          <cell r="A173">
            <v>12</v>
          </cell>
        </row>
        <row r="174">
          <cell r="A174">
            <v>13</v>
          </cell>
        </row>
        <row r="175">
          <cell r="A175">
            <v>14</v>
          </cell>
        </row>
        <row r="176">
          <cell r="A176">
            <v>15</v>
          </cell>
        </row>
        <row r="177">
          <cell r="A177">
            <v>16</v>
          </cell>
        </row>
        <row r="200">
          <cell r="A200">
            <v>1</v>
          </cell>
        </row>
        <row r="201">
          <cell r="A201">
            <v>2</v>
          </cell>
        </row>
        <row r="202">
          <cell r="A202">
            <v>3</v>
          </cell>
        </row>
        <row r="203">
          <cell r="A203">
            <v>4</v>
          </cell>
        </row>
        <row r="204">
          <cell r="A204">
            <v>5</v>
          </cell>
        </row>
        <row r="205">
          <cell r="A205">
            <v>6</v>
          </cell>
        </row>
        <row r="206">
          <cell r="A206">
            <v>7</v>
          </cell>
        </row>
        <row r="207">
          <cell r="A207">
            <v>8</v>
          </cell>
        </row>
        <row r="208">
          <cell r="A208">
            <v>9</v>
          </cell>
        </row>
        <row r="209">
          <cell r="A209">
            <v>10</v>
          </cell>
        </row>
        <row r="210">
          <cell r="A210">
            <v>11</v>
          </cell>
        </row>
        <row r="211">
          <cell r="A211">
            <v>12</v>
          </cell>
        </row>
        <row r="212">
          <cell r="A212">
            <v>13</v>
          </cell>
        </row>
        <row r="213">
          <cell r="A213">
            <v>14</v>
          </cell>
        </row>
        <row r="214">
          <cell r="A214">
            <v>15</v>
          </cell>
        </row>
        <row r="215">
          <cell r="A215">
            <v>16</v>
          </cell>
        </row>
        <row r="238">
          <cell r="A238">
            <v>1</v>
          </cell>
        </row>
        <row r="239">
          <cell r="A239">
            <v>2</v>
          </cell>
        </row>
        <row r="240">
          <cell r="A240">
            <v>3</v>
          </cell>
        </row>
        <row r="241">
          <cell r="A241">
            <v>4</v>
          </cell>
        </row>
        <row r="242">
          <cell r="A242">
            <v>5</v>
          </cell>
        </row>
        <row r="243">
          <cell r="A243">
            <v>6</v>
          </cell>
        </row>
        <row r="244">
          <cell r="A244">
            <v>7</v>
          </cell>
        </row>
        <row r="245">
          <cell r="A245">
            <v>8</v>
          </cell>
        </row>
        <row r="246">
          <cell r="A246">
            <v>9</v>
          </cell>
        </row>
        <row r="247">
          <cell r="A247">
            <v>10</v>
          </cell>
        </row>
        <row r="248">
          <cell r="A248">
            <v>11</v>
          </cell>
        </row>
        <row r="249">
          <cell r="A249">
            <v>12</v>
          </cell>
        </row>
        <row r="250">
          <cell r="A250">
            <v>13</v>
          </cell>
        </row>
        <row r="251">
          <cell r="A251">
            <v>14</v>
          </cell>
        </row>
        <row r="252">
          <cell r="A252">
            <v>15</v>
          </cell>
        </row>
        <row r="253">
          <cell r="A253">
            <v>16</v>
          </cell>
        </row>
        <row r="276">
          <cell r="A276">
            <v>1</v>
          </cell>
        </row>
        <row r="277">
          <cell r="A277">
            <v>2</v>
          </cell>
        </row>
        <row r="278">
          <cell r="A278">
            <v>3</v>
          </cell>
        </row>
        <row r="279">
          <cell r="A279">
            <v>4</v>
          </cell>
        </row>
        <row r="280">
          <cell r="A280">
            <v>5</v>
          </cell>
        </row>
        <row r="281">
          <cell r="A281">
            <v>6</v>
          </cell>
        </row>
        <row r="282">
          <cell r="A282">
            <v>7</v>
          </cell>
        </row>
        <row r="283">
          <cell r="A283">
            <v>8</v>
          </cell>
        </row>
        <row r="284">
          <cell r="A284">
            <v>9</v>
          </cell>
        </row>
        <row r="285">
          <cell r="A285">
            <v>10</v>
          </cell>
        </row>
        <row r="286">
          <cell r="A286">
            <v>11</v>
          </cell>
        </row>
        <row r="287">
          <cell r="A287">
            <v>12</v>
          </cell>
        </row>
        <row r="288">
          <cell r="A288">
            <v>13</v>
          </cell>
        </row>
        <row r="289">
          <cell r="A289">
            <v>14</v>
          </cell>
        </row>
        <row r="290">
          <cell r="A290">
            <v>15</v>
          </cell>
        </row>
        <row r="291">
          <cell r="A291">
            <v>16</v>
          </cell>
        </row>
        <row r="314">
          <cell r="A314">
            <v>1</v>
          </cell>
        </row>
        <row r="315">
          <cell r="A315">
            <v>2</v>
          </cell>
        </row>
        <row r="316">
          <cell r="A316">
            <v>3</v>
          </cell>
        </row>
        <row r="317">
          <cell r="A317">
            <v>4</v>
          </cell>
        </row>
        <row r="318">
          <cell r="A318">
            <v>5</v>
          </cell>
        </row>
        <row r="319">
          <cell r="A319">
            <v>6</v>
          </cell>
        </row>
        <row r="320">
          <cell r="A320">
            <v>7</v>
          </cell>
        </row>
        <row r="321">
          <cell r="A321">
            <v>8</v>
          </cell>
        </row>
        <row r="322">
          <cell r="A322">
            <v>9</v>
          </cell>
        </row>
        <row r="323">
          <cell r="A323">
            <v>10</v>
          </cell>
        </row>
        <row r="324">
          <cell r="A324">
            <v>11</v>
          </cell>
        </row>
        <row r="325">
          <cell r="A325">
            <v>12</v>
          </cell>
        </row>
        <row r="326">
          <cell r="A326">
            <v>13</v>
          </cell>
        </row>
        <row r="327">
          <cell r="A327">
            <v>14</v>
          </cell>
        </row>
        <row r="328">
          <cell r="A328">
            <v>15</v>
          </cell>
        </row>
        <row r="329">
          <cell r="A329">
            <v>16</v>
          </cell>
        </row>
        <row r="352">
          <cell r="A352">
            <v>1</v>
          </cell>
        </row>
        <row r="353">
          <cell r="A353">
            <v>2</v>
          </cell>
        </row>
        <row r="354">
          <cell r="A354">
            <v>3</v>
          </cell>
        </row>
        <row r="355">
          <cell r="A355">
            <v>4</v>
          </cell>
        </row>
        <row r="356">
          <cell r="A356">
            <v>5</v>
          </cell>
        </row>
        <row r="357">
          <cell r="A357">
            <v>6</v>
          </cell>
        </row>
        <row r="358">
          <cell r="A358">
            <v>7</v>
          </cell>
        </row>
        <row r="359">
          <cell r="A359">
            <v>8</v>
          </cell>
        </row>
        <row r="360">
          <cell r="A360">
            <v>9</v>
          </cell>
        </row>
        <row r="361">
          <cell r="A361">
            <v>10</v>
          </cell>
        </row>
        <row r="362">
          <cell r="A362">
            <v>11</v>
          </cell>
        </row>
        <row r="363">
          <cell r="A363">
            <v>12</v>
          </cell>
        </row>
        <row r="364">
          <cell r="A364">
            <v>13</v>
          </cell>
        </row>
        <row r="365">
          <cell r="A365">
            <v>14</v>
          </cell>
        </row>
        <row r="366">
          <cell r="A366">
            <v>15</v>
          </cell>
        </row>
        <row r="367">
          <cell r="A367">
            <v>16</v>
          </cell>
        </row>
        <row r="390">
          <cell r="A390">
            <v>1</v>
          </cell>
        </row>
        <row r="391">
          <cell r="A391">
            <v>2</v>
          </cell>
        </row>
        <row r="392">
          <cell r="A392">
            <v>3</v>
          </cell>
        </row>
        <row r="393">
          <cell r="A393">
            <v>4</v>
          </cell>
        </row>
        <row r="394">
          <cell r="A394">
            <v>5</v>
          </cell>
        </row>
        <row r="395">
          <cell r="A395">
            <v>6</v>
          </cell>
        </row>
        <row r="396">
          <cell r="A396">
            <v>7</v>
          </cell>
        </row>
        <row r="397">
          <cell r="A397">
            <v>8</v>
          </cell>
        </row>
        <row r="398">
          <cell r="A398">
            <v>9</v>
          </cell>
        </row>
        <row r="399">
          <cell r="A399">
            <v>10</v>
          </cell>
        </row>
        <row r="400">
          <cell r="A400">
            <v>11</v>
          </cell>
        </row>
        <row r="401">
          <cell r="A401">
            <v>12</v>
          </cell>
        </row>
        <row r="402">
          <cell r="A402">
            <v>13</v>
          </cell>
        </row>
        <row r="403">
          <cell r="A403">
            <v>14</v>
          </cell>
        </row>
        <row r="404">
          <cell r="A404">
            <v>15</v>
          </cell>
        </row>
        <row r="405">
          <cell r="A405">
            <v>16</v>
          </cell>
        </row>
        <row r="428">
          <cell r="A428">
            <v>1</v>
          </cell>
        </row>
        <row r="429">
          <cell r="A429">
            <v>2</v>
          </cell>
        </row>
        <row r="430">
          <cell r="A430">
            <v>3</v>
          </cell>
        </row>
        <row r="431">
          <cell r="A431">
            <v>4</v>
          </cell>
        </row>
        <row r="432">
          <cell r="A432">
            <v>5</v>
          </cell>
        </row>
        <row r="433">
          <cell r="A433">
            <v>6</v>
          </cell>
        </row>
        <row r="434">
          <cell r="A434">
            <v>7</v>
          </cell>
        </row>
        <row r="435">
          <cell r="A435">
            <v>8</v>
          </cell>
        </row>
        <row r="436">
          <cell r="A436">
            <v>9</v>
          </cell>
        </row>
        <row r="437">
          <cell r="A437">
            <v>10</v>
          </cell>
        </row>
        <row r="438">
          <cell r="A438">
            <v>11</v>
          </cell>
        </row>
        <row r="439">
          <cell r="A439">
            <v>12</v>
          </cell>
        </row>
        <row r="440">
          <cell r="A440">
            <v>13</v>
          </cell>
        </row>
        <row r="441">
          <cell r="A441">
            <v>14</v>
          </cell>
        </row>
        <row r="442">
          <cell r="A442">
            <v>15</v>
          </cell>
        </row>
        <row r="443">
          <cell r="A443">
            <v>16</v>
          </cell>
        </row>
        <row r="466">
          <cell r="A466">
            <v>1</v>
          </cell>
        </row>
        <row r="467">
          <cell r="A467">
            <v>2</v>
          </cell>
        </row>
        <row r="468">
          <cell r="A468">
            <v>3</v>
          </cell>
        </row>
        <row r="469">
          <cell r="A469">
            <v>4</v>
          </cell>
        </row>
        <row r="470">
          <cell r="A470">
            <v>5</v>
          </cell>
        </row>
        <row r="471">
          <cell r="A471">
            <v>6</v>
          </cell>
        </row>
        <row r="472">
          <cell r="A472">
            <v>7</v>
          </cell>
        </row>
        <row r="473">
          <cell r="A473">
            <v>8</v>
          </cell>
        </row>
        <row r="474">
          <cell r="A474">
            <v>9</v>
          </cell>
        </row>
        <row r="475">
          <cell r="A475">
            <v>10</v>
          </cell>
        </row>
        <row r="476">
          <cell r="A476">
            <v>11</v>
          </cell>
        </row>
        <row r="477">
          <cell r="A477">
            <v>12</v>
          </cell>
        </row>
        <row r="478">
          <cell r="A478">
            <v>13</v>
          </cell>
        </row>
        <row r="479">
          <cell r="A479">
            <v>14</v>
          </cell>
        </row>
        <row r="480">
          <cell r="A480">
            <v>15</v>
          </cell>
        </row>
        <row r="481">
          <cell r="A481">
            <v>16</v>
          </cell>
        </row>
        <row r="504">
          <cell r="A504">
            <v>1</v>
          </cell>
        </row>
        <row r="505">
          <cell r="A505">
            <v>2</v>
          </cell>
        </row>
        <row r="506">
          <cell r="A506">
            <v>3</v>
          </cell>
        </row>
        <row r="507">
          <cell r="A507">
            <v>4</v>
          </cell>
        </row>
        <row r="508">
          <cell r="A508">
            <v>5</v>
          </cell>
        </row>
        <row r="509">
          <cell r="A509">
            <v>6</v>
          </cell>
        </row>
        <row r="510">
          <cell r="A510">
            <v>7</v>
          </cell>
        </row>
        <row r="511">
          <cell r="A511">
            <v>8</v>
          </cell>
        </row>
        <row r="512">
          <cell r="A512">
            <v>9</v>
          </cell>
        </row>
        <row r="513">
          <cell r="A513">
            <v>10</v>
          </cell>
        </row>
        <row r="514">
          <cell r="A514">
            <v>11</v>
          </cell>
        </row>
        <row r="515">
          <cell r="A515">
            <v>12</v>
          </cell>
        </row>
        <row r="516">
          <cell r="A516">
            <v>13</v>
          </cell>
        </row>
        <row r="517">
          <cell r="A517">
            <v>14</v>
          </cell>
        </row>
        <row r="518">
          <cell r="A518">
            <v>15</v>
          </cell>
        </row>
        <row r="519">
          <cell r="A519">
            <v>16</v>
          </cell>
        </row>
        <row r="542">
          <cell r="A542">
            <v>1</v>
          </cell>
        </row>
        <row r="543">
          <cell r="A543">
            <v>2</v>
          </cell>
        </row>
        <row r="544">
          <cell r="A544">
            <v>3</v>
          </cell>
        </row>
        <row r="545">
          <cell r="A545">
            <v>4</v>
          </cell>
        </row>
        <row r="546">
          <cell r="A546">
            <v>5</v>
          </cell>
        </row>
        <row r="547">
          <cell r="A547">
            <v>6</v>
          </cell>
        </row>
        <row r="548">
          <cell r="A548">
            <v>7</v>
          </cell>
        </row>
        <row r="549">
          <cell r="A549">
            <v>8</v>
          </cell>
        </row>
        <row r="550">
          <cell r="A550">
            <v>9</v>
          </cell>
        </row>
        <row r="551">
          <cell r="A551">
            <v>10</v>
          </cell>
        </row>
        <row r="552">
          <cell r="A552">
            <v>11</v>
          </cell>
        </row>
        <row r="553">
          <cell r="A553">
            <v>12</v>
          </cell>
        </row>
        <row r="554">
          <cell r="A554">
            <v>13</v>
          </cell>
        </row>
        <row r="555">
          <cell r="A555">
            <v>14</v>
          </cell>
        </row>
        <row r="556">
          <cell r="A556">
            <v>15</v>
          </cell>
        </row>
        <row r="557">
          <cell r="A557">
            <v>16</v>
          </cell>
        </row>
        <row r="580">
          <cell r="A580">
            <v>1</v>
          </cell>
        </row>
        <row r="581">
          <cell r="A581">
            <v>2</v>
          </cell>
        </row>
        <row r="582">
          <cell r="A582">
            <v>3</v>
          </cell>
        </row>
        <row r="583">
          <cell r="A583">
            <v>4</v>
          </cell>
        </row>
        <row r="584">
          <cell r="A584">
            <v>5</v>
          </cell>
        </row>
        <row r="585">
          <cell r="A585">
            <v>6</v>
          </cell>
        </row>
        <row r="586">
          <cell r="A586">
            <v>7</v>
          </cell>
        </row>
        <row r="587">
          <cell r="A587">
            <v>8</v>
          </cell>
        </row>
        <row r="588">
          <cell r="A588">
            <v>9</v>
          </cell>
        </row>
        <row r="589">
          <cell r="A589">
            <v>10</v>
          </cell>
        </row>
        <row r="590">
          <cell r="A590">
            <v>11</v>
          </cell>
        </row>
        <row r="591">
          <cell r="A591">
            <v>12</v>
          </cell>
        </row>
        <row r="592">
          <cell r="A592">
            <v>13</v>
          </cell>
        </row>
        <row r="593">
          <cell r="A593">
            <v>14</v>
          </cell>
        </row>
        <row r="594">
          <cell r="A594">
            <v>15</v>
          </cell>
        </row>
        <row r="595">
          <cell r="A595">
            <v>16</v>
          </cell>
        </row>
        <row r="618">
          <cell r="A618">
            <v>1</v>
          </cell>
        </row>
        <row r="619">
          <cell r="A619">
            <v>2</v>
          </cell>
        </row>
        <row r="620">
          <cell r="A620">
            <v>3</v>
          </cell>
        </row>
        <row r="621">
          <cell r="A621">
            <v>4</v>
          </cell>
        </row>
        <row r="622">
          <cell r="A622">
            <v>5</v>
          </cell>
        </row>
        <row r="623">
          <cell r="A623">
            <v>6</v>
          </cell>
        </row>
        <row r="624">
          <cell r="A624">
            <v>7</v>
          </cell>
        </row>
        <row r="625">
          <cell r="A625">
            <v>8</v>
          </cell>
        </row>
        <row r="626">
          <cell r="A626">
            <v>9</v>
          </cell>
        </row>
        <row r="627">
          <cell r="A627">
            <v>10</v>
          </cell>
        </row>
        <row r="628">
          <cell r="A628">
            <v>11</v>
          </cell>
        </row>
        <row r="629">
          <cell r="A629">
            <v>12</v>
          </cell>
        </row>
        <row r="630">
          <cell r="A630">
            <v>13</v>
          </cell>
        </row>
        <row r="631">
          <cell r="A631">
            <v>14</v>
          </cell>
        </row>
        <row r="632">
          <cell r="A632">
            <v>15</v>
          </cell>
        </row>
        <row r="633">
          <cell r="A633">
            <v>16</v>
          </cell>
        </row>
        <row r="656">
          <cell r="A656">
            <v>1</v>
          </cell>
        </row>
        <row r="657">
          <cell r="A657">
            <v>2</v>
          </cell>
        </row>
        <row r="658">
          <cell r="A658">
            <v>3</v>
          </cell>
        </row>
        <row r="659">
          <cell r="A659">
            <v>4</v>
          </cell>
        </row>
        <row r="660">
          <cell r="A660">
            <v>5</v>
          </cell>
        </row>
        <row r="661">
          <cell r="A661">
            <v>6</v>
          </cell>
        </row>
        <row r="662">
          <cell r="A662">
            <v>7</v>
          </cell>
        </row>
        <row r="663">
          <cell r="A663">
            <v>8</v>
          </cell>
        </row>
        <row r="664">
          <cell r="A664">
            <v>9</v>
          </cell>
        </row>
        <row r="665">
          <cell r="A665">
            <v>10</v>
          </cell>
        </row>
        <row r="666">
          <cell r="A666">
            <v>11</v>
          </cell>
        </row>
        <row r="667">
          <cell r="A667">
            <v>12</v>
          </cell>
        </row>
        <row r="668">
          <cell r="A668">
            <v>13</v>
          </cell>
        </row>
        <row r="669">
          <cell r="A669">
            <v>14</v>
          </cell>
        </row>
        <row r="670">
          <cell r="A670">
            <v>15</v>
          </cell>
        </row>
        <row r="671">
          <cell r="A671">
            <v>16</v>
          </cell>
        </row>
        <row r="694">
          <cell r="A694">
            <v>1</v>
          </cell>
        </row>
        <row r="695">
          <cell r="A695">
            <v>2</v>
          </cell>
        </row>
        <row r="696">
          <cell r="A696">
            <v>3</v>
          </cell>
        </row>
        <row r="697">
          <cell r="A697">
            <v>4</v>
          </cell>
        </row>
        <row r="698">
          <cell r="A698">
            <v>5</v>
          </cell>
        </row>
        <row r="699">
          <cell r="A699">
            <v>6</v>
          </cell>
        </row>
        <row r="700">
          <cell r="A700">
            <v>7</v>
          </cell>
        </row>
        <row r="701">
          <cell r="A701">
            <v>8</v>
          </cell>
        </row>
        <row r="702">
          <cell r="A702">
            <v>9</v>
          </cell>
        </row>
        <row r="703">
          <cell r="A703">
            <v>10</v>
          </cell>
        </row>
        <row r="704">
          <cell r="A704">
            <v>11</v>
          </cell>
        </row>
        <row r="705">
          <cell r="A705">
            <v>12</v>
          </cell>
        </row>
        <row r="706">
          <cell r="A706">
            <v>13</v>
          </cell>
        </row>
        <row r="707">
          <cell r="A707">
            <v>14</v>
          </cell>
        </row>
        <row r="708">
          <cell r="A708">
            <v>15</v>
          </cell>
        </row>
        <row r="709">
          <cell r="A709">
            <v>16</v>
          </cell>
        </row>
        <row r="732">
          <cell r="A732">
            <v>1</v>
          </cell>
        </row>
        <row r="733">
          <cell r="A733">
            <v>2</v>
          </cell>
        </row>
        <row r="734">
          <cell r="A734">
            <v>3</v>
          </cell>
        </row>
        <row r="735">
          <cell r="A735">
            <v>4</v>
          </cell>
        </row>
        <row r="736">
          <cell r="A736">
            <v>5</v>
          </cell>
        </row>
        <row r="737">
          <cell r="A737">
            <v>6</v>
          </cell>
        </row>
        <row r="738">
          <cell r="A738">
            <v>7</v>
          </cell>
        </row>
        <row r="739">
          <cell r="A739">
            <v>8</v>
          </cell>
        </row>
        <row r="740">
          <cell r="A740">
            <v>9</v>
          </cell>
        </row>
        <row r="741">
          <cell r="A741">
            <v>10</v>
          </cell>
        </row>
        <row r="742">
          <cell r="A742">
            <v>11</v>
          </cell>
        </row>
        <row r="743">
          <cell r="A743">
            <v>12</v>
          </cell>
        </row>
        <row r="744">
          <cell r="A744">
            <v>13</v>
          </cell>
        </row>
        <row r="745">
          <cell r="A745">
            <v>14</v>
          </cell>
        </row>
        <row r="746">
          <cell r="A746">
            <v>15</v>
          </cell>
        </row>
        <row r="747">
          <cell r="A747">
            <v>16</v>
          </cell>
        </row>
        <row r="770">
          <cell r="A770">
            <v>1</v>
          </cell>
        </row>
        <row r="771">
          <cell r="A771">
            <v>2</v>
          </cell>
        </row>
        <row r="772">
          <cell r="A772">
            <v>3</v>
          </cell>
        </row>
        <row r="773">
          <cell r="A773">
            <v>4</v>
          </cell>
        </row>
        <row r="774">
          <cell r="A774">
            <v>5</v>
          </cell>
        </row>
        <row r="775">
          <cell r="A775">
            <v>6</v>
          </cell>
        </row>
        <row r="776">
          <cell r="A776">
            <v>7</v>
          </cell>
        </row>
        <row r="777">
          <cell r="A777">
            <v>8</v>
          </cell>
        </row>
        <row r="778">
          <cell r="A778">
            <v>9</v>
          </cell>
        </row>
        <row r="779">
          <cell r="A779">
            <v>10</v>
          </cell>
        </row>
        <row r="780">
          <cell r="A780">
            <v>11</v>
          </cell>
        </row>
        <row r="781">
          <cell r="A781">
            <v>12</v>
          </cell>
        </row>
        <row r="782">
          <cell r="A782">
            <v>13</v>
          </cell>
        </row>
        <row r="783">
          <cell r="A783">
            <v>14</v>
          </cell>
        </row>
        <row r="784">
          <cell r="A784">
            <v>15</v>
          </cell>
        </row>
        <row r="785">
          <cell r="A785">
            <v>16</v>
          </cell>
        </row>
        <row r="808">
          <cell r="A808">
            <v>1</v>
          </cell>
        </row>
        <row r="809">
          <cell r="A809">
            <v>2</v>
          </cell>
        </row>
        <row r="810">
          <cell r="A810">
            <v>3</v>
          </cell>
        </row>
        <row r="811">
          <cell r="A811">
            <v>4</v>
          </cell>
        </row>
        <row r="812">
          <cell r="A812">
            <v>5</v>
          </cell>
        </row>
        <row r="813">
          <cell r="A813">
            <v>6</v>
          </cell>
        </row>
        <row r="814">
          <cell r="A814">
            <v>7</v>
          </cell>
        </row>
        <row r="815">
          <cell r="A815">
            <v>8</v>
          </cell>
        </row>
        <row r="816">
          <cell r="A816">
            <v>9</v>
          </cell>
        </row>
        <row r="817">
          <cell r="A817">
            <v>10</v>
          </cell>
        </row>
        <row r="818">
          <cell r="A818">
            <v>11</v>
          </cell>
        </row>
        <row r="819">
          <cell r="A819">
            <v>12</v>
          </cell>
        </row>
        <row r="820">
          <cell r="A820">
            <v>13</v>
          </cell>
        </row>
        <row r="821">
          <cell r="A821">
            <v>14</v>
          </cell>
        </row>
        <row r="822">
          <cell r="A822">
            <v>15</v>
          </cell>
        </row>
        <row r="823">
          <cell r="A823">
            <v>16</v>
          </cell>
        </row>
        <row r="846">
          <cell r="A846">
            <v>1</v>
          </cell>
        </row>
        <row r="847">
          <cell r="A847">
            <v>2</v>
          </cell>
        </row>
        <row r="848">
          <cell r="A848">
            <v>3</v>
          </cell>
        </row>
        <row r="849">
          <cell r="A849">
            <v>4</v>
          </cell>
        </row>
        <row r="850">
          <cell r="A850">
            <v>5</v>
          </cell>
        </row>
        <row r="851">
          <cell r="A851">
            <v>6</v>
          </cell>
        </row>
        <row r="852">
          <cell r="A852">
            <v>7</v>
          </cell>
        </row>
        <row r="853">
          <cell r="A853">
            <v>8</v>
          </cell>
        </row>
        <row r="854">
          <cell r="A854">
            <v>9</v>
          </cell>
        </row>
        <row r="855">
          <cell r="A855">
            <v>10</v>
          </cell>
        </row>
        <row r="856">
          <cell r="A856">
            <v>11</v>
          </cell>
        </row>
        <row r="857">
          <cell r="A857">
            <v>12</v>
          </cell>
        </row>
        <row r="858">
          <cell r="A858">
            <v>13</v>
          </cell>
        </row>
        <row r="859">
          <cell r="A859">
            <v>14</v>
          </cell>
        </row>
        <row r="860">
          <cell r="A860">
            <v>15</v>
          </cell>
        </row>
        <row r="861">
          <cell r="A861">
            <v>16</v>
          </cell>
        </row>
        <row r="884">
          <cell r="A884">
            <v>1</v>
          </cell>
        </row>
        <row r="885">
          <cell r="A885">
            <v>2</v>
          </cell>
        </row>
        <row r="886">
          <cell r="A886">
            <v>3</v>
          </cell>
        </row>
        <row r="887">
          <cell r="A887">
            <v>4</v>
          </cell>
        </row>
        <row r="888">
          <cell r="A888">
            <v>5</v>
          </cell>
        </row>
        <row r="889">
          <cell r="A889">
            <v>6</v>
          </cell>
        </row>
        <row r="890">
          <cell r="A890">
            <v>7</v>
          </cell>
        </row>
        <row r="891">
          <cell r="A891">
            <v>8</v>
          </cell>
        </row>
        <row r="892">
          <cell r="A892">
            <v>9</v>
          </cell>
        </row>
        <row r="893">
          <cell r="A893">
            <v>10</v>
          </cell>
        </row>
        <row r="894">
          <cell r="A894">
            <v>11</v>
          </cell>
        </row>
        <row r="895">
          <cell r="A895">
            <v>12</v>
          </cell>
        </row>
        <row r="896">
          <cell r="A896">
            <v>13</v>
          </cell>
        </row>
        <row r="897">
          <cell r="A897">
            <v>14</v>
          </cell>
        </row>
        <row r="898">
          <cell r="A898">
            <v>15</v>
          </cell>
        </row>
        <row r="899">
          <cell r="A899">
            <v>16</v>
          </cell>
        </row>
        <row r="922">
          <cell r="A922">
            <v>1</v>
          </cell>
        </row>
        <row r="923">
          <cell r="A923">
            <v>2</v>
          </cell>
        </row>
        <row r="924">
          <cell r="A924">
            <v>3</v>
          </cell>
        </row>
        <row r="925">
          <cell r="A925">
            <v>4</v>
          </cell>
        </row>
        <row r="926">
          <cell r="A926">
            <v>5</v>
          </cell>
        </row>
        <row r="927">
          <cell r="A927">
            <v>6</v>
          </cell>
        </row>
        <row r="928">
          <cell r="A928">
            <v>7</v>
          </cell>
        </row>
        <row r="929">
          <cell r="A929">
            <v>8</v>
          </cell>
        </row>
        <row r="930">
          <cell r="A930">
            <v>9</v>
          </cell>
        </row>
        <row r="931">
          <cell r="A931">
            <v>10</v>
          </cell>
        </row>
        <row r="932">
          <cell r="A932">
            <v>11</v>
          </cell>
        </row>
        <row r="933">
          <cell r="A933">
            <v>12</v>
          </cell>
        </row>
        <row r="934">
          <cell r="A934">
            <v>13</v>
          </cell>
        </row>
        <row r="935">
          <cell r="A935">
            <v>14</v>
          </cell>
        </row>
        <row r="936">
          <cell r="A936">
            <v>15</v>
          </cell>
        </row>
        <row r="937">
          <cell r="A937">
            <v>16</v>
          </cell>
        </row>
        <row r="960">
          <cell r="A960">
            <v>1</v>
          </cell>
        </row>
        <row r="961">
          <cell r="A961">
            <v>2</v>
          </cell>
        </row>
        <row r="962">
          <cell r="A962">
            <v>3</v>
          </cell>
        </row>
        <row r="963">
          <cell r="A963">
            <v>4</v>
          </cell>
        </row>
        <row r="964">
          <cell r="A964">
            <v>5</v>
          </cell>
        </row>
        <row r="965">
          <cell r="A965">
            <v>6</v>
          </cell>
        </row>
        <row r="966">
          <cell r="A966">
            <v>7</v>
          </cell>
        </row>
        <row r="967">
          <cell r="A967">
            <v>8</v>
          </cell>
        </row>
        <row r="968">
          <cell r="A968">
            <v>9</v>
          </cell>
        </row>
        <row r="969">
          <cell r="A969">
            <v>10</v>
          </cell>
        </row>
        <row r="970">
          <cell r="A970">
            <v>11</v>
          </cell>
        </row>
        <row r="971">
          <cell r="A971">
            <v>12</v>
          </cell>
        </row>
        <row r="972">
          <cell r="A972">
            <v>13</v>
          </cell>
        </row>
        <row r="973">
          <cell r="A973">
            <v>14</v>
          </cell>
        </row>
        <row r="974">
          <cell r="A974">
            <v>15</v>
          </cell>
        </row>
        <row r="975">
          <cell r="A975">
            <v>16</v>
          </cell>
        </row>
        <row r="998">
          <cell r="A998">
            <v>1</v>
          </cell>
        </row>
        <row r="999">
          <cell r="A999">
            <v>2</v>
          </cell>
        </row>
        <row r="1000">
          <cell r="A1000">
            <v>3</v>
          </cell>
        </row>
        <row r="1001">
          <cell r="A1001">
            <v>4</v>
          </cell>
        </row>
        <row r="1002">
          <cell r="A1002">
            <v>5</v>
          </cell>
        </row>
        <row r="1003">
          <cell r="A1003">
            <v>6</v>
          </cell>
        </row>
        <row r="1004">
          <cell r="A1004">
            <v>7</v>
          </cell>
        </row>
        <row r="1005">
          <cell r="A1005">
            <v>8</v>
          </cell>
        </row>
        <row r="1006">
          <cell r="A1006">
            <v>9</v>
          </cell>
        </row>
        <row r="1007">
          <cell r="A1007">
            <v>10</v>
          </cell>
        </row>
        <row r="1008">
          <cell r="A1008">
            <v>11</v>
          </cell>
        </row>
        <row r="1009">
          <cell r="A1009">
            <v>12</v>
          </cell>
        </row>
        <row r="1010">
          <cell r="A1010">
            <v>13</v>
          </cell>
        </row>
        <row r="1011">
          <cell r="A1011">
            <v>14</v>
          </cell>
        </row>
        <row r="1012">
          <cell r="A1012">
            <v>15</v>
          </cell>
        </row>
        <row r="1013">
          <cell r="A1013">
            <v>16</v>
          </cell>
        </row>
        <row r="1036">
          <cell r="A1036">
            <v>1</v>
          </cell>
        </row>
        <row r="1037">
          <cell r="A1037">
            <v>2</v>
          </cell>
        </row>
        <row r="1038">
          <cell r="A1038">
            <v>3</v>
          </cell>
        </row>
        <row r="1039">
          <cell r="A1039">
            <v>4</v>
          </cell>
        </row>
        <row r="1040">
          <cell r="A1040">
            <v>5</v>
          </cell>
        </row>
        <row r="1041">
          <cell r="A1041">
            <v>6</v>
          </cell>
        </row>
        <row r="1042">
          <cell r="A1042">
            <v>7</v>
          </cell>
        </row>
        <row r="1043">
          <cell r="A1043">
            <v>8</v>
          </cell>
        </row>
        <row r="1044">
          <cell r="A1044">
            <v>9</v>
          </cell>
        </row>
        <row r="1045">
          <cell r="A1045">
            <v>10</v>
          </cell>
        </row>
        <row r="1046">
          <cell r="A1046">
            <v>11</v>
          </cell>
        </row>
        <row r="1047">
          <cell r="A1047">
            <v>12</v>
          </cell>
        </row>
        <row r="1048">
          <cell r="A1048">
            <v>13</v>
          </cell>
        </row>
        <row r="1049">
          <cell r="A1049">
            <v>14</v>
          </cell>
        </row>
        <row r="1050">
          <cell r="A1050">
            <v>15</v>
          </cell>
        </row>
        <row r="1051">
          <cell r="A1051">
            <v>16</v>
          </cell>
        </row>
        <row r="1074">
          <cell r="A1074">
            <v>1</v>
          </cell>
        </row>
        <row r="1075">
          <cell r="A1075">
            <v>2</v>
          </cell>
        </row>
        <row r="1076">
          <cell r="A1076">
            <v>3</v>
          </cell>
        </row>
        <row r="1077">
          <cell r="A1077">
            <v>4</v>
          </cell>
        </row>
        <row r="1078">
          <cell r="A1078">
            <v>5</v>
          </cell>
        </row>
        <row r="1079">
          <cell r="A1079">
            <v>6</v>
          </cell>
        </row>
        <row r="1080">
          <cell r="A1080">
            <v>7</v>
          </cell>
        </row>
        <row r="1081">
          <cell r="A1081">
            <v>8</v>
          </cell>
        </row>
        <row r="1082">
          <cell r="A1082">
            <v>9</v>
          </cell>
        </row>
        <row r="1083">
          <cell r="A1083">
            <v>10</v>
          </cell>
        </row>
        <row r="1084">
          <cell r="A1084">
            <v>11</v>
          </cell>
        </row>
        <row r="1085">
          <cell r="A1085">
            <v>12</v>
          </cell>
        </row>
        <row r="1086">
          <cell r="A1086">
            <v>13</v>
          </cell>
        </row>
        <row r="1087">
          <cell r="A1087">
            <v>14</v>
          </cell>
        </row>
        <row r="1088">
          <cell r="A1088">
            <v>15</v>
          </cell>
        </row>
        <row r="1089">
          <cell r="A1089">
            <v>16</v>
          </cell>
        </row>
        <row r="1112">
          <cell r="A1112">
            <v>1</v>
          </cell>
        </row>
        <row r="1113">
          <cell r="A1113">
            <v>2</v>
          </cell>
        </row>
        <row r="1114">
          <cell r="A1114">
            <v>3</v>
          </cell>
        </row>
        <row r="1115">
          <cell r="A1115">
            <v>4</v>
          </cell>
        </row>
        <row r="1116">
          <cell r="A1116">
            <v>5</v>
          </cell>
        </row>
        <row r="1117">
          <cell r="A1117">
            <v>6</v>
          </cell>
        </row>
        <row r="1118">
          <cell r="A1118">
            <v>7</v>
          </cell>
        </row>
        <row r="1119">
          <cell r="A1119">
            <v>8</v>
          </cell>
        </row>
        <row r="1120">
          <cell r="A1120">
            <v>9</v>
          </cell>
        </row>
        <row r="1121">
          <cell r="A1121">
            <v>10</v>
          </cell>
        </row>
        <row r="1122">
          <cell r="A1122">
            <v>11</v>
          </cell>
        </row>
        <row r="1123">
          <cell r="A1123">
            <v>12</v>
          </cell>
        </row>
        <row r="1124">
          <cell r="A1124">
            <v>13</v>
          </cell>
        </row>
        <row r="1125">
          <cell r="A1125">
            <v>14</v>
          </cell>
        </row>
        <row r="1126">
          <cell r="A1126">
            <v>15</v>
          </cell>
        </row>
        <row r="1127">
          <cell r="A1127">
            <v>16</v>
          </cell>
        </row>
        <row r="1150">
          <cell r="A1150">
            <v>1</v>
          </cell>
        </row>
        <row r="1151">
          <cell r="A1151">
            <v>2</v>
          </cell>
        </row>
        <row r="1152">
          <cell r="A1152">
            <v>3</v>
          </cell>
        </row>
        <row r="1153">
          <cell r="A1153">
            <v>4</v>
          </cell>
        </row>
        <row r="1154">
          <cell r="A1154">
            <v>5</v>
          </cell>
        </row>
        <row r="1155">
          <cell r="A1155">
            <v>6</v>
          </cell>
        </row>
        <row r="1156">
          <cell r="A1156">
            <v>7</v>
          </cell>
        </row>
        <row r="1157">
          <cell r="A1157">
            <v>8</v>
          </cell>
        </row>
        <row r="1158">
          <cell r="A1158">
            <v>9</v>
          </cell>
        </row>
        <row r="1159">
          <cell r="A1159">
            <v>10</v>
          </cell>
        </row>
        <row r="1160">
          <cell r="A1160">
            <v>11</v>
          </cell>
        </row>
        <row r="1161">
          <cell r="A1161">
            <v>12</v>
          </cell>
        </row>
        <row r="1162">
          <cell r="A1162">
            <v>13</v>
          </cell>
        </row>
        <row r="1163">
          <cell r="A1163">
            <v>14</v>
          </cell>
        </row>
        <row r="1164">
          <cell r="A1164">
            <v>15</v>
          </cell>
        </row>
        <row r="1165">
          <cell r="A1165">
            <v>16</v>
          </cell>
        </row>
        <row r="1188">
          <cell r="A1188">
            <v>1</v>
          </cell>
        </row>
        <row r="1189">
          <cell r="A1189">
            <v>2</v>
          </cell>
        </row>
        <row r="1190">
          <cell r="A1190">
            <v>3</v>
          </cell>
        </row>
        <row r="1191">
          <cell r="A1191">
            <v>4</v>
          </cell>
        </row>
        <row r="1192">
          <cell r="A1192">
            <v>5</v>
          </cell>
        </row>
        <row r="1193">
          <cell r="A1193">
            <v>6</v>
          </cell>
        </row>
        <row r="1194">
          <cell r="A1194">
            <v>7</v>
          </cell>
        </row>
        <row r="1195">
          <cell r="A1195">
            <v>8</v>
          </cell>
        </row>
        <row r="1196">
          <cell r="A1196">
            <v>9</v>
          </cell>
        </row>
        <row r="1197">
          <cell r="A1197">
            <v>10</v>
          </cell>
        </row>
        <row r="1198">
          <cell r="A1198">
            <v>11</v>
          </cell>
        </row>
        <row r="1199">
          <cell r="A1199">
            <v>12</v>
          </cell>
        </row>
        <row r="1200">
          <cell r="A1200">
            <v>13</v>
          </cell>
        </row>
        <row r="1201">
          <cell r="A1201">
            <v>14</v>
          </cell>
        </row>
        <row r="1202">
          <cell r="A1202">
            <v>15</v>
          </cell>
        </row>
        <row r="1203">
          <cell r="A1203">
            <v>16</v>
          </cell>
        </row>
        <row r="1226">
          <cell r="A1226">
            <v>1</v>
          </cell>
        </row>
        <row r="1227">
          <cell r="A1227">
            <v>2</v>
          </cell>
        </row>
        <row r="1228">
          <cell r="A1228">
            <v>3</v>
          </cell>
        </row>
        <row r="1229">
          <cell r="A1229">
            <v>4</v>
          </cell>
        </row>
        <row r="1230">
          <cell r="A1230">
            <v>5</v>
          </cell>
        </row>
        <row r="1231">
          <cell r="A1231">
            <v>6</v>
          </cell>
        </row>
        <row r="1232">
          <cell r="A1232">
            <v>7</v>
          </cell>
        </row>
        <row r="1233">
          <cell r="A1233">
            <v>8</v>
          </cell>
        </row>
        <row r="1234">
          <cell r="A1234">
            <v>9</v>
          </cell>
        </row>
        <row r="1235">
          <cell r="A1235">
            <v>10</v>
          </cell>
        </row>
        <row r="1236">
          <cell r="A1236">
            <v>11</v>
          </cell>
        </row>
        <row r="1237">
          <cell r="A1237">
            <v>12</v>
          </cell>
        </row>
        <row r="1238">
          <cell r="A1238">
            <v>13</v>
          </cell>
        </row>
        <row r="1239">
          <cell r="A1239">
            <v>14</v>
          </cell>
        </row>
        <row r="1240">
          <cell r="A1240">
            <v>15</v>
          </cell>
        </row>
        <row r="1241">
          <cell r="A1241">
            <v>16</v>
          </cell>
        </row>
        <row r="1264">
          <cell r="A1264">
            <v>1</v>
          </cell>
        </row>
        <row r="1265">
          <cell r="A1265">
            <v>2</v>
          </cell>
        </row>
        <row r="1266">
          <cell r="A1266">
            <v>3</v>
          </cell>
        </row>
        <row r="1267">
          <cell r="A1267">
            <v>4</v>
          </cell>
        </row>
        <row r="1268">
          <cell r="A1268">
            <v>5</v>
          </cell>
        </row>
        <row r="1269">
          <cell r="A1269">
            <v>6</v>
          </cell>
        </row>
        <row r="1270">
          <cell r="A1270">
            <v>7</v>
          </cell>
        </row>
        <row r="1271">
          <cell r="A1271">
            <v>8</v>
          </cell>
        </row>
        <row r="1272">
          <cell r="A1272">
            <v>9</v>
          </cell>
        </row>
        <row r="1273">
          <cell r="A1273">
            <v>10</v>
          </cell>
        </row>
        <row r="1274">
          <cell r="A1274">
            <v>11</v>
          </cell>
        </row>
        <row r="1275">
          <cell r="A1275">
            <v>12</v>
          </cell>
        </row>
        <row r="1276">
          <cell r="A1276">
            <v>13</v>
          </cell>
        </row>
        <row r="1277">
          <cell r="A1277">
            <v>14</v>
          </cell>
        </row>
        <row r="1278">
          <cell r="A1278">
            <v>15</v>
          </cell>
        </row>
        <row r="1279">
          <cell r="A1279">
            <v>16</v>
          </cell>
        </row>
        <row r="1302">
          <cell r="A1302">
            <v>1</v>
          </cell>
        </row>
        <row r="1303">
          <cell r="A1303">
            <v>2</v>
          </cell>
        </row>
        <row r="1304">
          <cell r="A1304">
            <v>3</v>
          </cell>
        </row>
        <row r="1305">
          <cell r="A1305">
            <v>4</v>
          </cell>
        </row>
        <row r="1306">
          <cell r="A1306">
            <v>5</v>
          </cell>
        </row>
        <row r="1307">
          <cell r="A1307">
            <v>6</v>
          </cell>
        </row>
        <row r="1308">
          <cell r="A1308">
            <v>7</v>
          </cell>
        </row>
        <row r="1309">
          <cell r="A1309">
            <v>8</v>
          </cell>
        </row>
        <row r="1310">
          <cell r="A1310">
            <v>9</v>
          </cell>
        </row>
        <row r="1311">
          <cell r="A1311">
            <v>10</v>
          </cell>
        </row>
        <row r="1312">
          <cell r="A1312">
            <v>11</v>
          </cell>
        </row>
        <row r="1313">
          <cell r="A1313">
            <v>12</v>
          </cell>
        </row>
        <row r="1314">
          <cell r="A1314">
            <v>13</v>
          </cell>
        </row>
        <row r="1315">
          <cell r="A1315">
            <v>14</v>
          </cell>
        </row>
        <row r="1316">
          <cell r="A1316">
            <v>15</v>
          </cell>
        </row>
        <row r="1317">
          <cell r="A1317">
            <v>16</v>
          </cell>
        </row>
        <row r="1340">
          <cell r="A1340">
            <v>1</v>
          </cell>
        </row>
        <row r="1341">
          <cell r="A1341">
            <v>2</v>
          </cell>
        </row>
        <row r="1342">
          <cell r="A1342">
            <v>3</v>
          </cell>
        </row>
        <row r="1343">
          <cell r="A1343">
            <v>4</v>
          </cell>
        </row>
        <row r="1344">
          <cell r="A1344">
            <v>5</v>
          </cell>
        </row>
        <row r="1345">
          <cell r="A1345">
            <v>6</v>
          </cell>
        </row>
        <row r="1346">
          <cell r="A1346">
            <v>7</v>
          </cell>
        </row>
        <row r="1347">
          <cell r="A1347">
            <v>8</v>
          </cell>
        </row>
        <row r="1348">
          <cell r="A1348">
            <v>9</v>
          </cell>
        </row>
        <row r="1349">
          <cell r="A1349">
            <v>10</v>
          </cell>
        </row>
        <row r="1350">
          <cell r="A1350">
            <v>11</v>
          </cell>
        </row>
        <row r="1351">
          <cell r="A1351">
            <v>12</v>
          </cell>
        </row>
        <row r="1352">
          <cell r="A1352">
            <v>13</v>
          </cell>
        </row>
        <row r="1353">
          <cell r="A1353">
            <v>14</v>
          </cell>
        </row>
        <row r="1354">
          <cell r="A1354">
            <v>15</v>
          </cell>
        </row>
        <row r="1355">
          <cell r="A1355">
            <v>16</v>
          </cell>
        </row>
        <row r="1378">
          <cell r="A1378">
            <v>1</v>
          </cell>
        </row>
        <row r="1379">
          <cell r="A1379">
            <v>2</v>
          </cell>
        </row>
        <row r="1380">
          <cell r="A1380">
            <v>3</v>
          </cell>
        </row>
        <row r="1381">
          <cell r="A1381">
            <v>4</v>
          </cell>
        </row>
        <row r="1382">
          <cell r="A1382">
            <v>5</v>
          </cell>
        </row>
        <row r="1383">
          <cell r="A1383">
            <v>6</v>
          </cell>
        </row>
        <row r="1384">
          <cell r="A1384">
            <v>7</v>
          </cell>
        </row>
        <row r="1385">
          <cell r="A1385">
            <v>8</v>
          </cell>
        </row>
        <row r="1386">
          <cell r="A1386">
            <v>9</v>
          </cell>
        </row>
        <row r="1387">
          <cell r="A1387">
            <v>10</v>
          </cell>
        </row>
        <row r="1388">
          <cell r="A1388">
            <v>11</v>
          </cell>
        </row>
        <row r="1389">
          <cell r="A1389">
            <v>12</v>
          </cell>
        </row>
        <row r="1390">
          <cell r="A1390">
            <v>13</v>
          </cell>
        </row>
        <row r="1391">
          <cell r="A1391">
            <v>14</v>
          </cell>
        </row>
        <row r="1392">
          <cell r="A1392">
            <v>15</v>
          </cell>
        </row>
        <row r="1393">
          <cell r="A1393">
            <v>16</v>
          </cell>
        </row>
        <row r="1416">
          <cell r="A1416">
            <v>1</v>
          </cell>
        </row>
        <row r="1417">
          <cell r="A1417">
            <v>2</v>
          </cell>
        </row>
        <row r="1418">
          <cell r="A1418">
            <v>3</v>
          </cell>
        </row>
        <row r="1419">
          <cell r="A1419">
            <v>4</v>
          </cell>
        </row>
        <row r="1420">
          <cell r="A1420">
            <v>5</v>
          </cell>
        </row>
        <row r="1421">
          <cell r="A1421">
            <v>6</v>
          </cell>
        </row>
        <row r="1422">
          <cell r="A1422">
            <v>7</v>
          </cell>
        </row>
        <row r="1423">
          <cell r="A1423">
            <v>8</v>
          </cell>
        </row>
        <row r="1424">
          <cell r="A1424">
            <v>9</v>
          </cell>
        </row>
        <row r="1425">
          <cell r="A1425">
            <v>10</v>
          </cell>
        </row>
        <row r="1426">
          <cell r="A1426">
            <v>11</v>
          </cell>
        </row>
        <row r="1427">
          <cell r="A1427">
            <v>12</v>
          </cell>
        </row>
        <row r="1428">
          <cell r="A1428">
            <v>13</v>
          </cell>
        </row>
        <row r="1429">
          <cell r="A1429">
            <v>14</v>
          </cell>
        </row>
        <row r="1430">
          <cell r="A1430">
            <v>15</v>
          </cell>
        </row>
        <row r="1431">
          <cell r="A1431">
            <v>16</v>
          </cell>
        </row>
        <row r="1454">
          <cell r="A1454">
            <v>1</v>
          </cell>
        </row>
        <row r="1455">
          <cell r="A1455">
            <v>2</v>
          </cell>
        </row>
        <row r="1456">
          <cell r="A1456">
            <v>3</v>
          </cell>
        </row>
        <row r="1457">
          <cell r="A1457">
            <v>4</v>
          </cell>
        </row>
        <row r="1458">
          <cell r="A1458">
            <v>5</v>
          </cell>
        </row>
        <row r="1459">
          <cell r="A1459">
            <v>6</v>
          </cell>
        </row>
        <row r="1460">
          <cell r="A1460">
            <v>7</v>
          </cell>
        </row>
        <row r="1461">
          <cell r="A1461">
            <v>8</v>
          </cell>
        </row>
        <row r="1462">
          <cell r="A1462">
            <v>9</v>
          </cell>
        </row>
        <row r="1463">
          <cell r="A1463">
            <v>10</v>
          </cell>
        </row>
        <row r="1464">
          <cell r="A1464">
            <v>11</v>
          </cell>
        </row>
        <row r="1465">
          <cell r="A1465">
            <v>12</v>
          </cell>
        </row>
        <row r="1466">
          <cell r="A1466">
            <v>13</v>
          </cell>
        </row>
        <row r="1467">
          <cell r="A1467">
            <v>14</v>
          </cell>
        </row>
        <row r="1468">
          <cell r="A1468">
            <v>15</v>
          </cell>
        </row>
        <row r="1469">
          <cell r="A1469">
            <v>16</v>
          </cell>
        </row>
        <row r="1492">
          <cell r="A1492">
            <v>1</v>
          </cell>
        </row>
        <row r="1493">
          <cell r="A1493">
            <v>2</v>
          </cell>
        </row>
        <row r="1494">
          <cell r="A1494">
            <v>3</v>
          </cell>
        </row>
        <row r="1495">
          <cell r="A1495">
            <v>4</v>
          </cell>
        </row>
        <row r="1496">
          <cell r="A1496">
            <v>5</v>
          </cell>
        </row>
        <row r="1497">
          <cell r="A1497">
            <v>6</v>
          </cell>
        </row>
        <row r="1498">
          <cell r="A1498">
            <v>7</v>
          </cell>
        </row>
        <row r="1499">
          <cell r="A1499">
            <v>8</v>
          </cell>
        </row>
        <row r="1500">
          <cell r="A1500">
            <v>9</v>
          </cell>
        </row>
        <row r="1501">
          <cell r="A1501">
            <v>10</v>
          </cell>
        </row>
        <row r="1502">
          <cell r="A1502">
            <v>11</v>
          </cell>
        </row>
        <row r="1503">
          <cell r="A1503">
            <v>12</v>
          </cell>
        </row>
        <row r="1504">
          <cell r="A1504">
            <v>13</v>
          </cell>
        </row>
        <row r="1505">
          <cell r="A1505">
            <v>14</v>
          </cell>
        </row>
        <row r="1506">
          <cell r="A1506">
            <v>15</v>
          </cell>
        </row>
        <row r="1507">
          <cell r="A1507">
            <v>16</v>
          </cell>
        </row>
        <row r="1530">
          <cell r="A1530">
            <v>1</v>
          </cell>
        </row>
        <row r="1531">
          <cell r="A1531">
            <v>2</v>
          </cell>
        </row>
        <row r="1532">
          <cell r="A1532">
            <v>3</v>
          </cell>
        </row>
        <row r="1533">
          <cell r="A1533">
            <v>4</v>
          </cell>
        </row>
        <row r="1534">
          <cell r="A1534">
            <v>5</v>
          </cell>
        </row>
        <row r="1535">
          <cell r="A1535">
            <v>6</v>
          </cell>
        </row>
        <row r="1536">
          <cell r="A1536">
            <v>7</v>
          </cell>
        </row>
        <row r="1537">
          <cell r="A1537">
            <v>8</v>
          </cell>
        </row>
        <row r="1538">
          <cell r="A1538">
            <v>9</v>
          </cell>
        </row>
        <row r="1539">
          <cell r="A1539">
            <v>10</v>
          </cell>
        </row>
        <row r="1540">
          <cell r="A1540">
            <v>11</v>
          </cell>
        </row>
        <row r="1541">
          <cell r="A1541">
            <v>12</v>
          </cell>
        </row>
        <row r="1542">
          <cell r="A1542">
            <v>13</v>
          </cell>
        </row>
        <row r="1543">
          <cell r="A1543">
            <v>14</v>
          </cell>
        </row>
        <row r="1544">
          <cell r="A1544">
            <v>15</v>
          </cell>
        </row>
        <row r="1545">
          <cell r="A1545">
            <v>16</v>
          </cell>
        </row>
        <row r="1568">
          <cell r="A1568">
            <v>1</v>
          </cell>
        </row>
        <row r="1569">
          <cell r="A1569">
            <v>2</v>
          </cell>
        </row>
        <row r="1570">
          <cell r="A1570">
            <v>3</v>
          </cell>
        </row>
        <row r="1571">
          <cell r="A1571">
            <v>4</v>
          </cell>
        </row>
        <row r="1572">
          <cell r="A1572">
            <v>5</v>
          </cell>
        </row>
        <row r="1573">
          <cell r="A1573">
            <v>6</v>
          </cell>
        </row>
        <row r="1574">
          <cell r="A1574">
            <v>7</v>
          </cell>
        </row>
        <row r="1575">
          <cell r="A1575">
            <v>8</v>
          </cell>
        </row>
        <row r="1576">
          <cell r="A1576">
            <v>9</v>
          </cell>
        </row>
        <row r="1577">
          <cell r="A1577">
            <v>10</v>
          </cell>
        </row>
        <row r="1578">
          <cell r="A1578">
            <v>11</v>
          </cell>
        </row>
        <row r="1579">
          <cell r="A1579">
            <v>12</v>
          </cell>
        </row>
        <row r="1580">
          <cell r="A1580">
            <v>13</v>
          </cell>
        </row>
        <row r="1581">
          <cell r="A1581">
            <v>14</v>
          </cell>
        </row>
        <row r="1582">
          <cell r="A1582">
            <v>15</v>
          </cell>
        </row>
        <row r="1583">
          <cell r="A1583">
            <v>16</v>
          </cell>
        </row>
        <row r="1606">
          <cell r="A1606">
            <v>1</v>
          </cell>
        </row>
        <row r="1607">
          <cell r="A1607">
            <v>2</v>
          </cell>
        </row>
        <row r="1608">
          <cell r="A1608">
            <v>3</v>
          </cell>
        </row>
        <row r="1609">
          <cell r="A1609">
            <v>4</v>
          </cell>
        </row>
        <row r="1610">
          <cell r="A1610">
            <v>5</v>
          </cell>
        </row>
        <row r="1611">
          <cell r="A1611">
            <v>6</v>
          </cell>
        </row>
        <row r="1612">
          <cell r="A1612">
            <v>7</v>
          </cell>
        </row>
        <row r="1613">
          <cell r="A1613">
            <v>8</v>
          </cell>
        </row>
        <row r="1614">
          <cell r="A1614">
            <v>9</v>
          </cell>
        </row>
        <row r="1615">
          <cell r="A1615">
            <v>10</v>
          </cell>
        </row>
        <row r="1616">
          <cell r="A1616">
            <v>11</v>
          </cell>
        </row>
        <row r="1617">
          <cell r="A1617">
            <v>12</v>
          </cell>
        </row>
        <row r="1618">
          <cell r="A1618">
            <v>13</v>
          </cell>
        </row>
        <row r="1619">
          <cell r="A1619">
            <v>14</v>
          </cell>
        </row>
        <row r="1620">
          <cell r="A1620">
            <v>15</v>
          </cell>
        </row>
        <row r="1621">
          <cell r="A1621">
            <v>16</v>
          </cell>
        </row>
        <row r="1644">
          <cell r="A1644">
            <v>1</v>
          </cell>
        </row>
        <row r="1645">
          <cell r="A1645">
            <v>2</v>
          </cell>
        </row>
        <row r="1646">
          <cell r="A1646">
            <v>3</v>
          </cell>
        </row>
        <row r="1647">
          <cell r="A1647">
            <v>4</v>
          </cell>
        </row>
        <row r="1648">
          <cell r="A1648">
            <v>5</v>
          </cell>
        </row>
        <row r="1649">
          <cell r="A1649">
            <v>6</v>
          </cell>
        </row>
        <row r="1650">
          <cell r="A1650">
            <v>7</v>
          </cell>
        </row>
        <row r="1651">
          <cell r="A1651">
            <v>8</v>
          </cell>
        </row>
        <row r="1652">
          <cell r="A1652">
            <v>9</v>
          </cell>
        </row>
        <row r="1653">
          <cell r="A1653">
            <v>10</v>
          </cell>
        </row>
        <row r="1654">
          <cell r="A1654">
            <v>11</v>
          </cell>
        </row>
        <row r="1655">
          <cell r="A1655">
            <v>12</v>
          </cell>
        </row>
        <row r="1656">
          <cell r="A1656">
            <v>13</v>
          </cell>
        </row>
        <row r="1657">
          <cell r="A1657">
            <v>14</v>
          </cell>
        </row>
        <row r="1658">
          <cell r="A1658">
            <v>15</v>
          </cell>
        </row>
        <row r="1659">
          <cell r="A1659">
            <v>16</v>
          </cell>
        </row>
        <row r="1682">
          <cell r="A1682">
            <v>1</v>
          </cell>
        </row>
        <row r="1683">
          <cell r="A1683">
            <v>2</v>
          </cell>
        </row>
        <row r="1684">
          <cell r="A1684">
            <v>3</v>
          </cell>
        </row>
        <row r="1685">
          <cell r="A1685">
            <v>4</v>
          </cell>
        </row>
        <row r="1686">
          <cell r="A1686">
            <v>5</v>
          </cell>
        </row>
        <row r="1687">
          <cell r="A1687">
            <v>6</v>
          </cell>
        </row>
        <row r="1688">
          <cell r="A1688">
            <v>7</v>
          </cell>
        </row>
        <row r="1689">
          <cell r="A1689">
            <v>8</v>
          </cell>
        </row>
        <row r="1690">
          <cell r="A1690">
            <v>9</v>
          </cell>
        </row>
        <row r="1691">
          <cell r="A1691">
            <v>10</v>
          </cell>
        </row>
        <row r="1692">
          <cell r="A1692">
            <v>11</v>
          </cell>
        </row>
        <row r="1693">
          <cell r="A1693">
            <v>12</v>
          </cell>
        </row>
        <row r="1694">
          <cell r="A1694">
            <v>13</v>
          </cell>
        </row>
        <row r="1695">
          <cell r="A1695">
            <v>14</v>
          </cell>
        </row>
        <row r="1696">
          <cell r="A1696">
            <v>15</v>
          </cell>
        </row>
        <row r="1697">
          <cell r="A1697">
            <v>16</v>
          </cell>
        </row>
        <row r="1720">
          <cell r="A1720">
            <v>1</v>
          </cell>
        </row>
        <row r="1721">
          <cell r="A1721">
            <v>2</v>
          </cell>
        </row>
        <row r="1722">
          <cell r="A1722">
            <v>3</v>
          </cell>
        </row>
        <row r="1723">
          <cell r="A1723">
            <v>4</v>
          </cell>
        </row>
        <row r="1724">
          <cell r="A1724">
            <v>5</v>
          </cell>
        </row>
        <row r="1725">
          <cell r="A1725">
            <v>6</v>
          </cell>
        </row>
        <row r="1726">
          <cell r="A1726">
            <v>7</v>
          </cell>
        </row>
        <row r="1727">
          <cell r="A1727">
            <v>8</v>
          </cell>
        </row>
        <row r="1728">
          <cell r="A1728">
            <v>9</v>
          </cell>
        </row>
        <row r="1729">
          <cell r="A1729">
            <v>10</v>
          </cell>
        </row>
        <row r="1730">
          <cell r="A1730">
            <v>11</v>
          </cell>
        </row>
        <row r="1731">
          <cell r="A1731">
            <v>12</v>
          </cell>
        </row>
        <row r="1732">
          <cell r="A1732">
            <v>13</v>
          </cell>
        </row>
        <row r="1733">
          <cell r="A1733">
            <v>14</v>
          </cell>
        </row>
        <row r="1734">
          <cell r="A1734">
            <v>15</v>
          </cell>
        </row>
        <row r="1735">
          <cell r="A1735">
            <v>16</v>
          </cell>
        </row>
        <row r="1758">
          <cell r="A1758">
            <v>1</v>
          </cell>
        </row>
        <row r="1759">
          <cell r="A1759">
            <v>2</v>
          </cell>
        </row>
        <row r="1760">
          <cell r="A1760">
            <v>3</v>
          </cell>
        </row>
        <row r="1761">
          <cell r="A1761">
            <v>4</v>
          </cell>
        </row>
        <row r="1762">
          <cell r="A1762">
            <v>5</v>
          </cell>
        </row>
        <row r="1763">
          <cell r="A1763">
            <v>6</v>
          </cell>
        </row>
        <row r="1764">
          <cell r="A1764">
            <v>7</v>
          </cell>
        </row>
        <row r="1765">
          <cell r="A1765">
            <v>8</v>
          </cell>
        </row>
        <row r="1766">
          <cell r="A1766">
            <v>9</v>
          </cell>
        </row>
        <row r="1767">
          <cell r="A1767">
            <v>10</v>
          </cell>
        </row>
        <row r="1768">
          <cell r="A1768">
            <v>11</v>
          </cell>
        </row>
        <row r="1769">
          <cell r="A1769">
            <v>12</v>
          </cell>
        </row>
        <row r="1770">
          <cell r="A1770">
            <v>13</v>
          </cell>
        </row>
        <row r="1771">
          <cell r="A1771">
            <v>14</v>
          </cell>
        </row>
        <row r="1772">
          <cell r="A1772">
            <v>15</v>
          </cell>
        </row>
        <row r="1773">
          <cell r="A1773">
            <v>16</v>
          </cell>
        </row>
        <row r="1796">
          <cell r="A1796">
            <v>1</v>
          </cell>
        </row>
        <row r="1797">
          <cell r="A1797">
            <v>2</v>
          </cell>
        </row>
        <row r="1798">
          <cell r="A1798">
            <v>3</v>
          </cell>
        </row>
        <row r="1799">
          <cell r="A1799">
            <v>4</v>
          </cell>
        </row>
        <row r="1800">
          <cell r="A1800">
            <v>5</v>
          </cell>
        </row>
        <row r="1801">
          <cell r="A1801">
            <v>6</v>
          </cell>
        </row>
        <row r="1802">
          <cell r="A1802">
            <v>7</v>
          </cell>
        </row>
        <row r="1803">
          <cell r="A1803">
            <v>8</v>
          </cell>
        </row>
        <row r="1804">
          <cell r="A1804">
            <v>9</v>
          </cell>
        </row>
        <row r="1805">
          <cell r="A1805">
            <v>10</v>
          </cell>
        </row>
        <row r="1806">
          <cell r="A1806">
            <v>11</v>
          </cell>
        </row>
        <row r="1807">
          <cell r="A1807">
            <v>12</v>
          </cell>
        </row>
        <row r="1808">
          <cell r="A1808">
            <v>13</v>
          </cell>
        </row>
        <row r="1809">
          <cell r="A1809">
            <v>14</v>
          </cell>
        </row>
        <row r="1810">
          <cell r="A1810">
            <v>15</v>
          </cell>
        </row>
        <row r="1811">
          <cell r="A1811">
            <v>16</v>
          </cell>
        </row>
        <row r="1834">
          <cell r="A1834">
            <v>1</v>
          </cell>
        </row>
        <row r="1835">
          <cell r="A1835">
            <v>2</v>
          </cell>
        </row>
        <row r="1836">
          <cell r="A1836">
            <v>3</v>
          </cell>
        </row>
        <row r="1837">
          <cell r="A1837">
            <v>4</v>
          </cell>
        </row>
        <row r="1838">
          <cell r="A1838">
            <v>5</v>
          </cell>
        </row>
        <row r="1839">
          <cell r="A1839">
            <v>6</v>
          </cell>
        </row>
        <row r="1840">
          <cell r="A1840">
            <v>7</v>
          </cell>
        </row>
        <row r="1841">
          <cell r="A1841">
            <v>8</v>
          </cell>
        </row>
        <row r="1842">
          <cell r="A1842">
            <v>9</v>
          </cell>
        </row>
        <row r="1843">
          <cell r="A1843">
            <v>10</v>
          </cell>
        </row>
        <row r="1844">
          <cell r="A1844">
            <v>11</v>
          </cell>
        </row>
        <row r="1845">
          <cell r="A1845">
            <v>12</v>
          </cell>
        </row>
        <row r="1846">
          <cell r="A1846">
            <v>13</v>
          </cell>
        </row>
        <row r="1847">
          <cell r="A1847">
            <v>14</v>
          </cell>
        </row>
        <row r="1848">
          <cell r="A1848">
            <v>15</v>
          </cell>
        </row>
        <row r="1849">
          <cell r="A1849">
            <v>16</v>
          </cell>
        </row>
        <row r="1872">
          <cell r="A1872">
            <v>1</v>
          </cell>
        </row>
        <row r="1873">
          <cell r="A1873">
            <v>2</v>
          </cell>
        </row>
        <row r="1874">
          <cell r="A1874">
            <v>3</v>
          </cell>
        </row>
        <row r="1875">
          <cell r="A1875">
            <v>4</v>
          </cell>
        </row>
        <row r="1876">
          <cell r="A1876">
            <v>5</v>
          </cell>
        </row>
        <row r="1877">
          <cell r="A1877">
            <v>6</v>
          </cell>
        </row>
        <row r="1878">
          <cell r="A1878">
            <v>7</v>
          </cell>
        </row>
        <row r="1879">
          <cell r="A1879">
            <v>8</v>
          </cell>
        </row>
        <row r="1880">
          <cell r="A1880">
            <v>9</v>
          </cell>
        </row>
        <row r="1881">
          <cell r="A1881">
            <v>10</v>
          </cell>
        </row>
        <row r="1882">
          <cell r="A1882">
            <v>11</v>
          </cell>
        </row>
        <row r="1883">
          <cell r="A1883">
            <v>12</v>
          </cell>
        </row>
        <row r="1884">
          <cell r="A1884">
            <v>13</v>
          </cell>
        </row>
        <row r="1885">
          <cell r="A1885">
            <v>14</v>
          </cell>
        </row>
        <row r="1886">
          <cell r="A1886">
            <v>15</v>
          </cell>
        </row>
        <row r="1887">
          <cell r="A1887">
            <v>16</v>
          </cell>
        </row>
        <row r="1910">
          <cell r="A1910">
            <v>1</v>
          </cell>
        </row>
        <row r="1911">
          <cell r="A1911">
            <v>2</v>
          </cell>
        </row>
        <row r="1912">
          <cell r="A1912">
            <v>3</v>
          </cell>
        </row>
        <row r="1913">
          <cell r="A1913">
            <v>4</v>
          </cell>
        </row>
        <row r="1914">
          <cell r="A1914">
            <v>5</v>
          </cell>
        </row>
        <row r="1915">
          <cell r="A1915">
            <v>6</v>
          </cell>
        </row>
        <row r="1916">
          <cell r="A1916">
            <v>7</v>
          </cell>
        </row>
        <row r="1917">
          <cell r="A1917">
            <v>8</v>
          </cell>
        </row>
        <row r="1918">
          <cell r="A1918">
            <v>9</v>
          </cell>
        </row>
        <row r="1919">
          <cell r="A1919">
            <v>10</v>
          </cell>
        </row>
        <row r="1920">
          <cell r="A1920">
            <v>11</v>
          </cell>
        </row>
        <row r="1921">
          <cell r="A1921">
            <v>12</v>
          </cell>
        </row>
        <row r="1922">
          <cell r="A1922">
            <v>13</v>
          </cell>
        </row>
        <row r="1923">
          <cell r="A1923">
            <v>14</v>
          </cell>
        </row>
        <row r="1924">
          <cell r="A1924">
            <v>15</v>
          </cell>
        </row>
        <row r="1925">
          <cell r="A1925">
            <v>16</v>
          </cell>
        </row>
        <row r="1948">
          <cell r="A1948">
            <v>1</v>
          </cell>
        </row>
        <row r="1949">
          <cell r="A1949">
            <v>2</v>
          </cell>
        </row>
        <row r="1950">
          <cell r="A1950">
            <v>3</v>
          </cell>
        </row>
        <row r="1951">
          <cell r="A1951">
            <v>4</v>
          </cell>
        </row>
        <row r="1952">
          <cell r="A1952">
            <v>5</v>
          </cell>
        </row>
        <row r="1953">
          <cell r="A1953">
            <v>6</v>
          </cell>
        </row>
        <row r="1954">
          <cell r="A1954">
            <v>7</v>
          </cell>
        </row>
        <row r="1955">
          <cell r="A1955">
            <v>8</v>
          </cell>
        </row>
        <row r="1956">
          <cell r="A1956">
            <v>9</v>
          </cell>
        </row>
        <row r="1957">
          <cell r="A1957">
            <v>10</v>
          </cell>
        </row>
        <row r="1958">
          <cell r="A1958">
            <v>11</v>
          </cell>
        </row>
        <row r="1959">
          <cell r="A1959">
            <v>12</v>
          </cell>
        </row>
        <row r="1960">
          <cell r="A1960">
            <v>13</v>
          </cell>
        </row>
        <row r="1961">
          <cell r="A1961">
            <v>14</v>
          </cell>
        </row>
        <row r="1962">
          <cell r="A1962">
            <v>15</v>
          </cell>
        </row>
        <row r="1963">
          <cell r="A1963">
            <v>16</v>
          </cell>
        </row>
        <row r="1986">
          <cell r="A1986">
            <v>1</v>
          </cell>
        </row>
        <row r="1987">
          <cell r="A1987">
            <v>2</v>
          </cell>
        </row>
        <row r="1988">
          <cell r="A1988">
            <v>3</v>
          </cell>
        </row>
        <row r="1989">
          <cell r="A1989">
            <v>4</v>
          </cell>
        </row>
        <row r="1990">
          <cell r="A1990">
            <v>5</v>
          </cell>
        </row>
        <row r="1991">
          <cell r="A1991">
            <v>6</v>
          </cell>
        </row>
        <row r="1992">
          <cell r="A1992">
            <v>7</v>
          </cell>
        </row>
        <row r="1993">
          <cell r="A1993">
            <v>8</v>
          </cell>
        </row>
        <row r="1994">
          <cell r="A1994">
            <v>9</v>
          </cell>
        </row>
        <row r="1995">
          <cell r="A1995">
            <v>10</v>
          </cell>
        </row>
        <row r="1996">
          <cell r="A1996">
            <v>11</v>
          </cell>
        </row>
        <row r="1997">
          <cell r="A1997">
            <v>12</v>
          </cell>
        </row>
        <row r="1998">
          <cell r="A1998">
            <v>13</v>
          </cell>
        </row>
        <row r="1999">
          <cell r="A1999">
            <v>14</v>
          </cell>
        </row>
        <row r="2000">
          <cell r="A2000">
            <v>15</v>
          </cell>
        </row>
        <row r="2001">
          <cell r="A2001">
            <v>16</v>
          </cell>
        </row>
        <row r="2024">
          <cell r="A2024">
            <v>1</v>
          </cell>
        </row>
        <row r="2025">
          <cell r="A2025">
            <v>2</v>
          </cell>
        </row>
        <row r="2026">
          <cell r="A2026">
            <v>3</v>
          </cell>
        </row>
        <row r="2027">
          <cell r="A2027">
            <v>4</v>
          </cell>
        </row>
        <row r="2028">
          <cell r="A2028">
            <v>5</v>
          </cell>
        </row>
        <row r="2029">
          <cell r="A2029">
            <v>6</v>
          </cell>
        </row>
        <row r="2030">
          <cell r="A2030">
            <v>7</v>
          </cell>
        </row>
        <row r="2031">
          <cell r="A2031">
            <v>8</v>
          </cell>
        </row>
        <row r="2032">
          <cell r="A2032">
            <v>9</v>
          </cell>
        </row>
        <row r="2033">
          <cell r="A2033">
            <v>10</v>
          </cell>
        </row>
        <row r="2034">
          <cell r="A2034">
            <v>11</v>
          </cell>
        </row>
        <row r="2035">
          <cell r="A2035">
            <v>12</v>
          </cell>
        </row>
        <row r="2036">
          <cell r="A2036">
            <v>13</v>
          </cell>
        </row>
        <row r="2037">
          <cell r="A2037">
            <v>14</v>
          </cell>
        </row>
        <row r="2038">
          <cell r="A2038">
            <v>15</v>
          </cell>
        </row>
        <row r="2039">
          <cell r="A2039">
            <v>16</v>
          </cell>
        </row>
        <row r="2062">
          <cell r="A2062">
            <v>1</v>
          </cell>
        </row>
        <row r="2063">
          <cell r="A2063">
            <v>2</v>
          </cell>
        </row>
        <row r="2064">
          <cell r="A2064">
            <v>3</v>
          </cell>
        </row>
        <row r="2065">
          <cell r="A2065">
            <v>4</v>
          </cell>
        </row>
        <row r="2066">
          <cell r="A2066">
            <v>5</v>
          </cell>
        </row>
        <row r="2067">
          <cell r="A2067">
            <v>6</v>
          </cell>
        </row>
        <row r="2068">
          <cell r="A2068">
            <v>7</v>
          </cell>
        </row>
        <row r="2069">
          <cell r="A2069">
            <v>8</v>
          </cell>
        </row>
        <row r="2070">
          <cell r="A2070">
            <v>9</v>
          </cell>
        </row>
        <row r="2071">
          <cell r="A2071">
            <v>10</v>
          </cell>
        </row>
        <row r="2072">
          <cell r="A2072">
            <v>11</v>
          </cell>
        </row>
        <row r="2073">
          <cell r="A2073">
            <v>12</v>
          </cell>
        </row>
        <row r="2074">
          <cell r="A2074">
            <v>13</v>
          </cell>
        </row>
        <row r="2075">
          <cell r="A2075">
            <v>14</v>
          </cell>
        </row>
        <row r="2076">
          <cell r="A2076">
            <v>15</v>
          </cell>
        </row>
        <row r="2077">
          <cell r="A2077">
            <v>16</v>
          </cell>
        </row>
        <row r="2100">
          <cell r="A2100">
            <v>1</v>
          </cell>
        </row>
        <row r="2101">
          <cell r="A2101">
            <v>2</v>
          </cell>
        </row>
        <row r="2102">
          <cell r="A2102">
            <v>3</v>
          </cell>
        </row>
        <row r="2103">
          <cell r="A2103">
            <v>4</v>
          </cell>
        </row>
        <row r="2104">
          <cell r="A2104">
            <v>5</v>
          </cell>
        </row>
        <row r="2105">
          <cell r="A2105">
            <v>6</v>
          </cell>
        </row>
        <row r="2106">
          <cell r="A2106">
            <v>7</v>
          </cell>
        </row>
        <row r="2107">
          <cell r="A2107">
            <v>8</v>
          </cell>
        </row>
        <row r="2108">
          <cell r="A2108">
            <v>9</v>
          </cell>
        </row>
        <row r="2109">
          <cell r="A2109">
            <v>10</v>
          </cell>
        </row>
        <row r="2110">
          <cell r="A2110">
            <v>11</v>
          </cell>
        </row>
        <row r="2111">
          <cell r="A2111">
            <v>12</v>
          </cell>
        </row>
        <row r="2112">
          <cell r="A2112">
            <v>13</v>
          </cell>
        </row>
        <row r="2113">
          <cell r="A2113">
            <v>14</v>
          </cell>
        </row>
        <row r="2114">
          <cell r="A2114">
            <v>15</v>
          </cell>
        </row>
        <row r="2115">
          <cell r="A2115">
            <v>16</v>
          </cell>
        </row>
        <row r="2138">
          <cell r="A2138">
            <v>1</v>
          </cell>
        </row>
        <row r="2139">
          <cell r="A2139">
            <v>2</v>
          </cell>
        </row>
        <row r="2140">
          <cell r="A2140">
            <v>3</v>
          </cell>
        </row>
        <row r="2141">
          <cell r="A2141">
            <v>4</v>
          </cell>
        </row>
        <row r="2142">
          <cell r="A2142">
            <v>5</v>
          </cell>
        </row>
        <row r="2143">
          <cell r="A2143">
            <v>6</v>
          </cell>
        </row>
        <row r="2144">
          <cell r="A2144">
            <v>7</v>
          </cell>
        </row>
        <row r="2145">
          <cell r="A2145">
            <v>8</v>
          </cell>
        </row>
        <row r="2146">
          <cell r="A2146">
            <v>9</v>
          </cell>
        </row>
        <row r="2147">
          <cell r="A2147">
            <v>10</v>
          </cell>
        </row>
        <row r="2148">
          <cell r="A2148">
            <v>11</v>
          </cell>
        </row>
        <row r="2149">
          <cell r="A2149">
            <v>12</v>
          </cell>
        </row>
        <row r="2150">
          <cell r="A2150">
            <v>13</v>
          </cell>
        </row>
        <row r="2151">
          <cell r="A2151">
            <v>14</v>
          </cell>
        </row>
        <row r="2152">
          <cell r="A2152">
            <v>15</v>
          </cell>
        </row>
        <row r="2153">
          <cell r="A2153">
            <v>16</v>
          </cell>
        </row>
        <row r="2176">
          <cell r="A2176">
            <v>1</v>
          </cell>
        </row>
        <row r="2177">
          <cell r="A2177">
            <v>2</v>
          </cell>
        </row>
        <row r="2178">
          <cell r="A2178">
            <v>3</v>
          </cell>
        </row>
        <row r="2179">
          <cell r="A2179">
            <v>4</v>
          </cell>
        </row>
        <row r="2180">
          <cell r="A2180">
            <v>5</v>
          </cell>
        </row>
        <row r="2181">
          <cell r="A2181">
            <v>6</v>
          </cell>
        </row>
        <row r="2182">
          <cell r="A2182">
            <v>7</v>
          </cell>
        </row>
        <row r="2183">
          <cell r="A2183">
            <v>8</v>
          </cell>
        </row>
        <row r="2184">
          <cell r="A2184">
            <v>9</v>
          </cell>
        </row>
        <row r="2185">
          <cell r="A2185">
            <v>10</v>
          </cell>
        </row>
        <row r="2186">
          <cell r="A2186">
            <v>11</v>
          </cell>
        </row>
        <row r="2187">
          <cell r="A2187">
            <v>12</v>
          </cell>
        </row>
        <row r="2188">
          <cell r="A2188">
            <v>13</v>
          </cell>
        </row>
        <row r="2189">
          <cell r="A2189">
            <v>14</v>
          </cell>
        </row>
        <row r="2190">
          <cell r="A2190">
            <v>15</v>
          </cell>
        </row>
        <row r="2191">
          <cell r="A2191">
            <v>16</v>
          </cell>
        </row>
        <row r="2214">
          <cell r="A2214">
            <v>1</v>
          </cell>
        </row>
        <row r="2215">
          <cell r="A2215">
            <v>2</v>
          </cell>
        </row>
        <row r="2216">
          <cell r="A2216">
            <v>3</v>
          </cell>
        </row>
        <row r="2217">
          <cell r="A2217">
            <v>4</v>
          </cell>
        </row>
        <row r="2218">
          <cell r="A2218">
            <v>5</v>
          </cell>
        </row>
        <row r="2219">
          <cell r="A2219">
            <v>6</v>
          </cell>
        </row>
        <row r="2220">
          <cell r="A2220">
            <v>7</v>
          </cell>
        </row>
        <row r="2221">
          <cell r="A2221">
            <v>8</v>
          </cell>
        </row>
        <row r="2222">
          <cell r="A2222">
            <v>9</v>
          </cell>
        </row>
        <row r="2223">
          <cell r="A2223">
            <v>10</v>
          </cell>
        </row>
        <row r="2224">
          <cell r="A2224">
            <v>11</v>
          </cell>
        </row>
        <row r="2225">
          <cell r="A2225">
            <v>12</v>
          </cell>
        </row>
        <row r="2226">
          <cell r="A2226">
            <v>13</v>
          </cell>
        </row>
        <row r="2227">
          <cell r="A2227">
            <v>14</v>
          </cell>
        </row>
        <row r="2228">
          <cell r="A2228">
            <v>15</v>
          </cell>
        </row>
        <row r="2229">
          <cell r="A2229">
            <v>16</v>
          </cell>
        </row>
        <row r="2252">
          <cell r="A2252">
            <v>1</v>
          </cell>
        </row>
        <row r="2253">
          <cell r="A2253">
            <v>2</v>
          </cell>
        </row>
        <row r="2254">
          <cell r="A2254">
            <v>3</v>
          </cell>
        </row>
        <row r="2255">
          <cell r="A2255">
            <v>4</v>
          </cell>
        </row>
        <row r="2256">
          <cell r="A2256">
            <v>5</v>
          </cell>
        </row>
        <row r="2257">
          <cell r="A2257">
            <v>6</v>
          </cell>
        </row>
        <row r="2258">
          <cell r="A2258">
            <v>7</v>
          </cell>
        </row>
        <row r="2259">
          <cell r="A2259">
            <v>8</v>
          </cell>
        </row>
        <row r="2260">
          <cell r="A2260">
            <v>9</v>
          </cell>
        </row>
        <row r="2261">
          <cell r="A2261">
            <v>10</v>
          </cell>
        </row>
        <row r="2262">
          <cell r="A2262">
            <v>11</v>
          </cell>
        </row>
        <row r="2263">
          <cell r="A2263">
            <v>12</v>
          </cell>
        </row>
        <row r="2264">
          <cell r="A2264">
            <v>13</v>
          </cell>
        </row>
        <row r="2265">
          <cell r="A2265">
            <v>14</v>
          </cell>
        </row>
        <row r="2266">
          <cell r="A2266">
            <v>15</v>
          </cell>
        </row>
        <row r="2267">
          <cell r="A2267">
            <v>16</v>
          </cell>
        </row>
        <row r="2290">
          <cell r="A2290">
            <v>1</v>
          </cell>
        </row>
        <row r="2291">
          <cell r="A2291">
            <v>2</v>
          </cell>
        </row>
        <row r="2292">
          <cell r="A2292">
            <v>3</v>
          </cell>
        </row>
        <row r="2293">
          <cell r="A2293">
            <v>4</v>
          </cell>
        </row>
        <row r="2294">
          <cell r="A2294">
            <v>5</v>
          </cell>
        </row>
        <row r="2295">
          <cell r="A2295">
            <v>6</v>
          </cell>
        </row>
        <row r="2296">
          <cell r="A2296">
            <v>7</v>
          </cell>
        </row>
        <row r="2297">
          <cell r="A2297">
            <v>8</v>
          </cell>
        </row>
        <row r="2298">
          <cell r="A2298">
            <v>9</v>
          </cell>
        </row>
        <row r="2299">
          <cell r="A2299">
            <v>10</v>
          </cell>
        </row>
        <row r="2300">
          <cell r="A2300">
            <v>11</v>
          </cell>
        </row>
        <row r="2301">
          <cell r="A2301">
            <v>12</v>
          </cell>
        </row>
        <row r="2302">
          <cell r="A2302">
            <v>13</v>
          </cell>
        </row>
        <row r="2303">
          <cell r="A2303">
            <v>14</v>
          </cell>
        </row>
        <row r="2304">
          <cell r="A2304">
            <v>15</v>
          </cell>
        </row>
        <row r="2305">
          <cell r="A2305">
            <v>16</v>
          </cell>
        </row>
        <row r="2328">
          <cell r="A2328">
            <v>1</v>
          </cell>
        </row>
        <row r="2329">
          <cell r="A2329">
            <v>2</v>
          </cell>
        </row>
        <row r="2330">
          <cell r="A2330">
            <v>3</v>
          </cell>
        </row>
        <row r="2331">
          <cell r="A2331">
            <v>4</v>
          </cell>
        </row>
        <row r="2332">
          <cell r="A2332">
            <v>5</v>
          </cell>
        </row>
        <row r="2333">
          <cell r="A2333">
            <v>6</v>
          </cell>
        </row>
        <row r="2334">
          <cell r="A2334">
            <v>7</v>
          </cell>
        </row>
        <row r="2335">
          <cell r="A2335">
            <v>8</v>
          </cell>
        </row>
        <row r="2336">
          <cell r="A2336">
            <v>9</v>
          </cell>
        </row>
        <row r="2337">
          <cell r="A2337">
            <v>10</v>
          </cell>
        </row>
        <row r="2338">
          <cell r="A2338">
            <v>11</v>
          </cell>
        </row>
        <row r="2339">
          <cell r="A2339">
            <v>12</v>
          </cell>
        </row>
        <row r="2340">
          <cell r="A2340">
            <v>13</v>
          </cell>
        </row>
        <row r="2341">
          <cell r="A2341">
            <v>14</v>
          </cell>
        </row>
        <row r="2342">
          <cell r="A2342">
            <v>15</v>
          </cell>
        </row>
        <row r="2343">
          <cell r="A2343">
            <v>16</v>
          </cell>
        </row>
        <row r="2366">
          <cell r="A2366">
            <v>1</v>
          </cell>
        </row>
        <row r="2367">
          <cell r="A2367">
            <v>2</v>
          </cell>
        </row>
        <row r="2368">
          <cell r="A2368">
            <v>3</v>
          </cell>
        </row>
        <row r="2369">
          <cell r="A2369">
            <v>4</v>
          </cell>
        </row>
        <row r="2370">
          <cell r="A2370">
            <v>5</v>
          </cell>
        </row>
        <row r="2371">
          <cell r="A2371">
            <v>6</v>
          </cell>
        </row>
        <row r="2372">
          <cell r="A2372">
            <v>7</v>
          </cell>
        </row>
        <row r="2373">
          <cell r="A2373">
            <v>8</v>
          </cell>
        </row>
        <row r="2374">
          <cell r="A2374">
            <v>9</v>
          </cell>
        </row>
        <row r="2375">
          <cell r="A2375">
            <v>10</v>
          </cell>
        </row>
        <row r="2376">
          <cell r="A2376">
            <v>11</v>
          </cell>
        </row>
        <row r="2377">
          <cell r="A2377">
            <v>12</v>
          </cell>
        </row>
        <row r="2378">
          <cell r="A2378">
            <v>13</v>
          </cell>
        </row>
        <row r="2379">
          <cell r="A2379">
            <v>14</v>
          </cell>
        </row>
        <row r="2380">
          <cell r="A2380">
            <v>15</v>
          </cell>
        </row>
        <row r="2381">
          <cell r="A2381">
            <v>16</v>
          </cell>
        </row>
        <row r="2404">
          <cell r="A2404">
            <v>1</v>
          </cell>
        </row>
        <row r="2405">
          <cell r="A2405">
            <v>2</v>
          </cell>
        </row>
        <row r="2406">
          <cell r="A2406">
            <v>3</v>
          </cell>
        </row>
        <row r="2407">
          <cell r="A2407">
            <v>4</v>
          </cell>
        </row>
        <row r="2408">
          <cell r="A2408">
            <v>5</v>
          </cell>
        </row>
        <row r="2409">
          <cell r="A2409">
            <v>6</v>
          </cell>
        </row>
        <row r="2410">
          <cell r="A2410">
            <v>7</v>
          </cell>
        </row>
        <row r="2411">
          <cell r="A2411">
            <v>8</v>
          </cell>
        </row>
        <row r="2412">
          <cell r="A2412">
            <v>9</v>
          </cell>
        </row>
        <row r="2413">
          <cell r="A2413">
            <v>10</v>
          </cell>
        </row>
        <row r="2414">
          <cell r="A2414">
            <v>11</v>
          </cell>
        </row>
        <row r="2415">
          <cell r="A2415">
            <v>12</v>
          </cell>
        </row>
        <row r="2416">
          <cell r="A2416">
            <v>13</v>
          </cell>
        </row>
        <row r="2417">
          <cell r="A2417">
            <v>14</v>
          </cell>
        </row>
        <row r="2418">
          <cell r="A2418">
            <v>15</v>
          </cell>
        </row>
        <row r="2419">
          <cell r="A2419">
            <v>16</v>
          </cell>
        </row>
        <row r="2442">
          <cell r="A2442">
            <v>1</v>
          </cell>
        </row>
        <row r="2443">
          <cell r="A2443">
            <v>2</v>
          </cell>
        </row>
        <row r="2444">
          <cell r="A2444">
            <v>3</v>
          </cell>
        </row>
        <row r="2445">
          <cell r="A2445">
            <v>4</v>
          </cell>
        </row>
        <row r="2446">
          <cell r="A2446">
            <v>5</v>
          </cell>
        </row>
        <row r="2447">
          <cell r="A2447">
            <v>6</v>
          </cell>
        </row>
        <row r="2448">
          <cell r="A2448">
            <v>7</v>
          </cell>
        </row>
        <row r="2449">
          <cell r="A2449">
            <v>8</v>
          </cell>
        </row>
        <row r="2450">
          <cell r="A2450">
            <v>9</v>
          </cell>
        </row>
        <row r="2451">
          <cell r="A2451">
            <v>10</v>
          </cell>
        </row>
        <row r="2452">
          <cell r="A2452">
            <v>11</v>
          </cell>
        </row>
        <row r="2453">
          <cell r="A2453">
            <v>12</v>
          </cell>
        </row>
        <row r="2454">
          <cell r="A2454">
            <v>13</v>
          </cell>
        </row>
        <row r="2455">
          <cell r="A2455">
            <v>14</v>
          </cell>
        </row>
        <row r="2456">
          <cell r="A2456">
            <v>15</v>
          </cell>
        </row>
        <row r="2457">
          <cell r="A2457">
            <v>16</v>
          </cell>
        </row>
        <row r="2480">
          <cell r="A2480">
            <v>1</v>
          </cell>
        </row>
        <row r="2481">
          <cell r="A2481">
            <v>2</v>
          </cell>
        </row>
        <row r="2482">
          <cell r="A2482">
            <v>3</v>
          </cell>
        </row>
        <row r="2483">
          <cell r="A2483">
            <v>4</v>
          </cell>
        </row>
        <row r="2484">
          <cell r="A2484">
            <v>5</v>
          </cell>
        </row>
        <row r="2485">
          <cell r="A2485">
            <v>6</v>
          </cell>
        </row>
        <row r="2486">
          <cell r="A2486">
            <v>7</v>
          </cell>
        </row>
        <row r="2487">
          <cell r="A2487">
            <v>8</v>
          </cell>
        </row>
        <row r="2488">
          <cell r="A2488">
            <v>9</v>
          </cell>
        </row>
        <row r="2489">
          <cell r="A2489">
            <v>10</v>
          </cell>
        </row>
        <row r="2490">
          <cell r="A2490">
            <v>11</v>
          </cell>
        </row>
        <row r="2491">
          <cell r="A2491">
            <v>12</v>
          </cell>
        </row>
        <row r="2492">
          <cell r="A2492">
            <v>13</v>
          </cell>
        </row>
        <row r="2493">
          <cell r="A2493">
            <v>14</v>
          </cell>
        </row>
        <row r="2494">
          <cell r="A2494">
            <v>15</v>
          </cell>
        </row>
        <row r="2495">
          <cell r="A2495">
            <v>16</v>
          </cell>
        </row>
        <row r="2518">
          <cell r="A2518">
            <v>1</v>
          </cell>
        </row>
        <row r="2519">
          <cell r="A2519">
            <v>2</v>
          </cell>
        </row>
        <row r="2520">
          <cell r="A2520">
            <v>3</v>
          </cell>
        </row>
        <row r="2521">
          <cell r="A2521">
            <v>4</v>
          </cell>
        </row>
        <row r="2522">
          <cell r="A2522">
            <v>5</v>
          </cell>
        </row>
        <row r="2523">
          <cell r="A2523">
            <v>6</v>
          </cell>
        </row>
        <row r="2524">
          <cell r="A2524">
            <v>7</v>
          </cell>
        </row>
        <row r="2525">
          <cell r="A2525">
            <v>8</v>
          </cell>
        </row>
        <row r="2526">
          <cell r="A2526">
            <v>9</v>
          </cell>
        </row>
        <row r="2527">
          <cell r="A2527">
            <v>10</v>
          </cell>
        </row>
        <row r="2528">
          <cell r="A2528">
            <v>11</v>
          </cell>
        </row>
        <row r="2529">
          <cell r="A2529">
            <v>12</v>
          </cell>
        </row>
        <row r="2530">
          <cell r="A2530">
            <v>13</v>
          </cell>
        </row>
        <row r="2531">
          <cell r="A2531">
            <v>14</v>
          </cell>
        </row>
        <row r="2532">
          <cell r="A2532">
            <v>15</v>
          </cell>
        </row>
        <row r="2533">
          <cell r="A2533">
            <v>16</v>
          </cell>
        </row>
        <row r="2556">
          <cell r="A2556">
            <v>1</v>
          </cell>
        </row>
        <row r="2557">
          <cell r="A2557">
            <v>2</v>
          </cell>
        </row>
        <row r="2558">
          <cell r="A2558">
            <v>3</v>
          </cell>
        </row>
        <row r="2559">
          <cell r="A2559">
            <v>4</v>
          </cell>
        </row>
        <row r="2560">
          <cell r="A2560">
            <v>5</v>
          </cell>
        </row>
        <row r="2561">
          <cell r="A2561">
            <v>6</v>
          </cell>
        </row>
        <row r="2562">
          <cell r="A2562">
            <v>7</v>
          </cell>
        </row>
        <row r="2563">
          <cell r="A2563">
            <v>8</v>
          </cell>
        </row>
        <row r="2564">
          <cell r="A2564">
            <v>9</v>
          </cell>
        </row>
        <row r="2565">
          <cell r="A2565">
            <v>10</v>
          </cell>
        </row>
        <row r="2566">
          <cell r="A2566">
            <v>11</v>
          </cell>
        </row>
        <row r="2567">
          <cell r="A2567">
            <v>12</v>
          </cell>
        </row>
        <row r="2568">
          <cell r="A2568">
            <v>13</v>
          </cell>
        </row>
        <row r="2569">
          <cell r="A2569">
            <v>14</v>
          </cell>
        </row>
        <row r="2570">
          <cell r="A2570">
            <v>15</v>
          </cell>
        </row>
        <row r="2571">
          <cell r="A2571">
            <v>16</v>
          </cell>
        </row>
        <row r="2594">
          <cell r="A2594">
            <v>1</v>
          </cell>
        </row>
        <row r="2595">
          <cell r="A2595">
            <v>2</v>
          </cell>
        </row>
        <row r="2596">
          <cell r="A2596">
            <v>3</v>
          </cell>
        </row>
        <row r="2597">
          <cell r="A2597">
            <v>4</v>
          </cell>
        </row>
        <row r="2598">
          <cell r="A2598">
            <v>5</v>
          </cell>
        </row>
        <row r="2599">
          <cell r="A2599">
            <v>6</v>
          </cell>
        </row>
        <row r="2600">
          <cell r="A2600">
            <v>7</v>
          </cell>
        </row>
        <row r="2601">
          <cell r="A2601">
            <v>8</v>
          </cell>
        </row>
        <row r="2602">
          <cell r="A2602">
            <v>9</v>
          </cell>
        </row>
        <row r="2603">
          <cell r="A2603">
            <v>10</v>
          </cell>
        </row>
        <row r="2604">
          <cell r="A2604">
            <v>11</v>
          </cell>
        </row>
        <row r="2605">
          <cell r="A2605">
            <v>12</v>
          </cell>
        </row>
        <row r="2606">
          <cell r="A2606">
            <v>13</v>
          </cell>
        </row>
        <row r="2607">
          <cell r="A2607">
            <v>14</v>
          </cell>
        </row>
        <row r="2608">
          <cell r="A2608">
            <v>15</v>
          </cell>
        </row>
        <row r="2609">
          <cell r="A2609">
            <v>16</v>
          </cell>
        </row>
        <row r="2632">
          <cell r="A2632">
            <v>1</v>
          </cell>
        </row>
        <row r="2633">
          <cell r="A2633">
            <v>2</v>
          </cell>
        </row>
        <row r="2634">
          <cell r="A2634">
            <v>3</v>
          </cell>
        </row>
        <row r="2635">
          <cell r="A2635">
            <v>4</v>
          </cell>
        </row>
        <row r="2636">
          <cell r="A2636">
            <v>5</v>
          </cell>
        </row>
        <row r="2637">
          <cell r="A2637">
            <v>6</v>
          </cell>
        </row>
        <row r="2638">
          <cell r="A2638">
            <v>7</v>
          </cell>
        </row>
        <row r="2639">
          <cell r="A2639">
            <v>8</v>
          </cell>
        </row>
        <row r="2640">
          <cell r="A2640">
            <v>9</v>
          </cell>
        </row>
        <row r="2641">
          <cell r="A2641">
            <v>10</v>
          </cell>
        </row>
        <row r="2642">
          <cell r="A2642">
            <v>11</v>
          </cell>
        </row>
        <row r="2643">
          <cell r="A2643">
            <v>12</v>
          </cell>
        </row>
        <row r="2644">
          <cell r="A2644">
            <v>13</v>
          </cell>
        </row>
        <row r="2645">
          <cell r="A2645">
            <v>14</v>
          </cell>
        </row>
        <row r="2646">
          <cell r="A2646">
            <v>15</v>
          </cell>
        </row>
        <row r="2647">
          <cell r="A2647">
            <v>16</v>
          </cell>
        </row>
        <row r="2670">
          <cell r="A2670">
            <v>1</v>
          </cell>
        </row>
        <row r="2671">
          <cell r="A2671">
            <v>2</v>
          </cell>
        </row>
        <row r="2672">
          <cell r="A2672">
            <v>3</v>
          </cell>
        </row>
        <row r="2673">
          <cell r="A2673">
            <v>4</v>
          </cell>
        </row>
        <row r="2674">
          <cell r="A2674">
            <v>5</v>
          </cell>
        </row>
        <row r="2675">
          <cell r="A2675">
            <v>6</v>
          </cell>
        </row>
        <row r="2676">
          <cell r="A2676">
            <v>7</v>
          </cell>
        </row>
        <row r="2677">
          <cell r="A2677">
            <v>8</v>
          </cell>
        </row>
        <row r="2678">
          <cell r="A2678">
            <v>9</v>
          </cell>
        </row>
        <row r="2679">
          <cell r="A2679">
            <v>10</v>
          </cell>
        </row>
        <row r="2680">
          <cell r="A2680">
            <v>11</v>
          </cell>
        </row>
        <row r="2681">
          <cell r="A2681">
            <v>12</v>
          </cell>
        </row>
        <row r="2682">
          <cell r="A2682">
            <v>13</v>
          </cell>
        </row>
        <row r="2683">
          <cell r="A2683">
            <v>14</v>
          </cell>
        </row>
        <row r="2684">
          <cell r="A2684">
            <v>15</v>
          </cell>
        </row>
        <row r="2685">
          <cell r="A2685">
            <v>16</v>
          </cell>
        </row>
        <row r="2708">
          <cell r="A2708">
            <v>1</v>
          </cell>
        </row>
        <row r="2709">
          <cell r="A2709">
            <v>2</v>
          </cell>
        </row>
        <row r="2710">
          <cell r="A2710">
            <v>3</v>
          </cell>
        </row>
        <row r="2711">
          <cell r="A2711">
            <v>4</v>
          </cell>
        </row>
        <row r="2712">
          <cell r="A2712">
            <v>5</v>
          </cell>
        </row>
        <row r="2713">
          <cell r="A2713">
            <v>6</v>
          </cell>
        </row>
        <row r="2714">
          <cell r="A2714">
            <v>7</v>
          </cell>
        </row>
        <row r="2715">
          <cell r="A2715">
            <v>8</v>
          </cell>
        </row>
        <row r="2716">
          <cell r="A2716">
            <v>9</v>
          </cell>
        </row>
        <row r="2717">
          <cell r="A2717">
            <v>10</v>
          </cell>
        </row>
        <row r="2718">
          <cell r="A2718">
            <v>11</v>
          </cell>
        </row>
        <row r="2719">
          <cell r="A2719">
            <v>12</v>
          </cell>
        </row>
        <row r="2720">
          <cell r="A2720">
            <v>13</v>
          </cell>
        </row>
        <row r="2721">
          <cell r="A2721">
            <v>14</v>
          </cell>
        </row>
        <row r="2722">
          <cell r="A2722">
            <v>15</v>
          </cell>
        </row>
        <row r="2723">
          <cell r="A2723">
            <v>16</v>
          </cell>
        </row>
        <row r="2746">
          <cell r="A2746">
            <v>1</v>
          </cell>
        </row>
        <row r="2747">
          <cell r="A2747">
            <v>2</v>
          </cell>
        </row>
        <row r="2748">
          <cell r="A2748">
            <v>3</v>
          </cell>
        </row>
        <row r="2749">
          <cell r="A2749">
            <v>4</v>
          </cell>
        </row>
        <row r="2750">
          <cell r="A2750">
            <v>5</v>
          </cell>
        </row>
        <row r="2751">
          <cell r="A2751">
            <v>6</v>
          </cell>
        </row>
        <row r="2752">
          <cell r="A2752">
            <v>7</v>
          </cell>
        </row>
        <row r="2753">
          <cell r="A2753">
            <v>8</v>
          </cell>
        </row>
        <row r="2754">
          <cell r="A2754">
            <v>9</v>
          </cell>
        </row>
        <row r="2755">
          <cell r="A2755">
            <v>10</v>
          </cell>
        </row>
        <row r="2756">
          <cell r="A2756">
            <v>11</v>
          </cell>
        </row>
        <row r="2757">
          <cell r="A2757">
            <v>12</v>
          </cell>
        </row>
        <row r="2758">
          <cell r="A2758">
            <v>13</v>
          </cell>
        </row>
        <row r="2759">
          <cell r="A2759">
            <v>14</v>
          </cell>
        </row>
        <row r="2760">
          <cell r="A2760">
            <v>15</v>
          </cell>
        </row>
        <row r="2761">
          <cell r="A2761">
            <v>16</v>
          </cell>
        </row>
        <row r="2784">
          <cell r="A2784">
            <v>1</v>
          </cell>
        </row>
        <row r="2785">
          <cell r="A2785">
            <v>2</v>
          </cell>
        </row>
        <row r="2786">
          <cell r="A2786">
            <v>3</v>
          </cell>
        </row>
        <row r="2787">
          <cell r="A2787">
            <v>4</v>
          </cell>
        </row>
        <row r="2788">
          <cell r="A2788">
            <v>5</v>
          </cell>
        </row>
        <row r="2789">
          <cell r="A2789">
            <v>6</v>
          </cell>
        </row>
        <row r="2790">
          <cell r="A2790">
            <v>7</v>
          </cell>
        </row>
        <row r="2791">
          <cell r="A2791">
            <v>8</v>
          </cell>
        </row>
        <row r="2792">
          <cell r="A2792">
            <v>9</v>
          </cell>
        </row>
        <row r="2793">
          <cell r="A2793">
            <v>10</v>
          </cell>
        </row>
        <row r="2794">
          <cell r="A2794">
            <v>11</v>
          </cell>
        </row>
        <row r="2795">
          <cell r="A2795">
            <v>12</v>
          </cell>
        </row>
        <row r="2796">
          <cell r="A2796">
            <v>13</v>
          </cell>
        </row>
        <row r="2797">
          <cell r="A2797">
            <v>14</v>
          </cell>
        </row>
        <row r="2798">
          <cell r="A2798">
            <v>15</v>
          </cell>
        </row>
        <row r="2799">
          <cell r="A2799">
            <v>16</v>
          </cell>
        </row>
        <row r="2822">
          <cell r="A2822">
            <v>1</v>
          </cell>
        </row>
        <row r="2823">
          <cell r="A2823">
            <v>2</v>
          </cell>
        </row>
        <row r="2824">
          <cell r="A2824">
            <v>3</v>
          </cell>
        </row>
        <row r="2825">
          <cell r="A2825">
            <v>4</v>
          </cell>
        </row>
        <row r="2826">
          <cell r="A2826">
            <v>5</v>
          </cell>
        </row>
        <row r="2827">
          <cell r="A2827">
            <v>6</v>
          </cell>
        </row>
        <row r="2828">
          <cell r="A2828">
            <v>7</v>
          </cell>
        </row>
        <row r="2829">
          <cell r="A2829">
            <v>8</v>
          </cell>
        </row>
        <row r="2830">
          <cell r="A2830">
            <v>9</v>
          </cell>
        </row>
        <row r="2831">
          <cell r="A2831">
            <v>10</v>
          </cell>
        </row>
        <row r="2832">
          <cell r="A2832">
            <v>11</v>
          </cell>
        </row>
        <row r="2833">
          <cell r="A2833">
            <v>12</v>
          </cell>
        </row>
        <row r="2834">
          <cell r="A2834">
            <v>13</v>
          </cell>
        </row>
        <row r="2835">
          <cell r="A2835">
            <v>14</v>
          </cell>
        </row>
        <row r="2836">
          <cell r="A2836">
            <v>15</v>
          </cell>
        </row>
        <row r="2837">
          <cell r="A2837">
            <v>16</v>
          </cell>
        </row>
        <row r="2860">
          <cell r="A2860">
            <v>1</v>
          </cell>
        </row>
        <row r="2861">
          <cell r="A2861">
            <v>2</v>
          </cell>
        </row>
        <row r="2862">
          <cell r="A2862">
            <v>3</v>
          </cell>
        </row>
        <row r="2863">
          <cell r="A2863">
            <v>4</v>
          </cell>
        </row>
        <row r="2864">
          <cell r="A2864">
            <v>5</v>
          </cell>
        </row>
        <row r="2865">
          <cell r="A2865">
            <v>6</v>
          </cell>
        </row>
        <row r="2866">
          <cell r="A2866">
            <v>7</v>
          </cell>
        </row>
        <row r="2867">
          <cell r="A2867">
            <v>8</v>
          </cell>
        </row>
        <row r="2868">
          <cell r="A2868">
            <v>9</v>
          </cell>
        </row>
        <row r="2869">
          <cell r="A2869">
            <v>10</v>
          </cell>
        </row>
        <row r="2870">
          <cell r="A2870">
            <v>11</v>
          </cell>
        </row>
        <row r="2871">
          <cell r="A2871">
            <v>12</v>
          </cell>
        </row>
        <row r="2872">
          <cell r="A2872">
            <v>13</v>
          </cell>
        </row>
        <row r="2873">
          <cell r="A2873">
            <v>14</v>
          </cell>
        </row>
        <row r="2874">
          <cell r="A2874">
            <v>15</v>
          </cell>
        </row>
        <row r="2875">
          <cell r="A2875">
            <v>16</v>
          </cell>
        </row>
        <row r="2898">
          <cell r="A2898">
            <v>1</v>
          </cell>
        </row>
        <row r="2899">
          <cell r="A2899">
            <v>2</v>
          </cell>
        </row>
        <row r="2900">
          <cell r="A2900">
            <v>3</v>
          </cell>
        </row>
        <row r="2901">
          <cell r="A2901">
            <v>4</v>
          </cell>
        </row>
        <row r="2902">
          <cell r="A2902">
            <v>5</v>
          </cell>
        </row>
        <row r="2903">
          <cell r="A2903">
            <v>6</v>
          </cell>
        </row>
        <row r="2904">
          <cell r="A2904">
            <v>7</v>
          </cell>
        </row>
        <row r="2905">
          <cell r="A2905">
            <v>8</v>
          </cell>
        </row>
        <row r="2906">
          <cell r="A2906">
            <v>9</v>
          </cell>
        </row>
        <row r="2907">
          <cell r="A2907">
            <v>10</v>
          </cell>
        </row>
        <row r="2908">
          <cell r="A2908">
            <v>11</v>
          </cell>
        </row>
        <row r="2909">
          <cell r="A2909">
            <v>12</v>
          </cell>
        </row>
        <row r="2910">
          <cell r="A2910">
            <v>13</v>
          </cell>
        </row>
        <row r="2911">
          <cell r="A2911">
            <v>14</v>
          </cell>
        </row>
        <row r="2912">
          <cell r="A2912">
            <v>15</v>
          </cell>
        </row>
        <row r="2913">
          <cell r="A2913">
            <v>16</v>
          </cell>
        </row>
        <row r="2936">
          <cell r="A2936">
            <v>1</v>
          </cell>
        </row>
        <row r="2937">
          <cell r="A2937">
            <v>2</v>
          </cell>
        </row>
        <row r="2938">
          <cell r="A2938">
            <v>3</v>
          </cell>
        </row>
        <row r="2939">
          <cell r="A2939">
            <v>4</v>
          </cell>
        </row>
        <row r="2940">
          <cell r="A2940">
            <v>5</v>
          </cell>
        </row>
        <row r="2941">
          <cell r="A2941">
            <v>6</v>
          </cell>
        </row>
        <row r="2942">
          <cell r="A2942">
            <v>7</v>
          </cell>
        </row>
        <row r="2943">
          <cell r="A2943">
            <v>8</v>
          </cell>
        </row>
        <row r="2944">
          <cell r="A2944">
            <v>9</v>
          </cell>
        </row>
        <row r="2945">
          <cell r="A2945">
            <v>10</v>
          </cell>
        </row>
        <row r="2946">
          <cell r="A2946">
            <v>11</v>
          </cell>
        </row>
        <row r="2947">
          <cell r="A2947">
            <v>12</v>
          </cell>
        </row>
        <row r="2948">
          <cell r="A2948">
            <v>13</v>
          </cell>
        </row>
        <row r="2949">
          <cell r="A2949">
            <v>14</v>
          </cell>
        </row>
        <row r="2950">
          <cell r="A2950">
            <v>15</v>
          </cell>
        </row>
        <row r="2951">
          <cell r="A2951">
            <v>16</v>
          </cell>
        </row>
        <row r="2974">
          <cell r="A2974">
            <v>1</v>
          </cell>
        </row>
        <row r="2975">
          <cell r="A2975">
            <v>2</v>
          </cell>
        </row>
        <row r="2976">
          <cell r="A2976">
            <v>3</v>
          </cell>
        </row>
        <row r="2977">
          <cell r="A2977">
            <v>4</v>
          </cell>
        </row>
        <row r="2978">
          <cell r="A2978">
            <v>5</v>
          </cell>
        </row>
        <row r="2979">
          <cell r="A2979">
            <v>6</v>
          </cell>
        </row>
        <row r="2980">
          <cell r="A2980">
            <v>7</v>
          </cell>
        </row>
        <row r="2981">
          <cell r="A2981">
            <v>8</v>
          </cell>
        </row>
        <row r="2982">
          <cell r="A2982">
            <v>9</v>
          </cell>
        </row>
        <row r="2983">
          <cell r="A2983">
            <v>10</v>
          </cell>
        </row>
        <row r="2984">
          <cell r="A2984">
            <v>11</v>
          </cell>
        </row>
        <row r="2985">
          <cell r="A2985">
            <v>12</v>
          </cell>
        </row>
        <row r="2986">
          <cell r="A2986">
            <v>13</v>
          </cell>
        </row>
        <row r="2987">
          <cell r="A2987">
            <v>14</v>
          </cell>
        </row>
        <row r="2988">
          <cell r="A2988">
            <v>15</v>
          </cell>
        </row>
        <row r="2989">
          <cell r="A2989">
            <v>16</v>
          </cell>
        </row>
        <row r="3012">
          <cell r="A3012">
            <v>1</v>
          </cell>
        </row>
        <row r="3013">
          <cell r="A3013">
            <v>2</v>
          </cell>
        </row>
        <row r="3014">
          <cell r="A3014">
            <v>3</v>
          </cell>
        </row>
        <row r="3015">
          <cell r="A3015">
            <v>4</v>
          </cell>
        </row>
        <row r="3016">
          <cell r="A3016">
            <v>5</v>
          </cell>
        </row>
        <row r="3017">
          <cell r="A3017">
            <v>6</v>
          </cell>
        </row>
        <row r="3018">
          <cell r="A3018">
            <v>7</v>
          </cell>
        </row>
        <row r="3019">
          <cell r="A3019">
            <v>8</v>
          </cell>
        </row>
        <row r="3020">
          <cell r="A3020">
            <v>9</v>
          </cell>
        </row>
        <row r="3021">
          <cell r="A3021">
            <v>10</v>
          </cell>
        </row>
        <row r="3022">
          <cell r="A3022">
            <v>11</v>
          </cell>
        </row>
        <row r="3023">
          <cell r="A3023">
            <v>12</v>
          </cell>
        </row>
        <row r="3024">
          <cell r="A3024">
            <v>13</v>
          </cell>
        </row>
        <row r="3025">
          <cell r="A3025">
            <v>14</v>
          </cell>
        </row>
        <row r="3026">
          <cell r="A3026">
            <v>15</v>
          </cell>
        </row>
        <row r="3027">
          <cell r="A3027">
            <v>16</v>
          </cell>
        </row>
        <row r="3050">
          <cell r="A3050">
            <v>1</v>
          </cell>
        </row>
        <row r="3051">
          <cell r="A3051">
            <v>2</v>
          </cell>
        </row>
        <row r="3052">
          <cell r="A3052">
            <v>3</v>
          </cell>
        </row>
        <row r="3053">
          <cell r="A3053">
            <v>4</v>
          </cell>
        </row>
        <row r="3054">
          <cell r="A3054">
            <v>5</v>
          </cell>
        </row>
        <row r="3055">
          <cell r="A3055">
            <v>6</v>
          </cell>
        </row>
        <row r="3056">
          <cell r="A3056">
            <v>7</v>
          </cell>
        </row>
        <row r="3057">
          <cell r="A3057">
            <v>8</v>
          </cell>
        </row>
        <row r="3058">
          <cell r="A3058">
            <v>9</v>
          </cell>
        </row>
        <row r="3059">
          <cell r="A3059">
            <v>10</v>
          </cell>
        </row>
        <row r="3060">
          <cell r="A3060">
            <v>11</v>
          </cell>
        </row>
        <row r="3061">
          <cell r="A3061">
            <v>12</v>
          </cell>
        </row>
        <row r="3062">
          <cell r="A3062">
            <v>13</v>
          </cell>
        </row>
        <row r="3063">
          <cell r="A3063">
            <v>14</v>
          </cell>
        </row>
        <row r="3064">
          <cell r="A3064">
            <v>15</v>
          </cell>
        </row>
        <row r="3065">
          <cell r="A3065">
            <v>16</v>
          </cell>
        </row>
        <row r="3088">
          <cell r="A3088">
            <v>1</v>
          </cell>
        </row>
        <row r="3089">
          <cell r="A3089">
            <v>2</v>
          </cell>
        </row>
        <row r="3090">
          <cell r="A3090">
            <v>3</v>
          </cell>
        </row>
        <row r="3091">
          <cell r="A3091">
            <v>4</v>
          </cell>
        </row>
        <row r="3092">
          <cell r="A3092">
            <v>5</v>
          </cell>
        </row>
        <row r="3093">
          <cell r="A3093">
            <v>6</v>
          </cell>
        </row>
        <row r="3094">
          <cell r="A3094">
            <v>7</v>
          </cell>
        </row>
        <row r="3095">
          <cell r="A3095">
            <v>8</v>
          </cell>
        </row>
        <row r="3096">
          <cell r="A3096">
            <v>9</v>
          </cell>
        </row>
        <row r="3097">
          <cell r="A3097">
            <v>10</v>
          </cell>
        </row>
        <row r="3098">
          <cell r="A3098">
            <v>11</v>
          </cell>
        </row>
        <row r="3099">
          <cell r="A3099">
            <v>12</v>
          </cell>
        </row>
        <row r="3100">
          <cell r="A3100">
            <v>13</v>
          </cell>
        </row>
        <row r="3101">
          <cell r="A3101">
            <v>14</v>
          </cell>
        </row>
        <row r="3102">
          <cell r="A3102">
            <v>15</v>
          </cell>
        </row>
        <row r="3103">
          <cell r="A3103">
            <v>16</v>
          </cell>
        </row>
        <row r="3126">
          <cell r="A3126">
            <v>1</v>
          </cell>
        </row>
        <row r="3127">
          <cell r="A3127">
            <v>2</v>
          </cell>
        </row>
        <row r="3128">
          <cell r="A3128">
            <v>3</v>
          </cell>
        </row>
        <row r="3129">
          <cell r="A3129">
            <v>4</v>
          </cell>
        </row>
        <row r="3130">
          <cell r="A3130">
            <v>5</v>
          </cell>
        </row>
        <row r="3131">
          <cell r="A3131">
            <v>6</v>
          </cell>
        </row>
        <row r="3132">
          <cell r="A3132">
            <v>7</v>
          </cell>
        </row>
        <row r="3133">
          <cell r="A3133">
            <v>8</v>
          </cell>
        </row>
        <row r="3134">
          <cell r="A3134">
            <v>9</v>
          </cell>
        </row>
        <row r="3135">
          <cell r="A3135">
            <v>10</v>
          </cell>
        </row>
        <row r="3136">
          <cell r="A3136">
            <v>11</v>
          </cell>
        </row>
        <row r="3137">
          <cell r="A3137">
            <v>12</v>
          </cell>
        </row>
        <row r="3138">
          <cell r="A3138">
            <v>13</v>
          </cell>
        </row>
        <row r="3139">
          <cell r="A3139">
            <v>14</v>
          </cell>
        </row>
        <row r="3140">
          <cell r="A3140">
            <v>15</v>
          </cell>
        </row>
        <row r="3141">
          <cell r="A3141">
            <v>16</v>
          </cell>
        </row>
        <row r="3164">
          <cell r="A3164">
            <v>1</v>
          </cell>
        </row>
        <row r="3165">
          <cell r="A3165">
            <v>2</v>
          </cell>
        </row>
        <row r="3166">
          <cell r="A3166">
            <v>3</v>
          </cell>
        </row>
        <row r="3167">
          <cell r="A3167">
            <v>4</v>
          </cell>
        </row>
        <row r="3168">
          <cell r="A3168">
            <v>5</v>
          </cell>
        </row>
        <row r="3169">
          <cell r="A3169">
            <v>6</v>
          </cell>
        </row>
        <row r="3170">
          <cell r="A3170">
            <v>7</v>
          </cell>
        </row>
        <row r="3171">
          <cell r="A3171">
            <v>8</v>
          </cell>
        </row>
        <row r="3172">
          <cell r="A3172">
            <v>9</v>
          </cell>
        </row>
        <row r="3173">
          <cell r="A3173">
            <v>10</v>
          </cell>
        </row>
        <row r="3174">
          <cell r="A3174">
            <v>11</v>
          </cell>
        </row>
        <row r="3175">
          <cell r="A3175">
            <v>12</v>
          </cell>
        </row>
        <row r="3176">
          <cell r="A3176">
            <v>13</v>
          </cell>
        </row>
        <row r="3177">
          <cell r="A3177">
            <v>14</v>
          </cell>
        </row>
        <row r="3178">
          <cell r="A3178">
            <v>15</v>
          </cell>
        </row>
        <row r="3179">
          <cell r="A3179">
            <v>16</v>
          </cell>
        </row>
        <row r="3202">
          <cell r="A3202">
            <v>1</v>
          </cell>
        </row>
        <row r="3203">
          <cell r="A3203">
            <v>2</v>
          </cell>
        </row>
        <row r="3204">
          <cell r="A3204">
            <v>3</v>
          </cell>
        </row>
        <row r="3205">
          <cell r="A3205">
            <v>4</v>
          </cell>
        </row>
        <row r="3206">
          <cell r="A3206">
            <v>5</v>
          </cell>
        </row>
        <row r="3207">
          <cell r="A3207">
            <v>6</v>
          </cell>
        </row>
        <row r="3208">
          <cell r="A3208">
            <v>7</v>
          </cell>
        </row>
        <row r="3209">
          <cell r="A3209">
            <v>8</v>
          </cell>
        </row>
        <row r="3210">
          <cell r="A3210">
            <v>9</v>
          </cell>
        </row>
        <row r="3211">
          <cell r="A3211">
            <v>10</v>
          </cell>
        </row>
        <row r="3212">
          <cell r="A3212">
            <v>11</v>
          </cell>
        </row>
        <row r="3213">
          <cell r="A3213">
            <v>12</v>
          </cell>
        </row>
        <row r="3214">
          <cell r="A3214">
            <v>13</v>
          </cell>
        </row>
        <row r="3215">
          <cell r="A3215">
            <v>14</v>
          </cell>
        </row>
        <row r="3216">
          <cell r="A3216">
            <v>15</v>
          </cell>
        </row>
        <row r="3217">
          <cell r="A3217">
            <v>16</v>
          </cell>
        </row>
        <row r="3240">
          <cell r="A3240">
            <v>1</v>
          </cell>
        </row>
        <row r="3241">
          <cell r="A3241">
            <v>2</v>
          </cell>
        </row>
        <row r="3242">
          <cell r="A3242">
            <v>3</v>
          </cell>
        </row>
        <row r="3243">
          <cell r="A3243">
            <v>4</v>
          </cell>
        </row>
        <row r="3244">
          <cell r="A3244">
            <v>5</v>
          </cell>
        </row>
        <row r="3245">
          <cell r="A3245">
            <v>6</v>
          </cell>
        </row>
        <row r="3246">
          <cell r="A3246">
            <v>7</v>
          </cell>
        </row>
        <row r="3247">
          <cell r="A3247">
            <v>8</v>
          </cell>
        </row>
        <row r="3248">
          <cell r="A3248">
            <v>9</v>
          </cell>
        </row>
        <row r="3249">
          <cell r="A3249">
            <v>10</v>
          </cell>
        </row>
        <row r="3250">
          <cell r="A3250">
            <v>11</v>
          </cell>
        </row>
        <row r="3251">
          <cell r="A3251">
            <v>12</v>
          </cell>
        </row>
        <row r="3252">
          <cell r="A3252">
            <v>13</v>
          </cell>
        </row>
        <row r="3253">
          <cell r="A3253">
            <v>14</v>
          </cell>
        </row>
        <row r="3254">
          <cell r="A3254">
            <v>15</v>
          </cell>
        </row>
        <row r="3255">
          <cell r="A3255">
            <v>16</v>
          </cell>
        </row>
        <row r="3278">
          <cell r="A3278">
            <v>1</v>
          </cell>
        </row>
        <row r="3279">
          <cell r="A3279">
            <v>2</v>
          </cell>
        </row>
        <row r="3280">
          <cell r="A3280">
            <v>3</v>
          </cell>
        </row>
        <row r="3281">
          <cell r="A3281">
            <v>4</v>
          </cell>
        </row>
        <row r="3282">
          <cell r="A3282">
            <v>5</v>
          </cell>
        </row>
        <row r="3283">
          <cell r="A3283">
            <v>6</v>
          </cell>
        </row>
        <row r="3284">
          <cell r="A3284">
            <v>7</v>
          </cell>
        </row>
        <row r="3285">
          <cell r="A3285">
            <v>8</v>
          </cell>
        </row>
        <row r="3286">
          <cell r="A3286">
            <v>9</v>
          </cell>
        </row>
        <row r="3287">
          <cell r="A3287">
            <v>10</v>
          </cell>
        </row>
        <row r="3288">
          <cell r="A3288">
            <v>11</v>
          </cell>
        </row>
        <row r="3289">
          <cell r="A3289">
            <v>12</v>
          </cell>
        </row>
        <row r="3290">
          <cell r="A3290">
            <v>13</v>
          </cell>
        </row>
        <row r="3291">
          <cell r="A3291">
            <v>14</v>
          </cell>
        </row>
        <row r="3292">
          <cell r="A3292">
            <v>15</v>
          </cell>
        </row>
        <row r="3293">
          <cell r="A3293">
            <v>16</v>
          </cell>
        </row>
        <row r="3316">
          <cell r="A3316">
            <v>1</v>
          </cell>
        </row>
        <row r="3317">
          <cell r="A3317">
            <v>2</v>
          </cell>
        </row>
        <row r="3318">
          <cell r="A3318">
            <v>3</v>
          </cell>
        </row>
        <row r="3319">
          <cell r="A3319">
            <v>4</v>
          </cell>
        </row>
        <row r="3320">
          <cell r="A3320">
            <v>5</v>
          </cell>
        </row>
        <row r="3321">
          <cell r="A3321">
            <v>6</v>
          </cell>
        </row>
        <row r="3322">
          <cell r="A3322">
            <v>7</v>
          </cell>
        </row>
        <row r="3323">
          <cell r="A3323">
            <v>8</v>
          </cell>
        </row>
        <row r="3324">
          <cell r="A3324">
            <v>9</v>
          </cell>
        </row>
        <row r="3325">
          <cell r="A3325">
            <v>10</v>
          </cell>
        </row>
        <row r="3326">
          <cell r="A3326">
            <v>11</v>
          </cell>
        </row>
        <row r="3327">
          <cell r="A3327">
            <v>12</v>
          </cell>
        </row>
        <row r="3328">
          <cell r="A3328">
            <v>13</v>
          </cell>
        </row>
        <row r="3329">
          <cell r="A3329">
            <v>14</v>
          </cell>
        </row>
        <row r="3330">
          <cell r="A3330">
            <v>15</v>
          </cell>
        </row>
        <row r="3331">
          <cell r="A3331">
            <v>16</v>
          </cell>
        </row>
        <row r="3354">
          <cell r="A3354">
            <v>1</v>
          </cell>
        </row>
        <row r="3355">
          <cell r="A3355">
            <v>2</v>
          </cell>
        </row>
        <row r="3356">
          <cell r="A3356">
            <v>3</v>
          </cell>
        </row>
        <row r="3357">
          <cell r="A3357">
            <v>4</v>
          </cell>
        </row>
        <row r="3358">
          <cell r="A3358">
            <v>5</v>
          </cell>
        </row>
        <row r="3359">
          <cell r="A3359">
            <v>6</v>
          </cell>
        </row>
        <row r="3360">
          <cell r="A3360">
            <v>7</v>
          </cell>
        </row>
        <row r="3361">
          <cell r="A3361">
            <v>8</v>
          </cell>
        </row>
        <row r="3362">
          <cell r="A3362">
            <v>9</v>
          </cell>
        </row>
        <row r="3363">
          <cell r="A3363">
            <v>10</v>
          </cell>
        </row>
        <row r="3364">
          <cell r="A3364">
            <v>11</v>
          </cell>
        </row>
        <row r="3365">
          <cell r="A3365">
            <v>12</v>
          </cell>
        </row>
        <row r="3366">
          <cell r="A3366">
            <v>13</v>
          </cell>
        </row>
        <row r="3367">
          <cell r="A3367">
            <v>14</v>
          </cell>
        </row>
        <row r="3368">
          <cell r="A3368">
            <v>15</v>
          </cell>
        </row>
        <row r="3369">
          <cell r="A3369">
            <v>16</v>
          </cell>
        </row>
        <row r="3392">
          <cell r="A3392">
            <v>1</v>
          </cell>
        </row>
        <row r="3393">
          <cell r="A3393">
            <v>2</v>
          </cell>
        </row>
        <row r="3394">
          <cell r="A3394">
            <v>3</v>
          </cell>
        </row>
        <row r="3395">
          <cell r="A3395">
            <v>4</v>
          </cell>
        </row>
        <row r="3396">
          <cell r="A3396">
            <v>5</v>
          </cell>
        </row>
        <row r="3397">
          <cell r="A3397">
            <v>6</v>
          </cell>
        </row>
        <row r="3398">
          <cell r="A3398">
            <v>7</v>
          </cell>
        </row>
        <row r="3399">
          <cell r="A3399">
            <v>8</v>
          </cell>
        </row>
        <row r="3400">
          <cell r="A3400">
            <v>9</v>
          </cell>
        </row>
        <row r="3401">
          <cell r="A3401">
            <v>10</v>
          </cell>
        </row>
        <row r="3402">
          <cell r="A3402">
            <v>11</v>
          </cell>
        </row>
        <row r="3403">
          <cell r="A3403">
            <v>12</v>
          </cell>
        </row>
        <row r="3404">
          <cell r="A3404">
            <v>13</v>
          </cell>
        </row>
        <row r="3405">
          <cell r="A3405">
            <v>14</v>
          </cell>
        </row>
        <row r="3406">
          <cell r="A3406">
            <v>15</v>
          </cell>
        </row>
        <row r="3407">
          <cell r="A3407">
            <v>16</v>
          </cell>
        </row>
        <row r="3430">
          <cell r="A3430">
            <v>1</v>
          </cell>
        </row>
        <row r="3431">
          <cell r="A3431">
            <v>2</v>
          </cell>
        </row>
        <row r="3432">
          <cell r="A3432">
            <v>3</v>
          </cell>
        </row>
        <row r="3433">
          <cell r="A3433">
            <v>4</v>
          </cell>
        </row>
        <row r="3434">
          <cell r="A3434">
            <v>5</v>
          </cell>
        </row>
        <row r="3435">
          <cell r="A3435">
            <v>6</v>
          </cell>
        </row>
        <row r="3436">
          <cell r="A3436">
            <v>7</v>
          </cell>
        </row>
        <row r="3437">
          <cell r="A3437">
            <v>8</v>
          </cell>
        </row>
        <row r="3438">
          <cell r="A3438">
            <v>9</v>
          </cell>
        </row>
        <row r="3439">
          <cell r="A3439">
            <v>10</v>
          </cell>
        </row>
        <row r="3440">
          <cell r="A3440">
            <v>11</v>
          </cell>
        </row>
        <row r="3441">
          <cell r="A3441">
            <v>12</v>
          </cell>
        </row>
        <row r="3442">
          <cell r="A3442">
            <v>13</v>
          </cell>
        </row>
        <row r="3443">
          <cell r="A3443">
            <v>14</v>
          </cell>
        </row>
        <row r="3444">
          <cell r="A3444">
            <v>15</v>
          </cell>
        </row>
        <row r="3445">
          <cell r="A3445">
            <v>16</v>
          </cell>
        </row>
        <row r="3468">
          <cell r="A3468">
            <v>1</v>
          </cell>
        </row>
        <row r="3469">
          <cell r="A3469">
            <v>2</v>
          </cell>
        </row>
        <row r="3470">
          <cell r="A3470">
            <v>3</v>
          </cell>
        </row>
        <row r="3471">
          <cell r="A3471">
            <v>4</v>
          </cell>
        </row>
        <row r="3472">
          <cell r="A3472">
            <v>5</v>
          </cell>
        </row>
        <row r="3473">
          <cell r="A3473">
            <v>6</v>
          </cell>
        </row>
        <row r="3474">
          <cell r="A3474">
            <v>7</v>
          </cell>
        </row>
        <row r="3475">
          <cell r="A3475">
            <v>8</v>
          </cell>
        </row>
        <row r="3476">
          <cell r="A3476">
            <v>9</v>
          </cell>
        </row>
        <row r="3477">
          <cell r="A3477">
            <v>10</v>
          </cell>
        </row>
        <row r="3478">
          <cell r="A3478">
            <v>11</v>
          </cell>
        </row>
        <row r="3479">
          <cell r="A3479">
            <v>12</v>
          </cell>
        </row>
        <row r="3480">
          <cell r="A3480">
            <v>13</v>
          </cell>
        </row>
        <row r="3481">
          <cell r="A3481">
            <v>14</v>
          </cell>
        </row>
        <row r="3482">
          <cell r="A3482">
            <v>15</v>
          </cell>
        </row>
        <row r="3483">
          <cell r="A3483">
            <v>16</v>
          </cell>
        </row>
        <row r="3506">
          <cell r="A3506">
            <v>1</v>
          </cell>
        </row>
        <row r="3507">
          <cell r="A3507">
            <v>2</v>
          </cell>
        </row>
        <row r="3508">
          <cell r="A3508">
            <v>3</v>
          </cell>
        </row>
        <row r="3509">
          <cell r="A3509">
            <v>4</v>
          </cell>
        </row>
        <row r="3510">
          <cell r="A3510">
            <v>5</v>
          </cell>
        </row>
        <row r="3511">
          <cell r="A3511">
            <v>6</v>
          </cell>
        </row>
        <row r="3512">
          <cell r="A3512">
            <v>7</v>
          </cell>
        </row>
        <row r="3513">
          <cell r="A3513">
            <v>8</v>
          </cell>
        </row>
        <row r="3514">
          <cell r="A3514">
            <v>9</v>
          </cell>
        </row>
        <row r="3515">
          <cell r="A3515">
            <v>10</v>
          </cell>
        </row>
        <row r="3516">
          <cell r="A3516">
            <v>11</v>
          </cell>
        </row>
        <row r="3517">
          <cell r="A3517">
            <v>12</v>
          </cell>
        </row>
        <row r="3518">
          <cell r="A3518">
            <v>13</v>
          </cell>
        </row>
        <row r="3519">
          <cell r="A3519">
            <v>14</v>
          </cell>
        </row>
        <row r="3520">
          <cell r="A3520">
            <v>15</v>
          </cell>
        </row>
        <row r="3521">
          <cell r="A3521">
            <v>16</v>
          </cell>
        </row>
        <row r="3544">
          <cell r="A3544">
            <v>1</v>
          </cell>
        </row>
        <row r="3545">
          <cell r="A3545">
            <v>2</v>
          </cell>
        </row>
        <row r="3546">
          <cell r="A3546">
            <v>3</v>
          </cell>
        </row>
        <row r="3547">
          <cell r="A3547">
            <v>4</v>
          </cell>
        </row>
        <row r="3548">
          <cell r="A3548">
            <v>5</v>
          </cell>
        </row>
        <row r="3549">
          <cell r="A3549">
            <v>6</v>
          </cell>
        </row>
        <row r="3550">
          <cell r="A3550">
            <v>7</v>
          </cell>
        </row>
        <row r="3551">
          <cell r="A3551">
            <v>8</v>
          </cell>
        </row>
        <row r="3552">
          <cell r="A3552">
            <v>9</v>
          </cell>
        </row>
        <row r="3553">
          <cell r="A3553">
            <v>10</v>
          </cell>
        </row>
        <row r="3554">
          <cell r="A3554">
            <v>11</v>
          </cell>
        </row>
        <row r="3555">
          <cell r="A3555">
            <v>12</v>
          </cell>
        </row>
        <row r="3556">
          <cell r="A3556">
            <v>13</v>
          </cell>
        </row>
        <row r="3557">
          <cell r="A3557">
            <v>14</v>
          </cell>
        </row>
        <row r="3558">
          <cell r="A3558">
            <v>15</v>
          </cell>
        </row>
        <row r="3559">
          <cell r="A3559">
            <v>16</v>
          </cell>
        </row>
        <row r="3582">
          <cell r="A3582">
            <v>1</v>
          </cell>
        </row>
        <row r="3583">
          <cell r="A3583">
            <v>2</v>
          </cell>
        </row>
        <row r="3584">
          <cell r="A3584">
            <v>3</v>
          </cell>
        </row>
        <row r="3585">
          <cell r="A3585">
            <v>4</v>
          </cell>
        </row>
        <row r="3586">
          <cell r="A3586">
            <v>5</v>
          </cell>
        </row>
        <row r="3587">
          <cell r="A3587">
            <v>6</v>
          </cell>
        </row>
        <row r="3588">
          <cell r="A3588">
            <v>7</v>
          </cell>
        </row>
        <row r="3589">
          <cell r="A3589">
            <v>8</v>
          </cell>
        </row>
        <row r="3590">
          <cell r="A3590">
            <v>9</v>
          </cell>
        </row>
        <row r="3591">
          <cell r="A3591">
            <v>10</v>
          </cell>
        </row>
        <row r="3592">
          <cell r="A3592">
            <v>11</v>
          </cell>
        </row>
        <row r="3593">
          <cell r="A3593">
            <v>12</v>
          </cell>
        </row>
        <row r="3594">
          <cell r="A3594">
            <v>13</v>
          </cell>
        </row>
        <row r="3595">
          <cell r="A3595">
            <v>14</v>
          </cell>
        </row>
        <row r="3596">
          <cell r="A3596">
            <v>15</v>
          </cell>
        </row>
        <row r="3597">
          <cell r="A3597">
            <v>16</v>
          </cell>
        </row>
        <row r="3620">
          <cell r="A3620">
            <v>1</v>
          </cell>
        </row>
        <row r="3621">
          <cell r="A3621">
            <v>2</v>
          </cell>
        </row>
        <row r="3622">
          <cell r="A3622">
            <v>3</v>
          </cell>
        </row>
        <row r="3623">
          <cell r="A3623">
            <v>4</v>
          </cell>
        </row>
        <row r="3624">
          <cell r="A3624">
            <v>5</v>
          </cell>
        </row>
        <row r="3625">
          <cell r="A3625">
            <v>6</v>
          </cell>
        </row>
        <row r="3626">
          <cell r="A3626">
            <v>7</v>
          </cell>
        </row>
        <row r="3627">
          <cell r="A3627">
            <v>8</v>
          </cell>
        </row>
        <row r="3628">
          <cell r="A3628">
            <v>9</v>
          </cell>
        </row>
        <row r="3629">
          <cell r="A3629">
            <v>10</v>
          </cell>
        </row>
        <row r="3630">
          <cell r="A3630">
            <v>11</v>
          </cell>
        </row>
        <row r="3631">
          <cell r="A3631">
            <v>12</v>
          </cell>
        </row>
        <row r="3632">
          <cell r="A3632">
            <v>13</v>
          </cell>
        </row>
        <row r="3633">
          <cell r="A3633">
            <v>14</v>
          </cell>
        </row>
        <row r="3634">
          <cell r="A3634">
            <v>15</v>
          </cell>
        </row>
        <row r="3635">
          <cell r="A3635">
            <v>16</v>
          </cell>
        </row>
        <row r="3658">
          <cell r="A3658">
            <v>1</v>
          </cell>
        </row>
        <row r="3659">
          <cell r="A3659">
            <v>2</v>
          </cell>
        </row>
        <row r="3660">
          <cell r="A3660">
            <v>3</v>
          </cell>
        </row>
        <row r="3661">
          <cell r="A3661">
            <v>4</v>
          </cell>
        </row>
        <row r="3662">
          <cell r="A3662">
            <v>5</v>
          </cell>
        </row>
        <row r="3663">
          <cell r="A3663">
            <v>6</v>
          </cell>
        </row>
        <row r="3664">
          <cell r="A3664">
            <v>7</v>
          </cell>
        </row>
        <row r="3665">
          <cell r="A3665">
            <v>8</v>
          </cell>
        </row>
        <row r="3666">
          <cell r="A3666">
            <v>9</v>
          </cell>
        </row>
        <row r="3667">
          <cell r="A3667">
            <v>10</v>
          </cell>
        </row>
        <row r="3668">
          <cell r="A3668">
            <v>11</v>
          </cell>
        </row>
        <row r="3669">
          <cell r="A3669">
            <v>12</v>
          </cell>
        </row>
        <row r="3670">
          <cell r="A3670">
            <v>13</v>
          </cell>
        </row>
        <row r="3671">
          <cell r="A3671">
            <v>14</v>
          </cell>
        </row>
        <row r="3672">
          <cell r="A3672">
            <v>15</v>
          </cell>
        </row>
        <row r="3673">
          <cell r="A3673">
            <v>16</v>
          </cell>
        </row>
        <row r="3696">
          <cell r="A3696">
            <v>1</v>
          </cell>
        </row>
        <row r="3697">
          <cell r="A3697">
            <v>2</v>
          </cell>
        </row>
        <row r="3698">
          <cell r="A3698">
            <v>3</v>
          </cell>
        </row>
        <row r="3699">
          <cell r="A3699">
            <v>4</v>
          </cell>
        </row>
        <row r="3700">
          <cell r="A3700">
            <v>5</v>
          </cell>
        </row>
        <row r="3701">
          <cell r="A3701">
            <v>6</v>
          </cell>
        </row>
        <row r="3702">
          <cell r="A3702">
            <v>7</v>
          </cell>
        </row>
        <row r="3703">
          <cell r="A3703">
            <v>8</v>
          </cell>
        </row>
        <row r="3704">
          <cell r="A3704">
            <v>9</v>
          </cell>
        </row>
        <row r="3705">
          <cell r="A3705">
            <v>10</v>
          </cell>
        </row>
        <row r="3706">
          <cell r="A3706">
            <v>11</v>
          </cell>
        </row>
        <row r="3707">
          <cell r="A3707">
            <v>12</v>
          </cell>
        </row>
        <row r="3708">
          <cell r="A3708">
            <v>13</v>
          </cell>
        </row>
        <row r="3709">
          <cell r="A3709">
            <v>14</v>
          </cell>
        </row>
        <row r="3710">
          <cell r="A3710">
            <v>15</v>
          </cell>
        </row>
        <row r="3711">
          <cell r="A3711">
            <v>16</v>
          </cell>
        </row>
        <row r="3734">
          <cell r="A3734">
            <v>1</v>
          </cell>
        </row>
        <row r="3735">
          <cell r="A3735">
            <v>2</v>
          </cell>
        </row>
        <row r="3736">
          <cell r="A3736">
            <v>3</v>
          </cell>
        </row>
        <row r="3737">
          <cell r="A3737">
            <v>4</v>
          </cell>
        </row>
        <row r="3738">
          <cell r="A3738">
            <v>5</v>
          </cell>
        </row>
        <row r="3739">
          <cell r="A3739">
            <v>6</v>
          </cell>
        </row>
        <row r="3740">
          <cell r="A3740">
            <v>7</v>
          </cell>
        </row>
        <row r="3741">
          <cell r="A3741">
            <v>8</v>
          </cell>
        </row>
        <row r="3742">
          <cell r="A3742">
            <v>9</v>
          </cell>
        </row>
        <row r="3743">
          <cell r="A3743">
            <v>10</v>
          </cell>
        </row>
        <row r="3744">
          <cell r="A3744">
            <v>11</v>
          </cell>
        </row>
        <row r="3745">
          <cell r="A3745">
            <v>12</v>
          </cell>
        </row>
        <row r="3746">
          <cell r="A3746">
            <v>13</v>
          </cell>
        </row>
        <row r="3747">
          <cell r="A3747">
            <v>14</v>
          </cell>
        </row>
        <row r="3748">
          <cell r="A3748">
            <v>15</v>
          </cell>
        </row>
        <row r="3749">
          <cell r="A3749">
            <v>16</v>
          </cell>
        </row>
        <row r="3772">
          <cell r="A3772">
            <v>1</v>
          </cell>
        </row>
        <row r="3773">
          <cell r="A3773">
            <v>2</v>
          </cell>
        </row>
        <row r="3774">
          <cell r="A3774">
            <v>3</v>
          </cell>
        </row>
        <row r="3775">
          <cell r="A3775">
            <v>4</v>
          </cell>
        </row>
        <row r="3776">
          <cell r="A3776">
            <v>5</v>
          </cell>
        </row>
        <row r="3777">
          <cell r="A3777">
            <v>6</v>
          </cell>
        </row>
        <row r="3778">
          <cell r="A3778">
            <v>7</v>
          </cell>
        </row>
        <row r="3779">
          <cell r="A3779">
            <v>8</v>
          </cell>
        </row>
        <row r="3780">
          <cell r="A3780">
            <v>9</v>
          </cell>
        </row>
        <row r="3781">
          <cell r="A3781">
            <v>10</v>
          </cell>
        </row>
        <row r="3782">
          <cell r="A3782">
            <v>11</v>
          </cell>
        </row>
        <row r="3783">
          <cell r="A3783">
            <v>12</v>
          </cell>
        </row>
        <row r="3784">
          <cell r="A3784">
            <v>13</v>
          </cell>
        </row>
        <row r="3785">
          <cell r="A3785">
            <v>14</v>
          </cell>
        </row>
        <row r="3786">
          <cell r="A3786">
            <v>15</v>
          </cell>
        </row>
        <row r="3787">
          <cell r="A3787">
            <v>16</v>
          </cell>
        </row>
        <row r="3810">
          <cell r="A3810">
            <v>1</v>
          </cell>
        </row>
        <row r="3811">
          <cell r="A3811">
            <v>2</v>
          </cell>
        </row>
        <row r="3812">
          <cell r="A3812">
            <v>3</v>
          </cell>
        </row>
        <row r="3813">
          <cell r="A3813">
            <v>4</v>
          </cell>
        </row>
        <row r="3814">
          <cell r="A3814">
            <v>5</v>
          </cell>
        </row>
        <row r="3815">
          <cell r="A3815">
            <v>6</v>
          </cell>
        </row>
        <row r="3816">
          <cell r="A3816">
            <v>7</v>
          </cell>
        </row>
        <row r="3817">
          <cell r="A3817">
            <v>8</v>
          </cell>
        </row>
        <row r="3818">
          <cell r="A3818">
            <v>9</v>
          </cell>
        </row>
        <row r="3819">
          <cell r="A3819">
            <v>10</v>
          </cell>
        </row>
        <row r="3820">
          <cell r="A3820">
            <v>11</v>
          </cell>
        </row>
        <row r="3821">
          <cell r="A3821">
            <v>12</v>
          </cell>
        </row>
        <row r="3822">
          <cell r="A3822">
            <v>13</v>
          </cell>
        </row>
        <row r="3823">
          <cell r="A3823">
            <v>14</v>
          </cell>
        </row>
        <row r="3824">
          <cell r="A3824">
            <v>15</v>
          </cell>
        </row>
        <row r="3825">
          <cell r="A3825">
            <v>16</v>
          </cell>
        </row>
        <row r="3848">
          <cell r="A3848">
            <v>1</v>
          </cell>
        </row>
        <row r="3849">
          <cell r="A3849">
            <v>2</v>
          </cell>
        </row>
        <row r="3850">
          <cell r="A3850">
            <v>3</v>
          </cell>
        </row>
        <row r="3851">
          <cell r="A3851">
            <v>4</v>
          </cell>
        </row>
        <row r="3852">
          <cell r="A3852">
            <v>5</v>
          </cell>
        </row>
        <row r="3853">
          <cell r="A3853">
            <v>6</v>
          </cell>
        </row>
        <row r="3854">
          <cell r="A3854">
            <v>7</v>
          </cell>
        </row>
        <row r="3855">
          <cell r="A3855">
            <v>8</v>
          </cell>
        </row>
        <row r="3856">
          <cell r="A3856">
            <v>9</v>
          </cell>
        </row>
        <row r="3857">
          <cell r="A3857">
            <v>10</v>
          </cell>
        </row>
        <row r="3858">
          <cell r="A3858">
            <v>11</v>
          </cell>
        </row>
        <row r="3859">
          <cell r="A3859">
            <v>12</v>
          </cell>
        </row>
        <row r="3860">
          <cell r="A3860">
            <v>13</v>
          </cell>
        </row>
        <row r="3861">
          <cell r="A3861">
            <v>14</v>
          </cell>
        </row>
        <row r="3862">
          <cell r="A3862">
            <v>15</v>
          </cell>
        </row>
        <row r="3863">
          <cell r="A3863">
            <v>16</v>
          </cell>
        </row>
        <row r="3886">
          <cell r="A3886">
            <v>1</v>
          </cell>
        </row>
        <row r="3887">
          <cell r="A3887">
            <v>2</v>
          </cell>
        </row>
        <row r="3888">
          <cell r="A3888">
            <v>3</v>
          </cell>
        </row>
        <row r="3889">
          <cell r="A3889">
            <v>4</v>
          </cell>
        </row>
        <row r="3890">
          <cell r="A3890">
            <v>5</v>
          </cell>
        </row>
        <row r="3891">
          <cell r="A3891">
            <v>6</v>
          </cell>
        </row>
        <row r="3892">
          <cell r="A3892">
            <v>7</v>
          </cell>
        </row>
        <row r="3893">
          <cell r="A3893">
            <v>8</v>
          </cell>
        </row>
        <row r="3894">
          <cell r="A3894">
            <v>9</v>
          </cell>
        </row>
        <row r="3895">
          <cell r="A3895">
            <v>10</v>
          </cell>
        </row>
        <row r="3896">
          <cell r="A3896">
            <v>11</v>
          </cell>
        </row>
        <row r="3897">
          <cell r="A3897">
            <v>12</v>
          </cell>
        </row>
        <row r="3898">
          <cell r="A3898">
            <v>13</v>
          </cell>
        </row>
        <row r="3899">
          <cell r="A3899">
            <v>14</v>
          </cell>
        </row>
        <row r="3900">
          <cell r="A3900">
            <v>15</v>
          </cell>
        </row>
        <row r="3901">
          <cell r="A3901">
            <v>16</v>
          </cell>
        </row>
        <row r="3924">
          <cell r="A3924">
            <v>1</v>
          </cell>
        </row>
        <row r="3925">
          <cell r="A3925">
            <v>2</v>
          </cell>
        </row>
        <row r="3926">
          <cell r="A3926">
            <v>3</v>
          </cell>
        </row>
        <row r="3927">
          <cell r="A3927">
            <v>4</v>
          </cell>
        </row>
        <row r="3928">
          <cell r="A3928">
            <v>5</v>
          </cell>
        </row>
        <row r="3929">
          <cell r="A3929">
            <v>6</v>
          </cell>
        </row>
        <row r="3930">
          <cell r="A3930">
            <v>7</v>
          </cell>
        </row>
        <row r="3931">
          <cell r="A3931">
            <v>8</v>
          </cell>
        </row>
        <row r="3932">
          <cell r="A3932">
            <v>9</v>
          </cell>
        </row>
        <row r="3933">
          <cell r="A3933">
            <v>10</v>
          </cell>
        </row>
        <row r="3934">
          <cell r="A3934">
            <v>11</v>
          </cell>
        </row>
        <row r="3935">
          <cell r="A3935">
            <v>12</v>
          </cell>
        </row>
        <row r="3936">
          <cell r="A3936">
            <v>13</v>
          </cell>
        </row>
        <row r="3937">
          <cell r="A3937">
            <v>14</v>
          </cell>
        </row>
        <row r="3938">
          <cell r="A3938">
            <v>15</v>
          </cell>
        </row>
        <row r="3939">
          <cell r="A3939">
            <v>16</v>
          </cell>
        </row>
        <row r="3962">
          <cell r="A3962">
            <v>1</v>
          </cell>
        </row>
        <row r="3963">
          <cell r="A3963">
            <v>2</v>
          </cell>
        </row>
        <row r="3964">
          <cell r="A3964">
            <v>3</v>
          </cell>
        </row>
        <row r="3965">
          <cell r="A3965">
            <v>4</v>
          </cell>
        </row>
        <row r="3966">
          <cell r="A3966">
            <v>5</v>
          </cell>
        </row>
        <row r="3967">
          <cell r="A3967">
            <v>6</v>
          </cell>
        </row>
        <row r="3968">
          <cell r="A3968">
            <v>7</v>
          </cell>
        </row>
        <row r="3969">
          <cell r="A3969">
            <v>8</v>
          </cell>
        </row>
        <row r="3970">
          <cell r="A3970">
            <v>9</v>
          </cell>
        </row>
        <row r="3971">
          <cell r="A3971">
            <v>10</v>
          </cell>
        </row>
        <row r="3972">
          <cell r="A3972">
            <v>11</v>
          </cell>
        </row>
        <row r="3973">
          <cell r="A3973">
            <v>12</v>
          </cell>
        </row>
        <row r="3974">
          <cell r="A3974">
            <v>13</v>
          </cell>
        </row>
        <row r="3975">
          <cell r="A3975">
            <v>14</v>
          </cell>
        </row>
        <row r="3976">
          <cell r="A3976">
            <v>15</v>
          </cell>
        </row>
        <row r="3977">
          <cell r="A3977">
            <v>16</v>
          </cell>
        </row>
        <row r="4000">
          <cell r="A4000">
            <v>1</v>
          </cell>
        </row>
        <row r="4001">
          <cell r="A4001">
            <v>2</v>
          </cell>
        </row>
        <row r="4002">
          <cell r="A4002">
            <v>3</v>
          </cell>
        </row>
        <row r="4003">
          <cell r="A4003">
            <v>4</v>
          </cell>
        </row>
        <row r="4004">
          <cell r="A4004">
            <v>5</v>
          </cell>
        </row>
        <row r="4005">
          <cell r="A4005">
            <v>6</v>
          </cell>
        </row>
        <row r="4006">
          <cell r="A4006">
            <v>7</v>
          </cell>
        </row>
        <row r="4007">
          <cell r="A4007">
            <v>8</v>
          </cell>
        </row>
        <row r="4008">
          <cell r="A4008">
            <v>9</v>
          </cell>
        </row>
        <row r="4009">
          <cell r="A4009">
            <v>10</v>
          </cell>
        </row>
        <row r="4010">
          <cell r="A4010">
            <v>11</v>
          </cell>
        </row>
        <row r="4011">
          <cell r="A4011">
            <v>12</v>
          </cell>
        </row>
        <row r="4012">
          <cell r="A4012">
            <v>13</v>
          </cell>
        </row>
        <row r="4013">
          <cell r="A4013">
            <v>14</v>
          </cell>
        </row>
        <row r="4014">
          <cell r="A4014">
            <v>15</v>
          </cell>
        </row>
        <row r="4015">
          <cell r="A4015">
            <v>16</v>
          </cell>
        </row>
        <row r="4038">
          <cell r="A4038">
            <v>1</v>
          </cell>
        </row>
        <row r="4039">
          <cell r="A4039">
            <v>2</v>
          </cell>
        </row>
        <row r="4040">
          <cell r="A4040">
            <v>3</v>
          </cell>
        </row>
        <row r="4041">
          <cell r="A4041">
            <v>4</v>
          </cell>
        </row>
        <row r="4042">
          <cell r="A4042">
            <v>5</v>
          </cell>
        </row>
        <row r="4043">
          <cell r="A4043">
            <v>6</v>
          </cell>
        </row>
        <row r="4044">
          <cell r="A4044">
            <v>7</v>
          </cell>
        </row>
        <row r="4045">
          <cell r="A4045">
            <v>8</v>
          </cell>
        </row>
        <row r="4046">
          <cell r="A4046">
            <v>9</v>
          </cell>
        </row>
        <row r="4047">
          <cell r="A4047">
            <v>10</v>
          </cell>
        </row>
        <row r="4048">
          <cell r="A4048">
            <v>11</v>
          </cell>
        </row>
        <row r="4049">
          <cell r="A4049">
            <v>12</v>
          </cell>
        </row>
        <row r="4050">
          <cell r="A4050">
            <v>13</v>
          </cell>
        </row>
        <row r="4051">
          <cell r="A4051">
            <v>14</v>
          </cell>
        </row>
        <row r="4052">
          <cell r="A4052">
            <v>15</v>
          </cell>
        </row>
        <row r="4053">
          <cell r="A4053">
            <v>16</v>
          </cell>
        </row>
        <row r="4076">
          <cell r="A4076">
            <v>1</v>
          </cell>
        </row>
        <row r="4077">
          <cell r="A4077">
            <v>2</v>
          </cell>
        </row>
        <row r="4078">
          <cell r="A4078">
            <v>3</v>
          </cell>
        </row>
        <row r="4079">
          <cell r="A4079">
            <v>4</v>
          </cell>
        </row>
        <row r="4080">
          <cell r="A4080">
            <v>5</v>
          </cell>
        </row>
        <row r="4081">
          <cell r="A4081">
            <v>6</v>
          </cell>
        </row>
        <row r="4082">
          <cell r="A4082">
            <v>7</v>
          </cell>
        </row>
        <row r="4083">
          <cell r="A4083">
            <v>8</v>
          </cell>
        </row>
        <row r="4084">
          <cell r="A4084">
            <v>9</v>
          </cell>
        </row>
        <row r="4085">
          <cell r="A4085">
            <v>10</v>
          </cell>
        </row>
        <row r="4086">
          <cell r="A4086">
            <v>11</v>
          </cell>
        </row>
        <row r="4087">
          <cell r="A4087">
            <v>12</v>
          </cell>
        </row>
        <row r="4088">
          <cell r="A4088">
            <v>13</v>
          </cell>
        </row>
        <row r="4089">
          <cell r="A4089">
            <v>14</v>
          </cell>
        </row>
        <row r="4090">
          <cell r="A4090">
            <v>15</v>
          </cell>
        </row>
        <row r="4091">
          <cell r="A4091">
            <v>16</v>
          </cell>
        </row>
        <row r="4114">
          <cell r="A4114">
            <v>1</v>
          </cell>
        </row>
        <row r="4115">
          <cell r="A4115">
            <v>2</v>
          </cell>
        </row>
        <row r="4116">
          <cell r="A4116">
            <v>3</v>
          </cell>
        </row>
        <row r="4117">
          <cell r="A4117">
            <v>4</v>
          </cell>
        </row>
        <row r="4118">
          <cell r="A4118">
            <v>5</v>
          </cell>
        </row>
        <row r="4119">
          <cell r="A4119">
            <v>6</v>
          </cell>
        </row>
        <row r="4120">
          <cell r="A4120">
            <v>7</v>
          </cell>
        </row>
        <row r="4121">
          <cell r="A4121">
            <v>8</v>
          </cell>
        </row>
        <row r="4122">
          <cell r="A4122">
            <v>9</v>
          </cell>
        </row>
        <row r="4123">
          <cell r="A4123">
            <v>10</v>
          </cell>
        </row>
        <row r="4124">
          <cell r="A4124">
            <v>11</v>
          </cell>
        </row>
        <row r="4125">
          <cell r="A4125">
            <v>12</v>
          </cell>
        </row>
        <row r="4126">
          <cell r="A4126">
            <v>13</v>
          </cell>
        </row>
        <row r="4127">
          <cell r="A4127">
            <v>14</v>
          </cell>
        </row>
        <row r="4128">
          <cell r="A4128">
            <v>15</v>
          </cell>
        </row>
        <row r="4129">
          <cell r="A4129">
            <v>16</v>
          </cell>
        </row>
        <row r="4152">
          <cell r="A4152">
            <v>1</v>
          </cell>
        </row>
        <row r="4153">
          <cell r="A4153">
            <v>2</v>
          </cell>
        </row>
        <row r="4154">
          <cell r="A4154">
            <v>3</v>
          </cell>
        </row>
        <row r="4155">
          <cell r="A4155">
            <v>4</v>
          </cell>
        </row>
        <row r="4156">
          <cell r="A4156">
            <v>5</v>
          </cell>
        </row>
        <row r="4157">
          <cell r="A4157">
            <v>6</v>
          </cell>
        </row>
        <row r="4158">
          <cell r="A4158">
            <v>7</v>
          </cell>
        </row>
        <row r="4159">
          <cell r="A4159">
            <v>8</v>
          </cell>
        </row>
        <row r="4160">
          <cell r="A4160">
            <v>9</v>
          </cell>
        </row>
        <row r="4161">
          <cell r="A4161">
            <v>10</v>
          </cell>
        </row>
        <row r="4162">
          <cell r="A4162">
            <v>11</v>
          </cell>
        </row>
        <row r="4163">
          <cell r="A4163">
            <v>12</v>
          </cell>
        </row>
        <row r="4164">
          <cell r="A4164">
            <v>13</v>
          </cell>
        </row>
        <row r="4165">
          <cell r="A4165">
            <v>14</v>
          </cell>
        </row>
        <row r="4166">
          <cell r="A4166">
            <v>15</v>
          </cell>
        </row>
        <row r="4167">
          <cell r="A4167">
            <v>16</v>
          </cell>
        </row>
        <row r="4190">
          <cell r="A4190">
            <v>1</v>
          </cell>
        </row>
        <row r="4191">
          <cell r="A4191">
            <v>2</v>
          </cell>
        </row>
        <row r="4192">
          <cell r="A4192">
            <v>3</v>
          </cell>
        </row>
        <row r="4193">
          <cell r="A4193">
            <v>4</v>
          </cell>
        </row>
        <row r="4194">
          <cell r="A4194">
            <v>5</v>
          </cell>
        </row>
        <row r="4195">
          <cell r="A4195">
            <v>6</v>
          </cell>
        </row>
        <row r="4196">
          <cell r="A4196">
            <v>7</v>
          </cell>
        </row>
        <row r="4197">
          <cell r="A4197">
            <v>8</v>
          </cell>
        </row>
        <row r="4198">
          <cell r="A4198">
            <v>9</v>
          </cell>
        </row>
        <row r="4199">
          <cell r="A4199">
            <v>10</v>
          </cell>
        </row>
        <row r="4200">
          <cell r="A4200">
            <v>11</v>
          </cell>
        </row>
        <row r="4201">
          <cell r="A4201">
            <v>12</v>
          </cell>
        </row>
        <row r="4202">
          <cell r="A4202">
            <v>13</v>
          </cell>
        </row>
        <row r="4203">
          <cell r="A4203">
            <v>14</v>
          </cell>
        </row>
        <row r="4204">
          <cell r="A4204">
            <v>15</v>
          </cell>
        </row>
        <row r="4205">
          <cell r="A4205">
            <v>16</v>
          </cell>
        </row>
        <row r="4228">
          <cell r="A4228">
            <v>1</v>
          </cell>
        </row>
        <row r="4229">
          <cell r="A4229">
            <v>2</v>
          </cell>
        </row>
        <row r="4230">
          <cell r="A4230">
            <v>3</v>
          </cell>
        </row>
        <row r="4231">
          <cell r="A4231">
            <v>4</v>
          </cell>
        </row>
        <row r="4232">
          <cell r="A4232">
            <v>5</v>
          </cell>
        </row>
        <row r="4233">
          <cell r="A4233">
            <v>6</v>
          </cell>
        </row>
        <row r="4234">
          <cell r="A4234">
            <v>7</v>
          </cell>
        </row>
        <row r="4235">
          <cell r="A4235">
            <v>8</v>
          </cell>
        </row>
        <row r="4236">
          <cell r="A4236">
            <v>9</v>
          </cell>
        </row>
        <row r="4237">
          <cell r="A4237">
            <v>10</v>
          </cell>
        </row>
        <row r="4238">
          <cell r="A4238">
            <v>11</v>
          </cell>
        </row>
        <row r="4239">
          <cell r="A4239">
            <v>12</v>
          </cell>
        </row>
        <row r="4240">
          <cell r="A4240">
            <v>13</v>
          </cell>
        </row>
        <row r="4241">
          <cell r="A4241">
            <v>14</v>
          </cell>
        </row>
        <row r="4242">
          <cell r="A4242">
            <v>15</v>
          </cell>
        </row>
        <row r="4243">
          <cell r="A4243">
            <v>16</v>
          </cell>
        </row>
        <row r="4266">
          <cell r="A4266">
            <v>1</v>
          </cell>
        </row>
        <row r="4267">
          <cell r="A4267">
            <v>2</v>
          </cell>
        </row>
        <row r="4268">
          <cell r="A4268">
            <v>3</v>
          </cell>
        </row>
        <row r="4269">
          <cell r="A4269">
            <v>4</v>
          </cell>
        </row>
        <row r="4270">
          <cell r="A4270">
            <v>5</v>
          </cell>
        </row>
        <row r="4271">
          <cell r="A4271">
            <v>6</v>
          </cell>
        </row>
        <row r="4272">
          <cell r="A4272">
            <v>7</v>
          </cell>
        </row>
        <row r="4273">
          <cell r="A4273">
            <v>8</v>
          </cell>
        </row>
        <row r="4274">
          <cell r="A4274">
            <v>9</v>
          </cell>
        </row>
        <row r="4275">
          <cell r="A4275">
            <v>10</v>
          </cell>
        </row>
        <row r="4276">
          <cell r="A4276">
            <v>11</v>
          </cell>
        </row>
        <row r="4277">
          <cell r="A4277">
            <v>12</v>
          </cell>
        </row>
        <row r="4278">
          <cell r="A4278">
            <v>13</v>
          </cell>
        </row>
        <row r="4279">
          <cell r="A4279">
            <v>14</v>
          </cell>
        </row>
        <row r="4280">
          <cell r="A4280">
            <v>15</v>
          </cell>
        </row>
        <row r="4281">
          <cell r="A4281">
            <v>16</v>
          </cell>
        </row>
        <row r="4304">
          <cell r="A4304">
            <v>1</v>
          </cell>
        </row>
        <row r="4305">
          <cell r="A4305">
            <v>2</v>
          </cell>
        </row>
        <row r="4306">
          <cell r="A4306">
            <v>3</v>
          </cell>
        </row>
        <row r="4307">
          <cell r="A4307">
            <v>4</v>
          </cell>
        </row>
        <row r="4308">
          <cell r="A4308">
            <v>5</v>
          </cell>
        </row>
        <row r="4309">
          <cell r="A4309">
            <v>6</v>
          </cell>
        </row>
        <row r="4310">
          <cell r="A4310">
            <v>7</v>
          </cell>
        </row>
        <row r="4311">
          <cell r="A4311">
            <v>8</v>
          </cell>
        </row>
        <row r="4312">
          <cell r="A4312">
            <v>9</v>
          </cell>
        </row>
        <row r="4313">
          <cell r="A4313">
            <v>10</v>
          </cell>
        </row>
        <row r="4314">
          <cell r="A4314">
            <v>11</v>
          </cell>
        </row>
        <row r="4315">
          <cell r="A4315">
            <v>12</v>
          </cell>
        </row>
        <row r="4316">
          <cell r="A4316">
            <v>13</v>
          </cell>
        </row>
        <row r="4317">
          <cell r="A4317">
            <v>14</v>
          </cell>
        </row>
        <row r="4318">
          <cell r="A4318">
            <v>15</v>
          </cell>
        </row>
        <row r="4319">
          <cell r="A4319">
            <v>16</v>
          </cell>
        </row>
        <row r="4342">
          <cell r="A4342">
            <v>1</v>
          </cell>
        </row>
        <row r="4343">
          <cell r="A4343">
            <v>2</v>
          </cell>
        </row>
        <row r="4344">
          <cell r="A4344">
            <v>3</v>
          </cell>
        </row>
        <row r="4345">
          <cell r="A4345">
            <v>4</v>
          </cell>
        </row>
        <row r="4346">
          <cell r="A4346">
            <v>5</v>
          </cell>
        </row>
        <row r="4347">
          <cell r="A4347">
            <v>6</v>
          </cell>
        </row>
        <row r="4348">
          <cell r="A4348">
            <v>7</v>
          </cell>
        </row>
        <row r="4349">
          <cell r="A4349">
            <v>8</v>
          </cell>
        </row>
        <row r="4350">
          <cell r="A4350">
            <v>9</v>
          </cell>
        </row>
        <row r="4351">
          <cell r="A4351">
            <v>10</v>
          </cell>
        </row>
        <row r="4352">
          <cell r="A4352">
            <v>11</v>
          </cell>
        </row>
        <row r="4353">
          <cell r="A4353">
            <v>12</v>
          </cell>
        </row>
        <row r="4354">
          <cell r="A4354">
            <v>13</v>
          </cell>
        </row>
        <row r="4355">
          <cell r="A4355">
            <v>14</v>
          </cell>
        </row>
        <row r="4356">
          <cell r="A4356">
            <v>15</v>
          </cell>
        </row>
        <row r="4357">
          <cell r="A4357">
            <v>16</v>
          </cell>
        </row>
        <row r="4380">
          <cell r="A4380">
            <v>1</v>
          </cell>
        </row>
        <row r="4381">
          <cell r="A4381">
            <v>2</v>
          </cell>
        </row>
        <row r="4382">
          <cell r="A4382">
            <v>3</v>
          </cell>
        </row>
        <row r="4383">
          <cell r="A4383">
            <v>4</v>
          </cell>
        </row>
        <row r="4384">
          <cell r="A4384">
            <v>5</v>
          </cell>
        </row>
        <row r="4385">
          <cell r="A4385">
            <v>6</v>
          </cell>
        </row>
        <row r="4386">
          <cell r="A4386">
            <v>7</v>
          </cell>
        </row>
        <row r="4387">
          <cell r="A4387">
            <v>8</v>
          </cell>
        </row>
        <row r="4388">
          <cell r="A4388">
            <v>9</v>
          </cell>
        </row>
        <row r="4389">
          <cell r="A4389">
            <v>10</v>
          </cell>
        </row>
        <row r="4390">
          <cell r="A4390">
            <v>11</v>
          </cell>
        </row>
        <row r="4391">
          <cell r="A4391">
            <v>12</v>
          </cell>
        </row>
        <row r="4392">
          <cell r="A4392">
            <v>13</v>
          </cell>
        </row>
        <row r="4393">
          <cell r="A4393">
            <v>14</v>
          </cell>
        </row>
        <row r="4394">
          <cell r="A4394">
            <v>15</v>
          </cell>
        </row>
        <row r="4395">
          <cell r="A4395">
            <v>16</v>
          </cell>
        </row>
        <row r="4418">
          <cell r="A4418">
            <v>1</v>
          </cell>
        </row>
        <row r="4419">
          <cell r="A4419">
            <v>2</v>
          </cell>
        </row>
        <row r="4420">
          <cell r="A4420">
            <v>3</v>
          </cell>
        </row>
        <row r="4421">
          <cell r="A4421">
            <v>4</v>
          </cell>
        </row>
        <row r="4422">
          <cell r="A4422">
            <v>5</v>
          </cell>
        </row>
        <row r="4423">
          <cell r="A4423">
            <v>6</v>
          </cell>
        </row>
        <row r="4424">
          <cell r="A4424">
            <v>7</v>
          </cell>
        </row>
        <row r="4425">
          <cell r="A4425">
            <v>8</v>
          </cell>
        </row>
        <row r="4426">
          <cell r="A4426">
            <v>9</v>
          </cell>
        </row>
        <row r="4427">
          <cell r="A4427">
            <v>10</v>
          </cell>
        </row>
        <row r="4428">
          <cell r="A4428">
            <v>11</v>
          </cell>
        </row>
        <row r="4429">
          <cell r="A4429">
            <v>12</v>
          </cell>
        </row>
        <row r="4430">
          <cell r="A4430">
            <v>13</v>
          </cell>
        </row>
        <row r="4431">
          <cell r="A4431">
            <v>14</v>
          </cell>
        </row>
        <row r="4432">
          <cell r="A4432">
            <v>15</v>
          </cell>
        </row>
        <row r="4433">
          <cell r="A4433">
            <v>16</v>
          </cell>
        </row>
        <row r="4456">
          <cell r="A4456">
            <v>1</v>
          </cell>
        </row>
        <row r="4457">
          <cell r="A4457">
            <v>2</v>
          </cell>
        </row>
        <row r="4458">
          <cell r="A4458">
            <v>3</v>
          </cell>
        </row>
        <row r="4459">
          <cell r="A4459">
            <v>4</v>
          </cell>
        </row>
        <row r="4460">
          <cell r="A4460">
            <v>5</v>
          </cell>
        </row>
        <row r="4461">
          <cell r="A4461">
            <v>6</v>
          </cell>
        </row>
        <row r="4462">
          <cell r="A4462">
            <v>7</v>
          </cell>
        </row>
        <row r="4463">
          <cell r="A4463">
            <v>8</v>
          </cell>
        </row>
        <row r="4464">
          <cell r="A4464">
            <v>9</v>
          </cell>
        </row>
        <row r="4465">
          <cell r="A4465">
            <v>10</v>
          </cell>
        </row>
        <row r="4466">
          <cell r="A4466">
            <v>11</v>
          </cell>
        </row>
        <row r="4467">
          <cell r="A4467">
            <v>12</v>
          </cell>
        </row>
        <row r="4468">
          <cell r="A4468">
            <v>13</v>
          </cell>
        </row>
        <row r="4469">
          <cell r="A4469">
            <v>14</v>
          </cell>
        </row>
        <row r="4470">
          <cell r="A4470">
            <v>15</v>
          </cell>
        </row>
        <row r="4471">
          <cell r="A4471">
            <v>16</v>
          </cell>
        </row>
        <row r="4494">
          <cell r="A4494">
            <v>1</v>
          </cell>
        </row>
        <row r="4495">
          <cell r="A4495">
            <v>2</v>
          </cell>
        </row>
        <row r="4496">
          <cell r="A4496">
            <v>3</v>
          </cell>
        </row>
        <row r="4497">
          <cell r="A4497">
            <v>4</v>
          </cell>
        </row>
        <row r="4498">
          <cell r="A4498">
            <v>5</v>
          </cell>
        </row>
        <row r="4499">
          <cell r="A4499">
            <v>6</v>
          </cell>
        </row>
        <row r="4500">
          <cell r="A4500">
            <v>7</v>
          </cell>
        </row>
        <row r="4501">
          <cell r="A4501">
            <v>8</v>
          </cell>
        </row>
        <row r="4502">
          <cell r="A4502">
            <v>9</v>
          </cell>
        </row>
        <row r="4503">
          <cell r="A4503">
            <v>10</v>
          </cell>
        </row>
        <row r="4504">
          <cell r="A4504">
            <v>11</v>
          </cell>
        </row>
        <row r="4505">
          <cell r="A4505">
            <v>12</v>
          </cell>
        </row>
        <row r="4506">
          <cell r="A4506">
            <v>13</v>
          </cell>
        </row>
        <row r="4507">
          <cell r="A4507">
            <v>14</v>
          </cell>
        </row>
        <row r="4508">
          <cell r="A4508">
            <v>15</v>
          </cell>
        </row>
        <row r="4509">
          <cell r="A4509">
            <v>16</v>
          </cell>
        </row>
        <row r="4532">
          <cell r="A4532">
            <v>1</v>
          </cell>
        </row>
        <row r="4533">
          <cell r="A4533">
            <v>2</v>
          </cell>
        </row>
        <row r="4534">
          <cell r="A4534">
            <v>3</v>
          </cell>
        </row>
        <row r="4535">
          <cell r="A4535">
            <v>4</v>
          </cell>
        </row>
        <row r="4536">
          <cell r="A4536">
            <v>5</v>
          </cell>
        </row>
        <row r="4537">
          <cell r="A4537">
            <v>6</v>
          </cell>
        </row>
        <row r="4538">
          <cell r="A4538">
            <v>7</v>
          </cell>
        </row>
        <row r="4539">
          <cell r="A4539">
            <v>8</v>
          </cell>
        </row>
        <row r="4540">
          <cell r="A4540">
            <v>9</v>
          </cell>
        </row>
        <row r="4541">
          <cell r="A4541">
            <v>10</v>
          </cell>
        </row>
        <row r="4542">
          <cell r="A4542">
            <v>11</v>
          </cell>
        </row>
        <row r="4543">
          <cell r="A4543">
            <v>12</v>
          </cell>
        </row>
        <row r="4544">
          <cell r="A4544">
            <v>13</v>
          </cell>
        </row>
        <row r="4545">
          <cell r="A4545">
            <v>14</v>
          </cell>
        </row>
        <row r="4546">
          <cell r="A4546">
            <v>15</v>
          </cell>
        </row>
        <row r="4547">
          <cell r="A4547">
            <v>16</v>
          </cell>
        </row>
        <row r="4570">
          <cell r="A4570">
            <v>1</v>
          </cell>
        </row>
        <row r="4571">
          <cell r="A4571">
            <v>2</v>
          </cell>
        </row>
        <row r="4572">
          <cell r="A4572">
            <v>3</v>
          </cell>
        </row>
        <row r="4573">
          <cell r="A4573">
            <v>4</v>
          </cell>
        </row>
        <row r="4574">
          <cell r="A4574">
            <v>5</v>
          </cell>
        </row>
        <row r="4575">
          <cell r="A4575">
            <v>6</v>
          </cell>
        </row>
        <row r="4576">
          <cell r="A4576">
            <v>7</v>
          </cell>
        </row>
        <row r="4577">
          <cell r="A4577">
            <v>8</v>
          </cell>
        </row>
        <row r="4578">
          <cell r="A4578">
            <v>9</v>
          </cell>
        </row>
        <row r="4579">
          <cell r="A4579">
            <v>10</v>
          </cell>
        </row>
        <row r="4580">
          <cell r="A4580">
            <v>11</v>
          </cell>
        </row>
        <row r="4581">
          <cell r="A4581">
            <v>12</v>
          </cell>
        </row>
        <row r="4582">
          <cell r="A4582">
            <v>13</v>
          </cell>
        </row>
        <row r="4583">
          <cell r="A4583">
            <v>14</v>
          </cell>
        </row>
        <row r="4584">
          <cell r="A4584">
            <v>15</v>
          </cell>
        </row>
        <row r="4585">
          <cell r="A4585">
            <v>16</v>
          </cell>
        </row>
        <row r="4608">
          <cell r="A4608">
            <v>1</v>
          </cell>
        </row>
        <row r="4609">
          <cell r="A4609">
            <v>2</v>
          </cell>
        </row>
        <row r="4610">
          <cell r="A4610">
            <v>3</v>
          </cell>
        </row>
        <row r="4611">
          <cell r="A4611">
            <v>4</v>
          </cell>
        </row>
        <row r="4612">
          <cell r="A4612">
            <v>5</v>
          </cell>
        </row>
        <row r="4613">
          <cell r="A4613">
            <v>6</v>
          </cell>
        </row>
        <row r="4614">
          <cell r="A4614">
            <v>7</v>
          </cell>
        </row>
        <row r="4615">
          <cell r="A4615">
            <v>8</v>
          </cell>
        </row>
        <row r="4616">
          <cell r="A4616">
            <v>9</v>
          </cell>
        </row>
        <row r="4617">
          <cell r="A4617">
            <v>10</v>
          </cell>
        </row>
        <row r="4618">
          <cell r="A4618">
            <v>11</v>
          </cell>
        </row>
        <row r="4619">
          <cell r="A4619">
            <v>12</v>
          </cell>
        </row>
        <row r="4620">
          <cell r="A4620">
            <v>13</v>
          </cell>
        </row>
        <row r="4621">
          <cell r="A4621">
            <v>14</v>
          </cell>
        </row>
        <row r="4622">
          <cell r="A4622">
            <v>15</v>
          </cell>
        </row>
        <row r="4623">
          <cell r="A4623">
            <v>16</v>
          </cell>
        </row>
        <row r="4646">
          <cell r="A4646">
            <v>1</v>
          </cell>
        </row>
        <row r="4647">
          <cell r="A4647">
            <v>2</v>
          </cell>
        </row>
        <row r="4648">
          <cell r="A4648">
            <v>3</v>
          </cell>
        </row>
        <row r="4649">
          <cell r="A4649">
            <v>4</v>
          </cell>
        </row>
        <row r="4650">
          <cell r="A4650">
            <v>5</v>
          </cell>
        </row>
        <row r="4651">
          <cell r="A4651">
            <v>6</v>
          </cell>
        </row>
        <row r="4652">
          <cell r="A4652">
            <v>7</v>
          </cell>
        </row>
        <row r="4653">
          <cell r="A4653">
            <v>8</v>
          </cell>
        </row>
        <row r="4654">
          <cell r="A4654">
            <v>9</v>
          </cell>
        </row>
        <row r="4655">
          <cell r="A4655">
            <v>10</v>
          </cell>
        </row>
        <row r="4656">
          <cell r="A4656">
            <v>11</v>
          </cell>
        </row>
        <row r="4657">
          <cell r="A4657">
            <v>12</v>
          </cell>
        </row>
        <row r="4658">
          <cell r="A4658">
            <v>13</v>
          </cell>
        </row>
        <row r="4659">
          <cell r="A4659">
            <v>14</v>
          </cell>
        </row>
        <row r="4660">
          <cell r="A4660">
            <v>15</v>
          </cell>
        </row>
        <row r="4661">
          <cell r="A4661">
            <v>16</v>
          </cell>
        </row>
        <row r="4684">
          <cell r="A4684">
            <v>1</v>
          </cell>
        </row>
        <row r="4685">
          <cell r="A4685">
            <v>2</v>
          </cell>
        </row>
        <row r="4686">
          <cell r="A4686">
            <v>3</v>
          </cell>
        </row>
        <row r="4687">
          <cell r="A4687">
            <v>4</v>
          </cell>
        </row>
        <row r="4688">
          <cell r="A4688">
            <v>5</v>
          </cell>
        </row>
        <row r="4689">
          <cell r="A4689">
            <v>6</v>
          </cell>
        </row>
        <row r="4690">
          <cell r="A4690">
            <v>7</v>
          </cell>
        </row>
        <row r="4691">
          <cell r="A4691">
            <v>8</v>
          </cell>
        </row>
        <row r="4692">
          <cell r="A4692">
            <v>9</v>
          </cell>
        </row>
        <row r="4693">
          <cell r="A4693">
            <v>10</v>
          </cell>
        </row>
        <row r="4694">
          <cell r="A4694">
            <v>11</v>
          </cell>
        </row>
        <row r="4695">
          <cell r="A4695">
            <v>12</v>
          </cell>
        </row>
        <row r="4696">
          <cell r="A4696">
            <v>13</v>
          </cell>
        </row>
        <row r="4697">
          <cell r="A4697">
            <v>14</v>
          </cell>
        </row>
        <row r="4698">
          <cell r="A4698">
            <v>15</v>
          </cell>
        </row>
        <row r="4699">
          <cell r="A4699">
            <v>16</v>
          </cell>
        </row>
        <row r="4722">
          <cell r="A4722">
            <v>1</v>
          </cell>
        </row>
        <row r="4723">
          <cell r="A4723">
            <v>2</v>
          </cell>
        </row>
        <row r="4724">
          <cell r="A4724">
            <v>3</v>
          </cell>
        </row>
        <row r="4725">
          <cell r="A4725">
            <v>4</v>
          </cell>
        </row>
        <row r="4726">
          <cell r="A4726">
            <v>5</v>
          </cell>
        </row>
        <row r="4727">
          <cell r="A4727">
            <v>6</v>
          </cell>
        </row>
        <row r="4728">
          <cell r="A4728">
            <v>7</v>
          </cell>
        </row>
        <row r="4729">
          <cell r="A4729">
            <v>8</v>
          </cell>
        </row>
        <row r="4730">
          <cell r="A4730">
            <v>9</v>
          </cell>
        </row>
        <row r="4731">
          <cell r="A4731">
            <v>10</v>
          </cell>
        </row>
        <row r="4732">
          <cell r="A4732">
            <v>11</v>
          </cell>
        </row>
        <row r="4733">
          <cell r="A4733">
            <v>12</v>
          </cell>
        </row>
        <row r="4734">
          <cell r="A4734">
            <v>13</v>
          </cell>
        </row>
        <row r="4735">
          <cell r="A4735">
            <v>14</v>
          </cell>
        </row>
        <row r="4736">
          <cell r="A4736">
            <v>15</v>
          </cell>
        </row>
        <row r="4737">
          <cell r="A4737">
            <v>16</v>
          </cell>
        </row>
        <row r="4760">
          <cell r="A4760">
            <v>1</v>
          </cell>
        </row>
        <row r="4761">
          <cell r="A4761">
            <v>2</v>
          </cell>
        </row>
        <row r="4762">
          <cell r="A4762">
            <v>3</v>
          </cell>
        </row>
        <row r="4763">
          <cell r="A4763">
            <v>4</v>
          </cell>
        </row>
        <row r="4764">
          <cell r="A4764">
            <v>5</v>
          </cell>
        </row>
        <row r="4765">
          <cell r="A4765">
            <v>6</v>
          </cell>
        </row>
        <row r="4766">
          <cell r="A4766">
            <v>7</v>
          </cell>
        </row>
        <row r="4767">
          <cell r="A4767">
            <v>8</v>
          </cell>
        </row>
        <row r="4768">
          <cell r="A4768">
            <v>9</v>
          </cell>
        </row>
        <row r="4769">
          <cell r="A4769">
            <v>10</v>
          </cell>
        </row>
        <row r="4770">
          <cell r="A4770">
            <v>11</v>
          </cell>
        </row>
        <row r="4771">
          <cell r="A4771">
            <v>12</v>
          </cell>
        </row>
        <row r="4772">
          <cell r="A4772">
            <v>13</v>
          </cell>
        </row>
        <row r="4773">
          <cell r="A4773">
            <v>14</v>
          </cell>
        </row>
        <row r="4774">
          <cell r="A4774">
            <v>15</v>
          </cell>
        </row>
        <row r="4775">
          <cell r="A4775">
            <v>16</v>
          </cell>
        </row>
        <row r="4798">
          <cell r="A4798">
            <v>1</v>
          </cell>
        </row>
        <row r="4799">
          <cell r="A4799">
            <v>2</v>
          </cell>
        </row>
        <row r="4800">
          <cell r="A4800">
            <v>3</v>
          </cell>
        </row>
        <row r="4801">
          <cell r="A4801">
            <v>4</v>
          </cell>
        </row>
        <row r="4802">
          <cell r="A4802">
            <v>5</v>
          </cell>
        </row>
        <row r="4803">
          <cell r="A4803">
            <v>6</v>
          </cell>
        </row>
        <row r="4804">
          <cell r="A4804">
            <v>7</v>
          </cell>
        </row>
        <row r="4805">
          <cell r="A4805">
            <v>8</v>
          </cell>
        </row>
        <row r="4806">
          <cell r="A4806">
            <v>9</v>
          </cell>
        </row>
        <row r="4807">
          <cell r="A4807">
            <v>10</v>
          </cell>
        </row>
        <row r="4808">
          <cell r="A4808">
            <v>11</v>
          </cell>
        </row>
        <row r="4809">
          <cell r="A4809">
            <v>12</v>
          </cell>
        </row>
        <row r="4810">
          <cell r="A4810">
            <v>13</v>
          </cell>
        </row>
        <row r="4811">
          <cell r="A4811">
            <v>14</v>
          </cell>
        </row>
        <row r="4812">
          <cell r="A4812">
            <v>15</v>
          </cell>
        </row>
        <row r="4813">
          <cell r="A4813">
            <v>16</v>
          </cell>
        </row>
        <row r="4836">
          <cell r="A4836">
            <v>1</v>
          </cell>
        </row>
        <row r="4837">
          <cell r="A4837">
            <v>2</v>
          </cell>
        </row>
        <row r="4838">
          <cell r="A4838">
            <v>3</v>
          </cell>
        </row>
        <row r="4839">
          <cell r="A4839">
            <v>4</v>
          </cell>
        </row>
        <row r="4840">
          <cell r="A4840">
            <v>5</v>
          </cell>
        </row>
        <row r="4841">
          <cell r="A4841">
            <v>6</v>
          </cell>
        </row>
        <row r="4842">
          <cell r="A4842">
            <v>7</v>
          </cell>
        </row>
        <row r="4843">
          <cell r="A4843">
            <v>8</v>
          </cell>
        </row>
        <row r="4844">
          <cell r="A4844">
            <v>9</v>
          </cell>
        </row>
        <row r="4845">
          <cell r="A4845">
            <v>10</v>
          </cell>
        </row>
        <row r="4846">
          <cell r="A4846">
            <v>11</v>
          </cell>
        </row>
        <row r="4847">
          <cell r="A4847">
            <v>12</v>
          </cell>
        </row>
        <row r="4848">
          <cell r="A4848">
            <v>13</v>
          </cell>
        </row>
        <row r="4849">
          <cell r="A4849">
            <v>14</v>
          </cell>
        </row>
        <row r="4850">
          <cell r="A4850">
            <v>15</v>
          </cell>
        </row>
        <row r="4851">
          <cell r="A4851">
            <v>16</v>
          </cell>
        </row>
        <row r="4874">
          <cell r="A4874">
            <v>1</v>
          </cell>
        </row>
        <row r="4875">
          <cell r="A4875">
            <v>2</v>
          </cell>
        </row>
        <row r="4876">
          <cell r="A4876">
            <v>3</v>
          </cell>
        </row>
        <row r="4877">
          <cell r="A4877">
            <v>4</v>
          </cell>
        </row>
        <row r="4878">
          <cell r="A4878">
            <v>5</v>
          </cell>
        </row>
        <row r="4879">
          <cell r="A4879">
            <v>6</v>
          </cell>
        </row>
        <row r="4880">
          <cell r="A4880">
            <v>7</v>
          </cell>
        </row>
        <row r="4881">
          <cell r="A4881">
            <v>8</v>
          </cell>
        </row>
        <row r="4882">
          <cell r="A4882">
            <v>9</v>
          </cell>
        </row>
        <row r="4883">
          <cell r="A4883">
            <v>10</v>
          </cell>
        </row>
        <row r="4884">
          <cell r="A4884">
            <v>11</v>
          </cell>
        </row>
        <row r="4885">
          <cell r="A4885">
            <v>12</v>
          </cell>
        </row>
        <row r="4886">
          <cell r="A4886">
            <v>13</v>
          </cell>
        </row>
        <row r="4887">
          <cell r="A4887">
            <v>14</v>
          </cell>
        </row>
        <row r="4888">
          <cell r="A4888">
            <v>15</v>
          </cell>
        </row>
        <row r="4889">
          <cell r="A4889">
            <v>16</v>
          </cell>
        </row>
        <row r="4912">
          <cell r="A4912">
            <v>1</v>
          </cell>
        </row>
        <row r="4913">
          <cell r="A4913">
            <v>2</v>
          </cell>
        </row>
        <row r="4914">
          <cell r="A4914">
            <v>3</v>
          </cell>
        </row>
        <row r="4915">
          <cell r="A4915">
            <v>4</v>
          </cell>
        </row>
        <row r="4916">
          <cell r="A4916">
            <v>5</v>
          </cell>
        </row>
        <row r="4917">
          <cell r="A4917">
            <v>6</v>
          </cell>
        </row>
        <row r="4918">
          <cell r="A4918">
            <v>7</v>
          </cell>
        </row>
        <row r="4919">
          <cell r="A4919">
            <v>8</v>
          </cell>
        </row>
        <row r="4920">
          <cell r="A4920">
            <v>9</v>
          </cell>
        </row>
        <row r="4921">
          <cell r="A4921">
            <v>10</v>
          </cell>
        </row>
        <row r="4922">
          <cell r="A4922">
            <v>11</v>
          </cell>
        </row>
        <row r="4923">
          <cell r="A4923">
            <v>12</v>
          </cell>
        </row>
        <row r="4924">
          <cell r="A4924">
            <v>13</v>
          </cell>
        </row>
        <row r="4925">
          <cell r="A4925">
            <v>14</v>
          </cell>
        </row>
        <row r="4926">
          <cell r="A4926">
            <v>15</v>
          </cell>
        </row>
        <row r="4927">
          <cell r="A4927">
            <v>16</v>
          </cell>
        </row>
        <row r="4950">
          <cell r="A4950">
            <v>1</v>
          </cell>
        </row>
        <row r="4951">
          <cell r="A4951">
            <v>2</v>
          </cell>
        </row>
        <row r="4952">
          <cell r="A4952">
            <v>3</v>
          </cell>
        </row>
        <row r="4953">
          <cell r="A4953">
            <v>4</v>
          </cell>
        </row>
        <row r="4954">
          <cell r="A4954">
            <v>5</v>
          </cell>
        </row>
        <row r="4955">
          <cell r="A4955">
            <v>6</v>
          </cell>
        </row>
        <row r="4956">
          <cell r="A4956">
            <v>7</v>
          </cell>
        </row>
        <row r="4957">
          <cell r="A4957">
            <v>8</v>
          </cell>
        </row>
        <row r="4958">
          <cell r="A4958">
            <v>9</v>
          </cell>
        </row>
        <row r="4959">
          <cell r="A4959">
            <v>10</v>
          </cell>
        </row>
        <row r="4960">
          <cell r="A4960">
            <v>11</v>
          </cell>
        </row>
        <row r="4961">
          <cell r="A4961">
            <v>12</v>
          </cell>
        </row>
        <row r="4962">
          <cell r="A4962">
            <v>13</v>
          </cell>
        </row>
        <row r="4963">
          <cell r="A4963">
            <v>14</v>
          </cell>
        </row>
        <row r="4964">
          <cell r="A4964">
            <v>15</v>
          </cell>
        </row>
        <row r="4965">
          <cell r="A4965">
            <v>16</v>
          </cell>
        </row>
        <row r="4988">
          <cell r="A4988">
            <v>1</v>
          </cell>
        </row>
        <row r="4989">
          <cell r="A4989">
            <v>2</v>
          </cell>
        </row>
        <row r="4990">
          <cell r="A4990">
            <v>3</v>
          </cell>
        </row>
        <row r="4991">
          <cell r="A4991">
            <v>4</v>
          </cell>
        </row>
        <row r="4992">
          <cell r="A4992">
            <v>5</v>
          </cell>
        </row>
        <row r="4993">
          <cell r="A4993">
            <v>6</v>
          </cell>
        </row>
        <row r="4994">
          <cell r="A4994">
            <v>7</v>
          </cell>
        </row>
        <row r="4995">
          <cell r="A4995">
            <v>8</v>
          </cell>
        </row>
        <row r="4996">
          <cell r="A4996">
            <v>9</v>
          </cell>
        </row>
        <row r="4997">
          <cell r="A4997">
            <v>10</v>
          </cell>
        </row>
        <row r="4998">
          <cell r="A4998">
            <v>11</v>
          </cell>
        </row>
        <row r="4999">
          <cell r="A4999">
            <v>12</v>
          </cell>
        </row>
        <row r="5000">
          <cell r="A5000">
            <v>13</v>
          </cell>
        </row>
        <row r="5001">
          <cell r="A5001">
            <v>14</v>
          </cell>
        </row>
        <row r="5002">
          <cell r="A5002">
            <v>15</v>
          </cell>
        </row>
        <row r="5003">
          <cell r="A5003">
            <v>16</v>
          </cell>
        </row>
        <row r="5026">
          <cell r="A5026">
            <v>1</v>
          </cell>
        </row>
        <row r="5027">
          <cell r="A5027">
            <v>2</v>
          </cell>
        </row>
        <row r="5028">
          <cell r="A5028">
            <v>3</v>
          </cell>
        </row>
        <row r="5029">
          <cell r="A5029">
            <v>4</v>
          </cell>
        </row>
        <row r="5030">
          <cell r="A5030">
            <v>5</v>
          </cell>
        </row>
        <row r="5031">
          <cell r="A5031">
            <v>6</v>
          </cell>
        </row>
        <row r="5032">
          <cell r="A5032">
            <v>7</v>
          </cell>
        </row>
        <row r="5033">
          <cell r="A5033">
            <v>8</v>
          </cell>
        </row>
        <row r="5034">
          <cell r="A5034">
            <v>9</v>
          </cell>
        </row>
        <row r="5035">
          <cell r="A5035">
            <v>10</v>
          </cell>
        </row>
        <row r="5036">
          <cell r="A5036">
            <v>11</v>
          </cell>
        </row>
        <row r="5037">
          <cell r="A5037">
            <v>12</v>
          </cell>
        </row>
        <row r="5038">
          <cell r="A5038">
            <v>13</v>
          </cell>
        </row>
        <row r="5039">
          <cell r="A5039">
            <v>14</v>
          </cell>
        </row>
        <row r="5040">
          <cell r="A5040">
            <v>15</v>
          </cell>
        </row>
        <row r="5041">
          <cell r="A5041">
            <v>16</v>
          </cell>
        </row>
        <row r="5064">
          <cell r="A5064">
            <v>1</v>
          </cell>
        </row>
        <row r="5065">
          <cell r="A5065">
            <v>2</v>
          </cell>
        </row>
        <row r="5066">
          <cell r="A5066">
            <v>3</v>
          </cell>
        </row>
        <row r="5067">
          <cell r="A5067">
            <v>4</v>
          </cell>
        </row>
        <row r="5068">
          <cell r="A5068">
            <v>5</v>
          </cell>
        </row>
        <row r="5069">
          <cell r="A5069">
            <v>6</v>
          </cell>
        </row>
        <row r="5070">
          <cell r="A5070">
            <v>7</v>
          </cell>
        </row>
        <row r="5071">
          <cell r="A5071">
            <v>8</v>
          </cell>
        </row>
        <row r="5072">
          <cell r="A5072">
            <v>9</v>
          </cell>
        </row>
        <row r="5073">
          <cell r="A5073">
            <v>10</v>
          </cell>
        </row>
        <row r="5074">
          <cell r="A5074">
            <v>11</v>
          </cell>
        </row>
        <row r="5075">
          <cell r="A5075">
            <v>12</v>
          </cell>
        </row>
        <row r="5076">
          <cell r="A5076">
            <v>13</v>
          </cell>
        </row>
        <row r="5077">
          <cell r="A5077">
            <v>14</v>
          </cell>
        </row>
        <row r="5078">
          <cell r="A5078">
            <v>15</v>
          </cell>
        </row>
        <row r="5079">
          <cell r="A5079">
            <v>16</v>
          </cell>
        </row>
        <row r="5102">
          <cell r="A5102">
            <v>1</v>
          </cell>
        </row>
        <row r="5103">
          <cell r="A5103">
            <v>2</v>
          </cell>
        </row>
        <row r="5104">
          <cell r="A5104">
            <v>3</v>
          </cell>
        </row>
        <row r="5105">
          <cell r="A5105">
            <v>4</v>
          </cell>
        </row>
        <row r="5106">
          <cell r="A5106">
            <v>5</v>
          </cell>
        </row>
        <row r="5107">
          <cell r="A5107">
            <v>6</v>
          </cell>
        </row>
        <row r="5108">
          <cell r="A5108">
            <v>7</v>
          </cell>
        </row>
        <row r="5109">
          <cell r="A5109">
            <v>8</v>
          </cell>
        </row>
        <row r="5110">
          <cell r="A5110">
            <v>9</v>
          </cell>
        </row>
        <row r="5111">
          <cell r="A5111">
            <v>10</v>
          </cell>
        </row>
        <row r="5112">
          <cell r="A5112">
            <v>11</v>
          </cell>
        </row>
        <row r="5113">
          <cell r="A5113">
            <v>12</v>
          </cell>
        </row>
        <row r="5114">
          <cell r="A5114">
            <v>13</v>
          </cell>
        </row>
        <row r="5115">
          <cell r="A5115">
            <v>14</v>
          </cell>
        </row>
        <row r="5116">
          <cell r="A5116">
            <v>15</v>
          </cell>
        </row>
        <row r="5117">
          <cell r="A5117">
            <v>16</v>
          </cell>
        </row>
        <row r="5140">
          <cell r="A5140">
            <v>1</v>
          </cell>
        </row>
        <row r="5141">
          <cell r="A5141">
            <v>2</v>
          </cell>
        </row>
        <row r="5142">
          <cell r="A5142">
            <v>3</v>
          </cell>
        </row>
        <row r="5143">
          <cell r="A5143">
            <v>4</v>
          </cell>
        </row>
        <row r="5144">
          <cell r="A5144">
            <v>5</v>
          </cell>
        </row>
        <row r="5145">
          <cell r="A5145">
            <v>6</v>
          </cell>
        </row>
        <row r="5146">
          <cell r="A5146">
            <v>7</v>
          </cell>
        </row>
        <row r="5147">
          <cell r="A5147">
            <v>8</v>
          </cell>
        </row>
        <row r="5148">
          <cell r="A5148">
            <v>9</v>
          </cell>
        </row>
        <row r="5149">
          <cell r="A5149">
            <v>10</v>
          </cell>
        </row>
        <row r="5150">
          <cell r="A5150">
            <v>11</v>
          </cell>
        </row>
        <row r="5151">
          <cell r="A5151">
            <v>12</v>
          </cell>
        </row>
        <row r="5152">
          <cell r="A5152">
            <v>13</v>
          </cell>
        </row>
        <row r="5153">
          <cell r="A5153">
            <v>14</v>
          </cell>
        </row>
        <row r="5154">
          <cell r="A5154">
            <v>15</v>
          </cell>
        </row>
        <row r="5155">
          <cell r="A5155">
            <v>16</v>
          </cell>
        </row>
        <row r="5178">
          <cell r="A5178">
            <v>1</v>
          </cell>
        </row>
        <row r="5179">
          <cell r="A5179">
            <v>2</v>
          </cell>
        </row>
        <row r="5180">
          <cell r="A5180">
            <v>3</v>
          </cell>
        </row>
        <row r="5181">
          <cell r="A5181">
            <v>4</v>
          </cell>
        </row>
        <row r="5182">
          <cell r="A5182">
            <v>5</v>
          </cell>
        </row>
        <row r="5183">
          <cell r="A5183">
            <v>6</v>
          </cell>
        </row>
        <row r="5184">
          <cell r="A5184">
            <v>7</v>
          </cell>
        </row>
        <row r="5185">
          <cell r="A5185">
            <v>8</v>
          </cell>
        </row>
        <row r="5186">
          <cell r="A5186">
            <v>9</v>
          </cell>
        </row>
        <row r="5187">
          <cell r="A5187">
            <v>10</v>
          </cell>
        </row>
        <row r="5188">
          <cell r="A5188">
            <v>11</v>
          </cell>
        </row>
        <row r="5189">
          <cell r="A5189">
            <v>12</v>
          </cell>
        </row>
        <row r="5190">
          <cell r="A5190">
            <v>13</v>
          </cell>
        </row>
        <row r="5191">
          <cell r="A5191">
            <v>14</v>
          </cell>
        </row>
        <row r="5192">
          <cell r="A5192">
            <v>15</v>
          </cell>
        </row>
        <row r="5193">
          <cell r="A5193">
            <v>16</v>
          </cell>
        </row>
        <row r="5216">
          <cell r="A5216">
            <v>1</v>
          </cell>
        </row>
        <row r="5217">
          <cell r="A5217">
            <v>2</v>
          </cell>
        </row>
        <row r="5218">
          <cell r="A5218">
            <v>3</v>
          </cell>
        </row>
        <row r="5219">
          <cell r="A5219">
            <v>4</v>
          </cell>
        </row>
        <row r="5220">
          <cell r="A5220">
            <v>5</v>
          </cell>
        </row>
        <row r="5221">
          <cell r="A5221">
            <v>6</v>
          </cell>
        </row>
        <row r="5222">
          <cell r="A5222">
            <v>7</v>
          </cell>
        </row>
        <row r="5223">
          <cell r="A5223">
            <v>8</v>
          </cell>
        </row>
        <row r="5224">
          <cell r="A5224">
            <v>9</v>
          </cell>
        </row>
        <row r="5225">
          <cell r="A5225">
            <v>10</v>
          </cell>
        </row>
        <row r="5226">
          <cell r="A5226">
            <v>11</v>
          </cell>
        </row>
        <row r="5227">
          <cell r="A5227">
            <v>12</v>
          </cell>
        </row>
        <row r="5228">
          <cell r="A5228">
            <v>13</v>
          </cell>
        </row>
        <row r="5229">
          <cell r="A5229">
            <v>14</v>
          </cell>
        </row>
        <row r="5230">
          <cell r="A5230">
            <v>15</v>
          </cell>
        </row>
        <row r="5231">
          <cell r="A5231">
            <v>16</v>
          </cell>
        </row>
        <row r="5254">
          <cell r="A5254">
            <v>1</v>
          </cell>
        </row>
        <row r="5255">
          <cell r="A5255">
            <v>2</v>
          </cell>
        </row>
        <row r="5256">
          <cell r="A5256">
            <v>3</v>
          </cell>
        </row>
        <row r="5257">
          <cell r="A5257">
            <v>4</v>
          </cell>
        </row>
        <row r="5258">
          <cell r="A5258">
            <v>5</v>
          </cell>
        </row>
        <row r="5259">
          <cell r="A5259">
            <v>6</v>
          </cell>
        </row>
        <row r="5260">
          <cell r="A5260">
            <v>7</v>
          </cell>
        </row>
        <row r="5261">
          <cell r="A5261">
            <v>8</v>
          </cell>
        </row>
        <row r="5262">
          <cell r="A5262">
            <v>9</v>
          </cell>
        </row>
        <row r="5263">
          <cell r="A5263">
            <v>10</v>
          </cell>
        </row>
        <row r="5264">
          <cell r="A5264">
            <v>11</v>
          </cell>
        </row>
        <row r="5265">
          <cell r="A5265">
            <v>12</v>
          </cell>
        </row>
        <row r="5266">
          <cell r="A5266">
            <v>13</v>
          </cell>
        </row>
        <row r="5267">
          <cell r="A5267">
            <v>14</v>
          </cell>
        </row>
        <row r="5268">
          <cell r="A5268">
            <v>15</v>
          </cell>
        </row>
        <row r="5269">
          <cell r="A5269">
            <v>16</v>
          </cell>
        </row>
        <row r="5292">
          <cell r="A5292">
            <v>1</v>
          </cell>
        </row>
        <row r="5293">
          <cell r="A5293">
            <v>2</v>
          </cell>
        </row>
        <row r="5294">
          <cell r="A5294">
            <v>3</v>
          </cell>
        </row>
        <row r="5295">
          <cell r="A5295">
            <v>4</v>
          </cell>
        </row>
        <row r="5296">
          <cell r="A5296">
            <v>5</v>
          </cell>
        </row>
        <row r="5297">
          <cell r="A5297">
            <v>6</v>
          </cell>
        </row>
        <row r="5298">
          <cell r="A5298">
            <v>7</v>
          </cell>
        </row>
        <row r="5299">
          <cell r="A5299">
            <v>8</v>
          </cell>
        </row>
        <row r="5300">
          <cell r="A5300">
            <v>9</v>
          </cell>
        </row>
        <row r="5301">
          <cell r="A5301">
            <v>10</v>
          </cell>
        </row>
        <row r="5302">
          <cell r="A5302">
            <v>11</v>
          </cell>
        </row>
        <row r="5303">
          <cell r="A5303">
            <v>12</v>
          </cell>
        </row>
        <row r="5304">
          <cell r="A5304">
            <v>13</v>
          </cell>
        </row>
        <row r="5305">
          <cell r="A5305">
            <v>14</v>
          </cell>
        </row>
        <row r="5306">
          <cell r="A5306">
            <v>15</v>
          </cell>
        </row>
        <row r="5307">
          <cell r="A5307">
            <v>16</v>
          </cell>
        </row>
        <row r="5330">
          <cell r="A5330">
            <v>1</v>
          </cell>
        </row>
        <row r="5331">
          <cell r="A5331">
            <v>2</v>
          </cell>
        </row>
        <row r="5332">
          <cell r="A5332">
            <v>3</v>
          </cell>
        </row>
        <row r="5333">
          <cell r="A5333">
            <v>4</v>
          </cell>
        </row>
        <row r="5334">
          <cell r="A5334">
            <v>5</v>
          </cell>
        </row>
        <row r="5335">
          <cell r="A5335">
            <v>6</v>
          </cell>
        </row>
        <row r="5336">
          <cell r="A5336">
            <v>7</v>
          </cell>
        </row>
        <row r="5337">
          <cell r="A5337">
            <v>8</v>
          </cell>
        </row>
        <row r="5338">
          <cell r="A5338">
            <v>9</v>
          </cell>
        </row>
        <row r="5339">
          <cell r="A5339">
            <v>10</v>
          </cell>
        </row>
        <row r="5340">
          <cell r="A5340">
            <v>11</v>
          </cell>
        </row>
        <row r="5341">
          <cell r="A5341">
            <v>12</v>
          </cell>
        </row>
        <row r="5342">
          <cell r="A5342">
            <v>13</v>
          </cell>
        </row>
        <row r="5343">
          <cell r="A5343">
            <v>14</v>
          </cell>
        </row>
        <row r="5344">
          <cell r="A5344">
            <v>15</v>
          </cell>
        </row>
        <row r="5345">
          <cell r="A5345">
            <v>16</v>
          </cell>
        </row>
        <row r="5368">
          <cell r="A5368">
            <v>1</v>
          </cell>
        </row>
        <row r="5369">
          <cell r="A5369">
            <v>2</v>
          </cell>
        </row>
        <row r="5370">
          <cell r="A5370">
            <v>3</v>
          </cell>
        </row>
        <row r="5371">
          <cell r="A5371">
            <v>4</v>
          </cell>
        </row>
        <row r="5372">
          <cell r="A5372">
            <v>5</v>
          </cell>
        </row>
        <row r="5373">
          <cell r="A5373">
            <v>6</v>
          </cell>
        </row>
        <row r="5374">
          <cell r="A5374">
            <v>7</v>
          </cell>
        </row>
        <row r="5375">
          <cell r="A5375">
            <v>8</v>
          </cell>
        </row>
        <row r="5376">
          <cell r="A5376">
            <v>9</v>
          </cell>
        </row>
        <row r="5377">
          <cell r="A5377">
            <v>10</v>
          </cell>
        </row>
        <row r="5378">
          <cell r="A5378">
            <v>11</v>
          </cell>
        </row>
        <row r="5379">
          <cell r="A5379">
            <v>12</v>
          </cell>
        </row>
        <row r="5380">
          <cell r="A5380">
            <v>13</v>
          </cell>
        </row>
        <row r="5381">
          <cell r="A5381">
            <v>14</v>
          </cell>
        </row>
        <row r="5382">
          <cell r="A5382">
            <v>15</v>
          </cell>
        </row>
        <row r="5383">
          <cell r="A5383">
            <v>16</v>
          </cell>
        </row>
        <row r="5406">
          <cell r="A5406">
            <v>1</v>
          </cell>
        </row>
        <row r="5407">
          <cell r="A5407">
            <v>2</v>
          </cell>
        </row>
        <row r="5408">
          <cell r="A5408">
            <v>3</v>
          </cell>
        </row>
        <row r="5409">
          <cell r="A5409">
            <v>4</v>
          </cell>
        </row>
        <row r="5410">
          <cell r="A5410">
            <v>5</v>
          </cell>
        </row>
        <row r="5411">
          <cell r="A5411">
            <v>6</v>
          </cell>
        </row>
        <row r="5412">
          <cell r="A5412">
            <v>7</v>
          </cell>
        </row>
        <row r="5413">
          <cell r="A5413">
            <v>8</v>
          </cell>
        </row>
        <row r="5414">
          <cell r="A5414">
            <v>9</v>
          </cell>
        </row>
        <row r="5415">
          <cell r="A5415">
            <v>10</v>
          </cell>
        </row>
        <row r="5416">
          <cell r="A5416">
            <v>11</v>
          </cell>
        </row>
        <row r="5417">
          <cell r="A5417">
            <v>12</v>
          </cell>
        </row>
        <row r="5418">
          <cell r="A5418">
            <v>13</v>
          </cell>
        </row>
        <row r="5419">
          <cell r="A5419">
            <v>14</v>
          </cell>
        </row>
        <row r="5420">
          <cell r="A5420">
            <v>15</v>
          </cell>
        </row>
        <row r="5421">
          <cell r="A5421">
            <v>16</v>
          </cell>
        </row>
        <row r="5444">
          <cell r="A5444">
            <v>1</v>
          </cell>
        </row>
        <row r="5445">
          <cell r="A5445">
            <v>2</v>
          </cell>
        </row>
        <row r="5446">
          <cell r="A5446">
            <v>3</v>
          </cell>
        </row>
        <row r="5447">
          <cell r="A5447">
            <v>4</v>
          </cell>
        </row>
        <row r="5448">
          <cell r="A5448">
            <v>5</v>
          </cell>
        </row>
        <row r="5449">
          <cell r="A5449">
            <v>6</v>
          </cell>
        </row>
        <row r="5450">
          <cell r="A5450">
            <v>7</v>
          </cell>
        </row>
        <row r="5451">
          <cell r="A5451">
            <v>8</v>
          </cell>
        </row>
        <row r="5452">
          <cell r="A5452">
            <v>9</v>
          </cell>
        </row>
        <row r="5453">
          <cell r="A5453">
            <v>10</v>
          </cell>
        </row>
        <row r="5454">
          <cell r="A5454">
            <v>11</v>
          </cell>
        </row>
        <row r="5455">
          <cell r="A5455">
            <v>12</v>
          </cell>
        </row>
        <row r="5456">
          <cell r="A5456">
            <v>13</v>
          </cell>
        </row>
        <row r="5457">
          <cell r="A5457">
            <v>14</v>
          </cell>
        </row>
        <row r="5458">
          <cell r="A5458">
            <v>15</v>
          </cell>
        </row>
        <row r="5459">
          <cell r="A5459">
            <v>16</v>
          </cell>
        </row>
        <row r="5482">
          <cell r="A5482">
            <v>1</v>
          </cell>
        </row>
        <row r="5483">
          <cell r="A5483">
            <v>2</v>
          </cell>
        </row>
        <row r="5484">
          <cell r="A5484">
            <v>3</v>
          </cell>
        </row>
        <row r="5485">
          <cell r="A5485">
            <v>4</v>
          </cell>
        </row>
        <row r="5486">
          <cell r="A5486">
            <v>5</v>
          </cell>
        </row>
        <row r="5487">
          <cell r="A5487">
            <v>6</v>
          </cell>
        </row>
        <row r="5488">
          <cell r="A5488">
            <v>7</v>
          </cell>
        </row>
        <row r="5489">
          <cell r="A5489">
            <v>8</v>
          </cell>
        </row>
        <row r="5490">
          <cell r="A5490">
            <v>9</v>
          </cell>
        </row>
        <row r="5491">
          <cell r="A5491">
            <v>10</v>
          </cell>
        </row>
        <row r="5492">
          <cell r="A5492">
            <v>11</v>
          </cell>
        </row>
        <row r="5493">
          <cell r="A5493">
            <v>12</v>
          </cell>
        </row>
        <row r="5494">
          <cell r="A5494">
            <v>13</v>
          </cell>
        </row>
        <row r="5495">
          <cell r="A5495">
            <v>14</v>
          </cell>
        </row>
        <row r="5496">
          <cell r="A5496">
            <v>15</v>
          </cell>
        </row>
        <row r="5497">
          <cell r="A5497">
            <v>16</v>
          </cell>
        </row>
        <row r="5520">
          <cell r="A5520">
            <v>1</v>
          </cell>
        </row>
        <row r="5521">
          <cell r="A5521">
            <v>2</v>
          </cell>
        </row>
        <row r="5522">
          <cell r="A5522">
            <v>3</v>
          </cell>
        </row>
        <row r="5523">
          <cell r="A5523">
            <v>4</v>
          </cell>
        </row>
        <row r="5524">
          <cell r="A5524">
            <v>5</v>
          </cell>
        </row>
        <row r="5525">
          <cell r="A5525">
            <v>6</v>
          </cell>
        </row>
        <row r="5526">
          <cell r="A5526">
            <v>7</v>
          </cell>
        </row>
        <row r="5527">
          <cell r="A5527">
            <v>8</v>
          </cell>
        </row>
        <row r="5528">
          <cell r="A5528">
            <v>9</v>
          </cell>
        </row>
        <row r="5529">
          <cell r="A5529">
            <v>10</v>
          </cell>
        </row>
        <row r="5530">
          <cell r="A5530">
            <v>11</v>
          </cell>
        </row>
        <row r="5531">
          <cell r="A5531">
            <v>12</v>
          </cell>
        </row>
        <row r="5532">
          <cell r="A5532">
            <v>13</v>
          </cell>
        </row>
        <row r="5533">
          <cell r="A5533">
            <v>14</v>
          </cell>
        </row>
        <row r="5534">
          <cell r="A5534">
            <v>15</v>
          </cell>
        </row>
        <row r="5535">
          <cell r="A5535">
            <v>16</v>
          </cell>
        </row>
        <row r="5558">
          <cell r="A5558">
            <v>1</v>
          </cell>
        </row>
        <row r="5559">
          <cell r="A5559">
            <v>2</v>
          </cell>
        </row>
        <row r="5560">
          <cell r="A5560">
            <v>3</v>
          </cell>
        </row>
        <row r="5561">
          <cell r="A5561">
            <v>4</v>
          </cell>
        </row>
        <row r="5562">
          <cell r="A5562">
            <v>5</v>
          </cell>
        </row>
        <row r="5563">
          <cell r="A5563">
            <v>6</v>
          </cell>
        </row>
        <row r="5564">
          <cell r="A5564">
            <v>7</v>
          </cell>
        </row>
        <row r="5565">
          <cell r="A5565">
            <v>8</v>
          </cell>
        </row>
        <row r="5566">
          <cell r="A5566">
            <v>9</v>
          </cell>
        </row>
        <row r="5567">
          <cell r="A5567">
            <v>10</v>
          </cell>
        </row>
        <row r="5568">
          <cell r="A5568">
            <v>11</v>
          </cell>
        </row>
        <row r="5569">
          <cell r="A5569">
            <v>12</v>
          </cell>
        </row>
        <row r="5570">
          <cell r="A5570">
            <v>13</v>
          </cell>
        </row>
        <row r="5571">
          <cell r="A5571">
            <v>14</v>
          </cell>
        </row>
        <row r="5572">
          <cell r="A5572">
            <v>15</v>
          </cell>
        </row>
        <row r="5573">
          <cell r="A5573">
            <v>16</v>
          </cell>
        </row>
        <row r="5596">
          <cell r="A5596">
            <v>1</v>
          </cell>
        </row>
        <row r="5597">
          <cell r="A5597">
            <v>2</v>
          </cell>
        </row>
        <row r="5598">
          <cell r="A5598">
            <v>3</v>
          </cell>
        </row>
        <row r="5599">
          <cell r="A5599">
            <v>4</v>
          </cell>
        </row>
        <row r="5600">
          <cell r="A5600">
            <v>5</v>
          </cell>
        </row>
        <row r="5601">
          <cell r="A5601">
            <v>6</v>
          </cell>
        </row>
        <row r="5602">
          <cell r="A5602">
            <v>7</v>
          </cell>
        </row>
        <row r="5603">
          <cell r="A5603">
            <v>8</v>
          </cell>
        </row>
        <row r="5604">
          <cell r="A5604">
            <v>9</v>
          </cell>
        </row>
        <row r="5605">
          <cell r="A5605">
            <v>10</v>
          </cell>
        </row>
        <row r="5606">
          <cell r="A5606">
            <v>11</v>
          </cell>
        </row>
        <row r="5607">
          <cell r="A5607">
            <v>12</v>
          </cell>
        </row>
        <row r="5608">
          <cell r="A5608">
            <v>13</v>
          </cell>
        </row>
        <row r="5609">
          <cell r="A5609">
            <v>14</v>
          </cell>
        </row>
        <row r="5610">
          <cell r="A5610">
            <v>15</v>
          </cell>
        </row>
        <row r="5611">
          <cell r="A5611">
            <v>16</v>
          </cell>
        </row>
        <row r="5634">
          <cell r="A5634">
            <v>1</v>
          </cell>
        </row>
        <row r="5635">
          <cell r="A5635">
            <v>2</v>
          </cell>
        </row>
        <row r="5636">
          <cell r="A5636">
            <v>3</v>
          </cell>
        </row>
        <row r="5637">
          <cell r="A5637">
            <v>4</v>
          </cell>
        </row>
        <row r="5638">
          <cell r="A5638">
            <v>5</v>
          </cell>
        </row>
        <row r="5639">
          <cell r="A5639">
            <v>6</v>
          </cell>
        </row>
        <row r="5640">
          <cell r="A5640">
            <v>7</v>
          </cell>
        </row>
        <row r="5641">
          <cell r="A5641">
            <v>8</v>
          </cell>
        </row>
        <row r="5642">
          <cell r="A5642">
            <v>9</v>
          </cell>
        </row>
        <row r="5643">
          <cell r="A5643">
            <v>10</v>
          </cell>
        </row>
        <row r="5644">
          <cell r="A5644">
            <v>11</v>
          </cell>
        </row>
        <row r="5645">
          <cell r="A5645">
            <v>12</v>
          </cell>
        </row>
        <row r="5646">
          <cell r="A5646">
            <v>13</v>
          </cell>
        </row>
        <row r="5647">
          <cell r="A5647">
            <v>14</v>
          </cell>
        </row>
        <row r="5648">
          <cell r="A5648">
            <v>15</v>
          </cell>
        </row>
        <row r="5649">
          <cell r="A5649">
            <v>16</v>
          </cell>
        </row>
        <row r="5672">
          <cell r="A5672">
            <v>1</v>
          </cell>
        </row>
        <row r="5673">
          <cell r="A5673">
            <v>2</v>
          </cell>
        </row>
        <row r="5674">
          <cell r="A5674">
            <v>3</v>
          </cell>
        </row>
        <row r="5675">
          <cell r="A5675">
            <v>4</v>
          </cell>
        </row>
        <row r="5676">
          <cell r="A5676">
            <v>5</v>
          </cell>
        </row>
        <row r="5677">
          <cell r="A5677">
            <v>6</v>
          </cell>
        </row>
        <row r="5678">
          <cell r="A5678">
            <v>7</v>
          </cell>
        </row>
        <row r="5679">
          <cell r="A5679">
            <v>8</v>
          </cell>
        </row>
        <row r="5680">
          <cell r="A5680">
            <v>9</v>
          </cell>
        </row>
        <row r="5681">
          <cell r="A5681">
            <v>10</v>
          </cell>
        </row>
        <row r="5682">
          <cell r="A5682">
            <v>11</v>
          </cell>
        </row>
        <row r="5683">
          <cell r="A5683">
            <v>12</v>
          </cell>
        </row>
        <row r="5684">
          <cell r="A5684">
            <v>13</v>
          </cell>
        </row>
        <row r="5685">
          <cell r="A5685">
            <v>14</v>
          </cell>
        </row>
        <row r="5686">
          <cell r="A5686">
            <v>15</v>
          </cell>
        </row>
        <row r="5687">
          <cell r="A5687">
            <v>16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7%20JULI\KELUAR%200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15.613468634256" createdVersion="5" refreshedVersion="5" minRefreshableVersion="3" recordCount="257">
  <cacheSource type="worksheet">
    <worksheetSource name="Table1" r:id="rId2"/>
  </cacheSource>
  <cacheFields count="32">
    <cacheField name="//" numFmtId="0">
      <sharedItems containsMixedTypes="1" containsNumber="1" containsInteger="1" minValue="3" maxValue="32" count="10">
        <n v="3"/>
        <s v=""/>
        <n v="6"/>
        <n v="9"/>
        <n v="13"/>
        <n v="20"/>
        <n v="25"/>
        <n v="28"/>
        <n v="30"/>
        <n v="32"/>
      </sharedItems>
    </cacheField>
    <cacheField name="h_No. Invoice :" numFmtId="0">
      <sharedItems containsMixedTypes="1" containsNumber="1" containsInteger="1" minValue="23070001" maxValue="23070009"/>
    </cacheField>
    <cacheField name="Tgl Invoice :" numFmtId="164">
      <sharedItems containsDate="1" containsMixedTypes="1" minDate="2023-07-04T00:00:00" maxDate="2023-07-09T00:00:00"/>
    </cacheField>
    <cacheField name="H_TGL" numFmtId="1">
      <sharedItems containsString="0" containsBlank="1" containsNumber="1" containsInteger="1" minValue="4" maxValue="8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2" maxValue="1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177000"/>
    </cacheField>
    <cacheField name="Disc 1" numFmtId="10">
      <sharedItems containsString="0" containsBlank="1" containsNumber="1" minValue="0.1" maxValue="0.135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minValue="38880" maxValue="31500000"/>
    </cacheField>
    <cacheField name="pembuat nota :" numFmtId="43">
      <sharedItems containsBlank="1"/>
    </cacheField>
    <cacheField name="edited :" numFmtId="0">
      <sharedItems containsBlank="1"/>
    </cacheField>
    <cacheField name="h_id" numFmtId="0">
      <sharedItems containsMixedTypes="1" containsNumber="1" containsInteger="1" minValue="3" maxValue="32"/>
    </cacheField>
    <cacheField name="h_jumlahbarang" numFmtId="0">
      <sharedItems containsMixedTypes="1" containsNumber="1" containsInteger="1" minValue="1" maxValue="6"/>
    </cacheField>
    <cacheField name="h_hargasebelumdiskon" numFmtId="43">
      <sharedItems containsMixedTypes="1" containsNumber="1" containsInteger="1" minValue="43200" maxValue="36000000"/>
    </cacheField>
    <cacheField name="h_disc 1" numFmtId="43">
      <sharedItems containsMixedTypes="1" containsNumber="1" minValue="0" maxValue="450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4500000"/>
    </cacheField>
    <cacheField name="h_hargasetelahdiskon" numFmtId="43">
      <sharedItems containsMixedTypes="1" containsNumber="1" minValue="38880" maxValue="31500000"/>
    </cacheField>
    <cacheField name="Total Invoice" numFmtId="43">
      <sharedItems containsMixedTypes="1" containsNumber="1" minValue="578880" maxValue="43944768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7">
  <r>
    <x v="0"/>
    <n v="23070001"/>
    <d v="2023-07-04T00:00:00"/>
    <n v="4"/>
    <s v="KO"/>
    <s v="4721"/>
    <s v="NIRMALA"/>
    <s v="AM 23070001"/>
    <s v="KO 4721"/>
    <s v="CV SINAR CAHAYA NIRMALA BREBES"/>
    <n v="2"/>
    <s v="LS"/>
    <m/>
    <m/>
    <s v=""/>
    <s v="LEM SUPER 3 GR KENKO SG-03A (isi 12 pc)"/>
    <n v="21600"/>
    <n v="0.1"/>
    <m/>
    <n v="38880"/>
    <s v="RISMA / YO"/>
    <m/>
    <n v="3"/>
    <n v="2"/>
    <n v="43200"/>
    <n v="4320"/>
    <n v="0"/>
    <n v="4320"/>
    <n v="38880"/>
    <n v="578880"/>
    <m/>
    <s v="LEM SUPER 3 GR KENKO SG-03A (isi 12 pc)LS21600"/>
  </r>
  <r>
    <x v="1"/>
    <s v=""/>
    <s v=""/>
    <m/>
    <m/>
    <m/>
    <m/>
    <s v=""/>
    <s v=" "/>
    <s v=""/>
    <n v="20"/>
    <s v="BOX"/>
    <m/>
    <m/>
    <s v=""/>
    <s v="STIP / PENGHAPUS KENKO ERB-20SQ HITAM"/>
    <n v="30000"/>
    <n v="0.1"/>
    <m/>
    <n v="540000"/>
    <m/>
    <m/>
    <n v="3"/>
    <n v="2"/>
    <n v="600000"/>
    <n v="60000"/>
    <n v="0"/>
    <n v="60000"/>
    <n v="540000"/>
    <s v=""/>
    <m/>
    <s v="STIP / PENGHAPUS KENKO ERB-20SQ HITAMBOX3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70002"/>
    <d v="2023-07-05T00:00:00"/>
    <n v="5"/>
    <s v="G"/>
    <s v="4920"/>
    <s v="nikisae"/>
    <s v="AM 23070002"/>
    <s v="G 4920"/>
    <s v="GUNAWAN HARTONO KUSUMA ( NIKI SAE ) TULUNG AGUNG"/>
    <n v="80"/>
    <s v="LS"/>
    <n v="2"/>
    <m/>
    <s v=""/>
    <s v="ISI CUTTER 18 MM JOYKO L-150 MH (BESAR)"/>
    <n v="49200"/>
    <n v="0.125"/>
    <m/>
    <n v="3444000"/>
    <s v="NOVI / YO"/>
    <m/>
    <n v="6"/>
    <n v="2"/>
    <n v="3936000"/>
    <n v="492000"/>
    <n v="0"/>
    <n v="492000"/>
    <n v="3444000"/>
    <n v="9980250"/>
    <m/>
    <s v="ISI CUTTER 18 MM JOYKO L-150 MH (BESAR)LS49200"/>
  </r>
  <r>
    <x v="1"/>
    <s v=""/>
    <s v=""/>
    <m/>
    <m/>
    <m/>
    <m/>
    <s v=""/>
    <s v=" "/>
    <s v=""/>
    <n v="180"/>
    <s v="PC"/>
    <n v="5"/>
    <m/>
    <s v=""/>
    <s v="CRAYON / OIL PASTEL JOYKO OP-36S PP CASE SEA WORLD"/>
    <n v="41500"/>
    <n v="0.125"/>
    <m/>
    <n v="6536250"/>
    <m/>
    <m/>
    <n v="6"/>
    <n v="2"/>
    <n v="7470000"/>
    <n v="933750"/>
    <n v="0"/>
    <n v="933750"/>
    <n v="6536250"/>
    <s v=""/>
    <m/>
    <s v="CRAYON / OIL PASTEL JOYKO OP-36S PP CASE SEA WORLDPC41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70003"/>
    <d v="2023-07-06T00:00:00"/>
    <n v="6"/>
    <s v="KO"/>
    <s v="4928"/>
    <s v="ANUGERAH"/>
    <s v="AM 23070003"/>
    <s v="KO 4928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9"/>
    <n v="3"/>
    <n v="28080000"/>
    <n v="3790800.0000000005"/>
    <n v="0"/>
    <n v="3790800.0000000005"/>
    <n v="24289200"/>
    <n v="43944768"/>
    <m/>
    <s v="GEL PEN KENKO HI-TECH-H 0.28 MM HITAMLSN39000"/>
  </r>
  <r>
    <x v="1"/>
    <s v=""/>
    <s v=""/>
    <m/>
    <m/>
    <m/>
    <m/>
    <s v=""/>
    <s v=" "/>
    <s v=""/>
    <n v="864"/>
    <s v="LSN"/>
    <n v="6"/>
    <s v="PENKENKE303"/>
    <s v="GEL PEN KENKO KE-303 T-GEL TRIANGULAR"/>
    <s v="GEL PEN KENKO KE-303 T-GEL TRIANGULAR"/>
    <n v="21600"/>
    <n v="0.13500000000000001"/>
    <m/>
    <n v="16142976"/>
    <m/>
    <m/>
    <n v="9"/>
    <n v="3"/>
    <n v="18662400"/>
    <n v="2519424"/>
    <n v="0"/>
    <n v="2519424"/>
    <n v="16142976"/>
    <s v=""/>
    <m/>
    <s v="GEL PEN KENKO KE-303 T-GEL TRIANGULARLSN21600"/>
  </r>
  <r>
    <x v="1"/>
    <s v=""/>
    <s v=""/>
    <m/>
    <m/>
    <m/>
    <m/>
    <s v=""/>
    <s v=" "/>
    <s v=""/>
    <n v="144"/>
    <s v="LSN"/>
    <n v="1"/>
    <s v="PENJKGP265"/>
    <s v="GEL PEN JOYKO GP-265 Q-GEL"/>
    <s v="GEL PEN JOYKO GP-265 Q-GEL"/>
    <n v="28200"/>
    <n v="0.13500000000000001"/>
    <m/>
    <n v="3512592"/>
    <m/>
    <m/>
    <n v="9"/>
    <n v="3"/>
    <n v="4060800"/>
    <n v="548208"/>
    <n v="0"/>
    <n v="548208"/>
    <n v="3512592"/>
    <s v=""/>
    <m/>
    <s v="GEL PEN JOYKO GP-265 Q-GELLSN28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70004"/>
    <d v="2023-07-06T00:00:00"/>
    <n v="6"/>
    <s v="KO"/>
    <s v="4861"/>
    <s v="wisuda"/>
    <s v="AM 23070004"/>
    <s v="KO 4861"/>
    <s v="CV  WISUDA PURWOKERTO"/>
    <n v="1000"/>
    <s v="PCS"/>
    <n v="1"/>
    <s v="LABJK1LINEPUTIH"/>
    <s v="LABEL HARGA JOYKO LB-2RL (1 LINE PUTIH)"/>
    <s v="LABEL HARGA JOYKO LB-2RL (1 LINE PUTIH)"/>
    <n v="2050"/>
    <n v="0.1"/>
    <m/>
    <n v="1845000"/>
    <s v="NOVI / CONDRO"/>
    <s v="CONDRO"/>
    <n v="13"/>
    <n v="6"/>
    <n v="2050000"/>
    <n v="205000"/>
    <n v="0"/>
    <n v="205000"/>
    <n v="1845000"/>
    <n v="3771900"/>
    <m/>
    <s v="LABEL HARGA JOYKO LB-2RL (1 LINE PUTIH)PCS2050"/>
  </r>
  <r>
    <x v="1"/>
    <s v=""/>
    <s v=""/>
    <m/>
    <m/>
    <m/>
    <m/>
    <s v=""/>
    <s v=" "/>
    <s v=""/>
    <n v="5"/>
    <s v="LSN"/>
    <m/>
    <s v="TIPKENCT905"/>
    <s v="CORRECTION TAPE KENKO CT-905 (12M x 5MM)"/>
    <s v="CORRECTION TAPE KENKO CT-905 (12M x 5MM)"/>
    <n v="62400"/>
    <n v="0.1"/>
    <m/>
    <n v="280800"/>
    <m/>
    <m/>
    <n v="13"/>
    <n v="6"/>
    <n v="312000"/>
    <n v="31200"/>
    <n v="0"/>
    <n v="31200"/>
    <n v="280800"/>
    <s v=""/>
    <m/>
    <s v="CORRECTION TAPE KENKO CT-905 (12M x 5MM)LSN62400"/>
  </r>
  <r>
    <x v="1"/>
    <s v=""/>
    <s v=""/>
    <m/>
    <m/>
    <m/>
    <m/>
    <s v=""/>
    <s v=" "/>
    <s v=""/>
    <n v="30"/>
    <s v="PCS"/>
    <m/>
    <s v="STAJKBIRU"/>
    <s v="HIGHLIGHTER / STABILLO JOYKO HL-3 BIRU"/>
    <s v="HIGHLIGHTER / STABILLO JOYKO HL-3 BIRU"/>
    <n v="3700"/>
    <n v="0.1"/>
    <m/>
    <n v="99900"/>
    <m/>
    <m/>
    <n v="13"/>
    <n v="6"/>
    <n v="111000"/>
    <n v="11100"/>
    <n v="0"/>
    <n v="11100"/>
    <n v="99900"/>
    <s v=""/>
    <m/>
    <s v="HIGHLIGHTER / STABILLO JOYKO HL-3 BIRUPCS3700"/>
  </r>
  <r>
    <x v="1"/>
    <s v=""/>
    <s v=""/>
    <m/>
    <m/>
    <m/>
    <m/>
    <s v=""/>
    <s v=" "/>
    <s v=""/>
    <n v="50"/>
    <s v="PCS"/>
    <m/>
    <s v="STAJKKUNING"/>
    <s v="HIGHLIGHTER / STABILLO JOYKO HL-1 KUNING"/>
    <s v="HIGHLIGHTER / STABILLO JOYKO HL-1 KUNING"/>
    <n v="3700"/>
    <n v="0.1"/>
    <m/>
    <n v="166500"/>
    <m/>
    <m/>
    <n v="13"/>
    <n v="6"/>
    <n v="185000"/>
    <n v="18500"/>
    <n v="0"/>
    <n v="18500"/>
    <n v="166500"/>
    <s v=""/>
    <m/>
    <s v="HIGHLIGHTER / STABILLO JOYKO HL-1 KUNINGPCS3700"/>
  </r>
  <r>
    <x v="1"/>
    <s v="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3"/>
    <n v="6"/>
    <n v="648000"/>
    <n v="64800"/>
    <n v="0"/>
    <n v="64800"/>
    <n v="583200"/>
    <s v=""/>
    <m/>
    <s v="ISI CUTTER 18 MM KENKO L-150 (BESAR)LSN64800"/>
  </r>
  <r>
    <x v="1"/>
    <s v=""/>
    <s v=""/>
    <m/>
    <m/>
    <m/>
    <m/>
    <s v=""/>
    <s v=" "/>
    <s v=""/>
    <n v="5"/>
    <s v="GRS"/>
    <n v="1"/>
    <s v="CLIJK260"/>
    <s v="BINDER CLIP JOYKO 260"/>
    <s v="BINDER CLIP JOYKO 260"/>
    <n v="177000"/>
    <n v="0.1"/>
    <m/>
    <n v="796500"/>
    <m/>
    <m/>
    <n v="13"/>
    <n v="6"/>
    <n v="885000"/>
    <n v="88500"/>
    <n v="0"/>
    <n v="88500"/>
    <n v="796500"/>
    <s v=""/>
    <m/>
    <s v="BINDER CLIP JOYKO 260GRS177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70005"/>
    <d v="2023-07-06T00:00:00"/>
    <n v="6"/>
    <s v="KO"/>
    <s v="4731"/>
    <s v="ARMADA"/>
    <s v="AM 23070005"/>
    <s v="KO 4731"/>
    <s v="SANTOSO BUDIONO (  ARMADA  ) PURWOKERTO"/>
    <n v="33"/>
    <s v="PCS"/>
    <m/>
    <s v="PUNKEN40"/>
    <s v="PUNCH KENKO NO. 40"/>
    <s v="PUNCH KENKO NO. 40"/>
    <n v="23500"/>
    <n v="0.125"/>
    <m/>
    <n v="678562.5"/>
    <s v="RISMA / CONDRO"/>
    <m/>
    <n v="20"/>
    <n v="4"/>
    <n v="775500"/>
    <n v="96937.5"/>
    <n v="0"/>
    <n v="96937.5"/>
    <n v="678562.5"/>
    <n v="4390122.5"/>
    <m/>
    <s v="PUNCH KENKO NO. 40PCS23500"/>
  </r>
  <r>
    <x v="1"/>
    <s v=""/>
    <s v=""/>
    <m/>
    <m/>
    <m/>
    <m/>
    <s v=""/>
    <s v=" "/>
    <s v=""/>
    <n v="12"/>
    <s v="PCS"/>
    <m/>
    <s v="STAKENHD50"/>
    <s v="STAPLER KENKO HD-50"/>
    <s v="STAPLER KENKO HD-50"/>
    <n v="19000"/>
    <n v="0.125"/>
    <m/>
    <n v="199500"/>
    <m/>
    <m/>
    <n v="20"/>
    <n v="4"/>
    <n v="228000"/>
    <n v="28500"/>
    <n v="0"/>
    <n v="28500"/>
    <n v="199500"/>
    <s v=""/>
    <m/>
    <s v="STAPLER KENKO HD-50PCS19000"/>
  </r>
  <r>
    <x v="1"/>
    <s v=""/>
    <s v=""/>
    <m/>
    <m/>
    <m/>
    <m/>
    <s v=""/>
    <s v=" "/>
    <s v=""/>
    <n v="7"/>
    <s v="PAK"/>
    <m/>
    <s v="KTSTKWARTOPUTIH"/>
    <s v="KARTU STOCK KWARTO PUTIH"/>
    <s v="KARTU STOCK KWARTO PUTIH"/>
    <n v="18500"/>
    <m/>
    <m/>
    <n v="129500"/>
    <m/>
    <m/>
    <n v="20"/>
    <n v="4"/>
    <n v="129500"/>
    <n v="0"/>
    <n v="0"/>
    <n v="0"/>
    <n v="129500"/>
    <s v=""/>
    <m/>
    <s v="KARTU STOCK KWARTO PUTIHPAK18500"/>
  </r>
  <r>
    <x v="1"/>
    <s v="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3"/>
    <m/>
    <n v="3382560"/>
    <m/>
    <m/>
    <n v="20"/>
    <n v="4"/>
    <n v="3888000"/>
    <n v="505440"/>
    <n v="0"/>
    <n v="505440"/>
    <n v="338256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070006"/>
    <d v="2023-07-06T00:00:00"/>
    <n v="6"/>
    <s v="KO"/>
    <s v="4923"/>
    <s v="DWIJAYA"/>
    <s v="AM 23070006"/>
    <s v="KO 4923"/>
    <s v="CV DWI JAYA YOGYAKARTA"/>
    <n v="20"/>
    <s v="LSN"/>
    <n v="1"/>
    <s v="LEMKENLG50"/>
    <s v="LEM CAIR 50 ML KENKO LG-50"/>
    <s v="LEM CAIR 50 ML KENKO LG-50"/>
    <n v="25200"/>
    <n v="0.1"/>
    <m/>
    <n v="453600"/>
    <s v="NOVI / CONDRO"/>
    <m/>
    <n v="25"/>
    <n v="2"/>
    <n v="504000"/>
    <n v="50400"/>
    <n v="0"/>
    <n v="50400"/>
    <n v="453600"/>
    <n v="4289760"/>
    <m/>
    <s v="LEM CAIR 50 ML KENKO LG-50LSN25200"/>
  </r>
  <r>
    <x v="1"/>
    <s v=""/>
    <s v=""/>
    <m/>
    <m/>
    <m/>
    <m/>
    <s v=""/>
    <s v=" "/>
    <s v=""/>
    <n v="144"/>
    <s v="PCS"/>
    <n v="3"/>
    <s v="OPJK24W"/>
    <s v="CRAYON / OIL PASTEL JOYKO OP-24S PP CASE SEA WORLD"/>
    <s v="CRAYON / OIL PASTEL JOYKO OP-24S PP CASE SEA WORLD"/>
    <n v="29600"/>
    <n v="0.1"/>
    <m/>
    <n v="3836160"/>
    <m/>
    <m/>
    <n v="25"/>
    <n v="2"/>
    <n v="4262400"/>
    <n v="426240"/>
    <n v="0"/>
    <n v="426240"/>
    <n v="3836160"/>
    <s v=""/>
    <m/>
    <s v="CRAYON / OIL PASTEL JOYKO OP-24S PP CASE SEA WORLDPCS29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70007"/>
    <d v="2023-07-07T00:00:00"/>
    <n v="7"/>
    <s v="G"/>
    <s v="4866"/>
    <s v="nikisae"/>
    <s v="AM 23070007"/>
    <s v="G 4866"/>
    <s v="GUNAWAN HARTONO KUSUMA ( NIKI SAE ) TULUNG AGUNG"/>
    <n v="720"/>
    <s v="PCS"/>
    <n v="10"/>
    <s v="OPTITI24W"/>
    <e v="#N/A"/>
    <s v="CRAYON / OIL PASTEL PUTAR TITI TI-CP-24T TWIST"/>
    <n v="50000"/>
    <n v="0.125"/>
    <m/>
    <n v="31500000"/>
    <s v="NOVI / CONDRO"/>
    <m/>
    <n v="28"/>
    <n v="1"/>
    <n v="36000000"/>
    <n v="4500000"/>
    <n v="0"/>
    <n v="4500000"/>
    <n v="31500000"/>
    <n v="31500000"/>
    <m/>
    <s v="CRAYON / OIL PASTEL PUTAR TITI TI-CP-24T TWISTPCS5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70008"/>
    <d v="2023-07-08T00:00:00"/>
    <n v="8"/>
    <s v="KO"/>
    <s v="4871"/>
    <s v="ANUGERAH"/>
    <s v="AM 23070008"/>
    <s v="KO 4871"/>
    <s v="CV PELITA JAYA (ANUGERAH SEJAHTERA)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30"/>
    <n v="1"/>
    <n v="4140000"/>
    <n v="517500"/>
    <n v="0"/>
    <n v="517500"/>
    <n v="3622500"/>
    <n v="3622500"/>
    <m/>
    <s v="STAPLER SDI 1102 NO.10 (HD-10)LSN13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70009"/>
    <d v="2023-07-08T00:00:00"/>
    <n v="8"/>
    <s v="G"/>
    <s v="4944"/>
    <s v="nikisae"/>
    <s v="AM 23070009"/>
    <s v="G 4944"/>
    <s v="GUNAWAN HARTONO KUSUMA ( NIKI SAE ) TULUNG AGUNG"/>
    <n v="240"/>
    <s v="LSN"/>
    <n v="5"/>
    <s v="TIPJKJK01"/>
    <s v="CORRECTION FLUID JOYKO JK-01"/>
    <s v="CORRECTION FLUID JOYKO JK-01"/>
    <n v="36000"/>
    <n v="0.125"/>
    <m/>
    <n v="7560000"/>
    <s v="NOVI / CONDRO"/>
    <m/>
    <n v="32"/>
    <n v="1"/>
    <n v="8640000"/>
    <n v="1080000"/>
    <n v="0"/>
    <n v="1080000"/>
    <n v="7560000"/>
    <n v="7560000"/>
    <m/>
    <s v="CORRECTION FLUID JOYKO JK-01LSN36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15" firstHeaderRow="1" firstDataRow="1" firstDataCol="1"/>
  <pivotFields count="32">
    <pivotField axis="axisRow" showAll="0" sortType="ascending">
      <items count="11">
        <item x="0"/>
        <item x="2"/>
        <item x="3"/>
        <item x="4"/>
        <item x="5"/>
        <item x="6"/>
        <item x="7"/>
        <item x="8"/>
        <item x="9"/>
        <item x="1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formats count="1">
    <format dxfId="64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0" totalsRowCount="1" headerRowDxfId="99" dataDxfId="98" totalsRowDxfId="97">
  <autoFilter ref="A2:AF259"/>
  <tableColumns count="32">
    <tableColumn id="16" name="//" dataDxfId="96" totalsRowDxfId="35">
      <calculatedColumnFormula>IF(Table1[[#This Row],[No. Invoice :]]="","",ROW())</calculatedColumnFormula>
    </tableColumn>
    <tableColumn id="18" name="h_No. Invoice :" dataDxfId="95" totalsRowDxfId="34">
      <calculatedColumnFormula>IF(Table1[h_Kode Sales :_1]="","",B$1+COUNT(B$2:B2))</calculatedColumnFormula>
    </tableColumn>
    <tableColumn id="2" name="Tgl Invoice :" dataDxfId="94" totalsRowDxfId="33">
      <calculatedColumnFormula>IF(Table1[[#This Row],[H_TGL]]="","",Table1[[#This Row],[H_TGL]]+C$1-1)</calculatedColumnFormula>
    </tableColumn>
    <tableColumn id="32" name="H_TGL" dataDxfId="93" totalsRowDxfId="32"/>
    <tableColumn id="17" name="h_Kode Sales :_1" dataDxfId="92" totalsRowDxfId="31"/>
    <tableColumn id="19" name="h_Kode Sales :_2" dataDxfId="91" totalsRowDxfId="30"/>
    <tableColumn id="20" name="h_toko" dataDxfId="90" totalsRowDxfId="29"/>
    <tableColumn id="1" name="No. Invoice :" dataDxfId="89" totalsRowDxfId="28">
      <calculatedColumnFormula>IF(Table1[[#This Row],[h_No. Invoice :]]="","",CONCATENATE("AM"," ",Table1[[#This Row],[h_No. Invoice :]]))</calculatedColumnFormula>
    </tableColumn>
    <tableColumn id="3" name="Kode Sales :" dataDxfId="88" totalsRowDxfId="27">
      <calculatedColumnFormula>CONCATENATE(UPPER(Table1[[#This Row],[h_Kode Sales :_1]])," ",Table1[[#This Row],[h_Kode Sales :_2]])</calculatedColumnFormula>
    </tableColumn>
    <tableColumn id="4" name="Toko" dataDxfId="87" totalsRowDxfId="26">
      <calculatedColumnFormula>IF(Table1[[#This Row],[h_toko]]="","",INDEX(Table2[e],IF(Table1[[#This Row],[h_toko]]="","",MATCH(Table1[[#This Row],[h_toko]],Table2[a],0)),))</calculatedColumnFormula>
    </tableColumn>
    <tableColumn id="5" name="Qty" dataDxfId="86" totalsRowDxfId="25"/>
    <tableColumn id="6" name="Unit" dataDxfId="85" totalsRowDxfId="24"/>
    <tableColumn id="7" name="C" dataDxfId="84" totalsRowDxfId="23"/>
    <tableColumn id="8" name="h_Item Description" dataDxfId="83" totalsRowDxfId="22"/>
    <tableColumn id="10" name="Column1" dataDxfId="82" totalsRowDxfId="21">
      <calculatedColumnFormula>IF(Table1[[#This Row],[h_Item Description]]="","",INDEX([1]!db[NB PAJAK],MATCH(Table1[[#This Row],[h_Item Description]],[1]!db[kode],0)))</calculatedColumnFormula>
    </tableColumn>
    <tableColumn id="9" name="Item Description" dataDxfId="81" totalsRowDxfId="20"/>
    <tableColumn id="11" name="Unit Price" dataDxfId="80" totalsRowDxfId="19"/>
    <tableColumn id="12" name="Disc 1" dataDxfId="79" totalsRowDxfId="18"/>
    <tableColumn id="13" name="Disc 2" dataDxfId="78" totalsRowDxfId="17"/>
    <tableColumn id="23" name="Amount" dataDxfId="77" totalsRowDxfId="16">
      <calculatedColumnFormula>Table1[[#This Row],[h_hargasetelahdiskon]]</calculatedColumnFormula>
    </tableColumn>
    <tableColumn id="14" name="pembuat nota :" dataDxfId="76" totalsRowDxfId="15"/>
    <tableColumn id="15" name="edited :" dataDxfId="75" totalsRowDxfId="14"/>
    <tableColumn id="21" name="h_id" dataDxfId="74" totalsRowDxfId="13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3" totalsRowDxfId="12">
      <calculatedColumnFormula>IF(Table1[[#This Row],[h_id]]="","",COUNTIF(Table1[h_id],Table1[[#This Row],[h_id]]))</calculatedColumnFormula>
    </tableColumn>
    <tableColumn id="24" name="h_hargasebelumdiskon" dataDxfId="72" totalsRowDxfId="11">
      <calculatedColumnFormula>IF(Table1[Item Description]="","",Table1[[#This Row],[Qty]]*Table1[[#This Row],[Unit Price]])</calculatedColumnFormula>
    </tableColumn>
    <tableColumn id="31" name="h_disc 1" dataDxfId="71" totalsRowDxfId="10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70" totalsRowDxfId="9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69" totalsRowDxfId="8">
      <calculatedColumnFormula>IF(Table1[Item Description]="","",Table1[[#This Row],[h_disc 1]]+Table1[[#This Row],[h_disc 2]])</calculatedColumnFormula>
    </tableColumn>
    <tableColumn id="26" name="h_hargasetelahdiskon" dataDxfId="68" totalsRowDxfId="7">
      <calculatedColumnFormula>IF(Table1[Item Description]="","",Table1[[#This Row],[h_hargasebelumdiskon]]-Table1[[#This Row],[h_diskon]])</calculatedColumnFormula>
    </tableColumn>
    <tableColumn id="27" name="Total Invoice" dataDxfId="67" totalsRowDxfId="6">
      <calculatedColumnFormula>IF(Table1[//]="","",SUMIF(Table1[h_id],Table1[h_id],Table1[h_hargasetelahdiskon]))</calculatedColumnFormula>
    </tableColumn>
    <tableColumn id="28" name="KETERANGAN" dataDxfId="66" totalsRowDxfId="5"/>
    <tableColumn id="29" name="H_A1" dataDxfId="65" totalsRowDxfId="4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4:O58" totalsRowCount="1" headerRowDxfId="63">
  <autoFilter ref="C4:O57"/>
  <tableColumns count="13">
    <tableColumn id="1" name="//" totalsRowLabel="Total" dataDxfId="62">
      <calculatedColumnFormula>IF(ROW()-(COUNTBLANK($C$1:$C$3)+1)&lt;=jNota,A5,"")</calculatedColumnFormula>
    </tableColumn>
    <tableColumn id="2" name="No. Invoice :" dataDxfId="61">
      <calculatedColumnFormula>IF(pajak[[#This Row],[//]]="","",INDEX(Table1[No. Invoice :],pajak[//]-offset))</calculatedColumnFormula>
    </tableColumn>
    <tableColumn id="3" name="Tgl Invoice :" dataDxfId="60">
      <calculatedColumnFormula>IF(pajak[[#This Row],[//]]="","",INDEX(Table1[Tgl Invoice :],pajak[//]-offset))</calculatedColumnFormula>
    </tableColumn>
    <tableColumn id="4" name="Kode Sales :" dataDxfId="59">
      <calculatedColumnFormula>IF(pajak[[#This Row],[//]]="","",INDEX(Table1[Kode Sales :],pajak[//]-offset))</calculatedColumnFormula>
    </tableColumn>
    <tableColumn id="5" name="Toko" dataDxfId="58">
      <calculatedColumnFormula>IF(pajak[[#This Row],[//]]="","",INDEX(Table1[Toko],pajak[//]-offset))</calculatedColumnFormula>
    </tableColumn>
    <tableColumn id="6" name="Total" totalsRowFunction="sum" dataDxfId="57" totalsRowDxfId="56">
      <calculatedColumnFormula>IF(pajak[[#This Row],[//]]="","",SUMIF(Table1[h_id],pajak[[#This Row],[//]],Table1[h_hargasebelumdiskon]))</calculatedColumnFormula>
    </tableColumn>
    <tableColumn id="7" name="Diskon" totalsRowFunction="sum" dataDxfId="55" totalsRowDxfId="54">
      <calculatedColumnFormula>IF(pajak[[#This Row],[//]]="","",SUMIF(Table1[h_id],pajak[[#This Row],[//]],Table1[h_diskon]))</calculatedColumnFormula>
    </tableColumn>
    <tableColumn id="8" name="Sub Total" totalsRowFunction="sum" dataDxfId="53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51" totalsRowDxfId="50">
      <calculatedColumnFormula>IF(pajak[//]="","",pajak[[#This Row],[Sub Total]]/1.11*11%)</calculatedColumnFormula>
    </tableColumn>
    <tableColumn id="10" name="Total Invoice" totalsRowFunction="sum" dataDxfId="49" totalsRowDxfId="48">
      <calculatedColumnFormula>pajak[[#This Row],[Sub Total]]</calculatedColumnFormula>
    </tableColumn>
    <tableColumn id="14" name="pembuat nota" dataDxfId="47">
      <calculatedColumnFormula>IF(pajak[[#This Row],[//]]="","",INDEX(Table1[pembuat nota :],pajak[//]-offset))</calculatedColumnFormula>
    </tableColumn>
    <tableColumn id="15" name="edited" dataDxfId="46">
      <calculatedColumnFormula>IF(pajak[[#This Row],[//]]="","",IF(INDEX(Table1[edited :],pajak[//]-offset)="","",INDEX(Table1[edited :],pajak[//]-offset)))</calculatedColumnFormula>
    </tableColumn>
    <tableColumn id="12" name="4" dataDxfId="4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Q4:W57" totalsRowShown="0" headerRowDxfId="44">
  <autoFilter ref="Q4:W57"/>
  <tableColumns count="7">
    <tableColumn id="8" name="AM" dataDxfId="43">
      <calculatedColumnFormula>Table4[[#Headers],[AM]]</calculatedColumnFormula>
    </tableColumn>
    <tableColumn id="2" name="---" dataDxfId="42">
      <calculatedColumnFormula>R$3+ROW()-5</calculatedColumnFormula>
    </tableColumn>
    <tableColumn id="7" name="No. Invoice :" dataDxfId="41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0">
      <calculatedColumnFormula>IF((INDEX(INDIRECT($3:$3),Table4[[#This Row],[No. Invoice :]]+$2:$2))=INDIRECT("pajak[@["&amp;Table4[#Headers]&amp;"]]"),1)</calculatedColumnFormula>
    </tableColumn>
    <tableColumn id="6" name="Tgl Invoice :" dataDxfId="39">
      <calculatedColumnFormula>IF((INDEX(INDIRECT($3:$3),Table4[[#This Row],[No. Invoice :]]+$2:$2))=INDIRECT("pajak[@["&amp;Table4[#Headers]&amp;"]]"),1)</calculatedColumnFormula>
    </tableColumn>
    <tableColumn id="4" name="Total Invoice" dataDxfId="38">
      <calculatedColumnFormula>IF((INDEX(INDIRECT($3:$3),Table4[[#This Row],[No. Invoice :]]+$2:$2))=INDIRECT("pajak[@["&amp;Table4[#Headers]&amp;"]]"),1)</calculatedColumnFormula>
    </tableColumn>
    <tableColumn id="3" name="pembuat nota" dataDxfId="37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:M39" totalsRowShown="0">
  <autoFilter ref="A2:M39"/>
  <tableColumns count="13">
    <tableColumn id="1" name="//">
      <calculatedColumnFormula>ROW()</calculatedColumnFormula>
    </tableColumn>
    <tableColumn id="2" name="A" dataDxfId="0">
      <calculatedColumnFormula>[2]Invoice!$A:$A</calculatedColumnFormula>
    </tableColumn>
    <tableColumn id="3" name="B"/>
    <tableColumn id="4" name="C"/>
    <tableColumn id="5" name="D"/>
    <tableColumn id="6" name="E"/>
    <tableColumn id="7" name="F"/>
    <tableColumn id="8" name="G"/>
    <tableColumn id="9" name="H"/>
    <tableColumn id="10" name="I" dataDxfId="3"/>
    <tableColumn id="11" name="J"/>
    <tableColumn id="12" name="K"/>
    <tableColumn id="13" name="L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22" totalsRowShown="0">
  <autoFilter ref="A2:E22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6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drawing" Target="../drawings/drawing1.xml"/><Relationship Id="rId7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60"/>
  <sheetViews>
    <sheetView topLeftCell="D1" zoomScale="85" zoomScaleNormal="85" workbookViewId="0">
      <selection activeCell="V32" sqref="V32"/>
    </sheetView>
  </sheetViews>
  <sheetFormatPr defaultRowHeight="15" x14ac:dyDescent="0.25"/>
  <cols>
    <col min="1" max="1" width="4.7109375" style="282" customWidth="1"/>
    <col min="2" max="2" width="9.28515625" style="282" customWidth="1"/>
    <col min="3" max="3" width="10.85546875" style="283" customWidth="1"/>
    <col min="4" max="4" width="10.85546875" style="294" customWidth="1"/>
    <col min="5" max="5" width="6.7109375" style="282" customWidth="1"/>
    <col min="6" max="6" width="5.140625" style="284" customWidth="1"/>
    <col min="7" max="7" width="11.85546875" style="282" customWidth="1"/>
    <col min="8" max="8" width="12.5703125" style="282" customWidth="1"/>
    <col min="9" max="9" width="8" style="291" customWidth="1"/>
    <col min="10" max="10" width="50.85546875" style="282" customWidth="1"/>
    <col min="11" max="11" width="5.140625" style="282" customWidth="1"/>
    <col min="12" max="12" width="4.85546875" style="282" customWidth="1"/>
    <col min="13" max="13" width="3.140625" style="282" customWidth="1"/>
    <col min="14" max="14" width="24.42578125" style="282" customWidth="1"/>
    <col min="15" max="15" width="37.140625" style="282" bestFit="1" customWidth="1"/>
    <col min="16" max="16" width="52.42578125" style="282" customWidth="1"/>
    <col min="17" max="17" width="11.5703125" style="282" customWidth="1"/>
    <col min="18" max="18" width="7.140625" style="285" customWidth="1"/>
    <col min="19" max="19" width="7.140625" style="286" customWidth="1"/>
    <col min="20" max="20" width="14.28515625" style="286" customWidth="1"/>
    <col min="21" max="21" width="16.85546875" style="285" customWidth="1"/>
    <col min="22" max="22" width="15" style="282" customWidth="1"/>
    <col min="23" max="23" width="4.140625" style="282" customWidth="1"/>
    <col min="24" max="24" width="3.140625" style="282" customWidth="1"/>
    <col min="25" max="27" width="14.28515625" style="282" customWidth="1"/>
    <col min="28" max="28" width="13.28515625" style="285" customWidth="1"/>
    <col min="29" max="29" width="14.28515625" style="285" customWidth="1"/>
    <col min="30" max="30" width="25.5703125" style="285" customWidth="1"/>
    <col min="31" max="31" width="59.28515625" style="282" bestFit="1" customWidth="1"/>
    <col min="32" max="16384" width="9.140625" style="282"/>
  </cols>
  <sheetData>
    <row r="1" spans="1:32" x14ac:dyDescent="0.25">
      <c r="A1" s="282" t="e">
        <f>cou</f>
        <v>#NAME?</v>
      </c>
      <c r="B1" s="282">
        <v>23070001</v>
      </c>
      <c r="C1" s="283">
        <v>45108</v>
      </c>
      <c r="I1" s="282"/>
      <c r="Q1" s="285"/>
      <c r="R1" s="286"/>
      <c r="T1" s="285"/>
      <c r="U1" s="282"/>
      <c r="Y1" s="285"/>
      <c r="Z1" s="285"/>
      <c r="AA1" s="285"/>
      <c r="AD1" s="282"/>
    </row>
    <row r="2" spans="1:32" x14ac:dyDescent="0.25">
      <c r="A2" s="282" t="s">
        <v>14</v>
      </c>
      <c r="B2" s="282" t="s">
        <v>30</v>
      </c>
      <c r="C2" s="287" t="s">
        <v>2</v>
      </c>
      <c r="D2" s="295" t="s">
        <v>122</v>
      </c>
      <c r="E2" s="282" t="s">
        <v>31</v>
      </c>
      <c r="F2" s="284" t="s">
        <v>32</v>
      </c>
      <c r="G2" s="282" t="s">
        <v>38</v>
      </c>
      <c r="H2" s="288" t="s">
        <v>1</v>
      </c>
      <c r="I2" s="288" t="s">
        <v>3</v>
      </c>
      <c r="J2" s="282" t="s">
        <v>4</v>
      </c>
      <c r="K2" s="282" t="s">
        <v>5</v>
      </c>
      <c r="L2" s="282" t="s">
        <v>6</v>
      </c>
      <c r="M2" s="282" t="s">
        <v>7</v>
      </c>
      <c r="N2" s="282" t="s">
        <v>84</v>
      </c>
      <c r="O2" s="282" t="s">
        <v>0</v>
      </c>
      <c r="P2" s="282" t="s">
        <v>8</v>
      </c>
      <c r="Q2" s="285" t="s">
        <v>9</v>
      </c>
      <c r="R2" s="286" t="s">
        <v>10</v>
      </c>
      <c r="S2" s="286" t="s">
        <v>11</v>
      </c>
      <c r="T2" s="285" t="s">
        <v>20</v>
      </c>
      <c r="U2" s="282" t="s">
        <v>12</v>
      </c>
      <c r="V2" s="282" t="s">
        <v>13</v>
      </c>
      <c r="W2" s="282" t="s">
        <v>40</v>
      </c>
      <c r="X2" s="282" t="s">
        <v>45</v>
      </c>
      <c r="Y2" s="285" t="s">
        <v>47</v>
      </c>
      <c r="Z2" s="285" t="s">
        <v>106</v>
      </c>
      <c r="AA2" s="285" t="s">
        <v>107</v>
      </c>
      <c r="AB2" s="285" t="s">
        <v>48</v>
      </c>
      <c r="AC2" s="285" t="s">
        <v>49</v>
      </c>
      <c r="AD2" s="282" t="s">
        <v>53</v>
      </c>
      <c r="AE2" s="282" t="s">
        <v>86</v>
      </c>
      <c r="AF2" s="282" t="s">
        <v>100</v>
      </c>
    </row>
    <row r="3" spans="1:32" x14ac:dyDescent="0.25">
      <c r="A3" s="289">
        <f>IF(Table1[[#This Row],[No. Invoice :]]="","",ROW())</f>
        <v>3</v>
      </c>
      <c r="B3" s="289">
        <f>IF(Table1[h_Kode Sales :_1]="","",B$1+COUNT(B$2:B2))</f>
        <v>23070001</v>
      </c>
      <c r="C3" s="283">
        <f>IF(Table1[[#This Row],[H_TGL]]="","",Table1[[#This Row],[H_TGL]]+C$1-1)</f>
        <v>45111</v>
      </c>
      <c r="D3" s="294">
        <v>4</v>
      </c>
      <c r="E3" s="282" t="s">
        <v>123</v>
      </c>
      <c r="F3" s="284" t="s">
        <v>124</v>
      </c>
      <c r="G3" s="282" t="s">
        <v>76</v>
      </c>
      <c r="H3" s="289" t="str">
        <f>IF(Table1[[#This Row],[h_No. Invoice :]]="","",CONCATENATE("AM"," ",Table1[[#This Row],[h_No. Invoice :]]))</f>
        <v>AM 23070001</v>
      </c>
      <c r="I3" s="290" t="str">
        <f>CONCATENATE(UPPER(Table1[[#This Row],[h_Kode Sales :_1]])," ",Table1[[#This Row],[h_Kode Sales :_2]])</f>
        <v>KO 4721</v>
      </c>
      <c r="J3" s="289" t="str">
        <f>IF(Table1[[#This Row],[h_toko]]="","",INDEX(Table2[e],IF(Table1[[#This Row],[h_toko]]="","",MATCH(Table1[[#This Row],[h_toko]],Table2[a],0)),))</f>
        <v>CV SINAR CAHAYA NIRMALA BREBES</v>
      </c>
      <c r="K3" s="282">
        <v>2</v>
      </c>
      <c r="L3" s="282" t="s">
        <v>125</v>
      </c>
      <c r="O3" s="289" t="str">
        <f>IF(Table1[[#This Row],[h_Item Description]]="","",INDEX([1]!db[NB PAJAK],MATCH(Table1[[#This Row],[h_Item Description]],[1]!db[kode],0)))</f>
        <v/>
      </c>
      <c r="P3" s="282" t="s">
        <v>127</v>
      </c>
      <c r="Q3" s="285">
        <v>21600</v>
      </c>
      <c r="R3" s="286">
        <v>0.1</v>
      </c>
      <c r="T3" s="285">
        <f>Table1[[#This Row],[h_hargasetelahdiskon]]</f>
        <v>38880</v>
      </c>
      <c r="U3" s="285" t="s">
        <v>129</v>
      </c>
      <c r="W3" s="289">
        <f ca="1">IF(Table1[[#This Row],[Item Description]]="","",IF(Table1[[#This Row],[//]]="",INDIRECT(ADDRESS(ROW()-1,COLUMN())),Table1[[#This Row],[//]]))</f>
        <v>3</v>
      </c>
      <c r="X3" s="289">
        <f ca="1">IF(Table1[[#This Row],[h_id]]="","",COUNTIF(Table1[h_id],Table1[[#This Row],[h_id]]))</f>
        <v>2</v>
      </c>
      <c r="Y3" s="285">
        <f>IF(Table1[Item Description]="","",Table1[[#This Row],[Qty]]*Table1[[#This Row],[Unit Price]])</f>
        <v>43200</v>
      </c>
      <c r="Z3" s="285">
        <f>IF(Table1[[#This Row],[h_hargasebelumdiskon]]="","",IF(Table1[[#This Row],[Disc 1]]="",0,Table1[[#This Row],[h_hargasebelumdiskon]]*Table1[[#This Row],[Disc 1]]))</f>
        <v>4320</v>
      </c>
      <c r="AA3" s="285">
        <f>IF(Table1[[#This Row],[h_hargasebelumdiskon]]="","",IF(Table1[[#This Row],[Disc 2]]="",0,(Table1[[#This Row],[h_hargasebelumdiskon]]-Table1[[#This Row],[h_disc 1]])*Table1[[#This Row],[Disc 2]]))</f>
        <v>0</v>
      </c>
      <c r="AB3" s="285">
        <f>IF(Table1[Item Description]="","",Table1[[#This Row],[h_disc 1]]+Table1[[#This Row],[h_disc 2]])</f>
        <v>4320</v>
      </c>
      <c r="AC3" s="285">
        <f>IF(Table1[Item Description]="","",Table1[[#This Row],[h_hargasebelumdiskon]]-Table1[[#This Row],[h_diskon]])</f>
        <v>38880</v>
      </c>
      <c r="AD3" s="285">
        <f ca="1">IF(Table1[//]="","",SUMIF(Table1[h_id],Table1[h_id],Table1[h_hargasetelahdiskon]))</f>
        <v>578880</v>
      </c>
      <c r="AE3" s="285"/>
      <c r="AF3" s="285" t="str">
        <f>Table1[[#This Row],[Item Description]]&amp;Table1[[#This Row],[Unit]]&amp;Table1[[#This Row],[Unit Price]]</f>
        <v>LEM SUPER 3 GR KENKO SG-03A (isi 12 pc)LS21600</v>
      </c>
    </row>
    <row r="4" spans="1:32" x14ac:dyDescent="0.25">
      <c r="A4" s="289" t="str">
        <f>IF(Table1[[#This Row],[No. Invoice :]]="","",ROW())</f>
        <v/>
      </c>
      <c r="B4" s="289" t="str">
        <f>IF(Table1[h_Kode Sales :_1]="","",B$1+COUNT(B$2:B3))</f>
        <v/>
      </c>
      <c r="C4" s="283" t="str">
        <f>IF(Table1[[#This Row],[H_TGL]]="","",Table1[[#This Row],[H_TGL]]+C$1-1)</f>
        <v/>
      </c>
      <c r="H4" s="289" t="str">
        <f>IF(Table1[[#This Row],[h_No. Invoice :]]="","",CONCATENATE("AM"," ",Table1[[#This Row],[h_No. Invoice :]]))</f>
        <v/>
      </c>
      <c r="I4" s="290" t="str">
        <f>CONCATENATE(UPPER(Table1[[#This Row],[h_Kode Sales :_1]])," ",Table1[[#This Row],[h_Kode Sales :_2]])</f>
        <v xml:space="preserve"> </v>
      </c>
      <c r="J4" s="289" t="str">
        <f>IF(Table1[[#This Row],[h_toko]]="","",INDEX(Table2[e],IF(Table1[[#This Row],[h_toko]]="","",MATCH(Table1[[#This Row],[h_toko]],Table2[a],0)),))</f>
        <v/>
      </c>
      <c r="K4" s="282">
        <v>20</v>
      </c>
      <c r="L4" s="282" t="s">
        <v>126</v>
      </c>
      <c r="O4" s="289" t="str">
        <f>IF(Table1[[#This Row],[h_Item Description]]="","",INDEX([1]!db[NB PAJAK],MATCH(Table1[[#This Row],[h_Item Description]],[1]!db[kode],0)))</f>
        <v/>
      </c>
      <c r="P4" s="289" t="s">
        <v>128</v>
      </c>
      <c r="Q4" s="285">
        <v>30000</v>
      </c>
      <c r="R4" s="286">
        <v>0.1</v>
      </c>
      <c r="T4" s="285">
        <f>Table1[[#This Row],[h_hargasetelahdiskon]]</f>
        <v>540000</v>
      </c>
      <c r="W4" s="289">
        <f ca="1">IF(Table1[[#This Row],[Item Description]]="","",IF(Table1[[#This Row],[//]]="",INDIRECT(ADDRESS(ROW()-1,COLUMN())),Table1[[#This Row],[//]]))</f>
        <v>3</v>
      </c>
      <c r="X4" s="289">
        <f ca="1">IF(Table1[[#This Row],[h_id]]="","",COUNTIF(Table1[h_id],Table1[[#This Row],[h_id]]))</f>
        <v>2</v>
      </c>
      <c r="Y4" s="285">
        <f>IF(Table1[Item Description]="","",Table1[[#This Row],[Qty]]*Table1[[#This Row],[Unit Price]])</f>
        <v>600000</v>
      </c>
      <c r="Z4" s="285">
        <f>IF(Table1[[#This Row],[h_hargasebelumdiskon]]="","",IF(Table1[[#This Row],[Disc 1]]="",0,Table1[[#This Row],[h_hargasebelumdiskon]]*Table1[[#This Row],[Disc 1]]))</f>
        <v>60000</v>
      </c>
      <c r="AA4" s="285">
        <f>IF(Table1[[#This Row],[h_hargasebelumdiskon]]="","",IF(Table1[[#This Row],[Disc 2]]="",0,(Table1[[#This Row],[h_hargasebelumdiskon]]-Table1[[#This Row],[h_disc 1]])*Table1[[#This Row],[Disc 2]]))</f>
        <v>0</v>
      </c>
      <c r="AB4" s="285">
        <f>IF(Table1[Item Description]="","",Table1[[#This Row],[h_disc 1]]+Table1[[#This Row],[h_disc 2]])</f>
        <v>60000</v>
      </c>
      <c r="AC4" s="285">
        <f>IF(Table1[Item Description]="","",Table1[[#This Row],[h_hargasebelumdiskon]]-Table1[[#This Row],[h_diskon]])</f>
        <v>540000</v>
      </c>
      <c r="AD4" s="285" t="str">
        <f>IF(Table1[//]="","",SUMIF(Table1[h_id],Table1[h_id],Table1[h_hargasetelahdiskon]))</f>
        <v/>
      </c>
      <c r="AE4" s="285"/>
      <c r="AF4" s="285" t="str">
        <f>Table1[[#This Row],[Item Description]]&amp;Table1[[#This Row],[Unit]]&amp;Table1[[#This Row],[Unit Price]]</f>
        <v>STIP / PENGHAPUS KENKO ERB-20SQ HITAMBOX30000</v>
      </c>
    </row>
    <row r="5" spans="1:32" x14ac:dyDescent="0.25">
      <c r="A5" s="289" t="str">
        <f>IF(Table1[[#This Row],[No. Invoice :]]="","",ROW())</f>
        <v/>
      </c>
      <c r="B5" s="289" t="str">
        <f>IF(Table1[h_Kode Sales :_1]="","",B$1+COUNT(B$2:B4))</f>
        <v/>
      </c>
      <c r="C5" s="283" t="str">
        <f>IF(Table1[[#This Row],[H_TGL]]="","",Table1[[#This Row],[H_TGL]]+C$1-1)</f>
        <v/>
      </c>
      <c r="H5" s="289" t="str">
        <f>IF(Table1[[#This Row],[h_No. Invoice :]]="","",CONCATENATE("AM"," ",Table1[[#This Row],[h_No. Invoice :]]))</f>
        <v/>
      </c>
      <c r="I5" s="290" t="str">
        <f>CONCATENATE(UPPER(Table1[[#This Row],[h_Kode Sales :_1]])," ",Table1[[#This Row],[h_Kode Sales :_2]])</f>
        <v xml:space="preserve"> </v>
      </c>
      <c r="J5" s="289" t="str">
        <f>IF(Table1[[#This Row],[h_toko]]="","",INDEX(Table2[e],IF(Table1[[#This Row],[h_toko]]="","",MATCH(Table1[[#This Row],[h_toko]],Table2[a],0)),))</f>
        <v/>
      </c>
      <c r="O5" s="289" t="str">
        <f>IF(Table1[[#This Row],[h_Item Description]]="","",INDEX([1]!db[NB PAJAK],MATCH(Table1[[#This Row],[h_Item Description]],[1]!db[kode],0)))</f>
        <v/>
      </c>
      <c r="Q5" s="285"/>
      <c r="R5" s="286"/>
      <c r="T5" s="285" t="str">
        <f>Table1[[#This Row],[h_hargasetelahdiskon]]</f>
        <v/>
      </c>
      <c r="W5" s="289" t="str">
        <f ca="1">IF(Table1[[#This Row],[Item Description]]="","",IF(Table1[[#This Row],[//]]="",INDIRECT(ADDRESS(ROW()-1,COLUMN())),Table1[[#This Row],[//]]))</f>
        <v/>
      </c>
      <c r="X5" s="289" t="str">
        <f ca="1">IF(Table1[[#This Row],[h_id]]="","",COUNTIF(Table1[h_id],Table1[[#This Row],[h_id]]))</f>
        <v/>
      </c>
      <c r="Y5" s="285" t="str">
        <f>IF(Table1[Item Description]="","",Table1[[#This Row],[Qty]]*Table1[[#This Row],[Unit Price]])</f>
        <v/>
      </c>
      <c r="Z5" s="285" t="str">
        <f>IF(Table1[[#This Row],[h_hargasebelumdiskon]]="","",IF(Table1[[#This Row],[Disc 1]]="",0,Table1[[#This Row],[h_hargasebelumdiskon]]*Table1[[#This Row],[Disc 1]]))</f>
        <v/>
      </c>
      <c r="AA5" s="285" t="str">
        <f>IF(Table1[[#This Row],[h_hargasebelumdiskon]]="","",IF(Table1[[#This Row],[Disc 2]]="",0,(Table1[[#This Row],[h_hargasebelumdiskon]]-Table1[[#This Row],[h_disc 1]])*Table1[[#This Row],[Disc 2]]))</f>
        <v/>
      </c>
      <c r="AB5" s="285" t="str">
        <f>IF(Table1[Item Description]="","",Table1[[#This Row],[h_disc 1]]+Table1[[#This Row],[h_disc 2]])</f>
        <v/>
      </c>
      <c r="AC5" s="285" t="str">
        <f>IF(Table1[Item Description]="","",Table1[[#This Row],[h_hargasebelumdiskon]]-Table1[[#This Row],[h_diskon]])</f>
        <v/>
      </c>
      <c r="AD5" s="285" t="str">
        <f>IF(Table1[//]="","",SUMIF(Table1[h_id],Table1[h_id],Table1[h_hargasetelahdiskon]))</f>
        <v/>
      </c>
      <c r="AE5" s="285"/>
      <c r="AF5" s="285" t="str">
        <f>Table1[[#This Row],[Item Description]]&amp;Table1[[#This Row],[Unit]]&amp;Table1[[#This Row],[Unit Price]]</f>
        <v/>
      </c>
    </row>
    <row r="6" spans="1:32" x14ac:dyDescent="0.25">
      <c r="A6" s="289">
        <f>IF(Table1[[#This Row],[No. Invoice :]]="","",ROW())</f>
        <v>6</v>
      </c>
      <c r="B6" s="289">
        <f>IF(Table1[h_Kode Sales :_1]="","",B$1+COUNT(B$2:B5))</f>
        <v>23070002</v>
      </c>
      <c r="C6" s="283">
        <f>IF(Table1[[#This Row],[H_TGL]]="","",Table1[[#This Row],[H_TGL]]+C$1-1)</f>
        <v>45112</v>
      </c>
      <c r="D6" s="294">
        <v>5</v>
      </c>
      <c r="E6" s="282" t="s">
        <v>130</v>
      </c>
      <c r="F6" s="284" t="s">
        <v>131</v>
      </c>
      <c r="G6" s="282" t="s">
        <v>115</v>
      </c>
      <c r="H6" s="289" t="str">
        <f>IF(Table1[[#This Row],[h_No. Invoice :]]="","",CONCATENATE("AM"," ",Table1[[#This Row],[h_No. Invoice :]]))</f>
        <v>AM 23070002</v>
      </c>
      <c r="I6" s="290" t="str">
        <f>CONCATENATE(UPPER(Table1[[#This Row],[h_Kode Sales :_1]])," ",Table1[[#This Row],[h_Kode Sales :_2]])</f>
        <v>G 4920</v>
      </c>
      <c r="J6" s="289" t="str">
        <f>IF(Table1[[#This Row],[h_toko]]="","",INDEX(Table2[e],IF(Table1[[#This Row],[h_toko]]="","",MATCH(Table1[[#This Row],[h_toko]],Table2[a],0)),))</f>
        <v>GUNAWAN HARTONO KUSUMA ( NIKI SAE ) TULUNG AGUNG</v>
      </c>
      <c r="K6" s="282">
        <v>80</v>
      </c>
      <c r="L6" s="282" t="s">
        <v>125</v>
      </c>
      <c r="M6" s="282">
        <v>2</v>
      </c>
      <c r="O6" s="289" t="str">
        <f>IF(Table1[[#This Row],[h_Item Description]]="","",INDEX([1]!db[NB PAJAK],MATCH(Table1[[#This Row],[h_Item Description]],[1]!db[kode],0)))</f>
        <v/>
      </c>
      <c r="P6" s="282" t="s">
        <v>133</v>
      </c>
      <c r="Q6" s="285">
        <v>49200</v>
      </c>
      <c r="R6" s="286">
        <v>0.125</v>
      </c>
      <c r="T6" s="285">
        <f>Table1[[#This Row],[h_hargasetelahdiskon]]</f>
        <v>3444000</v>
      </c>
      <c r="U6" s="285" t="s">
        <v>135</v>
      </c>
      <c r="W6" s="289">
        <f ca="1">IF(Table1[[#This Row],[Item Description]]="","",IF(Table1[[#This Row],[//]]="",INDIRECT(ADDRESS(ROW()-1,COLUMN())),Table1[[#This Row],[//]]))</f>
        <v>6</v>
      </c>
      <c r="X6" s="289">
        <f ca="1">IF(Table1[[#This Row],[h_id]]="","",COUNTIF(Table1[h_id],Table1[[#This Row],[h_id]]))</f>
        <v>2</v>
      </c>
      <c r="Y6" s="285">
        <f>IF(Table1[Item Description]="","",Table1[[#This Row],[Qty]]*Table1[[#This Row],[Unit Price]])</f>
        <v>3936000</v>
      </c>
      <c r="Z6" s="285">
        <f>IF(Table1[[#This Row],[h_hargasebelumdiskon]]="","",IF(Table1[[#This Row],[Disc 1]]="",0,Table1[[#This Row],[h_hargasebelumdiskon]]*Table1[[#This Row],[Disc 1]]))</f>
        <v>492000</v>
      </c>
      <c r="AA6" s="285">
        <f>IF(Table1[[#This Row],[h_hargasebelumdiskon]]="","",IF(Table1[[#This Row],[Disc 2]]="",0,(Table1[[#This Row],[h_hargasebelumdiskon]]-Table1[[#This Row],[h_disc 1]])*Table1[[#This Row],[Disc 2]]))</f>
        <v>0</v>
      </c>
      <c r="AB6" s="285">
        <f>IF(Table1[Item Description]="","",Table1[[#This Row],[h_disc 1]]+Table1[[#This Row],[h_disc 2]])</f>
        <v>492000</v>
      </c>
      <c r="AC6" s="285">
        <f>IF(Table1[Item Description]="","",Table1[[#This Row],[h_hargasebelumdiskon]]-Table1[[#This Row],[h_diskon]])</f>
        <v>3444000</v>
      </c>
      <c r="AD6" s="285">
        <f ca="1">IF(Table1[//]="","",SUMIF(Table1[h_id],Table1[h_id],Table1[h_hargasetelahdiskon]))</f>
        <v>9980250</v>
      </c>
      <c r="AE6" s="285"/>
      <c r="AF6" s="285" t="str">
        <f>Table1[[#This Row],[Item Description]]&amp;Table1[[#This Row],[Unit]]&amp;Table1[[#This Row],[Unit Price]]</f>
        <v>ISI CUTTER 18 MM JOYKO L-150 MH (BESAR)LS49200</v>
      </c>
    </row>
    <row r="7" spans="1:32" x14ac:dyDescent="0.25">
      <c r="A7" s="289" t="str">
        <f>IF(Table1[[#This Row],[No. Invoice :]]="","",ROW())</f>
        <v/>
      </c>
      <c r="B7" s="289" t="str">
        <f>IF(Table1[h_Kode Sales :_1]="","",B$1+COUNT(B$2:B6))</f>
        <v/>
      </c>
      <c r="C7" s="283" t="str">
        <f>IF(Table1[[#This Row],[H_TGL]]="","",Table1[[#This Row],[H_TGL]]+C$1-1)</f>
        <v/>
      </c>
      <c r="H7" s="289" t="str">
        <f>IF(Table1[[#This Row],[h_No. Invoice :]]="","",CONCATENATE("AM"," ",Table1[[#This Row],[h_No. Invoice :]]))</f>
        <v/>
      </c>
      <c r="I7" s="290" t="str">
        <f>CONCATENATE(UPPER(Table1[[#This Row],[h_Kode Sales :_1]])," ",Table1[[#This Row],[h_Kode Sales :_2]])</f>
        <v xml:space="preserve"> </v>
      </c>
      <c r="J7" s="289" t="str">
        <f>IF(Table1[[#This Row],[h_toko]]="","",INDEX(Table2[e],IF(Table1[[#This Row],[h_toko]]="","",MATCH(Table1[[#This Row],[h_toko]],Table2[a],0)),))</f>
        <v/>
      </c>
      <c r="K7" s="282">
        <v>180</v>
      </c>
      <c r="L7" s="282" t="s">
        <v>132</v>
      </c>
      <c r="M7" s="282">
        <v>5</v>
      </c>
      <c r="O7" s="289" t="str">
        <f>IF(Table1[[#This Row],[h_Item Description]]="","",INDEX([1]!db[NB PAJAK],MATCH(Table1[[#This Row],[h_Item Description]],[1]!db[kode],0)))</f>
        <v/>
      </c>
      <c r="P7" s="282" t="s">
        <v>134</v>
      </c>
      <c r="Q7" s="285">
        <v>41500</v>
      </c>
      <c r="R7" s="286">
        <v>0.125</v>
      </c>
      <c r="T7" s="285">
        <f>Table1[[#This Row],[h_hargasetelahdiskon]]</f>
        <v>6536250</v>
      </c>
      <c r="W7" s="289">
        <f ca="1">IF(Table1[[#This Row],[Item Description]]="","",IF(Table1[[#This Row],[//]]="",INDIRECT(ADDRESS(ROW()-1,COLUMN())),Table1[[#This Row],[//]]))</f>
        <v>6</v>
      </c>
      <c r="X7" s="289">
        <f ca="1">IF(Table1[[#This Row],[h_id]]="","",COUNTIF(Table1[h_id],Table1[[#This Row],[h_id]]))</f>
        <v>2</v>
      </c>
      <c r="Y7" s="285">
        <f>IF(Table1[Item Description]="","",Table1[[#This Row],[Qty]]*Table1[[#This Row],[Unit Price]])</f>
        <v>7470000</v>
      </c>
      <c r="Z7" s="285">
        <f>IF(Table1[[#This Row],[h_hargasebelumdiskon]]="","",IF(Table1[[#This Row],[Disc 1]]="",0,Table1[[#This Row],[h_hargasebelumdiskon]]*Table1[[#This Row],[Disc 1]]))</f>
        <v>933750</v>
      </c>
      <c r="AA7" s="285">
        <f>IF(Table1[[#This Row],[h_hargasebelumdiskon]]="","",IF(Table1[[#This Row],[Disc 2]]="",0,(Table1[[#This Row],[h_hargasebelumdiskon]]-Table1[[#This Row],[h_disc 1]])*Table1[[#This Row],[Disc 2]]))</f>
        <v>0</v>
      </c>
      <c r="AB7" s="285">
        <f>IF(Table1[Item Description]="","",Table1[[#This Row],[h_disc 1]]+Table1[[#This Row],[h_disc 2]])</f>
        <v>933750</v>
      </c>
      <c r="AC7" s="285">
        <f>IF(Table1[Item Description]="","",Table1[[#This Row],[h_hargasebelumdiskon]]-Table1[[#This Row],[h_diskon]])</f>
        <v>6536250</v>
      </c>
      <c r="AD7" s="285" t="str">
        <f>IF(Table1[//]="","",SUMIF(Table1[h_id],Table1[h_id],Table1[h_hargasetelahdiskon]))</f>
        <v/>
      </c>
      <c r="AE7" s="285"/>
      <c r="AF7" s="285" t="str">
        <f>Table1[[#This Row],[Item Description]]&amp;Table1[[#This Row],[Unit]]&amp;Table1[[#This Row],[Unit Price]]</f>
        <v>CRAYON / OIL PASTEL JOYKO OP-36S PP CASE SEA WORLDPC41500</v>
      </c>
    </row>
    <row r="8" spans="1:32" x14ac:dyDescent="0.25">
      <c r="A8" s="289" t="str">
        <f>IF(Table1[[#This Row],[No. Invoice :]]="","",ROW())</f>
        <v/>
      </c>
      <c r="B8" s="289" t="str">
        <f>IF(Table1[h_Kode Sales :_1]="","",B$1+COUNT(B$2:B7))</f>
        <v/>
      </c>
      <c r="C8" s="283" t="str">
        <f>IF(Table1[[#This Row],[H_TGL]]="","",Table1[[#This Row],[H_TGL]]+C$1-1)</f>
        <v/>
      </c>
      <c r="H8" s="289" t="str">
        <f>IF(Table1[[#This Row],[h_No. Invoice :]]="","",CONCATENATE("AM"," ",Table1[[#This Row],[h_No. Invoice :]]))</f>
        <v/>
      </c>
      <c r="I8" s="290" t="str">
        <f>CONCATENATE(UPPER(Table1[[#This Row],[h_Kode Sales :_1]])," ",Table1[[#This Row],[h_Kode Sales :_2]])</f>
        <v xml:space="preserve"> </v>
      </c>
      <c r="J8" s="289" t="str">
        <f>IF(Table1[[#This Row],[h_toko]]="","",INDEX(Table2[e],IF(Table1[[#This Row],[h_toko]]="","",MATCH(Table1[[#This Row],[h_toko]],Table2[a],0)),))</f>
        <v/>
      </c>
      <c r="O8" s="289" t="str">
        <f>IF(Table1[[#This Row],[h_Item Description]]="","",INDEX([1]!db[NB PAJAK],MATCH(Table1[[#This Row],[h_Item Description]],[1]!db[kode],0)))</f>
        <v/>
      </c>
      <c r="Q8" s="285"/>
      <c r="R8" s="286"/>
      <c r="T8" s="285" t="str">
        <f>Table1[[#This Row],[h_hargasetelahdiskon]]</f>
        <v/>
      </c>
      <c r="W8" s="289" t="str">
        <f ca="1">IF(Table1[[#This Row],[Item Description]]="","",IF(Table1[[#This Row],[//]]="",INDIRECT(ADDRESS(ROW()-1,COLUMN())),Table1[[#This Row],[//]]))</f>
        <v/>
      </c>
      <c r="X8" s="289" t="str">
        <f ca="1">IF(Table1[[#This Row],[h_id]]="","",COUNTIF(Table1[h_id],Table1[[#This Row],[h_id]]))</f>
        <v/>
      </c>
      <c r="Y8" s="285" t="str">
        <f>IF(Table1[Item Description]="","",Table1[[#This Row],[Qty]]*Table1[[#This Row],[Unit Price]])</f>
        <v/>
      </c>
      <c r="Z8" s="285" t="str">
        <f>IF(Table1[[#This Row],[h_hargasebelumdiskon]]="","",IF(Table1[[#This Row],[Disc 1]]="",0,Table1[[#This Row],[h_hargasebelumdiskon]]*Table1[[#This Row],[Disc 1]]))</f>
        <v/>
      </c>
      <c r="AA8" s="285" t="str">
        <f>IF(Table1[[#This Row],[h_hargasebelumdiskon]]="","",IF(Table1[[#This Row],[Disc 2]]="",0,(Table1[[#This Row],[h_hargasebelumdiskon]]-Table1[[#This Row],[h_disc 1]])*Table1[[#This Row],[Disc 2]]))</f>
        <v/>
      </c>
      <c r="AB8" s="285" t="str">
        <f>IF(Table1[Item Description]="","",Table1[[#This Row],[h_disc 1]]+Table1[[#This Row],[h_disc 2]])</f>
        <v/>
      </c>
      <c r="AC8" s="285" t="str">
        <f>IF(Table1[Item Description]="","",Table1[[#This Row],[h_hargasebelumdiskon]]-Table1[[#This Row],[h_diskon]])</f>
        <v/>
      </c>
      <c r="AD8" s="285" t="str">
        <f>IF(Table1[//]="","",SUMIF(Table1[h_id],Table1[h_id],Table1[h_hargasetelahdiskon]))</f>
        <v/>
      </c>
      <c r="AE8" s="285"/>
      <c r="AF8" s="285" t="str">
        <f>Table1[[#This Row],[Item Description]]&amp;Table1[[#This Row],[Unit]]&amp;Table1[[#This Row],[Unit Price]]</f>
        <v/>
      </c>
    </row>
    <row r="9" spans="1:32" x14ac:dyDescent="0.25">
      <c r="A9" s="289">
        <f>IF(Table1[[#This Row],[No. Invoice :]]="","",ROW())</f>
        <v>9</v>
      </c>
      <c r="B9" s="289">
        <f>IF(Table1[h_Kode Sales :_1]="","",B$1+COUNT(B$2:B8))</f>
        <v>23070003</v>
      </c>
      <c r="C9" s="283">
        <f>IF(Table1[[#This Row],[H_TGL]]="","",Table1[[#This Row],[H_TGL]]+C$1-1)</f>
        <v>45113</v>
      </c>
      <c r="D9" s="294">
        <v>6</v>
      </c>
      <c r="E9" s="282" t="s">
        <v>123</v>
      </c>
      <c r="F9" s="284" t="s">
        <v>143</v>
      </c>
      <c r="G9" s="282" t="s">
        <v>85</v>
      </c>
      <c r="H9" s="289" t="str">
        <f>IF(Table1[[#This Row],[h_No. Invoice :]]="","",CONCATENATE("AM"," ",Table1[[#This Row],[h_No. Invoice :]]))</f>
        <v>AM 23070003</v>
      </c>
      <c r="I9" s="290" t="str">
        <f>CONCATENATE(UPPER(Table1[[#This Row],[h_Kode Sales :_1]])," ",Table1[[#This Row],[h_Kode Sales :_2]])</f>
        <v>KO 4928</v>
      </c>
      <c r="J9" s="289" t="str">
        <f>IF(Table1[[#This Row],[h_toko]]="","",INDEX(Table2[e],IF(Table1[[#This Row],[h_toko]]="","",MATCH(Table1[[#This Row],[h_toko]],Table2[a],0)),))</f>
        <v>CV PELITA JAYA (ANUGERAH SEJAHTERA) PURWOKERTO</v>
      </c>
      <c r="K9" s="282">
        <v>720</v>
      </c>
      <c r="L9" s="282" t="s">
        <v>144</v>
      </c>
      <c r="M9" s="282">
        <v>5</v>
      </c>
      <c r="N9" s="282" t="s">
        <v>146</v>
      </c>
      <c r="O9" s="289" t="str">
        <f>IF(Table1[[#This Row],[h_Item Description]]="","",INDEX([1]!db[NB PAJAK],MATCH(Table1[[#This Row],[h_Item Description]],[1]!db[kode],0)))</f>
        <v>GEL PEN KENKO HI-TECH-H 0.28 MM HITAM</v>
      </c>
      <c r="P9" s="282" t="s">
        <v>148</v>
      </c>
      <c r="Q9" s="285">
        <v>39000</v>
      </c>
      <c r="R9" s="286">
        <v>0.13500000000000001</v>
      </c>
      <c r="T9" s="285">
        <f>Table1[[#This Row],[h_hargasetelahdiskon]]</f>
        <v>24289200</v>
      </c>
      <c r="U9" s="285" t="s">
        <v>151</v>
      </c>
      <c r="W9" s="289">
        <f ca="1">IF(Table1[[#This Row],[Item Description]]="","",IF(Table1[[#This Row],[//]]="",INDIRECT(ADDRESS(ROW()-1,COLUMN())),Table1[[#This Row],[//]]))</f>
        <v>9</v>
      </c>
      <c r="X9" s="289">
        <f ca="1">IF(Table1[[#This Row],[h_id]]="","",COUNTIF(Table1[h_id],Table1[[#This Row],[h_id]]))</f>
        <v>3</v>
      </c>
      <c r="Y9" s="285">
        <f>IF(Table1[Item Description]="","",Table1[[#This Row],[Qty]]*Table1[[#This Row],[Unit Price]])</f>
        <v>28080000</v>
      </c>
      <c r="Z9" s="285">
        <f>IF(Table1[[#This Row],[h_hargasebelumdiskon]]="","",IF(Table1[[#This Row],[Disc 1]]="",0,Table1[[#This Row],[h_hargasebelumdiskon]]*Table1[[#This Row],[Disc 1]]))</f>
        <v>3790800.0000000005</v>
      </c>
      <c r="AA9" s="285">
        <f>IF(Table1[[#This Row],[h_hargasebelumdiskon]]="","",IF(Table1[[#This Row],[Disc 2]]="",0,(Table1[[#This Row],[h_hargasebelumdiskon]]-Table1[[#This Row],[h_disc 1]])*Table1[[#This Row],[Disc 2]]))</f>
        <v>0</v>
      </c>
      <c r="AB9" s="285">
        <f>IF(Table1[Item Description]="","",Table1[[#This Row],[h_disc 1]]+Table1[[#This Row],[h_disc 2]])</f>
        <v>3790800.0000000005</v>
      </c>
      <c r="AC9" s="285">
        <f>IF(Table1[Item Description]="","",Table1[[#This Row],[h_hargasebelumdiskon]]-Table1[[#This Row],[h_diskon]])</f>
        <v>24289200</v>
      </c>
      <c r="AD9" s="285">
        <f ca="1">IF(Table1[//]="","",SUMIF(Table1[h_id],Table1[h_id],Table1[h_hargasetelahdiskon]))</f>
        <v>43944768</v>
      </c>
      <c r="AE9" s="285"/>
      <c r="AF9" s="285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9" t="str">
        <f>IF(Table1[[#This Row],[No. Invoice :]]="","",ROW())</f>
        <v/>
      </c>
      <c r="B10" s="289" t="str">
        <f>IF(Table1[h_Kode Sales :_1]="","",B$1+COUNT(B$2:B9))</f>
        <v/>
      </c>
      <c r="C10" s="283" t="str">
        <f>IF(Table1[[#This Row],[H_TGL]]="","",Table1[[#This Row],[H_TGL]]+C$1-1)</f>
        <v/>
      </c>
      <c r="H10" s="289" t="str">
        <f>IF(Table1[[#This Row],[h_No. Invoice :]]="","",CONCATENATE("AM"," ",Table1[[#This Row],[h_No. Invoice :]]))</f>
        <v/>
      </c>
      <c r="I10" s="290" t="str">
        <f>CONCATENATE(UPPER(Table1[[#This Row],[h_Kode Sales :_1]])," ",Table1[[#This Row],[h_Kode Sales :_2]])</f>
        <v xml:space="preserve"> </v>
      </c>
      <c r="J10" s="289" t="str">
        <f>IF(Table1[[#This Row],[h_toko]]="","",INDEX(Table2[e],IF(Table1[[#This Row],[h_toko]]="","",MATCH(Table1[[#This Row],[h_toko]],Table2[a],0)),))</f>
        <v/>
      </c>
      <c r="K10" s="282">
        <v>864</v>
      </c>
      <c r="L10" s="282" t="s">
        <v>144</v>
      </c>
      <c r="M10" s="282">
        <v>6</v>
      </c>
      <c r="N10" s="282" t="s">
        <v>145</v>
      </c>
      <c r="O10" s="289" t="str">
        <f>IF(Table1[[#This Row],[h_Item Description]]="","",INDEX([1]!db[NB PAJAK],MATCH(Table1[[#This Row],[h_Item Description]],[1]!db[kode],0)))</f>
        <v>GEL PEN KENKO KE-303 T-GEL TRIANGULAR</v>
      </c>
      <c r="P10" s="282" t="s">
        <v>149</v>
      </c>
      <c r="Q10" s="285">
        <v>21600</v>
      </c>
      <c r="R10" s="286">
        <v>0.13500000000000001</v>
      </c>
      <c r="T10" s="285">
        <f>Table1[[#This Row],[h_hargasetelahdiskon]]</f>
        <v>16142976</v>
      </c>
      <c r="W10" s="289">
        <f ca="1">IF(Table1[[#This Row],[Item Description]]="","",IF(Table1[[#This Row],[//]]="",INDIRECT(ADDRESS(ROW()-1,COLUMN())),Table1[[#This Row],[//]]))</f>
        <v>9</v>
      </c>
      <c r="X10" s="289">
        <f ca="1">IF(Table1[[#This Row],[h_id]]="","",COUNTIF(Table1[h_id],Table1[[#This Row],[h_id]]))</f>
        <v>3</v>
      </c>
      <c r="Y10" s="285">
        <f>IF(Table1[Item Description]="","",Table1[[#This Row],[Qty]]*Table1[[#This Row],[Unit Price]])</f>
        <v>18662400</v>
      </c>
      <c r="Z10" s="285">
        <f>IF(Table1[[#This Row],[h_hargasebelumdiskon]]="","",IF(Table1[[#This Row],[Disc 1]]="",0,Table1[[#This Row],[h_hargasebelumdiskon]]*Table1[[#This Row],[Disc 1]]))</f>
        <v>2519424</v>
      </c>
      <c r="AA10" s="285">
        <f>IF(Table1[[#This Row],[h_hargasebelumdiskon]]="","",IF(Table1[[#This Row],[Disc 2]]="",0,(Table1[[#This Row],[h_hargasebelumdiskon]]-Table1[[#This Row],[h_disc 1]])*Table1[[#This Row],[Disc 2]]))</f>
        <v>0</v>
      </c>
      <c r="AB10" s="285">
        <f>IF(Table1[Item Description]="","",Table1[[#This Row],[h_disc 1]]+Table1[[#This Row],[h_disc 2]])</f>
        <v>2519424</v>
      </c>
      <c r="AC10" s="285">
        <f>IF(Table1[Item Description]="","",Table1[[#This Row],[h_hargasebelumdiskon]]-Table1[[#This Row],[h_diskon]])</f>
        <v>16142976</v>
      </c>
      <c r="AD10" s="285" t="str">
        <f>IF(Table1[//]="","",SUMIF(Table1[h_id],Table1[h_id],Table1[h_hargasetelahdiskon]))</f>
        <v/>
      </c>
      <c r="AE10" s="285"/>
      <c r="AF10" s="285" t="str">
        <f>Table1[[#This Row],[Item Description]]&amp;Table1[[#This Row],[Unit]]&amp;Table1[[#This Row],[Unit Price]]</f>
        <v>GEL PEN KENKO KE-303 T-GEL TRIANGULARLSN21600</v>
      </c>
    </row>
    <row r="11" spans="1:32" x14ac:dyDescent="0.25">
      <c r="A11" s="289" t="str">
        <f>IF(Table1[[#This Row],[No. Invoice :]]="","",ROW())</f>
        <v/>
      </c>
      <c r="B11" s="289" t="str">
        <f>IF(Table1[h_Kode Sales :_1]="","",B$1+COUNT(B$2:B10))</f>
        <v/>
      </c>
      <c r="C11" s="283" t="str">
        <f>IF(Table1[[#This Row],[H_TGL]]="","",Table1[[#This Row],[H_TGL]]+C$1-1)</f>
        <v/>
      </c>
      <c r="H11" s="289" t="str">
        <f>IF(Table1[[#This Row],[h_No. Invoice :]]="","",CONCATENATE("AM"," ",Table1[[#This Row],[h_No. Invoice :]]))</f>
        <v/>
      </c>
      <c r="I11" s="290" t="str">
        <f>CONCATENATE(UPPER(Table1[[#This Row],[h_Kode Sales :_1]])," ",Table1[[#This Row],[h_Kode Sales :_2]])</f>
        <v xml:space="preserve"> </v>
      </c>
      <c r="J11" s="289" t="str">
        <f>IF(Table1[[#This Row],[h_toko]]="","",INDEX(Table2[e],IF(Table1[[#This Row],[h_toko]]="","",MATCH(Table1[[#This Row],[h_toko]],Table2[a],0)),))</f>
        <v/>
      </c>
      <c r="K11" s="282">
        <v>144</v>
      </c>
      <c r="L11" s="282" t="s">
        <v>144</v>
      </c>
      <c r="M11" s="282">
        <v>1</v>
      </c>
      <c r="N11" s="282" t="s">
        <v>147</v>
      </c>
      <c r="O11" s="289" t="str">
        <f>IF(Table1[[#This Row],[h_Item Description]]="","",INDEX([1]!db[NB PAJAK],MATCH(Table1[[#This Row],[h_Item Description]],[1]!db[kode],0)))</f>
        <v>GEL PEN JOYKO GP-265 Q-GEL</v>
      </c>
      <c r="P11" s="282" t="s">
        <v>150</v>
      </c>
      <c r="Q11" s="285">
        <v>28200</v>
      </c>
      <c r="R11" s="286">
        <v>0.13500000000000001</v>
      </c>
      <c r="T11" s="285">
        <f>Table1[[#This Row],[h_hargasetelahdiskon]]</f>
        <v>3512592</v>
      </c>
      <c r="W11" s="289">
        <f ca="1">IF(Table1[[#This Row],[Item Description]]="","",IF(Table1[[#This Row],[//]]="",INDIRECT(ADDRESS(ROW()-1,COLUMN())),Table1[[#This Row],[//]]))</f>
        <v>9</v>
      </c>
      <c r="X11" s="289">
        <f ca="1">IF(Table1[[#This Row],[h_id]]="","",COUNTIF(Table1[h_id],Table1[[#This Row],[h_id]]))</f>
        <v>3</v>
      </c>
      <c r="Y11" s="285">
        <f>IF(Table1[Item Description]="","",Table1[[#This Row],[Qty]]*Table1[[#This Row],[Unit Price]])</f>
        <v>4060800</v>
      </c>
      <c r="Z11" s="285">
        <f>IF(Table1[[#This Row],[h_hargasebelumdiskon]]="","",IF(Table1[[#This Row],[Disc 1]]="",0,Table1[[#This Row],[h_hargasebelumdiskon]]*Table1[[#This Row],[Disc 1]]))</f>
        <v>548208</v>
      </c>
      <c r="AA11" s="285">
        <f>IF(Table1[[#This Row],[h_hargasebelumdiskon]]="","",IF(Table1[[#This Row],[Disc 2]]="",0,(Table1[[#This Row],[h_hargasebelumdiskon]]-Table1[[#This Row],[h_disc 1]])*Table1[[#This Row],[Disc 2]]))</f>
        <v>0</v>
      </c>
      <c r="AB11" s="285">
        <f>IF(Table1[Item Description]="","",Table1[[#This Row],[h_disc 1]]+Table1[[#This Row],[h_disc 2]])</f>
        <v>548208</v>
      </c>
      <c r="AC11" s="285">
        <f>IF(Table1[Item Description]="","",Table1[[#This Row],[h_hargasebelumdiskon]]-Table1[[#This Row],[h_diskon]])</f>
        <v>3512592</v>
      </c>
      <c r="AD11" s="285" t="str">
        <f>IF(Table1[//]="","",SUMIF(Table1[h_id],Table1[h_id],Table1[h_hargasetelahdiskon]))</f>
        <v/>
      </c>
      <c r="AE11" s="285"/>
      <c r="AF11" s="285" t="str">
        <f>Table1[[#This Row],[Item Description]]&amp;Table1[[#This Row],[Unit]]&amp;Table1[[#This Row],[Unit Price]]</f>
        <v>GEL PEN JOYKO GP-265 Q-GELLSN28200</v>
      </c>
    </row>
    <row r="12" spans="1:32" x14ac:dyDescent="0.25">
      <c r="A12" s="289" t="str">
        <f>IF(Table1[[#This Row],[No. Invoice :]]="","",ROW())</f>
        <v/>
      </c>
      <c r="B12" s="289" t="str">
        <f>IF(Table1[h_Kode Sales :_1]="","",B$1+COUNT(B$2:B11))</f>
        <v/>
      </c>
      <c r="C12" s="283" t="str">
        <f>IF(Table1[[#This Row],[H_TGL]]="","",Table1[[#This Row],[H_TGL]]+C$1-1)</f>
        <v/>
      </c>
      <c r="H12" s="289" t="str">
        <f>IF(Table1[[#This Row],[h_No. Invoice :]]="","",CONCATENATE("AM"," ",Table1[[#This Row],[h_No. Invoice :]]))</f>
        <v/>
      </c>
      <c r="I12" s="290" t="str">
        <f>CONCATENATE(UPPER(Table1[[#This Row],[h_Kode Sales :_1]])," ",Table1[[#This Row],[h_Kode Sales :_2]])</f>
        <v xml:space="preserve"> </v>
      </c>
      <c r="J12" s="289" t="str">
        <f>IF(Table1[[#This Row],[h_toko]]="","",INDEX(Table2[e],IF(Table1[[#This Row],[h_toko]]="","",MATCH(Table1[[#This Row],[h_toko]],Table2[a],0)),))</f>
        <v/>
      </c>
      <c r="O12" s="289" t="str">
        <f>IF(Table1[[#This Row],[h_Item Description]]="","",INDEX([1]!db[NB PAJAK],MATCH(Table1[[#This Row],[h_Item Description]],[1]!db[kode],0)))</f>
        <v/>
      </c>
      <c r="Q12" s="285"/>
      <c r="R12" s="286"/>
      <c r="T12" s="285" t="str">
        <f>Table1[[#This Row],[h_hargasetelahdiskon]]</f>
        <v/>
      </c>
      <c r="W12" s="289" t="str">
        <f ca="1">IF(Table1[[#This Row],[Item Description]]="","",IF(Table1[[#This Row],[//]]="",INDIRECT(ADDRESS(ROW()-1,COLUMN())),Table1[[#This Row],[//]]))</f>
        <v/>
      </c>
      <c r="X12" s="289" t="str">
        <f ca="1">IF(Table1[[#This Row],[h_id]]="","",COUNTIF(Table1[h_id],Table1[[#This Row],[h_id]]))</f>
        <v/>
      </c>
      <c r="Y12" s="285" t="str">
        <f>IF(Table1[Item Description]="","",Table1[[#This Row],[Qty]]*Table1[[#This Row],[Unit Price]])</f>
        <v/>
      </c>
      <c r="Z12" s="285" t="str">
        <f>IF(Table1[[#This Row],[h_hargasebelumdiskon]]="","",IF(Table1[[#This Row],[Disc 1]]="",0,Table1[[#This Row],[h_hargasebelumdiskon]]*Table1[[#This Row],[Disc 1]]))</f>
        <v/>
      </c>
      <c r="AA12" s="285" t="str">
        <f>IF(Table1[[#This Row],[h_hargasebelumdiskon]]="","",IF(Table1[[#This Row],[Disc 2]]="",0,(Table1[[#This Row],[h_hargasebelumdiskon]]-Table1[[#This Row],[h_disc 1]])*Table1[[#This Row],[Disc 2]]))</f>
        <v/>
      </c>
      <c r="AB12" s="285" t="str">
        <f>IF(Table1[Item Description]="","",Table1[[#This Row],[h_disc 1]]+Table1[[#This Row],[h_disc 2]])</f>
        <v/>
      </c>
      <c r="AC12" s="285" t="str">
        <f>IF(Table1[Item Description]="","",Table1[[#This Row],[h_hargasebelumdiskon]]-Table1[[#This Row],[h_diskon]])</f>
        <v/>
      </c>
      <c r="AD12" s="285" t="str">
        <f>IF(Table1[//]="","",SUMIF(Table1[h_id],Table1[h_id],Table1[h_hargasetelahdiskon]))</f>
        <v/>
      </c>
      <c r="AE12" s="285"/>
      <c r="AF12" s="285" t="str">
        <f>Table1[[#This Row],[Item Description]]&amp;Table1[[#This Row],[Unit]]&amp;Table1[[#This Row],[Unit Price]]</f>
        <v/>
      </c>
    </row>
    <row r="13" spans="1:32" x14ac:dyDescent="0.25">
      <c r="A13" s="289">
        <f>IF(Table1[[#This Row],[No. Invoice :]]="","",ROW())</f>
        <v>13</v>
      </c>
      <c r="B13" s="289">
        <f>IF(Table1[h_Kode Sales :_1]="","",B$1+COUNT(B$2:B12))</f>
        <v>23070004</v>
      </c>
      <c r="C13" s="283">
        <f>IF(Table1[[#This Row],[H_TGL]]="","",Table1[[#This Row],[H_TGL]]+C$1-1)</f>
        <v>45113</v>
      </c>
      <c r="D13" s="294">
        <v>6</v>
      </c>
      <c r="E13" s="282" t="s">
        <v>152</v>
      </c>
      <c r="F13" s="284" t="s">
        <v>153</v>
      </c>
      <c r="G13" s="282" t="s">
        <v>154</v>
      </c>
      <c r="H13" s="289" t="str">
        <f>IF(Table1[[#This Row],[h_No. Invoice :]]="","",CONCATENATE("AM"," ",Table1[[#This Row],[h_No. Invoice :]]))</f>
        <v>AM 23070004</v>
      </c>
      <c r="I13" s="290" t="str">
        <f>CONCATENATE(UPPER(Table1[[#This Row],[h_Kode Sales :_1]])," ",Table1[[#This Row],[h_Kode Sales :_2]])</f>
        <v>KO 4861</v>
      </c>
      <c r="J13" s="289" t="str">
        <f>IF(Table1[[#This Row],[h_toko]]="","",INDEX(Table2[e],IF(Table1[[#This Row],[h_toko]]="","",MATCH(Table1[[#This Row],[h_toko]],Table2[a],0)),))</f>
        <v>CV  WISUDA PURWOKERTO</v>
      </c>
      <c r="K13" s="282">
        <v>1000</v>
      </c>
      <c r="L13" s="282" t="s">
        <v>157</v>
      </c>
      <c r="M13" s="282">
        <v>1</v>
      </c>
      <c r="N13" s="282" t="s">
        <v>155</v>
      </c>
      <c r="O13" s="289" t="str">
        <f>IF(Table1[[#This Row],[h_Item Description]]="","",INDEX([1]!db[NB PAJAK],MATCH(Table1[[#This Row],[h_Item Description]],[1]!db[kode],0)))</f>
        <v>LABEL HARGA JOYKO LB-2RL (1 LINE PUTIH)</v>
      </c>
      <c r="P13" s="282" t="s">
        <v>164</v>
      </c>
      <c r="Q13" s="285">
        <v>2050</v>
      </c>
      <c r="R13" s="286">
        <v>0.1</v>
      </c>
      <c r="T13" s="285">
        <f>Table1[[#This Row],[h_hargasetelahdiskon]]</f>
        <v>1845000</v>
      </c>
      <c r="U13" s="285" t="s">
        <v>151</v>
      </c>
      <c r="V13" s="282" t="s">
        <v>156</v>
      </c>
      <c r="W13" s="289">
        <f ca="1">IF(Table1[[#This Row],[Item Description]]="","",IF(Table1[[#This Row],[//]]="",INDIRECT(ADDRESS(ROW()-1,COLUMN())),Table1[[#This Row],[//]]))</f>
        <v>13</v>
      </c>
      <c r="X13" s="289">
        <f ca="1">IF(Table1[[#This Row],[h_id]]="","",COUNTIF(Table1[h_id],Table1[[#This Row],[h_id]]))</f>
        <v>6</v>
      </c>
      <c r="Y13" s="285">
        <f>IF(Table1[Item Description]="","",Table1[[#This Row],[Qty]]*Table1[[#This Row],[Unit Price]])</f>
        <v>2050000</v>
      </c>
      <c r="Z13" s="285">
        <f>IF(Table1[[#This Row],[h_hargasebelumdiskon]]="","",IF(Table1[[#This Row],[Disc 1]]="",0,Table1[[#This Row],[h_hargasebelumdiskon]]*Table1[[#This Row],[Disc 1]]))</f>
        <v>205000</v>
      </c>
      <c r="AA13" s="285">
        <f>IF(Table1[[#This Row],[h_hargasebelumdiskon]]="","",IF(Table1[[#This Row],[Disc 2]]="",0,(Table1[[#This Row],[h_hargasebelumdiskon]]-Table1[[#This Row],[h_disc 1]])*Table1[[#This Row],[Disc 2]]))</f>
        <v>0</v>
      </c>
      <c r="AB13" s="285">
        <f>IF(Table1[Item Description]="","",Table1[[#This Row],[h_disc 1]]+Table1[[#This Row],[h_disc 2]])</f>
        <v>205000</v>
      </c>
      <c r="AC13" s="285">
        <f>IF(Table1[Item Description]="","",Table1[[#This Row],[h_hargasebelumdiskon]]-Table1[[#This Row],[h_diskon]])</f>
        <v>1845000</v>
      </c>
      <c r="AD13" s="285">
        <f ca="1">IF(Table1[//]="","",SUMIF(Table1[h_id],Table1[h_id],Table1[h_hargasetelahdiskon]))</f>
        <v>3771900</v>
      </c>
      <c r="AE13" s="285"/>
      <c r="AF13" s="285" t="str">
        <f>Table1[[#This Row],[Item Description]]&amp;Table1[[#This Row],[Unit]]&amp;Table1[[#This Row],[Unit Price]]</f>
        <v>LABEL HARGA JOYKO LB-2RL (1 LINE PUTIH)PCS2050</v>
      </c>
    </row>
    <row r="14" spans="1:32" x14ac:dyDescent="0.25">
      <c r="A14" s="289" t="str">
        <f>IF(Table1[[#This Row],[No. Invoice :]]="","",ROW())</f>
        <v/>
      </c>
      <c r="B14" s="289" t="str">
        <f>IF(Table1[h_Kode Sales :_1]="","",B$1+COUNT(B$2:B13))</f>
        <v/>
      </c>
      <c r="C14" s="283" t="str">
        <f>IF(Table1[[#This Row],[H_TGL]]="","",Table1[[#This Row],[H_TGL]]+C$1-1)</f>
        <v/>
      </c>
      <c r="H14" s="289" t="str">
        <f>IF(Table1[[#This Row],[h_No. Invoice :]]="","",CONCATENATE("AM"," ",Table1[[#This Row],[h_No. Invoice :]]))</f>
        <v/>
      </c>
      <c r="I14" s="290" t="str">
        <f>CONCATENATE(UPPER(Table1[[#This Row],[h_Kode Sales :_1]])," ",Table1[[#This Row],[h_Kode Sales :_2]])</f>
        <v xml:space="preserve"> </v>
      </c>
      <c r="J14" s="289" t="str">
        <f>IF(Table1[[#This Row],[h_toko]]="","",INDEX(Table2[e],IF(Table1[[#This Row],[h_toko]]="","",MATCH(Table1[[#This Row],[h_toko]],Table2[a],0)),))</f>
        <v/>
      </c>
      <c r="K14" s="282">
        <v>5</v>
      </c>
      <c r="L14" s="282" t="s">
        <v>144</v>
      </c>
      <c r="N14" s="282" t="s">
        <v>158</v>
      </c>
      <c r="O14" s="289" t="str">
        <f>IF(Table1[[#This Row],[h_Item Description]]="","",INDEX([1]!db[NB PAJAK],MATCH(Table1[[#This Row],[h_Item Description]],[1]!db[kode],0)))</f>
        <v>CORRECTION TAPE KENKO CT-905 (12M x 5MM)</v>
      </c>
      <c r="P14" s="282" t="s">
        <v>165</v>
      </c>
      <c r="Q14" s="285">
        <v>62400</v>
      </c>
      <c r="R14" s="286">
        <v>0.1</v>
      </c>
      <c r="T14" s="285">
        <f>Table1[[#This Row],[h_hargasetelahdiskon]]</f>
        <v>280800</v>
      </c>
      <c r="W14" s="289">
        <f ca="1">IF(Table1[[#This Row],[Item Description]]="","",IF(Table1[[#This Row],[//]]="",INDIRECT(ADDRESS(ROW()-1,COLUMN())),Table1[[#This Row],[//]]))</f>
        <v>13</v>
      </c>
      <c r="X14" s="289">
        <f ca="1">IF(Table1[[#This Row],[h_id]]="","",COUNTIF(Table1[h_id],Table1[[#This Row],[h_id]]))</f>
        <v>6</v>
      </c>
      <c r="Y14" s="285">
        <f>IF(Table1[Item Description]="","",Table1[[#This Row],[Qty]]*Table1[[#This Row],[Unit Price]])</f>
        <v>312000</v>
      </c>
      <c r="Z14" s="285">
        <f>IF(Table1[[#This Row],[h_hargasebelumdiskon]]="","",IF(Table1[[#This Row],[Disc 1]]="",0,Table1[[#This Row],[h_hargasebelumdiskon]]*Table1[[#This Row],[Disc 1]]))</f>
        <v>31200</v>
      </c>
      <c r="AA14" s="285">
        <f>IF(Table1[[#This Row],[h_hargasebelumdiskon]]="","",IF(Table1[[#This Row],[Disc 2]]="",0,(Table1[[#This Row],[h_hargasebelumdiskon]]-Table1[[#This Row],[h_disc 1]])*Table1[[#This Row],[Disc 2]]))</f>
        <v>0</v>
      </c>
      <c r="AB14" s="285">
        <f>IF(Table1[Item Description]="","",Table1[[#This Row],[h_disc 1]]+Table1[[#This Row],[h_disc 2]])</f>
        <v>31200</v>
      </c>
      <c r="AC14" s="285">
        <f>IF(Table1[Item Description]="","",Table1[[#This Row],[h_hargasebelumdiskon]]-Table1[[#This Row],[h_diskon]])</f>
        <v>280800</v>
      </c>
      <c r="AD14" s="285" t="str">
        <f>IF(Table1[//]="","",SUMIF(Table1[h_id],Table1[h_id],Table1[h_hargasetelahdiskon]))</f>
        <v/>
      </c>
      <c r="AE14" s="285"/>
      <c r="AF14" s="285" t="str">
        <f>Table1[[#This Row],[Item Description]]&amp;Table1[[#This Row],[Unit]]&amp;Table1[[#This Row],[Unit Price]]</f>
        <v>CORRECTION TAPE KENKO CT-905 (12M x 5MM)LSN62400</v>
      </c>
    </row>
    <row r="15" spans="1:32" x14ac:dyDescent="0.25">
      <c r="A15" s="289" t="str">
        <f>IF(Table1[[#This Row],[No. Invoice :]]="","",ROW())</f>
        <v/>
      </c>
      <c r="B15" s="289" t="str">
        <f>IF(Table1[h_Kode Sales :_1]="","",B$1+COUNT(B$2:B14))</f>
        <v/>
      </c>
      <c r="C15" s="283" t="str">
        <f>IF(Table1[[#This Row],[H_TGL]]="","",Table1[[#This Row],[H_TGL]]+C$1-1)</f>
        <v/>
      </c>
      <c r="H15" s="289" t="str">
        <f>IF(Table1[[#This Row],[h_No. Invoice :]]="","",CONCATENATE("AM"," ",Table1[[#This Row],[h_No. Invoice :]]))</f>
        <v/>
      </c>
      <c r="I15" s="290" t="str">
        <f>CONCATENATE(UPPER(Table1[[#This Row],[h_Kode Sales :_1]])," ",Table1[[#This Row],[h_Kode Sales :_2]])</f>
        <v xml:space="preserve"> </v>
      </c>
      <c r="J15" s="289" t="str">
        <f>IF(Table1[[#This Row],[h_toko]]="","",INDEX(Table2[e],IF(Table1[[#This Row],[h_toko]]="","",MATCH(Table1[[#This Row],[h_toko]],Table2[a],0)),))</f>
        <v/>
      </c>
      <c r="K15" s="282">
        <v>30</v>
      </c>
      <c r="L15" s="282" t="s">
        <v>157</v>
      </c>
      <c r="N15" s="282" t="s">
        <v>162</v>
      </c>
      <c r="O15" s="289" t="str">
        <f>IF(Table1[[#This Row],[h_Item Description]]="","",INDEX([1]!db[NB PAJAK],MATCH(Table1[[#This Row],[h_Item Description]],[1]!db[kode],0)))</f>
        <v>HIGHLIGHTER / STABILLO JOYKO HL-3 BIRU</v>
      </c>
      <c r="P15" s="282" t="s">
        <v>166</v>
      </c>
      <c r="Q15" s="285">
        <v>3700</v>
      </c>
      <c r="R15" s="286">
        <v>0.1</v>
      </c>
      <c r="T15" s="285">
        <f>Table1[[#This Row],[h_hargasetelahdiskon]]</f>
        <v>99900</v>
      </c>
      <c r="W15" s="289">
        <f ca="1">IF(Table1[[#This Row],[Item Description]]="","",IF(Table1[[#This Row],[//]]="",INDIRECT(ADDRESS(ROW()-1,COLUMN())),Table1[[#This Row],[//]]))</f>
        <v>13</v>
      </c>
      <c r="X15" s="289">
        <f ca="1">IF(Table1[[#This Row],[h_id]]="","",COUNTIF(Table1[h_id],Table1[[#This Row],[h_id]]))</f>
        <v>6</v>
      </c>
      <c r="Y15" s="285">
        <f>IF(Table1[Item Description]="","",Table1[[#This Row],[Qty]]*Table1[[#This Row],[Unit Price]])</f>
        <v>111000</v>
      </c>
      <c r="Z15" s="285">
        <f>IF(Table1[[#This Row],[h_hargasebelumdiskon]]="","",IF(Table1[[#This Row],[Disc 1]]="",0,Table1[[#This Row],[h_hargasebelumdiskon]]*Table1[[#This Row],[Disc 1]]))</f>
        <v>11100</v>
      </c>
      <c r="AA15" s="285">
        <f>IF(Table1[[#This Row],[h_hargasebelumdiskon]]="","",IF(Table1[[#This Row],[Disc 2]]="",0,(Table1[[#This Row],[h_hargasebelumdiskon]]-Table1[[#This Row],[h_disc 1]])*Table1[[#This Row],[Disc 2]]))</f>
        <v>0</v>
      </c>
      <c r="AB15" s="285">
        <f>IF(Table1[Item Description]="","",Table1[[#This Row],[h_disc 1]]+Table1[[#This Row],[h_disc 2]])</f>
        <v>11100</v>
      </c>
      <c r="AC15" s="285">
        <f>IF(Table1[Item Description]="","",Table1[[#This Row],[h_hargasebelumdiskon]]-Table1[[#This Row],[h_diskon]])</f>
        <v>99900</v>
      </c>
      <c r="AD15" s="285" t="str">
        <f>IF(Table1[//]="","",SUMIF(Table1[h_id],Table1[h_id],Table1[h_hargasetelahdiskon]))</f>
        <v/>
      </c>
      <c r="AE15" s="285"/>
      <c r="AF15" s="285" t="str">
        <f>Table1[[#This Row],[Item Description]]&amp;Table1[[#This Row],[Unit]]&amp;Table1[[#This Row],[Unit Price]]</f>
        <v>HIGHLIGHTER / STABILLO JOYKO HL-3 BIRUPCS3700</v>
      </c>
    </row>
    <row r="16" spans="1:32" x14ac:dyDescent="0.25">
      <c r="A16" s="289" t="str">
        <f>IF(Table1[[#This Row],[No. Invoice :]]="","",ROW())</f>
        <v/>
      </c>
      <c r="B16" s="289" t="str">
        <f>IF(Table1[h_Kode Sales :_1]="","",B$1+COUNT(B$2:B15))</f>
        <v/>
      </c>
      <c r="C16" s="283" t="str">
        <f>IF(Table1[[#This Row],[H_TGL]]="","",Table1[[#This Row],[H_TGL]]+C$1-1)</f>
        <v/>
      </c>
      <c r="H16" s="289" t="str">
        <f>IF(Table1[[#This Row],[h_No. Invoice :]]="","",CONCATENATE("AM"," ",Table1[[#This Row],[h_No. Invoice :]]))</f>
        <v/>
      </c>
      <c r="I16" s="290" t="str">
        <f>CONCATENATE(UPPER(Table1[[#This Row],[h_Kode Sales :_1]])," ",Table1[[#This Row],[h_Kode Sales :_2]])</f>
        <v xml:space="preserve"> </v>
      </c>
      <c r="J16" s="289" t="str">
        <f>IF(Table1[[#This Row],[h_toko]]="","",INDEX(Table2[e],IF(Table1[[#This Row],[h_toko]]="","",MATCH(Table1[[#This Row],[h_toko]],Table2[a],0)),))</f>
        <v/>
      </c>
      <c r="K16" s="282">
        <v>50</v>
      </c>
      <c r="L16" s="282" t="s">
        <v>157</v>
      </c>
      <c r="N16" s="282" t="s">
        <v>163</v>
      </c>
      <c r="O16" s="289" t="str">
        <f>IF(Table1[[#This Row],[h_Item Description]]="","",INDEX([1]!db[NB PAJAK],MATCH(Table1[[#This Row],[h_Item Description]],[1]!db[kode],0)))</f>
        <v>HIGHLIGHTER / STABILLO JOYKO HL-1 KUNING</v>
      </c>
      <c r="P16" s="282" t="s">
        <v>167</v>
      </c>
      <c r="Q16" s="285">
        <v>3700</v>
      </c>
      <c r="R16" s="286">
        <v>0.1</v>
      </c>
      <c r="T16" s="285">
        <f>Table1[[#This Row],[h_hargasetelahdiskon]]</f>
        <v>166500</v>
      </c>
      <c r="W16" s="289">
        <f ca="1">IF(Table1[[#This Row],[Item Description]]="","",IF(Table1[[#This Row],[//]]="",INDIRECT(ADDRESS(ROW()-1,COLUMN())),Table1[[#This Row],[//]]))</f>
        <v>13</v>
      </c>
      <c r="X16" s="289">
        <f ca="1">IF(Table1[[#This Row],[h_id]]="","",COUNTIF(Table1[h_id],Table1[[#This Row],[h_id]]))</f>
        <v>6</v>
      </c>
      <c r="Y16" s="285">
        <f>IF(Table1[Item Description]="","",Table1[[#This Row],[Qty]]*Table1[[#This Row],[Unit Price]])</f>
        <v>185000</v>
      </c>
      <c r="Z16" s="285">
        <f>IF(Table1[[#This Row],[h_hargasebelumdiskon]]="","",IF(Table1[[#This Row],[Disc 1]]="",0,Table1[[#This Row],[h_hargasebelumdiskon]]*Table1[[#This Row],[Disc 1]]))</f>
        <v>18500</v>
      </c>
      <c r="AA16" s="285">
        <f>IF(Table1[[#This Row],[h_hargasebelumdiskon]]="","",IF(Table1[[#This Row],[Disc 2]]="",0,(Table1[[#This Row],[h_hargasebelumdiskon]]-Table1[[#This Row],[h_disc 1]])*Table1[[#This Row],[Disc 2]]))</f>
        <v>0</v>
      </c>
      <c r="AB16" s="285">
        <f>IF(Table1[Item Description]="","",Table1[[#This Row],[h_disc 1]]+Table1[[#This Row],[h_disc 2]])</f>
        <v>18500</v>
      </c>
      <c r="AC16" s="285">
        <f>IF(Table1[Item Description]="","",Table1[[#This Row],[h_hargasebelumdiskon]]-Table1[[#This Row],[h_diskon]])</f>
        <v>166500</v>
      </c>
      <c r="AD16" s="285" t="str">
        <f>IF(Table1[//]="","",SUMIF(Table1[h_id],Table1[h_id],Table1[h_hargasetelahdiskon]))</f>
        <v/>
      </c>
      <c r="AE16" s="285"/>
      <c r="AF16" s="285" t="str">
        <f>Table1[[#This Row],[Item Description]]&amp;Table1[[#This Row],[Unit]]&amp;Table1[[#This Row],[Unit Price]]</f>
        <v>HIGHLIGHTER / STABILLO JOYKO HL-1 KUNINGPCS3700</v>
      </c>
    </row>
    <row r="17" spans="1:32" x14ac:dyDescent="0.25">
      <c r="A17" s="289" t="str">
        <f>IF(Table1[[#This Row],[No. Invoice :]]="","",ROW())</f>
        <v/>
      </c>
      <c r="B17" s="289" t="str">
        <f>IF(Table1[h_Kode Sales :_1]="","",B$1+COUNT(B$2:B16))</f>
        <v/>
      </c>
      <c r="C17" s="283" t="str">
        <f>IF(Table1[[#This Row],[H_TGL]]="","",Table1[[#This Row],[H_TGL]]+C$1-1)</f>
        <v/>
      </c>
      <c r="H17" s="289" t="str">
        <f>IF(Table1[[#This Row],[h_No. Invoice :]]="","",CONCATENATE("AM"," ",Table1[[#This Row],[h_No. Invoice :]]))</f>
        <v/>
      </c>
      <c r="I17" s="290" t="str">
        <f>CONCATENATE(UPPER(Table1[[#This Row],[h_Kode Sales :_1]])," ",Table1[[#This Row],[h_Kode Sales :_2]])</f>
        <v xml:space="preserve"> </v>
      </c>
      <c r="J17" s="289" t="str">
        <f>IF(Table1[[#This Row],[h_toko]]="","",INDEX(Table2[e],IF(Table1[[#This Row],[h_toko]]="","",MATCH(Table1[[#This Row],[h_toko]],Table2[a],0)),))</f>
        <v/>
      </c>
      <c r="K17" s="282">
        <v>10</v>
      </c>
      <c r="L17" s="282" t="s">
        <v>144</v>
      </c>
      <c r="N17" s="282" t="s">
        <v>159</v>
      </c>
      <c r="O17" s="289" t="str">
        <f>IF(Table1[[#This Row],[h_Item Description]]="","",INDEX([1]!db[NB PAJAK],MATCH(Table1[[#This Row],[h_Item Description]],[1]!db[kode],0)))</f>
        <v>ISI CUTTER 18 MM KENKO L-150 (BESAR)</v>
      </c>
      <c r="P17" s="282" t="s">
        <v>168</v>
      </c>
      <c r="Q17" s="285">
        <v>64800</v>
      </c>
      <c r="R17" s="286">
        <v>0.1</v>
      </c>
      <c r="T17" s="285">
        <f>Table1[[#This Row],[h_hargasetelahdiskon]]</f>
        <v>583200</v>
      </c>
      <c r="W17" s="289">
        <f ca="1">IF(Table1[[#This Row],[Item Description]]="","",IF(Table1[[#This Row],[//]]="",INDIRECT(ADDRESS(ROW()-1,COLUMN())),Table1[[#This Row],[//]]))</f>
        <v>13</v>
      </c>
      <c r="X17" s="289">
        <f ca="1">IF(Table1[[#This Row],[h_id]]="","",COUNTIF(Table1[h_id],Table1[[#This Row],[h_id]]))</f>
        <v>6</v>
      </c>
      <c r="Y17" s="285">
        <f>IF(Table1[Item Description]="","",Table1[[#This Row],[Qty]]*Table1[[#This Row],[Unit Price]])</f>
        <v>648000</v>
      </c>
      <c r="Z17" s="285">
        <f>IF(Table1[[#This Row],[h_hargasebelumdiskon]]="","",IF(Table1[[#This Row],[Disc 1]]="",0,Table1[[#This Row],[h_hargasebelumdiskon]]*Table1[[#This Row],[Disc 1]]))</f>
        <v>64800</v>
      </c>
      <c r="AA17" s="285">
        <f>IF(Table1[[#This Row],[h_hargasebelumdiskon]]="","",IF(Table1[[#This Row],[Disc 2]]="",0,(Table1[[#This Row],[h_hargasebelumdiskon]]-Table1[[#This Row],[h_disc 1]])*Table1[[#This Row],[Disc 2]]))</f>
        <v>0</v>
      </c>
      <c r="AB17" s="285">
        <f>IF(Table1[Item Description]="","",Table1[[#This Row],[h_disc 1]]+Table1[[#This Row],[h_disc 2]])</f>
        <v>64800</v>
      </c>
      <c r="AC17" s="285">
        <f>IF(Table1[Item Description]="","",Table1[[#This Row],[h_hargasebelumdiskon]]-Table1[[#This Row],[h_diskon]])</f>
        <v>583200</v>
      </c>
      <c r="AD17" s="285" t="str">
        <f>IF(Table1[//]="","",SUMIF(Table1[h_id],Table1[h_id],Table1[h_hargasetelahdiskon]))</f>
        <v/>
      </c>
      <c r="AE17" s="285"/>
      <c r="AF17" s="285" t="str">
        <f>Table1[[#This Row],[Item Description]]&amp;Table1[[#This Row],[Unit]]&amp;Table1[[#This Row],[Unit Price]]</f>
        <v>ISI CUTTER 18 MM KENKO L-150 (BESAR)LSN64800</v>
      </c>
    </row>
    <row r="18" spans="1:32" x14ac:dyDescent="0.25">
      <c r="A18" s="289" t="str">
        <f>IF(Table1[[#This Row],[No. Invoice :]]="","",ROW())</f>
        <v/>
      </c>
      <c r="B18" s="289" t="str">
        <f>IF(Table1[h_Kode Sales :_1]="","",B$1+COUNT(B$2:B17))</f>
        <v/>
      </c>
      <c r="C18" s="283" t="str">
        <f>IF(Table1[[#This Row],[H_TGL]]="","",Table1[[#This Row],[H_TGL]]+C$1-1)</f>
        <v/>
      </c>
      <c r="H18" s="289" t="str">
        <f>IF(Table1[[#This Row],[h_No. Invoice :]]="","",CONCATENATE("AM"," ",Table1[[#This Row],[h_No. Invoice :]]))</f>
        <v/>
      </c>
      <c r="I18" s="290" t="str">
        <f>CONCATENATE(UPPER(Table1[[#This Row],[h_Kode Sales :_1]])," ",Table1[[#This Row],[h_Kode Sales :_2]])</f>
        <v xml:space="preserve"> </v>
      </c>
      <c r="J18" s="289" t="str">
        <f>IF(Table1[[#This Row],[h_toko]]="","",INDEX(Table2[e],IF(Table1[[#This Row],[h_toko]]="","",MATCH(Table1[[#This Row],[h_toko]],Table2[a],0)),))</f>
        <v/>
      </c>
      <c r="K18" s="282">
        <v>5</v>
      </c>
      <c r="L18" s="282" t="s">
        <v>160</v>
      </c>
      <c r="M18" s="282">
        <v>1</v>
      </c>
      <c r="N18" s="282" t="s">
        <v>161</v>
      </c>
      <c r="O18" s="289" t="str">
        <f>IF(Table1[[#This Row],[h_Item Description]]="","",INDEX([1]!db[NB PAJAK],MATCH(Table1[[#This Row],[h_Item Description]],[1]!db[kode],0)))</f>
        <v>BINDER CLIP JOYKO 260</v>
      </c>
      <c r="P18" s="282" t="s">
        <v>169</v>
      </c>
      <c r="Q18" s="285">
        <v>177000</v>
      </c>
      <c r="R18" s="286">
        <v>0.1</v>
      </c>
      <c r="T18" s="285">
        <f>Table1[[#This Row],[h_hargasetelahdiskon]]</f>
        <v>796500</v>
      </c>
      <c r="W18" s="289">
        <f ca="1">IF(Table1[[#This Row],[Item Description]]="","",IF(Table1[[#This Row],[//]]="",INDIRECT(ADDRESS(ROW()-1,COLUMN())),Table1[[#This Row],[//]]))</f>
        <v>13</v>
      </c>
      <c r="X18" s="289">
        <f ca="1">IF(Table1[[#This Row],[h_id]]="","",COUNTIF(Table1[h_id],Table1[[#This Row],[h_id]]))</f>
        <v>6</v>
      </c>
      <c r="Y18" s="285">
        <f>IF(Table1[Item Description]="","",Table1[[#This Row],[Qty]]*Table1[[#This Row],[Unit Price]])</f>
        <v>885000</v>
      </c>
      <c r="Z18" s="285">
        <f>IF(Table1[[#This Row],[h_hargasebelumdiskon]]="","",IF(Table1[[#This Row],[Disc 1]]="",0,Table1[[#This Row],[h_hargasebelumdiskon]]*Table1[[#This Row],[Disc 1]]))</f>
        <v>88500</v>
      </c>
      <c r="AA18" s="285">
        <f>IF(Table1[[#This Row],[h_hargasebelumdiskon]]="","",IF(Table1[[#This Row],[Disc 2]]="",0,(Table1[[#This Row],[h_hargasebelumdiskon]]-Table1[[#This Row],[h_disc 1]])*Table1[[#This Row],[Disc 2]]))</f>
        <v>0</v>
      </c>
      <c r="AB18" s="285">
        <f>IF(Table1[Item Description]="","",Table1[[#This Row],[h_disc 1]]+Table1[[#This Row],[h_disc 2]])</f>
        <v>88500</v>
      </c>
      <c r="AC18" s="285">
        <f>IF(Table1[Item Description]="","",Table1[[#This Row],[h_hargasebelumdiskon]]-Table1[[#This Row],[h_diskon]])</f>
        <v>796500</v>
      </c>
      <c r="AD18" s="285" t="str">
        <f>IF(Table1[//]="","",SUMIF(Table1[h_id],Table1[h_id],Table1[h_hargasetelahdiskon]))</f>
        <v/>
      </c>
      <c r="AE18" s="285"/>
      <c r="AF18" s="285" t="str">
        <f>Table1[[#This Row],[Item Description]]&amp;Table1[[#This Row],[Unit]]&amp;Table1[[#This Row],[Unit Price]]</f>
        <v>BINDER CLIP JOYKO 260GRS177000</v>
      </c>
    </row>
    <row r="19" spans="1:32" x14ac:dyDescent="0.25">
      <c r="A19" s="289" t="str">
        <f>IF(Table1[[#This Row],[No. Invoice :]]="","",ROW())</f>
        <v/>
      </c>
      <c r="B19" s="289" t="str">
        <f>IF(Table1[h_Kode Sales :_1]="","",B$1+COUNT(B$2:B18))</f>
        <v/>
      </c>
      <c r="C19" s="283" t="str">
        <f>IF(Table1[[#This Row],[H_TGL]]="","",Table1[[#This Row],[H_TGL]]+C$1-1)</f>
        <v/>
      </c>
      <c r="H19" s="289" t="str">
        <f>IF(Table1[[#This Row],[h_No. Invoice :]]="","",CONCATENATE("AM"," ",Table1[[#This Row],[h_No. Invoice :]]))</f>
        <v/>
      </c>
      <c r="I19" s="290" t="str">
        <f>CONCATENATE(UPPER(Table1[[#This Row],[h_Kode Sales :_1]])," ",Table1[[#This Row],[h_Kode Sales :_2]])</f>
        <v xml:space="preserve"> </v>
      </c>
      <c r="J19" s="289" t="str">
        <f>IF(Table1[[#This Row],[h_toko]]="","",INDEX(Table2[e],IF(Table1[[#This Row],[h_toko]]="","",MATCH(Table1[[#This Row],[h_toko]],Table2[a],0)),))</f>
        <v/>
      </c>
      <c r="O19" s="289" t="str">
        <f>IF(Table1[[#This Row],[h_Item Description]]="","",INDEX([1]!db[NB PAJAK],MATCH(Table1[[#This Row],[h_Item Description]],[1]!db[kode],0)))</f>
        <v/>
      </c>
      <c r="Q19" s="285"/>
      <c r="R19" s="286"/>
      <c r="T19" s="285" t="str">
        <f>Table1[[#This Row],[h_hargasetelahdiskon]]</f>
        <v/>
      </c>
      <c r="W19" s="289" t="str">
        <f ca="1">IF(Table1[[#This Row],[Item Description]]="","",IF(Table1[[#This Row],[//]]="",INDIRECT(ADDRESS(ROW()-1,COLUMN())),Table1[[#This Row],[//]]))</f>
        <v/>
      </c>
      <c r="X19" s="289" t="str">
        <f ca="1">IF(Table1[[#This Row],[h_id]]="","",COUNTIF(Table1[h_id],Table1[[#This Row],[h_id]]))</f>
        <v/>
      </c>
      <c r="Y19" s="285" t="str">
        <f>IF(Table1[Item Description]="","",Table1[[#This Row],[Qty]]*Table1[[#This Row],[Unit Price]])</f>
        <v/>
      </c>
      <c r="Z19" s="285" t="str">
        <f>IF(Table1[[#This Row],[h_hargasebelumdiskon]]="","",IF(Table1[[#This Row],[Disc 1]]="",0,Table1[[#This Row],[h_hargasebelumdiskon]]*Table1[[#This Row],[Disc 1]]))</f>
        <v/>
      </c>
      <c r="AA19" s="285" t="str">
        <f>IF(Table1[[#This Row],[h_hargasebelumdiskon]]="","",IF(Table1[[#This Row],[Disc 2]]="",0,(Table1[[#This Row],[h_hargasebelumdiskon]]-Table1[[#This Row],[h_disc 1]])*Table1[[#This Row],[Disc 2]]))</f>
        <v/>
      </c>
      <c r="AB19" s="285" t="str">
        <f>IF(Table1[Item Description]="","",Table1[[#This Row],[h_disc 1]]+Table1[[#This Row],[h_disc 2]])</f>
        <v/>
      </c>
      <c r="AC19" s="285" t="str">
        <f>IF(Table1[Item Description]="","",Table1[[#This Row],[h_hargasebelumdiskon]]-Table1[[#This Row],[h_diskon]])</f>
        <v/>
      </c>
      <c r="AD19" s="285" t="str">
        <f>IF(Table1[//]="","",SUMIF(Table1[h_id],Table1[h_id],Table1[h_hargasetelahdiskon]))</f>
        <v/>
      </c>
      <c r="AE19" s="285"/>
      <c r="AF19" s="285" t="str">
        <f>Table1[[#This Row],[Item Description]]&amp;Table1[[#This Row],[Unit]]&amp;Table1[[#This Row],[Unit Price]]</f>
        <v/>
      </c>
    </row>
    <row r="20" spans="1:32" x14ac:dyDescent="0.25">
      <c r="A20" s="289">
        <f>IF(Table1[[#This Row],[No. Invoice :]]="","",ROW())</f>
        <v>20</v>
      </c>
      <c r="B20" s="289">
        <f>IF(Table1[h_Kode Sales :_1]="","",B$1+COUNT(B$2:B19))</f>
        <v>23070005</v>
      </c>
      <c r="C20" s="283">
        <f>IF(Table1[[#This Row],[H_TGL]]="","",Table1[[#This Row],[H_TGL]]+C$1-1)</f>
        <v>45113</v>
      </c>
      <c r="D20" s="294">
        <v>6</v>
      </c>
      <c r="E20" s="282" t="s">
        <v>123</v>
      </c>
      <c r="F20" s="284" t="s">
        <v>170</v>
      </c>
      <c r="G20" s="282" t="s">
        <v>88</v>
      </c>
      <c r="H20" s="289" t="str">
        <f>IF(Table1[[#This Row],[h_No. Invoice :]]="","",CONCATENATE("AM"," ",Table1[[#This Row],[h_No. Invoice :]]))</f>
        <v>AM 23070005</v>
      </c>
      <c r="I20" s="290" t="str">
        <f>CONCATENATE(UPPER(Table1[[#This Row],[h_Kode Sales :_1]])," ",Table1[[#This Row],[h_Kode Sales :_2]])</f>
        <v>KO 4731</v>
      </c>
      <c r="J20" s="289" t="str">
        <f>IF(Table1[[#This Row],[h_toko]]="","",INDEX(Table2[e],IF(Table1[[#This Row],[h_toko]]="","",MATCH(Table1[[#This Row],[h_toko]],Table2[a],0)),))</f>
        <v>SANTOSO BUDIONO (  ARMADA  ) PURWOKERTO</v>
      </c>
      <c r="K20" s="282">
        <v>33</v>
      </c>
      <c r="L20" s="282" t="s">
        <v>157</v>
      </c>
      <c r="N20" s="282" t="s">
        <v>171</v>
      </c>
      <c r="O20" s="289" t="str">
        <f>IF(Table1[[#This Row],[h_Item Description]]="","",INDEX([1]!db[NB PAJAK],MATCH(Table1[[#This Row],[h_Item Description]],[1]!db[kode],0)))</f>
        <v>PUNCH KENKO NO. 40</v>
      </c>
      <c r="P20" s="282" t="s">
        <v>176</v>
      </c>
      <c r="Q20" s="285">
        <v>23500</v>
      </c>
      <c r="R20" s="286">
        <v>0.125</v>
      </c>
      <c r="T20" s="285">
        <f>Table1[[#This Row],[h_hargasetelahdiskon]]</f>
        <v>678562.5</v>
      </c>
      <c r="U20" s="285" t="s">
        <v>172</v>
      </c>
      <c r="W20" s="289">
        <f ca="1">IF(Table1[[#This Row],[Item Description]]="","",IF(Table1[[#This Row],[//]]="",INDIRECT(ADDRESS(ROW()-1,COLUMN())),Table1[[#This Row],[//]]))</f>
        <v>20</v>
      </c>
      <c r="X20" s="289">
        <f ca="1">IF(Table1[[#This Row],[h_id]]="","",COUNTIF(Table1[h_id],Table1[[#This Row],[h_id]]))</f>
        <v>4</v>
      </c>
      <c r="Y20" s="285">
        <f>IF(Table1[Item Description]="","",Table1[[#This Row],[Qty]]*Table1[[#This Row],[Unit Price]])</f>
        <v>775500</v>
      </c>
      <c r="Z20" s="285">
        <f>IF(Table1[[#This Row],[h_hargasebelumdiskon]]="","",IF(Table1[[#This Row],[Disc 1]]="",0,Table1[[#This Row],[h_hargasebelumdiskon]]*Table1[[#This Row],[Disc 1]]))</f>
        <v>96937.5</v>
      </c>
      <c r="AA20" s="285">
        <f>IF(Table1[[#This Row],[h_hargasebelumdiskon]]="","",IF(Table1[[#This Row],[Disc 2]]="",0,(Table1[[#This Row],[h_hargasebelumdiskon]]-Table1[[#This Row],[h_disc 1]])*Table1[[#This Row],[Disc 2]]))</f>
        <v>0</v>
      </c>
      <c r="AB20" s="285">
        <f>IF(Table1[Item Description]="","",Table1[[#This Row],[h_disc 1]]+Table1[[#This Row],[h_disc 2]])</f>
        <v>96937.5</v>
      </c>
      <c r="AC20" s="285">
        <f>IF(Table1[Item Description]="","",Table1[[#This Row],[h_hargasebelumdiskon]]-Table1[[#This Row],[h_diskon]])</f>
        <v>678562.5</v>
      </c>
      <c r="AD20" s="285">
        <f ca="1">IF(Table1[//]="","",SUMIF(Table1[h_id],Table1[h_id],Table1[h_hargasetelahdiskon]))</f>
        <v>4390122.5</v>
      </c>
      <c r="AE20" s="285"/>
      <c r="AF20" s="285" t="str">
        <f>Table1[[#This Row],[Item Description]]&amp;Table1[[#This Row],[Unit]]&amp;Table1[[#This Row],[Unit Price]]</f>
        <v>PUNCH KENKO NO. 40PCS23500</v>
      </c>
    </row>
    <row r="21" spans="1:32" x14ac:dyDescent="0.25">
      <c r="A21" s="289" t="str">
        <f>IF(Table1[[#This Row],[No. Invoice :]]="","",ROW())</f>
        <v/>
      </c>
      <c r="B21" s="289" t="str">
        <f>IF(Table1[h_Kode Sales :_1]="","",B$1+COUNT(B$2:B20))</f>
        <v/>
      </c>
      <c r="C21" s="283" t="str">
        <f>IF(Table1[[#This Row],[H_TGL]]="","",Table1[[#This Row],[H_TGL]]+C$1-1)</f>
        <v/>
      </c>
      <c r="H21" s="289" t="str">
        <f>IF(Table1[[#This Row],[h_No. Invoice :]]="","",CONCATENATE("AM"," ",Table1[[#This Row],[h_No. Invoice :]]))</f>
        <v/>
      </c>
      <c r="I21" s="290" t="str">
        <f>CONCATENATE(UPPER(Table1[[#This Row],[h_Kode Sales :_1]])," ",Table1[[#This Row],[h_Kode Sales :_2]])</f>
        <v xml:space="preserve"> </v>
      </c>
      <c r="J21" s="289" t="str">
        <f>IF(Table1[[#This Row],[h_toko]]="","",INDEX(Table2[e],IF(Table1[[#This Row],[h_toko]]="","",MATCH(Table1[[#This Row],[h_toko]],Table2[a],0)),))</f>
        <v/>
      </c>
      <c r="K21" s="282">
        <v>12</v>
      </c>
      <c r="L21" s="282" t="s">
        <v>157</v>
      </c>
      <c r="N21" s="282" t="s">
        <v>173</v>
      </c>
      <c r="O21" s="289" t="str">
        <f>IF(Table1[[#This Row],[h_Item Description]]="","",INDEX([1]!db[NB PAJAK],MATCH(Table1[[#This Row],[h_Item Description]],[1]!db[kode],0)))</f>
        <v>STAPLER KENKO HD-50</v>
      </c>
      <c r="P21" s="282" t="s">
        <v>177</v>
      </c>
      <c r="Q21" s="285">
        <v>19000</v>
      </c>
      <c r="R21" s="286">
        <v>0.125</v>
      </c>
      <c r="T21" s="285">
        <f>Table1[[#This Row],[h_hargasetelahdiskon]]</f>
        <v>199500</v>
      </c>
      <c r="W21" s="289">
        <f ca="1">IF(Table1[[#This Row],[Item Description]]="","",IF(Table1[[#This Row],[//]]="",INDIRECT(ADDRESS(ROW()-1,COLUMN())),Table1[[#This Row],[//]]))</f>
        <v>20</v>
      </c>
      <c r="X21" s="289">
        <f ca="1">IF(Table1[[#This Row],[h_id]]="","",COUNTIF(Table1[h_id],Table1[[#This Row],[h_id]]))</f>
        <v>4</v>
      </c>
      <c r="Y21" s="285">
        <f>IF(Table1[Item Description]="","",Table1[[#This Row],[Qty]]*Table1[[#This Row],[Unit Price]])</f>
        <v>228000</v>
      </c>
      <c r="Z21" s="285">
        <f>IF(Table1[[#This Row],[h_hargasebelumdiskon]]="","",IF(Table1[[#This Row],[Disc 1]]="",0,Table1[[#This Row],[h_hargasebelumdiskon]]*Table1[[#This Row],[Disc 1]]))</f>
        <v>28500</v>
      </c>
      <c r="AA21" s="285">
        <f>IF(Table1[[#This Row],[h_hargasebelumdiskon]]="","",IF(Table1[[#This Row],[Disc 2]]="",0,(Table1[[#This Row],[h_hargasebelumdiskon]]-Table1[[#This Row],[h_disc 1]])*Table1[[#This Row],[Disc 2]]))</f>
        <v>0</v>
      </c>
      <c r="AB21" s="285">
        <f>IF(Table1[Item Description]="","",Table1[[#This Row],[h_disc 1]]+Table1[[#This Row],[h_disc 2]])</f>
        <v>28500</v>
      </c>
      <c r="AC21" s="285">
        <f>IF(Table1[Item Description]="","",Table1[[#This Row],[h_hargasebelumdiskon]]-Table1[[#This Row],[h_diskon]])</f>
        <v>199500</v>
      </c>
      <c r="AD21" s="285" t="str">
        <f>IF(Table1[//]="","",SUMIF(Table1[h_id],Table1[h_id],Table1[h_hargasetelahdiskon]))</f>
        <v/>
      </c>
      <c r="AE21" s="285"/>
      <c r="AF21" s="285" t="str">
        <f>Table1[[#This Row],[Item Description]]&amp;Table1[[#This Row],[Unit]]&amp;Table1[[#This Row],[Unit Price]]</f>
        <v>STAPLER KENKO HD-50PCS19000</v>
      </c>
    </row>
    <row r="22" spans="1:32" x14ac:dyDescent="0.25">
      <c r="A22" s="289" t="str">
        <f>IF(Table1[[#This Row],[No. Invoice :]]="","",ROW())</f>
        <v/>
      </c>
      <c r="B22" s="289" t="str">
        <f>IF(Table1[h_Kode Sales :_1]="","",B$1+COUNT(B$2:B21))</f>
        <v/>
      </c>
      <c r="C22" s="283" t="str">
        <f>IF(Table1[[#This Row],[H_TGL]]="","",Table1[[#This Row],[H_TGL]]+C$1-1)</f>
        <v/>
      </c>
      <c r="H22" s="289" t="str">
        <f>IF(Table1[[#This Row],[h_No. Invoice :]]="","",CONCATENATE("AM"," ",Table1[[#This Row],[h_No. Invoice :]]))</f>
        <v/>
      </c>
      <c r="I22" s="290" t="str">
        <f>CONCATENATE(UPPER(Table1[[#This Row],[h_Kode Sales :_1]])," ",Table1[[#This Row],[h_Kode Sales :_2]])</f>
        <v xml:space="preserve"> </v>
      </c>
      <c r="J22" s="289" t="str">
        <f>IF(Table1[[#This Row],[h_toko]]="","",INDEX(Table2[e],IF(Table1[[#This Row],[h_toko]]="","",MATCH(Table1[[#This Row],[h_toko]],Table2[a],0)),))</f>
        <v/>
      </c>
      <c r="K22" s="282">
        <v>7</v>
      </c>
      <c r="L22" s="282" t="s">
        <v>174</v>
      </c>
      <c r="N22" s="282" t="s">
        <v>175</v>
      </c>
      <c r="O22" s="289" t="str">
        <f>IF(Table1[[#This Row],[h_Item Description]]="","",INDEX([1]!db[NB PAJAK],MATCH(Table1[[#This Row],[h_Item Description]],[1]!db[kode],0)))</f>
        <v>KARTU STOCK KWARTO PUTIH</v>
      </c>
      <c r="P22" s="282" t="s">
        <v>178</v>
      </c>
      <c r="Q22" s="285">
        <v>18500</v>
      </c>
      <c r="R22" s="286"/>
      <c r="T22" s="285">
        <f>Table1[[#This Row],[h_hargasetelahdiskon]]</f>
        <v>129500</v>
      </c>
      <c r="W22" s="289">
        <f ca="1">IF(Table1[[#This Row],[Item Description]]="","",IF(Table1[[#This Row],[//]]="",INDIRECT(ADDRESS(ROW()-1,COLUMN())),Table1[[#This Row],[//]]))</f>
        <v>20</v>
      </c>
      <c r="X22" s="289">
        <f ca="1">IF(Table1[[#This Row],[h_id]]="","",COUNTIF(Table1[h_id],Table1[[#This Row],[h_id]]))</f>
        <v>4</v>
      </c>
      <c r="Y22" s="285">
        <f>IF(Table1[Item Description]="","",Table1[[#This Row],[Qty]]*Table1[[#This Row],[Unit Price]])</f>
        <v>129500</v>
      </c>
      <c r="Z22" s="285">
        <f>IF(Table1[[#This Row],[h_hargasebelumdiskon]]="","",IF(Table1[[#This Row],[Disc 1]]="",0,Table1[[#This Row],[h_hargasebelumdiskon]]*Table1[[#This Row],[Disc 1]]))</f>
        <v>0</v>
      </c>
      <c r="AA22" s="285">
        <f>IF(Table1[[#This Row],[h_hargasebelumdiskon]]="","",IF(Table1[[#This Row],[Disc 2]]="",0,(Table1[[#This Row],[h_hargasebelumdiskon]]-Table1[[#This Row],[h_disc 1]])*Table1[[#This Row],[Disc 2]]))</f>
        <v>0</v>
      </c>
      <c r="AB22" s="285">
        <f>IF(Table1[Item Description]="","",Table1[[#This Row],[h_disc 1]]+Table1[[#This Row],[h_disc 2]])</f>
        <v>0</v>
      </c>
      <c r="AC22" s="285">
        <f>IF(Table1[Item Description]="","",Table1[[#This Row],[h_hargasebelumdiskon]]-Table1[[#This Row],[h_diskon]])</f>
        <v>129500</v>
      </c>
      <c r="AD22" s="285" t="str">
        <f>IF(Table1[//]="","",SUMIF(Table1[h_id],Table1[h_id],Table1[h_hargasetelahdiskon]))</f>
        <v/>
      </c>
      <c r="AE22" s="285"/>
      <c r="AF22" s="285" t="str">
        <f>Table1[[#This Row],[Item Description]]&amp;Table1[[#This Row],[Unit]]&amp;Table1[[#This Row],[Unit Price]]</f>
        <v>KARTU STOCK KWARTO PUTIHPAK18500</v>
      </c>
    </row>
    <row r="23" spans="1:32" x14ac:dyDescent="0.25">
      <c r="A23" s="289" t="str">
        <f>IF(Table1[[#This Row],[No. Invoice :]]="","",ROW())</f>
        <v/>
      </c>
      <c r="B23" s="289" t="str">
        <f>IF(Table1[h_Kode Sales :_1]="","",B$1+COUNT(B$2:B22))</f>
        <v/>
      </c>
      <c r="C23" s="283" t="str">
        <f>IF(Table1[[#This Row],[H_TGL]]="","",Table1[[#This Row],[H_TGL]]+C$1-1)</f>
        <v/>
      </c>
      <c r="H23" s="289" t="str">
        <f>IF(Table1[[#This Row],[h_No. Invoice :]]="","",CONCATENATE("AM"," ",Table1[[#This Row],[h_No. Invoice :]]))</f>
        <v/>
      </c>
      <c r="I23" s="290" t="str">
        <f>CONCATENATE(UPPER(Table1[[#This Row],[h_Kode Sales :_1]])," ",Table1[[#This Row],[h_Kode Sales :_2]])</f>
        <v xml:space="preserve"> </v>
      </c>
      <c r="J23" s="289" t="str">
        <f>IF(Table1[[#This Row],[h_toko]]="","",INDEX(Table2[e],IF(Table1[[#This Row],[h_toko]]="","",MATCH(Table1[[#This Row],[h_toko]],Table2[a],0)),))</f>
        <v/>
      </c>
      <c r="K23" s="282">
        <v>60</v>
      </c>
      <c r="L23" s="282" t="s">
        <v>144</v>
      </c>
      <c r="M23" s="282">
        <v>1</v>
      </c>
      <c r="N23" s="282" t="s">
        <v>159</v>
      </c>
      <c r="O23" s="289" t="str">
        <f>IF(Table1[[#This Row],[h_Item Description]]="","",INDEX([1]!db[NB PAJAK],MATCH(Table1[[#This Row],[h_Item Description]],[1]!db[kode],0)))</f>
        <v>ISI CUTTER 18 MM KENKO L-150 (BESAR)</v>
      </c>
      <c r="P23" s="282" t="s">
        <v>168</v>
      </c>
      <c r="Q23" s="285">
        <v>64800</v>
      </c>
      <c r="R23" s="286">
        <v>0.13</v>
      </c>
      <c r="T23" s="285">
        <f>Table1[[#This Row],[h_hargasetelahdiskon]]</f>
        <v>3382560</v>
      </c>
      <c r="W23" s="289">
        <f ca="1">IF(Table1[[#This Row],[Item Description]]="","",IF(Table1[[#This Row],[//]]="",INDIRECT(ADDRESS(ROW()-1,COLUMN())),Table1[[#This Row],[//]]))</f>
        <v>20</v>
      </c>
      <c r="X23" s="289">
        <f ca="1">IF(Table1[[#This Row],[h_id]]="","",COUNTIF(Table1[h_id],Table1[[#This Row],[h_id]]))</f>
        <v>4</v>
      </c>
      <c r="Y23" s="285">
        <f>IF(Table1[Item Description]="","",Table1[[#This Row],[Qty]]*Table1[[#This Row],[Unit Price]])</f>
        <v>3888000</v>
      </c>
      <c r="Z23" s="285">
        <f>IF(Table1[[#This Row],[h_hargasebelumdiskon]]="","",IF(Table1[[#This Row],[Disc 1]]="",0,Table1[[#This Row],[h_hargasebelumdiskon]]*Table1[[#This Row],[Disc 1]]))</f>
        <v>505440</v>
      </c>
      <c r="AA23" s="285">
        <f>IF(Table1[[#This Row],[h_hargasebelumdiskon]]="","",IF(Table1[[#This Row],[Disc 2]]="",0,(Table1[[#This Row],[h_hargasebelumdiskon]]-Table1[[#This Row],[h_disc 1]])*Table1[[#This Row],[Disc 2]]))</f>
        <v>0</v>
      </c>
      <c r="AB23" s="285">
        <f>IF(Table1[Item Description]="","",Table1[[#This Row],[h_disc 1]]+Table1[[#This Row],[h_disc 2]])</f>
        <v>505440</v>
      </c>
      <c r="AC23" s="285">
        <f>IF(Table1[Item Description]="","",Table1[[#This Row],[h_hargasebelumdiskon]]-Table1[[#This Row],[h_diskon]])</f>
        <v>3382560</v>
      </c>
      <c r="AD23" s="285" t="str">
        <f>IF(Table1[//]="","",SUMIF(Table1[h_id],Table1[h_id],Table1[h_hargasetelahdiskon]))</f>
        <v/>
      </c>
      <c r="AE23" s="285"/>
      <c r="AF23" s="285" t="str">
        <f>Table1[[#This Row],[Item Description]]&amp;Table1[[#This Row],[Unit]]&amp;Table1[[#This Row],[Unit Price]]</f>
        <v>ISI CUTTER 18 MM KENKO L-150 (BESAR)LSN64800</v>
      </c>
    </row>
    <row r="24" spans="1:32" x14ac:dyDescent="0.25">
      <c r="A24" s="289" t="str">
        <f>IF(Table1[[#This Row],[No. Invoice :]]="","",ROW())</f>
        <v/>
      </c>
      <c r="B24" s="289" t="str">
        <f>IF(Table1[h_Kode Sales :_1]="","",B$1+COUNT(B$2:B23))</f>
        <v/>
      </c>
      <c r="C24" s="283" t="str">
        <f>IF(Table1[[#This Row],[H_TGL]]="","",Table1[[#This Row],[H_TGL]]+C$1-1)</f>
        <v/>
      </c>
      <c r="H24" s="289" t="str">
        <f>IF(Table1[[#This Row],[h_No. Invoice :]]="","",CONCATENATE("AM"," ",Table1[[#This Row],[h_No. Invoice :]]))</f>
        <v/>
      </c>
      <c r="I24" s="290" t="str">
        <f>CONCATENATE(UPPER(Table1[[#This Row],[h_Kode Sales :_1]])," ",Table1[[#This Row],[h_Kode Sales :_2]])</f>
        <v xml:space="preserve"> </v>
      </c>
      <c r="J24" s="289" t="str">
        <f>IF(Table1[[#This Row],[h_toko]]="","",INDEX(Table2[e],IF(Table1[[#This Row],[h_toko]]="","",MATCH(Table1[[#This Row],[h_toko]],Table2[a],0)),))</f>
        <v/>
      </c>
      <c r="O24" s="289" t="str">
        <f>IF(Table1[[#This Row],[h_Item Description]]="","",INDEX([1]!db[NB PAJAK],MATCH(Table1[[#This Row],[h_Item Description]],[1]!db[kode],0)))</f>
        <v/>
      </c>
      <c r="Q24" s="285"/>
      <c r="R24" s="286"/>
      <c r="T24" s="285" t="str">
        <f>Table1[[#This Row],[h_hargasetelahdiskon]]</f>
        <v/>
      </c>
      <c r="W24" s="289" t="str">
        <f ca="1">IF(Table1[[#This Row],[Item Description]]="","",IF(Table1[[#This Row],[//]]="",INDIRECT(ADDRESS(ROW()-1,COLUMN())),Table1[[#This Row],[//]]))</f>
        <v/>
      </c>
      <c r="X24" s="289" t="str">
        <f ca="1">IF(Table1[[#This Row],[h_id]]="","",COUNTIF(Table1[h_id],Table1[[#This Row],[h_id]]))</f>
        <v/>
      </c>
      <c r="Y24" s="285" t="str">
        <f>IF(Table1[Item Description]="","",Table1[[#This Row],[Qty]]*Table1[[#This Row],[Unit Price]])</f>
        <v/>
      </c>
      <c r="Z24" s="285" t="str">
        <f>IF(Table1[[#This Row],[h_hargasebelumdiskon]]="","",IF(Table1[[#This Row],[Disc 1]]="",0,Table1[[#This Row],[h_hargasebelumdiskon]]*Table1[[#This Row],[Disc 1]]))</f>
        <v/>
      </c>
      <c r="AA24" s="285" t="str">
        <f>IF(Table1[[#This Row],[h_hargasebelumdiskon]]="","",IF(Table1[[#This Row],[Disc 2]]="",0,(Table1[[#This Row],[h_hargasebelumdiskon]]-Table1[[#This Row],[h_disc 1]])*Table1[[#This Row],[Disc 2]]))</f>
        <v/>
      </c>
      <c r="AB24" s="285" t="str">
        <f>IF(Table1[Item Description]="","",Table1[[#This Row],[h_disc 1]]+Table1[[#This Row],[h_disc 2]])</f>
        <v/>
      </c>
      <c r="AC24" s="285" t="str">
        <f>IF(Table1[Item Description]="","",Table1[[#This Row],[h_hargasebelumdiskon]]-Table1[[#This Row],[h_diskon]])</f>
        <v/>
      </c>
      <c r="AD24" s="285" t="str">
        <f>IF(Table1[//]="","",SUMIF(Table1[h_id],Table1[h_id],Table1[h_hargasetelahdiskon]))</f>
        <v/>
      </c>
      <c r="AE24" s="285"/>
      <c r="AF24" s="285" t="str">
        <f>Table1[[#This Row],[Item Description]]&amp;Table1[[#This Row],[Unit]]&amp;Table1[[#This Row],[Unit Price]]</f>
        <v/>
      </c>
    </row>
    <row r="25" spans="1:32" x14ac:dyDescent="0.25">
      <c r="A25" s="289">
        <f>IF(Table1[[#This Row],[No. Invoice :]]="","",ROW())</f>
        <v>25</v>
      </c>
      <c r="B25" s="289">
        <f>IF(Table1[h_Kode Sales :_1]="","",B$1+COUNT(B$2:B24))</f>
        <v>23070006</v>
      </c>
      <c r="C25" s="283">
        <f>IF(Table1[[#This Row],[H_TGL]]="","",Table1[[#This Row],[H_TGL]]+C$1-1)</f>
        <v>45113</v>
      </c>
      <c r="D25" s="294">
        <v>6</v>
      </c>
      <c r="E25" s="282" t="s">
        <v>123</v>
      </c>
      <c r="F25" s="284" t="s">
        <v>179</v>
      </c>
      <c r="G25" s="282" t="s">
        <v>41</v>
      </c>
      <c r="H25" s="289" t="str">
        <f>IF(Table1[[#This Row],[h_No. Invoice :]]="","",CONCATENATE("AM"," ",Table1[[#This Row],[h_No. Invoice :]]))</f>
        <v>AM 23070006</v>
      </c>
      <c r="I25" s="290" t="str">
        <f>CONCATENATE(UPPER(Table1[[#This Row],[h_Kode Sales :_1]])," ",Table1[[#This Row],[h_Kode Sales :_2]])</f>
        <v>KO 4923</v>
      </c>
      <c r="J25" s="289" t="str">
        <f>IF(Table1[[#This Row],[h_toko]]="","",INDEX(Table2[e],IF(Table1[[#This Row],[h_toko]]="","",MATCH(Table1[[#This Row],[h_toko]],Table2[a],0)),))</f>
        <v>CV DWI JAYA YOGYAKARTA</v>
      </c>
      <c r="K25" s="282">
        <v>20</v>
      </c>
      <c r="L25" s="282" t="s">
        <v>144</v>
      </c>
      <c r="M25" s="282">
        <v>1</v>
      </c>
      <c r="N25" s="282" t="s">
        <v>180</v>
      </c>
      <c r="O25" s="289" t="str">
        <f>IF(Table1[[#This Row],[h_Item Description]]="","",INDEX([1]!db[NB PAJAK],MATCH(Table1[[#This Row],[h_Item Description]],[1]!db[kode],0)))</f>
        <v>LEM CAIR 50 ML KENKO LG-50</v>
      </c>
      <c r="P25" s="282" t="s">
        <v>182</v>
      </c>
      <c r="Q25" s="285">
        <v>25200</v>
      </c>
      <c r="R25" s="286">
        <v>0.1</v>
      </c>
      <c r="T25" s="285">
        <f>Table1[[#This Row],[h_hargasetelahdiskon]]</f>
        <v>453600</v>
      </c>
      <c r="U25" s="285" t="s">
        <v>151</v>
      </c>
      <c r="W25" s="289">
        <f ca="1">IF(Table1[[#This Row],[Item Description]]="","",IF(Table1[[#This Row],[//]]="",INDIRECT(ADDRESS(ROW()-1,COLUMN())),Table1[[#This Row],[//]]))</f>
        <v>25</v>
      </c>
      <c r="X25" s="289">
        <f ca="1">IF(Table1[[#This Row],[h_id]]="","",COUNTIF(Table1[h_id],Table1[[#This Row],[h_id]]))</f>
        <v>2</v>
      </c>
      <c r="Y25" s="285">
        <f>IF(Table1[Item Description]="","",Table1[[#This Row],[Qty]]*Table1[[#This Row],[Unit Price]])</f>
        <v>504000</v>
      </c>
      <c r="Z25" s="285">
        <f>IF(Table1[[#This Row],[h_hargasebelumdiskon]]="","",IF(Table1[[#This Row],[Disc 1]]="",0,Table1[[#This Row],[h_hargasebelumdiskon]]*Table1[[#This Row],[Disc 1]]))</f>
        <v>50400</v>
      </c>
      <c r="AA25" s="285">
        <f>IF(Table1[[#This Row],[h_hargasebelumdiskon]]="","",IF(Table1[[#This Row],[Disc 2]]="",0,(Table1[[#This Row],[h_hargasebelumdiskon]]-Table1[[#This Row],[h_disc 1]])*Table1[[#This Row],[Disc 2]]))</f>
        <v>0</v>
      </c>
      <c r="AB25" s="285">
        <f>IF(Table1[Item Description]="","",Table1[[#This Row],[h_disc 1]]+Table1[[#This Row],[h_disc 2]])</f>
        <v>50400</v>
      </c>
      <c r="AC25" s="285">
        <f>IF(Table1[Item Description]="","",Table1[[#This Row],[h_hargasebelumdiskon]]-Table1[[#This Row],[h_diskon]])</f>
        <v>453600</v>
      </c>
      <c r="AD25" s="285">
        <f ca="1">IF(Table1[//]="","",SUMIF(Table1[h_id],Table1[h_id],Table1[h_hargasetelahdiskon]))</f>
        <v>4289760</v>
      </c>
      <c r="AE25" s="285"/>
      <c r="AF25" s="285" t="str">
        <f>Table1[[#This Row],[Item Description]]&amp;Table1[[#This Row],[Unit]]&amp;Table1[[#This Row],[Unit Price]]</f>
        <v>LEM CAIR 50 ML KENKO LG-50LSN25200</v>
      </c>
    </row>
    <row r="26" spans="1:32" x14ac:dyDescent="0.25">
      <c r="A26" s="289" t="str">
        <f>IF(Table1[[#This Row],[No. Invoice :]]="","",ROW())</f>
        <v/>
      </c>
      <c r="B26" s="289" t="str">
        <f>IF(Table1[h_Kode Sales :_1]="","",B$1+COUNT(B$2:B25))</f>
        <v/>
      </c>
      <c r="C26" s="283" t="str">
        <f>IF(Table1[[#This Row],[H_TGL]]="","",Table1[[#This Row],[H_TGL]]+C$1-1)</f>
        <v/>
      </c>
      <c r="H26" s="289" t="str">
        <f>IF(Table1[[#This Row],[h_No. Invoice :]]="","",CONCATENATE("AM"," ",Table1[[#This Row],[h_No. Invoice :]]))</f>
        <v/>
      </c>
      <c r="I26" s="290" t="str">
        <f>CONCATENATE(UPPER(Table1[[#This Row],[h_Kode Sales :_1]])," ",Table1[[#This Row],[h_Kode Sales :_2]])</f>
        <v xml:space="preserve"> </v>
      </c>
      <c r="J26" s="289" t="str">
        <f>IF(Table1[[#This Row],[h_toko]]="","",INDEX(Table2[e],IF(Table1[[#This Row],[h_toko]]="","",MATCH(Table1[[#This Row],[h_toko]],Table2[a],0)),))</f>
        <v/>
      </c>
      <c r="K26" s="282">
        <v>144</v>
      </c>
      <c r="L26" s="282" t="s">
        <v>157</v>
      </c>
      <c r="M26" s="282">
        <v>3</v>
      </c>
      <c r="N26" s="282" t="s">
        <v>181</v>
      </c>
      <c r="O26" s="289" t="str">
        <f>IF(Table1[[#This Row],[h_Item Description]]="","",INDEX([1]!db[NB PAJAK],MATCH(Table1[[#This Row],[h_Item Description]],[1]!db[kode],0)))</f>
        <v>CRAYON / OIL PASTEL JOYKO OP-24S PP CASE SEA WORLD</v>
      </c>
      <c r="P26" s="282" t="s">
        <v>183</v>
      </c>
      <c r="Q26" s="285">
        <v>29600</v>
      </c>
      <c r="R26" s="286">
        <v>0.1</v>
      </c>
      <c r="T26" s="285">
        <f>Table1[[#This Row],[h_hargasetelahdiskon]]</f>
        <v>3836160</v>
      </c>
      <c r="W26" s="289">
        <f ca="1">IF(Table1[[#This Row],[Item Description]]="","",IF(Table1[[#This Row],[//]]="",INDIRECT(ADDRESS(ROW()-1,COLUMN())),Table1[[#This Row],[//]]))</f>
        <v>25</v>
      </c>
      <c r="X26" s="289">
        <f ca="1">IF(Table1[[#This Row],[h_id]]="","",COUNTIF(Table1[h_id],Table1[[#This Row],[h_id]]))</f>
        <v>2</v>
      </c>
      <c r="Y26" s="285">
        <f>IF(Table1[Item Description]="","",Table1[[#This Row],[Qty]]*Table1[[#This Row],[Unit Price]])</f>
        <v>4262400</v>
      </c>
      <c r="Z26" s="285">
        <f>IF(Table1[[#This Row],[h_hargasebelumdiskon]]="","",IF(Table1[[#This Row],[Disc 1]]="",0,Table1[[#This Row],[h_hargasebelumdiskon]]*Table1[[#This Row],[Disc 1]]))</f>
        <v>426240</v>
      </c>
      <c r="AA26" s="285">
        <f>IF(Table1[[#This Row],[h_hargasebelumdiskon]]="","",IF(Table1[[#This Row],[Disc 2]]="",0,(Table1[[#This Row],[h_hargasebelumdiskon]]-Table1[[#This Row],[h_disc 1]])*Table1[[#This Row],[Disc 2]]))</f>
        <v>0</v>
      </c>
      <c r="AB26" s="285">
        <f>IF(Table1[Item Description]="","",Table1[[#This Row],[h_disc 1]]+Table1[[#This Row],[h_disc 2]])</f>
        <v>426240</v>
      </c>
      <c r="AC26" s="285">
        <f>IF(Table1[Item Description]="","",Table1[[#This Row],[h_hargasebelumdiskon]]-Table1[[#This Row],[h_diskon]])</f>
        <v>3836160</v>
      </c>
      <c r="AD26" s="285" t="str">
        <f>IF(Table1[//]="","",SUMIF(Table1[h_id],Table1[h_id],Table1[h_hargasetelahdiskon]))</f>
        <v/>
      </c>
      <c r="AE26" s="285"/>
      <c r="AF26" s="285" t="str">
        <f>Table1[[#This Row],[Item Description]]&amp;Table1[[#This Row],[Unit]]&amp;Table1[[#This Row],[Unit Price]]</f>
        <v>CRAYON / OIL PASTEL JOYKO OP-24S PP CASE SEA WORLDPCS29600</v>
      </c>
    </row>
    <row r="27" spans="1:32" x14ac:dyDescent="0.25">
      <c r="A27" s="289" t="str">
        <f>IF(Table1[[#This Row],[No. Invoice :]]="","",ROW())</f>
        <v/>
      </c>
      <c r="B27" s="289" t="str">
        <f>IF(Table1[h_Kode Sales :_1]="","",B$1+COUNT(B$2:B26))</f>
        <v/>
      </c>
      <c r="C27" s="283" t="str">
        <f>IF(Table1[[#This Row],[H_TGL]]="","",Table1[[#This Row],[H_TGL]]+C$1-1)</f>
        <v/>
      </c>
      <c r="H27" s="289" t="str">
        <f>IF(Table1[[#This Row],[h_No. Invoice :]]="","",CONCATENATE("AM"," ",Table1[[#This Row],[h_No. Invoice :]]))</f>
        <v/>
      </c>
      <c r="I27" s="290" t="str">
        <f>CONCATENATE(UPPER(Table1[[#This Row],[h_Kode Sales :_1]])," ",Table1[[#This Row],[h_Kode Sales :_2]])</f>
        <v xml:space="preserve"> </v>
      </c>
      <c r="J27" s="289" t="str">
        <f>IF(Table1[[#This Row],[h_toko]]="","",INDEX(Table2[e],IF(Table1[[#This Row],[h_toko]]="","",MATCH(Table1[[#This Row],[h_toko]],Table2[a],0)),))</f>
        <v/>
      </c>
      <c r="O27" s="289" t="str">
        <f>IF(Table1[[#This Row],[h_Item Description]]="","",INDEX([1]!db[NB PAJAK],MATCH(Table1[[#This Row],[h_Item Description]],[1]!db[kode],0)))</f>
        <v/>
      </c>
      <c r="Q27" s="285"/>
      <c r="R27" s="286"/>
      <c r="T27" s="285" t="str">
        <f>Table1[[#This Row],[h_hargasetelahdiskon]]</f>
        <v/>
      </c>
      <c r="W27" s="289" t="str">
        <f ca="1">IF(Table1[[#This Row],[Item Description]]="","",IF(Table1[[#This Row],[//]]="",INDIRECT(ADDRESS(ROW()-1,COLUMN())),Table1[[#This Row],[//]]))</f>
        <v/>
      </c>
      <c r="X27" s="289" t="str">
        <f ca="1">IF(Table1[[#This Row],[h_id]]="","",COUNTIF(Table1[h_id],Table1[[#This Row],[h_id]]))</f>
        <v/>
      </c>
      <c r="Y27" s="285" t="str">
        <f>IF(Table1[Item Description]="","",Table1[[#This Row],[Qty]]*Table1[[#This Row],[Unit Price]])</f>
        <v/>
      </c>
      <c r="Z27" s="285" t="str">
        <f>IF(Table1[[#This Row],[h_hargasebelumdiskon]]="","",IF(Table1[[#This Row],[Disc 1]]="",0,Table1[[#This Row],[h_hargasebelumdiskon]]*Table1[[#This Row],[Disc 1]]))</f>
        <v/>
      </c>
      <c r="AA27" s="285" t="str">
        <f>IF(Table1[[#This Row],[h_hargasebelumdiskon]]="","",IF(Table1[[#This Row],[Disc 2]]="",0,(Table1[[#This Row],[h_hargasebelumdiskon]]-Table1[[#This Row],[h_disc 1]])*Table1[[#This Row],[Disc 2]]))</f>
        <v/>
      </c>
      <c r="AB27" s="285" t="str">
        <f>IF(Table1[Item Description]="","",Table1[[#This Row],[h_disc 1]]+Table1[[#This Row],[h_disc 2]])</f>
        <v/>
      </c>
      <c r="AC27" s="285" t="str">
        <f>IF(Table1[Item Description]="","",Table1[[#This Row],[h_hargasebelumdiskon]]-Table1[[#This Row],[h_diskon]])</f>
        <v/>
      </c>
      <c r="AD27" s="285" t="str">
        <f>IF(Table1[//]="","",SUMIF(Table1[h_id],Table1[h_id],Table1[h_hargasetelahdiskon]))</f>
        <v/>
      </c>
      <c r="AE27" s="285"/>
      <c r="AF27" s="285" t="str">
        <f>Table1[[#This Row],[Item Description]]&amp;Table1[[#This Row],[Unit]]&amp;Table1[[#This Row],[Unit Price]]</f>
        <v/>
      </c>
    </row>
    <row r="28" spans="1:32" x14ac:dyDescent="0.25">
      <c r="A28" s="289">
        <f>IF(Table1[[#This Row],[No. Invoice :]]="","",ROW())</f>
        <v>28</v>
      </c>
      <c r="B28" s="289">
        <f>IF(Table1[h_Kode Sales :_1]="","",B$1+COUNT(B$2:B27))</f>
        <v>23070007</v>
      </c>
      <c r="C28" s="283">
        <f>IF(Table1[[#This Row],[H_TGL]]="","",Table1[[#This Row],[H_TGL]]+C$1-1)</f>
        <v>45114</v>
      </c>
      <c r="D28" s="294">
        <v>7</v>
      </c>
      <c r="E28" s="282" t="s">
        <v>130</v>
      </c>
      <c r="F28" s="284" t="s">
        <v>184</v>
      </c>
      <c r="G28" s="282" t="s">
        <v>185</v>
      </c>
      <c r="H28" s="289" t="str">
        <f>IF(Table1[[#This Row],[h_No. Invoice :]]="","",CONCATENATE("AM"," ",Table1[[#This Row],[h_No. Invoice :]]))</f>
        <v>AM 23070007</v>
      </c>
      <c r="I28" s="290" t="str">
        <f>CONCATENATE(UPPER(Table1[[#This Row],[h_Kode Sales :_1]])," ",Table1[[#This Row],[h_Kode Sales :_2]])</f>
        <v>G 4866</v>
      </c>
      <c r="J28" s="289" t="str">
        <f>IF(Table1[[#This Row],[h_toko]]="","",INDEX(Table2[e],IF(Table1[[#This Row],[h_toko]]="","",MATCH(Table1[[#This Row],[h_toko]],Table2[a],0)),))</f>
        <v>GUNAWAN HARTONO KUSUMA ( NIKI SAE ) TULUNG AGUNG</v>
      </c>
      <c r="K28" s="282">
        <v>720</v>
      </c>
      <c r="L28" s="282" t="s">
        <v>157</v>
      </c>
      <c r="M28" s="282">
        <v>10</v>
      </c>
      <c r="N28" s="282" t="s">
        <v>186</v>
      </c>
      <c r="O28" s="289" t="e">
        <f>IF(Table1[[#This Row],[h_Item Description]]="","",INDEX([1]!db[NB PAJAK],MATCH(Table1[[#This Row],[h_Item Description]],[1]!db[kode],0)))</f>
        <v>#N/A</v>
      </c>
      <c r="P28" s="282" t="s">
        <v>187</v>
      </c>
      <c r="Q28" s="285">
        <v>50000</v>
      </c>
      <c r="R28" s="286">
        <v>0.125</v>
      </c>
      <c r="T28" s="285">
        <f>Table1[[#This Row],[h_hargasetelahdiskon]]</f>
        <v>31500000</v>
      </c>
      <c r="U28" s="285" t="s">
        <v>151</v>
      </c>
      <c r="W28" s="289">
        <f ca="1">IF(Table1[[#This Row],[Item Description]]="","",IF(Table1[[#This Row],[//]]="",INDIRECT(ADDRESS(ROW()-1,COLUMN())),Table1[[#This Row],[//]]))</f>
        <v>28</v>
      </c>
      <c r="X28" s="289">
        <f ca="1">IF(Table1[[#This Row],[h_id]]="","",COUNTIF(Table1[h_id],Table1[[#This Row],[h_id]]))</f>
        <v>1</v>
      </c>
      <c r="Y28" s="285">
        <f>IF(Table1[Item Description]="","",Table1[[#This Row],[Qty]]*Table1[[#This Row],[Unit Price]])</f>
        <v>36000000</v>
      </c>
      <c r="Z28" s="285">
        <f>IF(Table1[[#This Row],[h_hargasebelumdiskon]]="","",IF(Table1[[#This Row],[Disc 1]]="",0,Table1[[#This Row],[h_hargasebelumdiskon]]*Table1[[#This Row],[Disc 1]]))</f>
        <v>4500000</v>
      </c>
      <c r="AA28" s="285">
        <f>IF(Table1[[#This Row],[h_hargasebelumdiskon]]="","",IF(Table1[[#This Row],[Disc 2]]="",0,(Table1[[#This Row],[h_hargasebelumdiskon]]-Table1[[#This Row],[h_disc 1]])*Table1[[#This Row],[Disc 2]]))</f>
        <v>0</v>
      </c>
      <c r="AB28" s="285">
        <f>IF(Table1[Item Description]="","",Table1[[#This Row],[h_disc 1]]+Table1[[#This Row],[h_disc 2]])</f>
        <v>4500000</v>
      </c>
      <c r="AC28" s="285">
        <f>IF(Table1[Item Description]="","",Table1[[#This Row],[h_hargasebelumdiskon]]-Table1[[#This Row],[h_diskon]])</f>
        <v>31500000</v>
      </c>
      <c r="AD28" s="285">
        <f ca="1">IF(Table1[//]="","",SUMIF(Table1[h_id],Table1[h_id],Table1[h_hargasetelahdiskon]))</f>
        <v>31500000</v>
      </c>
      <c r="AE28" s="285"/>
      <c r="AF28" s="285" t="str">
        <f>Table1[[#This Row],[Item Description]]&amp;Table1[[#This Row],[Unit]]&amp;Table1[[#This Row],[Unit Price]]</f>
        <v>CRAYON / OIL PASTEL PUTAR TITI TI-CP-24T TWISTPCS50000</v>
      </c>
    </row>
    <row r="29" spans="1:32" x14ac:dyDescent="0.25">
      <c r="A29" s="289" t="str">
        <f>IF(Table1[[#This Row],[No. Invoice :]]="","",ROW())</f>
        <v/>
      </c>
      <c r="B29" s="289" t="str">
        <f>IF(Table1[h_Kode Sales :_1]="","",B$1+COUNT(B$2:B28))</f>
        <v/>
      </c>
      <c r="C29" s="283" t="str">
        <f>IF(Table1[[#This Row],[H_TGL]]="","",Table1[[#This Row],[H_TGL]]+C$1-1)</f>
        <v/>
      </c>
      <c r="H29" s="289" t="str">
        <f>IF(Table1[[#This Row],[h_No. Invoice :]]="","",CONCATENATE("AM"," ",Table1[[#This Row],[h_No. Invoice :]]))</f>
        <v/>
      </c>
      <c r="I29" s="290" t="str">
        <f>CONCATENATE(UPPER(Table1[[#This Row],[h_Kode Sales :_1]])," ",Table1[[#This Row],[h_Kode Sales :_2]])</f>
        <v xml:space="preserve"> </v>
      </c>
      <c r="J29" s="289" t="str">
        <f>IF(Table1[[#This Row],[h_toko]]="","",INDEX(Table2[e],IF(Table1[[#This Row],[h_toko]]="","",MATCH(Table1[[#This Row],[h_toko]],Table2[a],0)),))</f>
        <v/>
      </c>
      <c r="O29" s="289" t="str">
        <f>IF(Table1[[#This Row],[h_Item Description]]="","",INDEX([1]!db[NB PAJAK],MATCH(Table1[[#This Row],[h_Item Description]],[1]!db[kode],0)))</f>
        <v/>
      </c>
      <c r="Q29" s="285"/>
      <c r="R29" s="286"/>
      <c r="T29" s="285" t="str">
        <f>Table1[[#This Row],[h_hargasetelahdiskon]]</f>
        <v/>
      </c>
      <c r="W29" s="289" t="str">
        <f ca="1">IF(Table1[[#This Row],[Item Description]]="","",IF(Table1[[#This Row],[//]]="",INDIRECT(ADDRESS(ROW()-1,COLUMN())),Table1[[#This Row],[//]]))</f>
        <v/>
      </c>
      <c r="X29" s="289" t="str">
        <f ca="1">IF(Table1[[#This Row],[h_id]]="","",COUNTIF(Table1[h_id],Table1[[#This Row],[h_id]]))</f>
        <v/>
      </c>
      <c r="Y29" s="285" t="str">
        <f>IF(Table1[Item Description]="","",Table1[[#This Row],[Qty]]*Table1[[#This Row],[Unit Price]])</f>
        <v/>
      </c>
      <c r="Z29" s="285" t="str">
        <f>IF(Table1[[#This Row],[h_hargasebelumdiskon]]="","",IF(Table1[[#This Row],[Disc 1]]="",0,Table1[[#This Row],[h_hargasebelumdiskon]]*Table1[[#This Row],[Disc 1]]))</f>
        <v/>
      </c>
      <c r="AA29" s="285" t="str">
        <f>IF(Table1[[#This Row],[h_hargasebelumdiskon]]="","",IF(Table1[[#This Row],[Disc 2]]="",0,(Table1[[#This Row],[h_hargasebelumdiskon]]-Table1[[#This Row],[h_disc 1]])*Table1[[#This Row],[Disc 2]]))</f>
        <v/>
      </c>
      <c r="AB29" s="285" t="str">
        <f>IF(Table1[Item Description]="","",Table1[[#This Row],[h_disc 1]]+Table1[[#This Row],[h_disc 2]])</f>
        <v/>
      </c>
      <c r="AC29" s="285" t="str">
        <f>IF(Table1[Item Description]="","",Table1[[#This Row],[h_hargasebelumdiskon]]-Table1[[#This Row],[h_diskon]])</f>
        <v/>
      </c>
      <c r="AD29" s="285" t="str">
        <f>IF(Table1[//]="","",SUMIF(Table1[h_id],Table1[h_id],Table1[h_hargasetelahdiskon]))</f>
        <v/>
      </c>
      <c r="AE29" s="285"/>
      <c r="AF29" s="285" t="str">
        <f>Table1[[#This Row],[Item Description]]&amp;Table1[[#This Row],[Unit]]&amp;Table1[[#This Row],[Unit Price]]</f>
        <v/>
      </c>
    </row>
    <row r="30" spans="1:32" x14ac:dyDescent="0.25">
      <c r="A30" s="289">
        <f>IF(Table1[[#This Row],[No. Invoice :]]="","",ROW())</f>
        <v>30</v>
      </c>
      <c r="B30" s="289">
        <f>IF(Table1[h_Kode Sales :_1]="","",B$1+COUNT(B$2:B29))</f>
        <v>23070008</v>
      </c>
      <c r="C30" s="283">
        <f>IF(Table1[[#This Row],[H_TGL]]="","",Table1[[#This Row],[H_TGL]]+C$1-1)</f>
        <v>45115</v>
      </c>
      <c r="D30" s="294">
        <v>8</v>
      </c>
      <c r="E30" s="282" t="s">
        <v>123</v>
      </c>
      <c r="F30" s="284" t="s">
        <v>188</v>
      </c>
      <c r="G30" s="282" t="s">
        <v>85</v>
      </c>
      <c r="H30" s="289" t="str">
        <f>IF(Table1[[#This Row],[h_No. Invoice :]]="","",CONCATENATE("AM"," ",Table1[[#This Row],[h_No. Invoice :]]))</f>
        <v>AM 23070008</v>
      </c>
      <c r="I30" s="290" t="str">
        <f>CONCATENATE(UPPER(Table1[[#This Row],[h_Kode Sales :_1]])," ",Table1[[#This Row],[h_Kode Sales :_2]])</f>
        <v>KO 4871</v>
      </c>
      <c r="J30" s="289" t="str">
        <f>IF(Table1[[#This Row],[h_toko]]="","",INDEX(Table2[e],IF(Table1[[#This Row],[h_toko]]="","",MATCH(Table1[[#This Row],[h_toko]],Table2[a],0)),))</f>
        <v>CV PELITA JAYA (ANUGERAH SEJAHTERA) PURWOKERTO</v>
      </c>
      <c r="K30" s="282">
        <v>30</v>
      </c>
      <c r="L30" s="282" t="s">
        <v>144</v>
      </c>
      <c r="M30" s="282">
        <v>1</v>
      </c>
      <c r="N30" s="282" t="s">
        <v>189</v>
      </c>
      <c r="O30" s="289" t="str">
        <f>IF(Table1[[#This Row],[h_Item Description]]="","",INDEX([1]!db[NB PAJAK],MATCH(Table1[[#This Row],[h_Item Description]],[1]!db[kode],0)))</f>
        <v>STAPLER SDI 1102 NO.10 (HD-10)</v>
      </c>
      <c r="P30" s="282" t="s">
        <v>190</v>
      </c>
      <c r="Q30" s="285">
        <v>138000</v>
      </c>
      <c r="R30" s="286">
        <v>0.125</v>
      </c>
      <c r="T30" s="285">
        <f>Table1[[#This Row],[h_hargasetelahdiskon]]</f>
        <v>3622500</v>
      </c>
      <c r="U30" s="285" t="s">
        <v>151</v>
      </c>
      <c r="W30" s="289">
        <f ca="1">IF(Table1[[#This Row],[Item Description]]="","",IF(Table1[[#This Row],[//]]="",INDIRECT(ADDRESS(ROW()-1,COLUMN())),Table1[[#This Row],[//]]))</f>
        <v>30</v>
      </c>
      <c r="X30" s="289">
        <f ca="1">IF(Table1[[#This Row],[h_id]]="","",COUNTIF(Table1[h_id],Table1[[#This Row],[h_id]]))</f>
        <v>1</v>
      </c>
      <c r="Y30" s="285">
        <f>IF(Table1[Item Description]="","",Table1[[#This Row],[Qty]]*Table1[[#This Row],[Unit Price]])</f>
        <v>4140000</v>
      </c>
      <c r="Z30" s="285">
        <f>IF(Table1[[#This Row],[h_hargasebelumdiskon]]="","",IF(Table1[[#This Row],[Disc 1]]="",0,Table1[[#This Row],[h_hargasebelumdiskon]]*Table1[[#This Row],[Disc 1]]))</f>
        <v>517500</v>
      </c>
      <c r="AA30" s="285">
        <f>IF(Table1[[#This Row],[h_hargasebelumdiskon]]="","",IF(Table1[[#This Row],[Disc 2]]="",0,(Table1[[#This Row],[h_hargasebelumdiskon]]-Table1[[#This Row],[h_disc 1]])*Table1[[#This Row],[Disc 2]]))</f>
        <v>0</v>
      </c>
      <c r="AB30" s="285">
        <f>IF(Table1[Item Description]="","",Table1[[#This Row],[h_disc 1]]+Table1[[#This Row],[h_disc 2]])</f>
        <v>517500</v>
      </c>
      <c r="AC30" s="285">
        <f>IF(Table1[Item Description]="","",Table1[[#This Row],[h_hargasebelumdiskon]]-Table1[[#This Row],[h_diskon]])</f>
        <v>3622500</v>
      </c>
      <c r="AD30" s="285">
        <f ca="1">IF(Table1[//]="","",SUMIF(Table1[h_id],Table1[h_id],Table1[h_hargasetelahdiskon]))</f>
        <v>3622500</v>
      </c>
      <c r="AE30" s="285"/>
      <c r="AF30" s="285" t="str">
        <f>Table1[[#This Row],[Item Description]]&amp;Table1[[#This Row],[Unit]]&amp;Table1[[#This Row],[Unit Price]]</f>
        <v>STAPLER SDI 1102 NO.10 (HD-10)LSN138000</v>
      </c>
    </row>
    <row r="31" spans="1:32" x14ac:dyDescent="0.25">
      <c r="A31" s="289" t="str">
        <f>IF(Table1[[#This Row],[No. Invoice :]]="","",ROW())</f>
        <v/>
      </c>
      <c r="B31" s="289" t="str">
        <f>IF(Table1[h_Kode Sales :_1]="","",B$1+COUNT(B$2:B30))</f>
        <v/>
      </c>
      <c r="C31" s="283" t="str">
        <f>IF(Table1[[#This Row],[H_TGL]]="","",Table1[[#This Row],[H_TGL]]+C$1-1)</f>
        <v/>
      </c>
      <c r="H31" s="289" t="str">
        <f>IF(Table1[[#This Row],[h_No. Invoice :]]="","",CONCATENATE("AM"," ",Table1[[#This Row],[h_No. Invoice :]]))</f>
        <v/>
      </c>
      <c r="I31" s="290" t="str">
        <f>CONCATENATE(UPPER(Table1[[#This Row],[h_Kode Sales :_1]])," ",Table1[[#This Row],[h_Kode Sales :_2]])</f>
        <v xml:space="preserve"> </v>
      </c>
      <c r="J31" s="289" t="str">
        <f>IF(Table1[[#This Row],[h_toko]]="","",INDEX(Table2[e],IF(Table1[[#This Row],[h_toko]]="","",MATCH(Table1[[#This Row],[h_toko]],Table2[a],0)),))</f>
        <v/>
      </c>
      <c r="O31" s="289" t="str">
        <f>IF(Table1[[#This Row],[h_Item Description]]="","",INDEX([1]!db[NB PAJAK],MATCH(Table1[[#This Row],[h_Item Description]],[1]!db[kode],0)))</f>
        <v/>
      </c>
      <c r="Q31" s="285"/>
      <c r="R31" s="286"/>
      <c r="T31" s="285" t="str">
        <f>Table1[[#This Row],[h_hargasetelahdiskon]]</f>
        <v/>
      </c>
      <c r="W31" s="289" t="str">
        <f ca="1">IF(Table1[[#This Row],[Item Description]]="","",IF(Table1[[#This Row],[//]]="",INDIRECT(ADDRESS(ROW()-1,COLUMN())),Table1[[#This Row],[//]]))</f>
        <v/>
      </c>
      <c r="X31" s="289" t="str">
        <f ca="1">IF(Table1[[#This Row],[h_id]]="","",COUNTIF(Table1[h_id],Table1[[#This Row],[h_id]]))</f>
        <v/>
      </c>
      <c r="Y31" s="285" t="str">
        <f>IF(Table1[Item Description]="","",Table1[[#This Row],[Qty]]*Table1[[#This Row],[Unit Price]])</f>
        <v/>
      </c>
      <c r="Z31" s="285" t="str">
        <f>IF(Table1[[#This Row],[h_hargasebelumdiskon]]="","",IF(Table1[[#This Row],[Disc 1]]="",0,Table1[[#This Row],[h_hargasebelumdiskon]]*Table1[[#This Row],[Disc 1]]))</f>
        <v/>
      </c>
      <c r="AA31" s="285" t="str">
        <f>IF(Table1[[#This Row],[h_hargasebelumdiskon]]="","",IF(Table1[[#This Row],[Disc 2]]="",0,(Table1[[#This Row],[h_hargasebelumdiskon]]-Table1[[#This Row],[h_disc 1]])*Table1[[#This Row],[Disc 2]]))</f>
        <v/>
      </c>
      <c r="AB31" s="285" t="str">
        <f>IF(Table1[Item Description]="","",Table1[[#This Row],[h_disc 1]]+Table1[[#This Row],[h_disc 2]])</f>
        <v/>
      </c>
      <c r="AC31" s="285" t="str">
        <f>IF(Table1[Item Description]="","",Table1[[#This Row],[h_hargasebelumdiskon]]-Table1[[#This Row],[h_diskon]])</f>
        <v/>
      </c>
      <c r="AD31" s="285" t="str">
        <f>IF(Table1[//]="","",SUMIF(Table1[h_id],Table1[h_id],Table1[h_hargasetelahdiskon]))</f>
        <v/>
      </c>
      <c r="AE31" s="285"/>
      <c r="AF31" s="285" t="str">
        <f>Table1[[#This Row],[Item Description]]&amp;Table1[[#This Row],[Unit]]&amp;Table1[[#This Row],[Unit Price]]</f>
        <v/>
      </c>
    </row>
    <row r="32" spans="1:32" x14ac:dyDescent="0.25">
      <c r="A32" s="289">
        <f>IF(Table1[[#This Row],[No. Invoice :]]="","",ROW())</f>
        <v>32</v>
      </c>
      <c r="B32" s="289">
        <f>IF(Table1[h_Kode Sales :_1]="","",B$1+COUNT(B$2:B31))</f>
        <v>23070009</v>
      </c>
      <c r="C32" s="283">
        <f>IF(Table1[[#This Row],[H_TGL]]="","",Table1[[#This Row],[H_TGL]]+C$1-1)</f>
        <v>45115</v>
      </c>
      <c r="D32" s="294">
        <v>8</v>
      </c>
      <c r="E32" s="282" t="s">
        <v>191</v>
      </c>
      <c r="F32" s="284" t="s">
        <v>192</v>
      </c>
      <c r="G32" s="282" t="s">
        <v>115</v>
      </c>
      <c r="H32" s="289" t="str">
        <f>IF(Table1[[#This Row],[h_No. Invoice :]]="","",CONCATENATE("AM"," ",Table1[[#This Row],[h_No. Invoice :]]))</f>
        <v>AM 23070009</v>
      </c>
      <c r="I32" s="290" t="str">
        <f>CONCATENATE(UPPER(Table1[[#This Row],[h_Kode Sales :_1]])," ",Table1[[#This Row],[h_Kode Sales :_2]])</f>
        <v>G 4944</v>
      </c>
      <c r="J32" s="289" t="str">
        <f>IF(Table1[[#This Row],[h_toko]]="","",INDEX(Table2[e],IF(Table1[[#This Row],[h_toko]]="","",MATCH(Table1[[#This Row],[h_toko]],Table2[a],0)),))</f>
        <v>GUNAWAN HARTONO KUSUMA ( NIKI SAE ) TULUNG AGUNG</v>
      </c>
      <c r="K32" s="282">
        <v>240</v>
      </c>
      <c r="L32" s="282" t="s">
        <v>144</v>
      </c>
      <c r="M32" s="282">
        <v>5</v>
      </c>
      <c r="N32" s="282" t="s">
        <v>193</v>
      </c>
      <c r="O32" s="289" t="str">
        <f>IF(Table1[[#This Row],[h_Item Description]]="","",INDEX([1]!db[NB PAJAK],MATCH(Table1[[#This Row],[h_Item Description]],[1]!db[kode],0)))</f>
        <v>CORRECTION FLUID JOYKO JK-01</v>
      </c>
      <c r="P32" s="282" t="s">
        <v>194</v>
      </c>
      <c r="Q32" s="285">
        <v>36000</v>
      </c>
      <c r="R32" s="286">
        <v>0.125</v>
      </c>
      <c r="T32" s="285">
        <f>Table1[[#This Row],[h_hargasetelahdiskon]]</f>
        <v>7560000</v>
      </c>
      <c r="U32" s="285" t="s">
        <v>151</v>
      </c>
      <c r="W32" s="289">
        <f ca="1">IF(Table1[[#This Row],[Item Description]]="","",IF(Table1[[#This Row],[//]]="",INDIRECT(ADDRESS(ROW()-1,COLUMN())),Table1[[#This Row],[//]]))</f>
        <v>32</v>
      </c>
      <c r="X32" s="289">
        <f ca="1">IF(Table1[[#This Row],[h_id]]="","",COUNTIF(Table1[h_id],Table1[[#This Row],[h_id]]))</f>
        <v>1</v>
      </c>
      <c r="Y32" s="285">
        <f>IF(Table1[Item Description]="","",Table1[[#This Row],[Qty]]*Table1[[#This Row],[Unit Price]])</f>
        <v>8640000</v>
      </c>
      <c r="Z32" s="285">
        <f>IF(Table1[[#This Row],[h_hargasebelumdiskon]]="","",IF(Table1[[#This Row],[Disc 1]]="",0,Table1[[#This Row],[h_hargasebelumdiskon]]*Table1[[#This Row],[Disc 1]]))</f>
        <v>1080000</v>
      </c>
      <c r="AA32" s="285">
        <f>IF(Table1[[#This Row],[h_hargasebelumdiskon]]="","",IF(Table1[[#This Row],[Disc 2]]="",0,(Table1[[#This Row],[h_hargasebelumdiskon]]-Table1[[#This Row],[h_disc 1]])*Table1[[#This Row],[Disc 2]]))</f>
        <v>0</v>
      </c>
      <c r="AB32" s="285">
        <f>IF(Table1[Item Description]="","",Table1[[#This Row],[h_disc 1]]+Table1[[#This Row],[h_disc 2]])</f>
        <v>1080000</v>
      </c>
      <c r="AC32" s="285">
        <f>IF(Table1[Item Description]="","",Table1[[#This Row],[h_hargasebelumdiskon]]-Table1[[#This Row],[h_diskon]])</f>
        <v>7560000</v>
      </c>
      <c r="AD32" s="285">
        <f ca="1">IF(Table1[//]="","",SUMIF(Table1[h_id],Table1[h_id],Table1[h_hargasetelahdiskon]))</f>
        <v>7560000</v>
      </c>
      <c r="AE32" s="285"/>
      <c r="AF32" s="285" t="str">
        <f>Table1[[#This Row],[Item Description]]&amp;Table1[[#This Row],[Unit]]&amp;Table1[[#This Row],[Unit Price]]</f>
        <v>CORRECTION FLUID JOYKO JK-01LSN36000</v>
      </c>
    </row>
    <row r="33" spans="1:32" x14ac:dyDescent="0.25">
      <c r="A33" s="289" t="str">
        <f>IF(Table1[[#This Row],[No. Invoice :]]="","",ROW())</f>
        <v/>
      </c>
      <c r="B33" s="289" t="str">
        <f>IF(Table1[h_Kode Sales :_1]="","",B$1+COUNT(B$2:B32))</f>
        <v/>
      </c>
      <c r="C33" s="283" t="str">
        <f>IF(Table1[[#This Row],[H_TGL]]="","",Table1[[#This Row],[H_TGL]]+C$1-1)</f>
        <v/>
      </c>
      <c r="H33" s="289" t="str">
        <f>IF(Table1[[#This Row],[h_No. Invoice :]]="","",CONCATENATE("AM"," ",Table1[[#This Row],[h_No. Invoice :]]))</f>
        <v/>
      </c>
      <c r="I33" s="290" t="str">
        <f>CONCATENATE(UPPER(Table1[[#This Row],[h_Kode Sales :_1]])," ",Table1[[#This Row],[h_Kode Sales :_2]])</f>
        <v xml:space="preserve"> </v>
      </c>
      <c r="J33" s="289" t="str">
        <f>IF(Table1[[#This Row],[h_toko]]="","",INDEX(Table2[e],IF(Table1[[#This Row],[h_toko]]="","",MATCH(Table1[[#This Row],[h_toko]],Table2[a],0)),))</f>
        <v/>
      </c>
      <c r="O33" s="289" t="str">
        <f>IF(Table1[[#This Row],[h_Item Description]]="","",INDEX([1]!db[NB PAJAK],MATCH(Table1[[#This Row],[h_Item Description]],[1]!db[kode],0)))</f>
        <v/>
      </c>
      <c r="Q33" s="285"/>
      <c r="R33" s="286"/>
      <c r="T33" s="285" t="str">
        <f>Table1[[#This Row],[h_hargasetelahdiskon]]</f>
        <v/>
      </c>
      <c r="W33" s="289" t="str">
        <f ca="1">IF(Table1[[#This Row],[Item Description]]="","",IF(Table1[[#This Row],[//]]="",INDIRECT(ADDRESS(ROW()-1,COLUMN())),Table1[[#This Row],[//]]))</f>
        <v/>
      </c>
      <c r="X33" s="289" t="str">
        <f ca="1">IF(Table1[[#This Row],[h_id]]="","",COUNTIF(Table1[h_id],Table1[[#This Row],[h_id]]))</f>
        <v/>
      </c>
      <c r="Y33" s="285" t="str">
        <f>IF(Table1[Item Description]="","",Table1[[#This Row],[Qty]]*Table1[[#This Row],[Unit Price]])</f>
        <v/>
      </c>
      <c r="Z33" s="285" t="str">
        <f>IF(Table1[[#This Row],[h_hargasebelumdiskon]]="","",IF(Table1[[#This Row],[Disc 1]]="",0,Table1[[#This Row],[h_hargasebelumdiskon]]*Table1[[#This Row],[Disc 1]]))</f>
        <v/>
      </c>
      <c r="AA33" s="285" t="str">
        <f>IF(Table1[[#This Row],[h_hargasebelumdiskon]]="","",IF(Table1[[#This Row],[Disc 2]]="",0,(Table1[[#This Row],[h_hargasebelumdiskon]]-Table1[[#This Row],[h_disc 1]])*Table1[[#This Row],[Disc 2]]))</f>
        <v/>
      </c>
      <c r="AB33" s="285" t="str">
        <f>IF(Table1[Item Description]="","",Table1[[#This Row],[h_disc 1]]+Table1[[#This Row],[h_disc 2]])</f>
        <v/>
      </c>
      <c r="AC33" s="285" t="str">
        <f>IF(Table1[Item Description]="","",Table1[[#This Row],[h_hargasebelumdiskon]]-Table1[[#This Row],[h_diskon]])</f>
        <v/>
      </c>
      <c r="AD33" s="285" t="str">
        <f>IF(Table1[//]="","",SUMIF(Table1[h_id],Table1[h_id],Table1[h_hargasetelahdiskon]))</f>
        <v/>
      </c>
      <c r="AE33" s="285"/>
      <c r="AF33" s="285" t="str">
        <f>Table1[[#This Row],[Item Description]]&amp;Table1[[#This Row],[Unit]]&amp;Table1[[#This Row],[Unit Price]]</f>
        <v/>
      </c>
    </row>
    <row r="34" spans="1:32" x14ac:dyDescent="0.25">
      <c r="A34" s="289" t="str">
        <f>IF(Table1[[#This Row],[No. Invoice :]]="","",ROW())</f>
        <v/>
      </c>
      <c r="B34" s="289" t="str">
        <f>IF(Table1[h_Kode Sales :_1]="","",B$1+COUNT(B$2:B33))</f>
        <v/>
      </c>
      <c r="C34" s="283" t="str">
        <f>IF(Table1[[#This Row],[H_TGL]]="","",Table1[[#This Row],[H_TGL]]+C$1-1)</f>
        <v/>
      </c>
      <c r="H34" s="289" t="str">
        <f>IF(Table1[[#This Row],[h_No. Invoice :]]="","",CONCATENATE("AM"," ",Table1[[#This Row],[h_No. Invoice :]]))</f>
        <v/>
      </c>
      <c r="I34" s="290" t="str">
        <f>CONCATENATE(UPPER(Table1[[#This Row],[h_Kode Sales :_1]])," ",Table1[[#This Row],[h_Kode Sales :_2]])</f>
        <v xml:space="preserve"> </v>
      </c>
      <c r="J34" s="289" t="str">
        <f>IF(Table1[[#This Row],[h_toko]]="","",INDEX(Table2[e],IF(Table1[[#This Row],[h_toko]]="","",MATCH(Table1[[#This Row],[h_toko]],Table2[a],0)),))</f>
        <v/>
      </c>
      <c r="O34" s="289" t="str">
        <f>IF(Table1[[#This Row],[h_Item Description]]="","",INDEX([1]!db[NB PAJAK],MATCH(Table1[[#This Row],[h_Item Description]],[1]!db[kode],0)))</f>
        <v/>
      </c>
      <c r="Q34" s="285"/>
      <c r="R34" s="286"/>
      <c r="T34" s="285" t="str">
        <f>Table1[[#This Row],[h_hargasetelahdiskon]]</f>
        <v/>
      </c>
      <c r="W34" s="289" t="str">
        <f ca="1">IF(Table1[[#This Row],[Item Description]]="","",IF(Table1[[#This Row],[//]]="",INDIRECT(ADDRESS(ROW()-1,COLUMN())),Table1[[#This Row],[//]]))</f>
        <v/>
      </c>
      <c r="X34" s="289" t="str">
        <f ca="1">IF(Table1[[#This Row],[h_id]]="","",COUNTIF(Table1[h_id],Table1[[#This Row],[h_id]]))</f>
        <v/>
      </c>
      <c r="Y34" s="285" t="str">
        <f>IF(Table1[Item Description]="","",Table1[[#This Row],[Qty]]*Table1[[#This Row],[Unit Price]])</f>
        <v/>
      </c>
      <c r="Z34" s="285" t="str">
        <f>IF(Table1[[#This Row],[h_hargasebelumdiskon]]="","",IF(Table1[[#This Row],[Disc 1]]="",0,Table1[[#This Row],[h_hargasebelumdiskon]]*Table1[[#This Row],[Disc 1]]))</f>
        <v/>
      </c>
      <c r="AA34" s="285" t="str">
        <f>IF(Table1[[#This Row],[h_hargasebelumdiskon]]="","",IF(Table1[[#This Row],[Disc 2]]="",0,(Table1[[#This Row],[h_hargasebelumdiskon]]-Table1[[#This Row],[h_disc 1]])*Table1[[#This Row],[Disc 2]]))</f>
        <v/>
      </c>
      <c r="AB34" s="285" t="str">
        <f>IF(Table1[Item Description]="","",Table1[[#This Row],[h_disc 1]]+Table1[[#This Row],[h_disc 2]])</f>
        <v/>
      </c>
      <c r="AC34" s="285" t="str">
        <f>IF(Table1[Item Description]="","",Table1[[#This Row],[h_hargasebelumdiskon]]-Table1[[#This Row],[h_diskon]])</f>
        <v/>
      </c>
      <c r="AD34" s="285" t="str">
        <f>IF(Table1[//]="","",SUMIF(Table1[h_id],Table1[h_id],Table1[h_hargasetelahdiskon]))</f>
        <v/>
      </c>
      <c r="AE34" s="285"/>
      <c r="AF34" s="285" t="str">
        <f>Table1[[#This Row],[Item Description]]&amp;Table1[[#This Row],[Unit]]&amp;Table1[[#This Row],[Unit Price]]</f>
        <v/>
      </c>
    </row>
    <row r="35" spans="1:32" x14ac:dyDescent="0.25">
      <c r="A35" s="289" t="str">
        <f>IF(Table1[[#This Row],[No. Invoice :]]="","",ROW())</f>
        <v/>
      </c>
      <c r="B35" s="289" t="str">
        <f>IF(Table1[h_Kode Sales :_1]="","",B$1+COUNT(B$2:B34))</f>
        <v/>
      </c>
      <c r="C35" s="283" t="str">
        <f>IF(Table1[[#This Row],[H_TGL]]="","",Table1[[#This Row],[H_TGL]]+C$1-1)</f>
        <v/>
      </c>
      <c r="H35" s="289" t="str">
        <f>IF(Table1[[#This Row],[h_No. Invoice :]]="","",CONCATENATE("AM"," ",Table1[[#This Row],[h_No. Invoice :]]))</f>
        <v/>
      </c>
      <c r="I35" s="290" t="str">
        <f>CONCATENATE(UPPER(Table1[[#This Row],[h_Kode Sales :_1]])," ",Table1[[#This Row],[h_Kode Sales :_2]])</f>
        <v xml:space="preserve"> </v>
      </c>
      <c r="J35" s="289" t="str">
        <f>IF(Table1[[#This Row],[h_toko]]="","",INDEX(Table2[e],IF(Table1[[#This Row],[h_toko]]="","",MATCH(Table1[[#This Row],[h_toko]],Table2[a],0)),))</f>
        <v/>
      </c>
      <c r="O35" s="289" t="str">
        <f>IF(Table1[[#This Row],[h_Item Description]]="","",INDEX([1]!db[NB PAJAK],MATCH(Table1[[#This Row],[h_Item Description]],[1]!db[kode],0)))</f>
        <v/>
      </c>
      <c r="Q35" s="285"/>
      <c r="R35" s="286"/>
      <c r="T35" s="285" t="str">
        <f>Table1[[#This Row],[h_hargasetelahdiskon]]</f>
        <v/>
      </c>
      <c r="W35" s="289" t="str">
        <f ca="1">IF(Table1[[#This Row],[Item Description]]="","",IF(Table1[[#This Row],[//]]="",INDIRECT(ADDRESS(ROW()-1,COLUMN())),Table1[[#This Row],[//]]))</f>
        <v/>
      </c>
      <c r="X35" s="289" t="str">
        <f ca="1">IF(Table1[[#This Row],[h_id]]="","",COUNTIF(Table1[h_id],Table1[[#This Row],[h_id]]))</f>
        <v/>
      </c>
      <c r="Y35" s="285" t="str">
        <f>IF(Table1[Item Description]="","",Table1[[#This Row],[Qty]]*Table1[[#This Row],[Unit Price]])</f>
        <v/>
      </c>
      <c r="Z35" s="285" t="str">
        <f>IF(Table1[[#This Row],[h_hargasebelumdiskon]]="","",IF(Table1[[#This Row],[Disc 1]]="",0,Table1[[#This Row],[h_hargasebelumdiskon]]*Table1[[#This Row],[Disc 1]]))</f>
        <v/>
      </c>
      <c r="AA35" s="285" t="str">
        <f>IF(Table1[[#This Row],[h_hargasebelumdiskon]]="","",IF(Table1[[#This Row],[Disc 2]]="",0,(Table1[[#This Row],[h_hargasebelumdiskon]]-Table1[[#This Row],[h_disc 1]])*Table1[[#This Row],[Disc 2]]))</f>
        <v/>
      </c>
      <c r="AB35" s="285" t="str">
        <f>IF(Table1[Item Description]="","",Table1[[#This Row],[h_disc 1]]+Table1[[#This Row],[h_disc 2]])</f>
        <v/>
      </c>
      <c r="AC35" s="285" t="str">
        <f>IF(Table1[Item Description]="","",Table1[[#This Row],[h_hargasebelumdiskon]]-Table1[[#This Row],[h_diskon]])</f>
        <v/>
      </c>
      <c r="AD35" s="285" t="str">
        <f>IF(Table1[//]="","",SUMIF(Table1[h_id],Table1[h_id],Table1[h_hargasetelahdiskon]))</f>
        <v/>
      </c>
      <c r="AE35" s="285"/>
      <c r="AF35" s="285" t="str">
        <f>Table1[[#This Row],[Item Description]]&amp;Table1[[#This Row],[Unit]]&amp;Table1[[#This Row],[Unit Price]]</f>
        <v/>
      </c>
    </row>
    <row r="36" spans="1:32" x14ac:dyDescent="0.25">
      <c r="A36" s="289" t="str">
        <f>IF(Table1[[#This Row],[No. Invoice :]]="","",ROW())</f>
        <v/>
      </c>
      <c r="B36" s="289" t="str">
        <f>IF(Table1[h_Kode Sales :_1]="","",B$1+COUNT(B$2:B35))</f>
        <v/>
      </c>
      <c r="C36" s="283" t="str">
        <f>IF(Table1[[#This Row],[H_TGL]]="","",Table1[[#This Row],[H_TGL]]+C$1-1)</f>
        <v/>
      </c>
      <c r="H36" s="289" t="str">
        <f>IF(Table1[[#This Row],[h_No. Invoice :]]="","",CONCATENATE("AM"," ",Table1[[#This Row],[h_No. Invoice :]]))</f>
        <v/>
      </c>
      <c r="I36" s="290" t="str">
        <f>CONCATENATE(UPPER(Table1[[#This Row],[h_Kode Sales :_1]])," ",Table1[[#This Row],[h_Kode Sales :_2]])</f>
        <v xml:space="preserve"> </v>
      </c>
      <c r="J36" s="289" t="str">
        <f>IF(Table1[[#This Row],[h_toko]]="","",INDEX(Table2[e],IF(Table1[[#This Row],[h_toko]]="","",MATCH(Table1[[#This Row],[h_toko]],Table2[a],0)),))</f>
        <v/>
      </c>
      <c r="O36" s="289" t="str">
        <f>IF(Table1[[#This Row],[h_Item Description]]="","",INDEX([1]!db[NB PAJAK],MATCH(Table1[[#This Row],[h_Item Description]],[1]!db[kode],0)))</f>
        <v/>
      </c>
      <c r="Q36" s="285"/>
      <c r="R36" s="286"/>
      <c r="T36" s="285" t="str">
        <f>Table1[[#This Row],[h_hargasetelahdiskon]]</f>
        <v/>
      </c>
      <c r="W36" s="289" t="str">
        <f ca="1">IF(Table1[[#This Row],[Item Description]]="","",IF(Table1[[#This Row],[//]]="",INDIRECT(ADDRESS(ROW()-1,COLUMN())),Table1[[#This Row],[//]]))</f>
        <v/>
      </c>
      <c r="X36" s="289" t="str">
        <f ca="1">IF(Table1[[#This Row],[h_id]]="","",COUNTIF(Table1[h_id],Table1[[#This Row],[h_id]]))</f>
        <v/>
      </c>
      <c r="Y36" s="285" t="str">
        <f>IF(Table1[Item Description]="","",Table1[[#This Row],[Qty]]*Table1[[#This Row],[Unit Price]])</f>
        <v/>
      </c>
      <c r="Z36" s="285" t="str">
        <f>IF(Table1[[#This Row],[h_hargasebelumdiskon]]="","",IF(Table1[[#This Row],[Disc 1]]="",0,Table1[[#This Row],[h_hargasebelumdiskon]]*Table1[[#This Row],[Disc 1]]))</f>
        <v/>
      </c>
      <c r="AA36" s="285" t="str">
        <f>IF(Table1[[#This Row],[h_hargasebelumdiskon]]="","",IF(Table1[[#This Row],[Disc 2]]="",0,(Table1[[#This Row],[h_hargasebelumdiskon]]-Table1[[#This Row],[h_disc 1]])*Table1[[#This Row],[Disc 2]]))</f>
        <v/>
      </c>
      <c r="AB36" s="285" t="str">
        <f>IF(Table1[Item Description]="","",Table1[[#This Row],[h_disc 1]]+Table1[[#This Row],[h_disc 2]])</f>
        <v/>
      </c>
      <c r="AC36" s="285" t="str">
        <f>IF(Table1[Item Description]="","",Table1[[#This Row],[h_hargasebelumdiskon]]-Table1[[#This Row],[h_diskon]])</f>
        <v/>
      </c>
      <c r="AD36" s="285" t="str">
        <f>IF(Table1[//]="","",SUMIF(Table1[h_id],Table1[h_id],Table1[h_hargasetelahdiskon]))</f>
        <v/>
      </c>
      <c r="AE36" s="285"/>
      <c r="AF36" s="285" t="str">
        <f>Table1[[#This Row],[Item Description]]&amp;Table1[[#This Row],[Unit]]&amp;Table1[[#This Row],[Unit Price]]</f>
        <v/>
      </c>
    </row>
    <row r="37" spans="1:32" x14ac:dyDescent="0.25">
      <c r="A37" s="289" t="str">
        <f>IF(Table1[[#This Row],[No. Invoice :]]="","",ROW())</f>
        <v/>
      </c>
      <c r="B37" s="289" t="str">
        <f>IF(Table1[h_Kode Sales :_1]="","",B$1+COUNT(B$2:B36))</f>
        <v/>
      </c>
      <c r="C37" s="283" t="str">
        <f>IF(Table1[[#This Row],[H_TGL]]="","",Table1[[#This Row],[H_TGL]]+C$1-1)</f>
        <v/>
      </c>
      <c r="H37" s="289" t="str">
        <f>IF(Table1[[#This Row],[h_No. Invoice :]]="","",CONCATENATE("AM"," ",Table1[[#This Row],[h_No. Invoice :]]))</f>
        <v/>
      </c>
      <c r="I37" s="290" t="str">
        <f>CONCATENATE(UPPER(Table1[[#This Row],[h_Kode Sales :_1]])," ",Table1[[#This Row],[h_Kode Sales :_2]])</f>
        <v xml:space="preserve"> </v>
      </c>
      <c r="J37" s="289" t="str">
        <f>IF(Table1[[#This Row],[h_toko]]="","",INDEX(Table2[e],IF(Table1[[#This Row],[h_toko]]="","",MATCH(Table1[[#This Row],[h_toko]],Table2[a],0)),))</f>
        <v/>
      </c>
      <c r="O37" s="289" t="str">
        <f>IF(Table1[[#This Row],[h_Item Description]]="","",INDEX([1]!db[NB PAJAK],MATCH(Table1[[#This Row],[h_Item Description]],[1]!db[kode],0)))</f>
        <v/>
      </c>
      <c r="Q37" s="285"/>
      <c r="R37" s="286"/>
      <c r="T37" s="285" t="str">
        <f>Table1[[#This Row],[h_hargasetelahdiskon]]</f>
        <v/>
      </c>
      <c r="W37" s="289" t="str">
        <f ca="1">IF(Table1[[#This Row],[Item Description]]="","",IF(Table1[[#This Row],[//]]="",INDIRECT(ADDRESS(ROW()-1,COLUMN())),Table1[[#This Row],[//]]))</f>
        <v/>
      </c>
      <c r="X37" s="289" t="str">
        <f ca="1">IF(Table1[[#This Row],[h_id]]="","",COUNTIF(Table1[h_id],Table1[[#This Row],[h_id]]))</f>
        <v/>
      </c>
      <c r="Y37" s="285" t="str">
        <f>IF(Table1[Item Description]="","",Table1[[#This Row],[Qty]]*Table1[[#This Row],[Unit Price]])</f>
        <v/>
      </c>
      <c r="Z37" s="285" t="str">
        <f>IF(Table1[[#This Row],[h_hargasebelumdiskon]]="","",IF(Table1[[#This Row],[Disc 1]]="",0,Table1[[#This Row],[h_hargasebelumdiskon]]*Table1[[#This Row],[Disc 1]]))</f>
        <v/>
      </c>
      <c r="AA37" s="285" t="str">
        <f>IF(Table1[[#This Row],[h_hargasebelumdiskon]]="","",IF(Table1[[#This Row],[Disc 2]]="",0,(Table1[[#This Row],[h_hargasebelumdiskon]]-Table1[[#This Row],[h_disc 1]])*Table1[[#This Row],[Disc 2]]))</f>
        <v/>
      </c>
      <c r="AB37" s="285" t="str">
        <f>IF(Table1[Item Description]="","",Table1[[#This Row],[h_disc 1]]+Table1[[#This Row],[h_disc 2]])</f>
        <v/>
      </c>
      <c r="AC37" s="285" t="str">
        <f>IF(Table1[Item Description]="","",Table1[[#This Row],[h_hargasebelumdiskon]]-Table1[[#This Row],[h_diskon]])</f>
        <v/>
      </c>
      <c r="AD37" s="285" t="str">
        <f>IF(Table1[//]="","",SUMIF(Table1[h_id],Table1[h_id],Table1[h_hargasetelahdiskon]))</f>
        <v/>
      </c>
      <c r="AE37" s="285"/>
      <c r="AF37" s="285" t="str">
        <f>Table1[[#This Row],[Item Description]]&amp;Table1[[#This Row],[Unit]]&amp;Table1[[#This Row],[Unit Price]]</f>
        <v/>
      </c>
    </row>
    <row r="38" spans="1:32" x14ac:dyDescent="0.25">
      <c r="A38" s="289" t="str">
        <f>IF(Table1[[#This Row],[No. Invoice :]]="","",ROW())</f>
        <v/>
      </c>
      <c r="B38" s="289" t="str">
        <f>IF(Table1[h_Kode Sales :_1]="","",B$1+COUNT(B$2:B37))</f>
        <v/>
      </c>
      <c r="C38" s="283" t="str">
        <f>IF(Table1[[#This Row],[H_TGL]]="","",Table1[[#This Row],[H_TGL]]+C$1-1)</f>
        <v/>
      </c>
      <c r="H38" s="289" t="str">
        <f>IF(Table1[[#This Row],[h_No. Invoice :]]="","",CONCATENATE("AM"," ",Table1[[#This Row],[h_No. Invoice :]]))</f>
        <v/>
      </c>
      <c r="I38" s="290" t="str">
        <f>CONCATENATE(UPPER(Table1[[#This Row],[h_Kode Sales :_1]])," ",Table1[[#This Row],[h_Kode Sales :_2]])</f>
        <v xml:space="preserve"> </v>
      </c>
      <c r="J38" s="289" t="str">
        <f>IF(Table1[[#This Row],[h_toko]]="","",INDEX(Table2[e],IF(Table1[[#This Row],[h_toko]]="","",MATCH(Table1[[#This Row],[h_toko]],Table2[a],0)),))</f>
        <v/>
      </c>
      <c r="O38" s="289" t="str">
        <f>IF(Table1[[#This Row],[h_Item Description]]="","",INDEX([1]!db[NB PAJAK],MATCH(Table1[[#This Row],[h_Item Description]],[1]!db[kode],0)))</f>
        <v/>
      </c>
      <c r="Q38" s="285"/>
      <c r="R38" s="286"/>
      <c r="T38" s="285" t="str">
        <f>Table1[[#This Row],[h_hargasetelahdiskon]]</f>
        <v/>
      </c>
      <c r="W38" s="289" t="str">
        <f ca="1">IF(Table1[[#This Row],[Item Description]]="","",IF(Table1[[#This Row],[//]]="",INDIRECT(ADDRESS(ROW()-1,COLUMN())),Table1[[#This Row],[//]]))</f>
        <v/>
      </c>
      <c r="X38" s="289" t="str">
        <f ca="1">IF(Table1[[#This Row],[h_id]]="","",COUNTIF(Table1[h_id],Table1[[#This Row],[h_id]]))</f>
        <v/>
      </c>
      <c r="Y38" s="285" t="str">
        <f>IF(Table1[Item Description]="","",Table1[[#This Row],[Qty]]*Table1[[#This Row],[Unit Price]])</f>
        <v/>
      </c>
      <c r="Z38" s="285" t="str">
        <f>IF(Table1[[#This Row],[h_hargasebelumdiskon]]="","",IF(Table1[[#This Row],[Disc 1]]="",0,Table1[[#This Row],[h_hargasebelumdiskon]]*Table1[[#This Row],[Disc 1]]))</f>
        <v/>
      </c>
      <c r="AA38" s="285" t="str">
        <f>IF(Table1[[#This Row],[h_hargasebelumdiskon]]="","",IF(Table1[[#This Row],[Disc 2]]="",0,(Table1[[#This Row],[h_hargasebelumdiskon]]-Table1[[#This Row],[h_disc 1]])*Table1[[#This Row],[Disc 2]]))</f>
        <v/>
      </c>
      <c r="AB38" s="285" t="str">
        <f>IF(Table1[Item Description]="","",Table1[[#This Row],[h_disc 1]]+Table1[[#This Row],[h_disc 2]])</f>
        <v/>
      </c>
      <c r="AC38" s="285" t="str">
        <f>IF(Table1[Item Description]="","",Table1[[#This Row],[h_hargasebelumdiskon]]-Table1[[#This Row],[h_diskon]])</f>
        <v/>
      </c>
      <c r="AD38" s="285" t="str">
        <f>IF(Table1[//]="","",SUMIF(Table1[h_id],Table1[h_id],Table1[h_hargasetelahdiskon]))</f>
        <v/>
      </c>
      <c r="AE38" s="285"/>
      <c r="AF38" s="285" t="str">
        <f>Table1[[#This Row],[Item Description]]&amp;Table1[[#This Row],[Unit]]&amp;Table1[[#This Row],[Unit Price]]</f>
        <v/>
      </c>
    </row>
    <row r="39" spans="1:32" x14ac:dyDescent="0.25">
      <c r="A39" s="289" t="str">
        <f>IF(Table1[[#This Row],[No. Invoice :]]="","",ROW())</f>
        <v/>
      </c>
      <c r="B39" s="289" t="str">
        <f>IF(Table1[h_Kode Sales :_1]="","",B$1+COUNT(B$2:B38))</f>
        <v/>
      </c>
      <c r="C39" s="283" t="str">
        <f>IF(Table1[[#This Row],[H_TGL]]="","",Table1[[#This Row],[H_TGL]]+C$1-1)</f>
        <v/>
      </c>
      <c r="H39" s="289" t="str">
        <f>IF(Table1[[#This Row],[h_No. Invoice :]]="","",CONCATENATE("AM"," ",Table1[[#This Row],[h_No. Invoice :]]))</f>
        <v/>
      </c>
      <c r="I39" s="290" t="str">
        <f>CONCATENATE(UPPER(Table1[[#This Row],[h_Kode Sales :_1]])," ",Table1[[#This Row],[h_Kode Sales :_2]])</f>
        <v xml:space="preserve"> </v>
      </c>
      <c r="J39" s="289" t="str">
        <f>IF(Table1[[#This Row],[h_toko]]="","",INDEX(Table2[e],IF(Table1[[#This Row],[h_toko]]="","",MATCH(Table1[[#This Row],[h_toko]],Table2[a],0)),))</f>
        <v/>
      </c>
      <c r="O39" s="289" t="str">
        <f>IF(Table1[[#This Row],[h_Item Description]]="","",INDEX([1]!db[NB PAJAK],MATCH(Table1[[#This Row],[h_Item Description]],[1]!db[kode],0)))</f>
        <v/>
      </c>
      <c r="Q39" s="285"/>
      <c r="R39" s="286"/>
      <c r="T39" s="285" t="str">
        <f>Table1[[#This Row],[h_hargasetelahdiskon]]</f>
        <v/>
      </c>
      <c r="W39" s="289" t="str">
        <f ca="1">IF(Table1[[#This Row],[Item Description]]="","",IF(Table1[[#This Row],[//]]="",INDIRECT(ADDRESS(ROW()-1,COLUMN())),Table1[[#This Row],[//]]))</f>
        <v/>
      </c>
      <c r="X39" s="289" t="str">
        <f ca="1">IF(Table1[[#This Row],[h_id]]="","",COUNTIF(Table1[h_id],Table1[[#This Row],[h_id]]))</f>
        <v/>
      </c>
      <c r="Y39" s="285" t="str">
        <f>IF(Table1[Item Description]="","",Table1[[#This Row],[Qty]]*Table1[[#This Row],[Unit Price]])</f>
        <v/>
      </c>
      <c r="Z39" s="285" t="str">
        <f>IF(Table1[[#This Row],[h_hargasebelumdiskon]]="","",IF(Table1[[#This Row],[Disc 1]]="",0,Table1[[#This Row],[h_hargasebelumdiskon]]*Table1[[#This Row],[Disc 1]]))</f>
        <v/>
      </c>
      <c r="AA39" s="285" t="str">
        <f>IF(Table1[[#This Row],[h_hargasebelumdiskon]]="","",IF(Table1[[#This Row],[Disc 2]]="",0,(Table1[[#This Row],[h_hargasebelumdiskon]]-Table1[[#This Row],[h_disc 1]])*Table1[[#This Row],[Disc 2]]))</f>
        <v/>
      </c>
      <c r="AB39" s="285" t="str">
        <f>IF(Table1[Item Description]="","",Table1[[#This Row],[h_disc 1]]+Table1[[#This Row],[h_disc 2]])</f>
        <v/>
      </c>
      <c r="AC39" s="285" t="str">
        <f>IF(Table1[Item Description]="","",Table1[[#This Row],[h_hargasebelumdiskon]]-Table1[[#This Row],[h_diskon]])</f>
        <v/>
      </c>
      <c r="AD39" s="285" t="str">
        <f>IF(Table1[//]="","",SUMIF(Table1[h_id],Table1[h_id],Table1[h_hargasetelahdiskon]))</f>
        <v/>
      </c>
      <c r="AE39" s="285"/>
      <c r="AF39" s="285" t="str">
        <f>Table1[[#This Row],[Item Description]]&amp;Table1[[#This Row],[Unit]]&amp;Table1[[#This Row],[Unit Price]]</f>
        <v/>
      </c>
    </row>
    <row r="40" spans="1:32" x14ac:dyDescent="0.25">
      <c r="A40" s="289" t="str">
        <f>IF(Table1[[#This Row],[No. Invoice :]]="","",ROW())</f>
        <v/>
      </c>
      <c r="B40" s="289" t="str">
        <f>IF(Table1[h_Kode Sales :_1]="","",B$1+COUNT(B$2:B39))</f>
        <v/>
      </c>
      <c r="C40" s="283" t="str">
        <f>IF(Table1[[#This Row],[H_TGL]]="","",Table1[[#This Row],[H_TGL]]+C$1-1)</f>
        <v/>
      </c>
      <c r="H40" s="289" t="str">
        <f>IF(Table1[[#This Row],[h_No. Invoice :]]="","",CONCATENATE("AM"," ",Table1[[#This Row],[h_No. Invoice :]]))</f>
        <v/>
      </c>
      <c r="I40" s="290" t="str">
        <f>CONCATENATE(UPPER(Table1[[#This Row],[h_Kode Sales :_1]])," ",Table1[[#This Row],[h_Kode Sales :_2]])</f>
        <v xml:space="preserve"> </v>
      </c>
      <c r="J40" s="289" t="str">
        <f>IF(Table1[[#This Row],[h_toko]]="","",INDEX(Table2[e],IF(Table1[[#This Row],[h_toko]]="","",MATCH(Table1[[#This Row],[h_toko]],Table2[a],0)),))</f>
        <v/>
      </c>
      <c r="O40" s="289" t="str">
        <f>IF(Table1[[#This Row],[h_Item Description]]="","",INDEX([1]!db[NB PAJAK],MATCH(Table1[[#This Row],[h_Item Description]],[1]!db[kode],0)))</f>
        <v/>
      </c>
      <c r="Q40" s="285"/>
      <c r="R40" s="286"/>
      <c r="T40" s="285" t="str">
        <f>Table1[[#This Row],[h_hargasetelahdiskon]]</f>
        <v/>
      </c>
      <c r="W40" s="289" t="str">
        <f ca="1">IF(Table1[[#This Row],[Item Description]]="","",IF(Table1[[#This Row],[//]]="",INDIRECT(ADDRESS(ROW()-1,COLUMN())),Table1[[#This Row],[//]]))</f>
        <v/>
      </c>
      <c r="X40" s="289" t="str">
        <f ca="1">IF(Table1[[#This Row],[h_id]]="","",COUNTIF(Table1[h_id],Table1[[#This Row],[h_id]]))</f>
        <v/>
      </c>
      <c r="Y40" s="285" t="str">
        <f>IF(Table1[Item Description]="","",Table1[[#This Row],[Qty]]*Table1[[#This Row],[Unit Price]])</f>
        <v/>
      </c>
      <c r="Z40" s="285" t="str">
        <f>IF(Table1[[#This Row],[h_hargasebelumdiskon]]="","",IF(Table1[[#This Row],[Disc 1]]="",0,Table1[[#This Row],[h_hargasebelumdiskon]]*Table1[[#This Row],[Disc 1]]))</f>
        <v/>
      </c>
      <c r="AA40" s="285" t="str">
        <f>IF(Table1[[#This Row],[h_hargasebelumdiskon]]="","",IF(Table1[[#This Row],[Disc 2]]="",0,(Table1[[#This Row],[h_hargasebelumdiskon]]-Table1[[#This Row],[h_disc 1]])*Table1[[#This Row],[Disc 2]]))</f>
        <v/>
      </c>
      <c r="AB40" s="285" t="str">
        <f>IF(Table1[Item Description]="","",Table1[[#This Row],[h_disc 1]]+Table1[[#This Row],[h_disc 2]])</f>
        <v/>
      </c>
      <c r="AC40" s="285" t="str">
        <f>IF(Table1[Item Description]="","",Table1[[#This Row],[h_hargasebelumdiskon]]-Table1[[#This Row],[h_diskon]])</f>
        <v/>
      </c>
      <c r="AD40" s="285" t="str">
        <f>IF(Table1[//]="","",SUMIF(Table1[h_id],Table1[h_id],Table1[h_hargasetelahdiskon]))</f>
        <v/>
      </c>
      <c r="AE40" s="285"/>
      <c r="AF40" s="285" t="str">
        <f>Table1[[#This Row],[Item Description]]&amp;Table1[[#This Row],[Unit]]&amp;Table1[[#This Row],[Unit Price]]</f>
        <v/>
      </c>
    </row>
    <row r="41" spans="1:32" x14ac:dyDescent="0.25">
      <c r="A41" s="289" t="str">
        <f>IF(Table1[[#This Row],[No. Invoice :]]="","",ROW())</f>
        <v/>
      </c>
      <c r="B41" s="289" t="str">
        <f>IF(Table1[h_Kode Sales :_1]="","",B$1+COUNT(B$2:B40))</f>
        <v/>
      </c>
      <c r="C41" s="283" t="str">
        <f>IF(Table1[[#This Row],[H_TGL]]="","",Table1[[#This Row],[H_TGL]]+C$1-1)</f>
        <v/>
      </c>
      <c r="H41" s="289" t="str">
        <f>IF(Table1[[#This Row],[h_No. Invoice :]]="","",CONCATENATE("AM"," ",Table1[[#This Row],[h_No. Invoice :]]))</f>
        <v/>
      </c>
      <c r="I41" s="290" t="str">
        <f>CONCATENATE(UPPER(Table1[[#This Row],[h_Kode Sales :_1]])," ",Table1[[#This Row],[h_Kode Sales :_2]])</f>
        <v xml:space="preserve"> </v>
      </c>
      <c r="J41" s="289" t="str">
        <f>IF(Table1[[#This Row],[h_toko]]="","",INDEX(Table2[e],IF(Table1[[#This Row],[h_toko]]="","",MATCH(Table1[[#This Row],[h_toko]],Table2[a],0)),))</f>
        <v/>
      </c>
      <c r="O41" s="289" t="str">
        <f>IF(Table1[[#This Row],[h_Item Description]]="","",INDEX([1]!db[NB PAJAK],MATCH(Table1[[#This Row],[h_Item Description]],[1]!db[kode],0)))</f>
        <v/>
      </c>
      <c r="Q41" s="285"/>
      <c r="R41" s="286"/>
      <c r="T41" s="285" t="str">
        <f>Table1[[#This Row],[h_hargasetelahdiskon]]</f>
        <v/>
      </c>
      <c r="W41" s="289" t="str">
        <f ca="1">IF(Table1[[#This Row],[Item Description]]="","",IF(Table1[[#This Row],[//]]="",INDIRECT(ADDRESS(ROW()-1,COLUMN())),Table1[[#This Row],[//]]))</f>
        <v/>
      </c>
      <c r="X41" s="289" t="str">
        <f ca="1">IF(Table1[[#This Row],[h_id]]="","",COUNTIF(Table1[h_id],Table1[[#This Row],[h_id]]))</f>
        <v/>
      </c>
      <c r="Y41" s="285" t="str">
        <f>IF(Table1[Item Description]="","",Table1[[#This Row],[Qty]]*Table1[[#This Row],[Unit Price]])</f>
        <v/>
      </c>
      <c r="Z41" s="285" t="str">
        <f>IF(Table1[[#This Row],[h_hargasebelumdiskon]]="","",IF(Table1[[#This Row],[Disc 1]]="",0,Table1[[#This Row],[h_hargasebelumdiskon]]*Table1[[#This Row],[Disc 1]]))</f>
        <v/>
      </c>
      <c r="AA41" s="285" t="str">
        <f>IF(Table1[[#This Row],[h_hargasebelumdiskon]]="","",IF(Table1[[#This Row],[Disc 2]]="",0,(Table1[[#This Row],[h_hargasebelumdiskon]]-Table1[[#This Row],[h_disc 1]])*Table1[[#This Row],[Disc 2]]))</f>
        <v/>
      </c>
      <c r="AB41" s="285" t="str">
        <f>IF(Table1[Item Description]="","",Table1[[#This Row],[h_disc 1]]+Table1[[#This Row],[h_disc 2]])</f>
        <v/>
      </c>
      <c r="AC41" s="285" t="str">
        <f>IF(Table1[Item Description]="","",Table1[[#This Row],[h_hargasebelumdiskon]]-Table1[[#This Row],[h_diskon]])</f>
        <v/>
      </c>
      <c r="AD41" s="285" t="str">
        <f>IF(Table1[//]="","",SUMIF(Table1[h_id],Table1[h_id],Table1[h_hargasetelahdiskon]))</f>
        <v/>
      </c>
      <c r="AE41" s="285"/>
      <c r="AF41" s="285" t="str">
        <f>Table1[[#This Row],[Item Description]]&amp;Table1[[#This Row],[Unit]]&amp;Table1[[#This Row],[Unit Price]]</f>
        <v/>
      </c>
    </row>
    <row r="42" spans="1:32" x14ac:dyDescent="0.25">
      <c r="A42" s="289" t="str">
        <f>IF(Table1[[#This Row],[No. Invoice :]]="","",ROW())</f>
        <v/>
      </c>
      <c r="B42" s="289" t="str">
        <f>IF(Table1[h_Kode Sales :_1]="","",B$1+COUNT(B$2:B41))</f>
        <v/>
      </c>
      <c r="C42" s="283" t="str">
        <f>IF(Table1[[#This Row],[H_TGL]]="","",Table1[[#This Row],[H_TGL]]+C$1-1)</f>
        <v/>
      </c>
      <c r="H42" s="289" t="str">
        <f>IF(Table1[[#This Row],[h_No. Invoice :]]="","",CONCATENATE("AM"," ",Table1[[#This Row],[h_No. Invoice :]]))</f>
        <v/>
      </c>
      <c r="I42" s="290" t="str">
        <f>CONCATENATE(UPPER(Table1[[#This Row],[h_Kode Sales :_1]])," ",Table1[[#This Row],[h_Kode Sales :_2]])</f>
        <v xml:space="preserve"> </v>
      </c>
      <c r="J42" s="289" t="str">
        <f>IF(Table1[[#This Row],[h_toko]]="","",INDEX(Table2[e],IF(Table1[[#This Row],[h_toko]]="","",MATCH(Table1[[#This Row],[h_toko]],Table2[a],0)),))</f>
        <v/>
      </c>
      <c r="O42" s="289" t="str">
        <f>IF(Table1[[#This Row],[h_Item Description]]="","",INDEX([1]!db[NB PAJAK],MATCH(Table1[[#This Row],[h_Item Description]],[1]!db[kode],0)))</f>
        <v/>
      </c>
      <c r="Q42" s="285"/>
      <c r="R42" s="286"/>
      <c r="T42" s="285" t="str">
        <f>Table1[[#This Row],[h_hargasetelahdiskon]]</f>
        <v/>
      </c>
      <c r="W42" s="289" t="str">
        <f ca="1">IF(Table1[[#This Row],[Item Description]]="","",IF(Table1[[#This Row],[//]]="",INDIRECT(ADDRESS(ROW()-1,COLUMN())),Table1[[#This Row],[//]]))</f>
        <v/>
      </c>
      <c r="X42" s="289" t="str">
        <f ca="1">IF(Table1[[#This Row],[h_id]]="","",COUNTIF(Table1[h_id],Table1[[#This Row],[h_id]]))</f>
        <v/>
      </c>
      <c r="Y42" s="285" t="str">
        <f>IF(Table1[Item Description]="","",Table1[[#This Row],[Qty]]*Table1[[#This Row],[Unit Price]])</f>
        <v/>
      </c>
      <c r="Z42" s="285" t="str">
        <f>IF(Table1[[#This Row],[h_hargasebelumdiskon]]="","",IF(Table1[[#This Row],[Disc 1]]="",0,Table1[[#This Row],[h_hargasebelumdiskon]]*Table1[[#This Row],[Disc 1]]))</f>
        <v/>
      </c>
      <c r="AA42" s="285" t="str">
        <f>IF(Table1[[#This Row],[h_hargasebelumdiskon]]="","",IF(Table1[[#This Row],[Disc 2]]="",0,(Table1[[#This Row],[h_hargasebelumdiskon]]-Table1[[#This Row],[h_disc 1]])*Table1[[#This Row],[Disc 2]]))</f>
        <v/>
      </c>
      <c r="AB42" s="285" t="str">
        <f>IF(Table1[Item Description]="","",Table1[[#This Row],[h_disc 1]]+Table1[[#This Row],[h_disc 2]])</f>
        <v/>
      </c>
      <c r="AC42" s="285" t="str">
        <f>IF(Table1[Item Description]="","",Table1[[#This Row],[h_hargasebelumdiskon]]-Table1[[#This Row],[h_diskon]])</f>
        <v/>
      </c>
      <c r="AD42" s="285" t="str">
        <f>IF(Table1[//]="","",SUMIF(Table1[h_id],Table1[h_id],Table1[h_hargasetelahdiskon]))</f>
        <v/>
      </c>
      <c r="AE42" s="285"/>
      <c r="AF42" s="285" t="str">
        <f>Table1[[#This Row],[Item Description]]&amp;Table1[[#This Row],[Unit]]&amp;Table1[[#This Row],[Unit Price]]</f>
        <v/>
      </c>
    </row>
    <row r="43" spans="1:32" x14ac:dyDescent="0.25">
      <c r="A43" s="289" t="str">
        <f>IF(Table1[[#This Row],[No. Invoice :]]="","",ROW())</f>
        <v/>
      </c>
      <c r="B43" s="289" t="str">
        <f>IF(Table1[h_Kode Sales :_1]="","",B$1+COUNT(B$2:B42))</f>
        <v/>
      </c>
      <c r="C43" s="283" t="str">
        <f>IF(Table1[[#This Row],[H_TGL]]="","",Table1[[#This Row],[H_TGL]]+C$1-1)</f>
        <v/>
      </c>
      <c r="H43" s="289" t="str">
        <f>IF(Table1[[#This Row],[h_No. Invoice :]]="","",CONCATENATE("AM"," ",Table1[[#This Row],[h_No. Invoice :]]))</f>
        <v/>
      </c>
      <c r="I43" s="290" t="str">
        <f>CONCATENATE(UPPER(Table1[[#This Row],[h_Kode Sales :_1]])," ",Table1[[#This Row],[h_Kode Sales :_2]])</f>
        <v xml:space="preserve"> </v>
      </c>
      <c r="J43" s="289" t="str">
        <f>IF(Table1[[#This Row],[h_toko]]="","",INDEX(Table2[e],IF(Table1[[#This Row],[h_toko]]="","",MATCH(Table1[[#This Row],[h_toko]],Table2[a],0)),))</f>
        <v/>
      </c>
      <c r="O43" s="289" t="str">
        <f>IF(Table1[[#This Row],[h_Item Description]]="","",INDEX([1]!db[NB PAJAK],MATCH(Table1[[#This Row],[h_Item Description]],[1]!db[kode],0)))</f>
        <v/>
      </c>
      <c r="Q43" s="285"/>
      <c r="R43" s="286"/>
      <c r="T43" s="285" t="str">
        <f>Table1[[#This Row],[h_hargasetelahdiskon]]</f>
        <v/>
      </c>
      <c r="W43" s="289" t="str">
        <f ca="1">IF(Table1[[#This Row],[Item Description]]="","",IF(Table1[[#This Row],[//]]="",INDIRECT(ADDRESS(ROW()-1,COLUMN())),Table1[[#This Row],[//]]))</f>
        <v/>
      </c>
      <c r="X43" s="289" t="str">
        <f ca="1">IF(Table1[[#This Row],[h_id]]="","",COUNTIF(Table1[h_id],Table1[[#This Row],[h_id]]))</f>
        <v/>
      </c>
      <c r="Y43" s="285" t="str">
        <f>IF(Table1[Item Description]="","",Table1[[#This Row],[Qty]]*Table1[[#This Row],[Unit Price]])</f>
        <v/>
      </c>
      <c r="Z43" s="285" t="str">
        <f>IF(Table1[[#This Row],[h_hargasebelumdiskon]]="","",IF(Table1[[#This Row],[Disc 1]]="",0,Table1[[#This Row],[h_hargasebelumdiskon]]*Table1[[#This Row],[Disc 1]]))</f>
        <v/>
      </c>
      <c r="AA43" s="285" t="str">
        <f>IF(Table1[[#This Row],[h_hargasebelumdiskon]]="","",IF(Table1[[#This Row],[Disc 2]]="",0,(Table1[[#This Row],[h_hargasebelumdiskon]]-Table1[[#This Row],[h_disc 1]])*Table1[[#This Row],[Disc 2]]))</f>
        <v/>
      </c>
      <c r="AB43" s="285" t="str">
        <f>IF(Table1[Item Description]="","",Table1[[#This Row],[h_disc 1]]+Table1[[#This Row],[h_disc 2]])</f>
        <v/>
      </c>
      <c r="AC43" s="285" t="str">
        <f>IF(Table1[Item Description]="","",Table1[[#This Row],[h_hargasebelumdiskon]]-Table1[[#This Row],[h_diskon]])</f>
        <v/>
      </c>
      <c r="AD43" s="285" t="str">
        <f>IF(Table1[//]="","",SUMIF(Table1[h_id],Table1[h_id],Table1[h_hargasetelahdiskon]))</f>
        <v/>
      </c>
      <c r="AE43" s="285"/>
      <c r="AF43" s="285" t="str">
        <f>Table1[[#This Row],[Item Description]]&amp;Table1[[#This Row],[Unit]]&amp;Table1[[#This Row],[Unit Price]]</f>
        <v/>
      </c>
    </row>
    <row r="44" spans="1:32" x14ac:dyDescent="0.25">
      <c r="A44" s="289" t="str">
        <f>IF(Table1[[#This Row],[No. Invoice :]]="","",ROW())</f>
        <v/>
      </c>
      <c r="B44" s="289" t="str">
        <f>IF(Table1[h_Kode Sales :_1]="","",B$1+COUNT(B$2:B43))</f>
        <v/>
      </c>
      <c r="C44" s="283" t="str">
        <f>IF(Table1[[#This Row],[H_TGL]]="","",Table1[[#This Row],[H_TGL]]+C$1-1)</f>
        <v/>
      </c>
      <c r="H44" s="289" t="str">
        <f>IF(Table1[[#This Row],[h_No. Invoice :]]="","",CONCATENATE("AM"," ",Table1[[#This Row],[h_No. Invoice :]]))</f>
        <v/>
      </c>
      <c r="I44" s="290" t="str">
        <f>CONCATENATE(UPPER(Table1[[#This Row],[h_Kode Sales :_1]])," ",Table1[[#This Row],[h_Kode Sales :_2]])</f>
        <v xml:space="preserve"> </v>
      </c>
      <c r="J44" s="289" t="str">
        <f>IF(Table1[[#This Row],[h_toko]]="","",INDEX(Table2[e],IF(Table1[[#This Row],[h_toko]]="","",MATCH(Table1[[#This Row],[h_toko]],Table2[a],0)),))</f>
        <v/>
      </c>
      <c r="O44" s="289" t="str">
        <f>IF(Table1[[#This Row],[h_Item Description]]="","",INDEX([1]!db[NB PAJAK],MATCH(Table1[[#This Row],[h_Item Description]],[1]!db[kode],0)))</f>
        <v/>
      </c>
      <c r="Q44" s="285"/>
      <c r="R44" s="286"/>
      <c r="T44" s="285" t="str">
        <f>Table1[[#This Row],[h_hargasetelahdiskon]]</f>
        <v/>
      </c>
      <c r="W44" s="289" t="str">
        <f ca="1">IF(Table1[[#This Row],[Item Description]]="","",IF(Table1[[#This Row],[//]]="",INDIRECT(ADDRESS(ROW()-1,COLUMN())),Table1[[#This Row],[//]]))</f>
        <v/>
      </c>
      <c r="X44" s="289" t="str">
        <f ca="1">IF(Table1[[#This Row],[h_id]]="","",COUNTIF(Table1[h_id],Table1[[#This Row],[h_id]]))</f>
        <v/>
      </c>
      <c r="Y44" s="285" t="str">
        <f>IF(Table1[Item Description]="","",Table1[[#This Row],[Qty]]*Table1[[#This Row],[Unit Price]])</f>
        <v/>
      </c>
      <c r="Z44" s="285" t="str">
        <f>IF(Table1[[#This Row],[h_hargasebelumdiskon]]="","",IF(Table1[[#This Row],[Disc 1]]="",0,Table1[[#This Row],[h_hargasebelumdiskon]]*Table1[[#This Row],[Disc 1]]))</f>
        <v/>
      </c>
      <c r="AA44" s="285" t="str">
        <f>IF(Table1[[#This Row],[h_hargasebelumdiskon]]="","",IF(Table1[[#This Row],[Disc 2]]="",0,(Table1[[#This Row],[h_hargasebelumdiskon]]-Table1[[#This Row],[h_disc 1]])*Table1[[#This Row],[Disc 2]]))</f>
        <v/>
      </c>
      <c r="AB44" s="285" t="str">
        <f>IF(Table1[Item Description]="","",Table1[[#This Row],[h_disc 1]]+Table1[[#This Row],[h_disc 2]])</f>
        <v/>
      </c>
      <c r="AC44" s="285" t="str">
        <f>IF(Table1[Item Description]="","",Table1[[#This Row],[h_hargasebelumdiskon]]-Table1[[#This Row],[h_diskon]])</f>
        <v/>
      </c>
      <c r="AD44" s="285" t="str">
        <f>IF(Table1[//]="","",SUMIF(Table1[h_id],Table1[h_id],Table1[h_hargasetelahdiskon]))</f>
        <v/>
      </c>
      <c r="AE44" s="285"/>
      <c r="AF44" s="285" t="str">
        <f>Table1[[#This Row],[Item Description]]&amp;Table1[[#This Row],[Unit]]&amp;Table1[[#This Row],[Unit Price]]</f>
        <v/>
      </c>
    </row>
    <row r="45" spans="1:32" x14ac:dyDescent="0.25">
      <c r="A45" s="289" t="str">
        <f>IF(Table1[[#This Row],[No. Invoice :]]="","",ROW())</f>
        <v/>
      </c>
      <c r="B45" s="289" t="str">
        <f>IF(Table1[h_Kode Sales :_1]="","",B$1+COUNT(B$2:B44))</f>
        <v/>
      </c>
      <c r="C45" s="283" t="str">
        <f>IF(Table1[[#This Row],[H_TGL]]="","",Table1[[#This Row],[H_TGL]]+C$1-1)</f>
        <v/>
      </c>
      <c r="H45" s="289" t="str">
        <f>IF(Table1[[#This Row],[h_No. Invoice :]]="","",CONCATENATE("AM"," ",Table1[[#This Row],[h_No. Invoice :]]))</f>
        <v/>
      </c>
      <c r="I45" s="290" t="str">
        <f>CONCATENATE(UPPER(Table1[[#This Row],[h_Kode Sales :_1]])," ",Table1[[#This Row],[h_Kode Sales :_2]])</f>
        <v xml:space="preserve"> </v>
      </c>
      <c r="J45" s="289" t="str">
        <f>IF(Table1[[#This Row],[h_toko]]="","",INDEX(Table2[e],IF(Table1[[#This Row],[h_toko]]="","",MATCH(Table1[[#This Row],[h_toko]],Table2[a],0)),))</f>
        <v/>
      </c>
      <c r="O45" s="289" t="str">
        <f>IF(Table1[[#This Row],[h_Item Description]]="","",INDEX([1]!db[NB PAJAK],MATCH(Table1[[#This Row],[h_Item Description]],[1]!db[kode],0)))</f>
        <v/>
      </c>
      <c r="Q45" s="285"/>
      <c r="R45" s="286"/>
      <c r="T45" s="285" t="str">
        <f>Table1[[#This Row],[h_hargasetelahdiskon]]</f>
        <v/>
      </c>
      <c r="W45" s="289" t="str">
        <f ca="1">IF(Table1[[#This Row],[Item Description]]="","",IF(Table1[[#This Row],[//]]="",INDIRECT(ADDRESS(ROW()-1,COLUMN())),Table1[[#This Row],[//]]))</f>
        <v/>
      </c>
      <c r="X45" s="289" t="str">
        <f ca="1">IF(Table1[[#This Row],[h_id]]="","",COUNTIF(Table1[h_id],Table1[[#This Row],[h_id]]))</f>
        <v/>
      </c>
      <c r="Y45" s="285" t="str">
        <f>IF(Table1[Item Description]="","",Table1[[#This Row],[Qty]]*Table1[[#This Row],[Unit Price]])</f>
        <v/>
      </c>
      <c r="Z45" s="285" t="str">
        <f>IF(Table1[[#This Row],[h_hargasebelumdiskon]]="","",IF(Table1[[#This Row],[Disc 1]]="",0,Table1[[#This Row],[h_hargasebelumdiskon]]*Table1[[#This Row],[Disc 1]]))</f>
        <v/>
      </c>
      <c r="AA45" s="285" t="str">
        <f>IF(Table1[[#This Row],[h_hargasebelumdiskon]]="","",IF(Table1[[#This Row],[Disc 2]]="",0,(Table1[[#This Row],[h_hargasebelumdiskon]]-Table1[[#This Row],[h_disc 1]])*Table1[[#This Row],[Disc 2]]))</f>
        <v/>
      </c>
      <c r="AB45" s="285" t="str">
        <f>IF(Table1[Item Description]="","",Table1[[#This Row],[h_disc 1]]+Table1[[#This Row],[h_disc 2]])</f>
        <v/>
      </c>
      <c r="AC45" s="285" t="str">
        <f>IF(Table1[Item Description]="","",Table1[[#This Row],[h_hargasebelumdiskon]]-Table1[[#This Row],[h_diskon]])</f>
        <v/>
      </c>
      <c r="AD45" s="285" t="str">
        <f>IF(Table1[//]="","",SUMIF(Table1[h_id],Table1[h_id],Table1[h_hargasetelahdiskon]))</f>
        <v/>
      </c>
      <c r="AE45" s="285"/>
      <c r="AF45" s="285" t="str">
        <f>Table1[[#This Row],[Item Description]]&amp;Table1[[#This Row],[Unit]]&amp;Table1[[#This Row],[Unit Price]]</f>
        <v/>
      </c>
    </row>
    <row r="46" spans="1:32" x14ac:dyDescent="0.25">
      <c r="A46" s="289" t="str">
        <f>IF(Table1[[#This Row],[No. Invoice :]]="","",ROW())</f>
        <v/>
      </c>
      <c r="B46" s="289" t="str">
        <f>IF(Table1[h_Kode Sales :_1]="","",B$1+COUNT(B$2:B45))</f>
        <v/>
      </c>
      <c r="C46" s="283" t="str">
        <f>IF(Table1[[#This Row],[H_TGL]]="","",Table1[[#This Row],[H_TGL]]+C$1-1)</f>
        <v/>
      </c>
      <c r="H46" s="289" t="str">
        <f>IF(Table1[[#This Row],[h_No. Invoice :]]="","",CONCATENATE("AM"," ",Table1[[#This Row],[h_No. Invoice :]]))</f>
        <v/>
      </c>
      <c r="I46" s="290" t="str">
        <f>CONCATENATE(UPPER(Table1[[#This Row],[h_Kode Sales :_1]])," ",Table1[[#This Row],[h_Kode Sales :_2]])</f>
        <v xml:space="preserve"> </v>
      </c>
      <c r="J46" s="289" t="str">
        <f>IF(Table1[[#This Row],[h_toko]]="","",INDEX(Table2[e],IF(Table1[[#This Row],[h_toko]]="","",MATCH(Table1[[#This Row],[h_toko]],Table2[a],0)),))</f>
        <v/>
      </c>
      <c r="O46" s="289" t="str">
        <f>IF(Table1[[#This Row],[h_Item Description]]="","",INDEX([1]!db[NB PAJAK],MATCH(Table1[[#This Row],[h_Item Description]],[1]!db[kode],0)))</f>
        <v/>
      </c>
      <c r="Q46" s="285"/>
      <c r="R46" s="286"/>
      <c r="T46" s="285" t="str">
        <f>Table1[[#This Row],[h_hargasetelahdiskon]]</f>
        <v/>
      </c>
      <c r="W46" s="289" t="str">
        <f ca="1">IF(Table1[[#This Row],[Item Description]]="","",IF(Table1[[#This Row],[//]]="",INDIRECT(ADDRESS(ROW()-1,COLUMN())),Table1[[#This Row],[//]]))</f>
        <v/>
      </c>
      <c r="X46" s="289" t="str">
        <f ca="1">IF(Table1[[#This Row],[h_id]]="","",COUNTIF(Table1[h_id],Table1[[#This Row],[h_id]]))</f>
        <v/>
      </c>
      <c r="Y46" s="285" t="str">
        <f>IF(Table1[Item Description]="","",Table1[[#This Row],[Qty]]*Table1[[#This Row],[Unit Price]])</f>
        <v/>
      </c>
      <c r="Z46" s="285" t="str">
        <f>IF(Table1[[#This Row],[h_hargasebelumdiskon]]="","",IF(Table1[[#This Row],[Disc 1]]="",0,Table1[[#This Row],[h_hargasebelumdiskon]]*Table1[[#This Row],[Disc 1]]))</f>
        <v/>
      </c>
      <c r="AA46" s="285" t="str">
        <f>IF(Table1[[#This Row],[h_hargasebelumdiskon]]="","",IF(Table1[[#This Row],[Disc 2]]="",0,(Table1[[#This Row],[h_hargasebelumdiskon]]-Table1[[#This Row],[h_disc 1]])*Table1[[#This Row],[Disc 2]]))</f>
        <v/>
      </c>
      <c r="AB46" s="285" t="str">
        <f>IF(Table1[Item Description]="","",Table1[[#This Row],[h_disc 1]]+Table1[[#This Row],[h_disc 2]])</f>
        <v/>
      </c>
      <c r="AC46" s="285" t="str">
        <f>IF(Table1[Item Description]="","",Table1[[#This Row],[h_hargasebelumdiskon]]-Table1[[#This Row],[h_diskon]])</f>
        <v/>
      </c>
      <c r="AD46" s="285" t="str">
        <f>IF(Table1[//]="","",SUMIF(Table1[h_id],Table1[h_id],Table1[h_hargasetelahdiskon]))</f>
        <v/>
      </c>
      <c r="AE46" s="285"/>
      <c r="AF46" s="285" t="str">
        <f>Table1[[#This Row],[Item Description]]&amp;Table1[[#This Row],[Unit]]&amp;Table1[[#This Row],[Unit Price]]</f>
        <v/>
      </c>
    </row>
    <row r="47" spans="1:32" x14ac:dyDescent="0.25">
      <c r="A47" s="289" t="str">
        <f>IF(Table1[[#This Row],[No. Invoice :]]="","",ROW())</f>
        <v/>
      </c>
      <c r="B47" s="289" t="str">
        <f>IF(Table1[h_Kode Sales :_1]="","",B$1+COUNT(B$2:B46))</f>
        <v/>
      </c>
      <c r="C47" s="283" t="str">
        <f>IF(Table1[[#This Row],[H_TGL]]="","",Table1[[#This Row],[H_TGL]]+C$1-1)</f>
        <v/>
      </c>
      <c r="H47" s="289" t="str">
        <f>IF(Table1[[#This Row],[h_No. Invoice :]]="","",CONCATENATE("AM"," ",Table1[[#This Row],[h_No. Invoice :]]))</f>
        <v/>
      </c>
      <c r="I47" s="290" t="str">
        <f>CONCATENATE(UPPER(Table1[[#This Row],[h_Kode Sales :_1]])," ",Table1[[#This Row],[h_Kode Sales :_2]])</f>
        <v xml:space="preserve"> </v>
      </c>
      <c r="J47" s="289" t="str">
        <f>IF(Table1[[#This Row],[h_toko]]="","",INDEX(Table2[e],IF(Table1[[#This Row],[h_toko]]="","",MATCH(Table1[[#This Row],[h_toko]],Table2[a],0)),))</f>
        <v/>
      </c>
      <c r="O47" s="289" t="str">
        <f>IF(Table1[[#This Row],[h_Item Description]]="","",INDEX([1]!db[NB PAJAK],MATCH(Table1[[#This Row],[h_Item Description]],[1]!db[kode],0)))</f>
        <v/>
      </c>
      <c r="Q47" s="285"/>
      <c r="R47" s="286"/>
      <c r="T47" s="285" t="str">
        <f>Table1[[#This Row],[h_hargasetelahdiskon]]</f>
        <v/>
      </c>
      <c r="W47" s="289" t="str">
        <f ca="1">IF(Table1[[#This Row],[Item Description]]="","",IF(Table1[[#This Row],[//]]="",INDIRECT(ADDRESS(ROW()-1,COLUMN())),Table1[[#This Row],[//]]))</f>
        <v/>
      </c>
      <c r="X47" s="289" t="str">
        <f ca="1">IF(Table1[[#This Row],[h_id]]="","",COUNTIF(Table1[h_id],Table1[[#This Row],[h_id]]))</f>
        <v/>
      </c>
      <c r="Y47" s="285" t="str">
        <f>IF(Table1[Item Description]="","",Table1[[#This Row],[Qty]]*Table1[[#This Row],[Unit Price]])</f>
        <v/>
      </c>
      <c r="Z47" s="285" t="str">
        <f>IF(Table1[[#This Row],[h_hargasebelumdiskon]]="","",IF(Table1[[#This Row],[Disc 1]]="",0,Table1[[#This Row],[h_hargasebelumdiskon]]*Table1[[#This Row],[Disc 1]]))</f>
        <v/>
      </c>
      <c r="AA47" s="285" t="str">
        <f>IF(Table1[[#This Row],[h_hargasebelumdiskon]]="","",IF(Table1[[#This Row],[Disc 2]]="",0,(Table1[[#This Row],[h_hargasebelumdiskon]]-Table1[[#This Row],[h_disc 1]])*Table1[[#This Row],[Disc 2]]))</f>
        <v/>
      </c>
      <c r="AB47" s="285" t="str">
        <f>IF(Table1[Item Description]="","",Table1[[#This Row],[h_disc 1]]+Table1[[#This Row],[h_disc 2]])</f>
        <v/>
      </c>
      <c r="AC47" s="285" t="str">
        <f>IF(Table1[Item Description]="","",Table1[[#This Row],[h_hargasebelumdiskon]]-Table1[[#This Row],[h_diskon]])</f>
        <v/>
      </c>
      <c r="AD47" s="285" t="str">
        <f>IF(Table1[//]="","",SUMIF(Table1[h_id],Table1[h_id],Table1[h_hargasetelahdiskon]))</f>
        <v/>
      </c>
      <c r="AE47" s="285"/>
      <c r="AF47" s="285" t="str">
        <f>Table1[[#This Row],[Item Description]]&amp;Table1[[#This Row],[Unit]]&amp;Table1[[#This Row],[Unit Price]]</f>
        <v/>
      </c>
    </row>
    <row r="48" spans="1:32" x14ac:dyDescent="0.25">
      <c r="A48" s="289" t="str">
        <f>IF(Table1[[#This Row],[No. Invoice :]]="","",ROW())</f>
        <v/>
      </c>
      <c r="B48" s="289" t="str">
        <f>IF(Table1[h_Kode Sales :_1]="","",B$1+COUNT(B$2:B47))</f>
        <v/>
      </c>
      <c r="C48" s="283" t="str">
        <f>IF(Table1[[#This Row],[H_TGL]]="","",Table1[[#This Row],[H_TGL]]+C$1-1)</f>
        <v/>
      </c>
      <c r="H48" s="289" t="str">
        <f>IF(Table1[[#This Row],[h_No. Invoice :]]="","",CONCATENATE("AM"," ",Table1[[#This Row],[h_No. Invoice :]]))</f>
        <v/>
      </c>
      <c r="I48" s="290" t="str">
        <f>CONCATENATE(UPPER(Table1[[#This Row],[h_Kode Sales :_1]])," ",Table1[[#This Row],[h_Kode Sales :_2]])</f>
        <v xml:space="preserve"> </v>
      </c>
      <c r="J48" s="289" t="str">
        <f>IF(Table1[[#This Row],[h_toko]]="","",INDEX(Table2[e],IF(Table1[[#This Row],[h_toko]]="","",MATCH(Table1[[#This Row],[h_toko]],Table2[a],0)),))</f>
        <v/>
      </c>
      <c r="O48" s="289" t="str">
        <f>IF(Table1[[#This Row],[h_Item Description]]="","",INDEX([1]!db[NB PAJAK],MATCH(Table1[[#This Row],[h_Item Description]],[1]!db[kode],0)))</f>
        <v/>
      </c>
      <c r="Q48" s="285"/>
      <c r="R48" s="286"/>
      <c r="T48" s="285" t="str">
        <f>Table1[[#This Row],[h_hargasetelahdiskon]]</f>
        <v/>
      </c>
      <c r="W48" s="289" t="str">
        <f ca="1">IF(Table1[[#This Row],[Item Description]]="","",IF(Table1[[#This Row],[//]]="",INDIRECT(ADDRESS(ROW()-1,COLUMN())),Table1[[#This Row],[//]]))</f>
        <v/>
      </c>
      <c r="X48" s="289" t="str">
        <f ca="1">IF(Table1[[#This Row],[h_id]]="","",COUNTIF(Table1[h_id],Table1[[#This Row],[h_id]]))</f>
        <v/>
      </c>
      <c r="Y48" s="285" t="str">
        <f>IF(Table1[Item Description]="","",Table1[[#This Row],[Qty]]*Table1[[#This Row],[Unit Price]])</f>
        <v/>
      </c>
      <c r="Z48" s="285" t="str">
        <f>IF(Table1[[#This Row],[h_hargasebelumdiskon]]="","",IF(Table1[[#This Row],[Disc 1]]="",0,Table1[[#This Row],[h_hargasebelumdiskon]]*Table1[[#This Row],[Disc 1]]))</f>
        <v/>
      </c>
      <c r="AA48" s="285" t="str">
        <f>IF(Table1[[#This Row],[h_hargasebelumdiskon]]="","",IF(Table1[[#This Row],[Disc 2]]="",0,(Table1[[#This Row],[h_hargasebelumdiskon]]-Table1[[#This Row],[h_disc 1]])*Table1[[#This Row],[Disc 2]]))</f>
        <v/>
      </c>
      <c r="AB48" s="285" t="str">
        <f>IF(Table1[Item Description]="","",Table1[[#This Row],[h_disc 1]]+Table1[[#This Row],[h_disc 2]])</f>
        <v/>
      </c>
      <c r="AC48" s="285" t="str">
        <f>IF(Table1[Item Description]="","",Table1[[#This Row],[h_hargasebelumdiskon]]-Table1[[#This Row],[h_diskon]])</f>
        <v/>
      </c>
      <c r="AD48" s="285" t="str">
        <f>IF(Table1[//]="","",SUMIF(Table1[h_id],Table1[h_id],Table1[h_hargasetelahdiskon]))</f>
        <v/>
      </c>
      <c r="AE48" s="285"/>
      <c r="AF48" s="285" t="str">
        <f>Table1[[#This Row],[Item Description]]&amp;Table1[[#This Row],[Unit]]&amp;Table1[[#This Row],[Unit Price]]</f>
        <v/>
      </c>
    </row>
    <row r="49" spans="1:32" x14ac:dyDescent="0.25">
      <c r="A49" s="289" t="str">
        <f>IF(Table1[[#This Row],[No. Invoice :]]="","",ROW())</f>
        <v/>
      </c>
      <c r="B49" s="289" t="str">
        <f>IF(Table1[h_Kode Sales :_1]="","",B$1+COUNT(B$2:B48))</f>
        <v/>
      </c>
      <c r="C49" s="283" t="str">
        <f>IF(Table1[[#This Row],[H_TGL]]="","",Table1[[#This Row],[H_TGL]]+C$1-1)</f>
        <v/>
      </c>
      <c r="H49" s="289" t="str">
        <f>IF(Table1[[#This Row],[h_No. Invoice :]]="","",CONCATENATE("AM"," ",Table1[[#This Row],[h_No. Invoice :]]))</f>
        <v/>
      </c>
      <c r="I49" s="290" t="str">
        <f>CONCATENATE(UPPER(Table1[[#This Row],[h_Kode Sales :_1]])," ",Table1[[#This Row],[h_Kode Sales :_2]])</f>
        <v xml:space="preserve"> </v>
      </c>
      <c r="J49" s="289" t="str">
        <f>IF(Table1[[#This Row],[h_toko]]="","",INDEX(Table2[e],IF(Table1[[#This Row],[h_toko]]="","",MATCH(Table1[[#This Row],[h_toko]],Table2[a],0)),))</f>
        <v/>
      </c>
      <c r="O49" s="289" t="str">
        <f>IF(Table1[[#This Row],[h_Item Description]]="","",INDEX([1]!db[NB PAJAK],MATCH(Table1[[#This Row],[h_Item Description]],[1]!db[kode],0)))</f>
        <v/>
      </c>
      <c r="Q49" s="285"/>
      <c r="R49" s="286"/>
      <c r="T49" s="285" t="str">
        <f>Table1[[#This Row],[h_hargasetelahdiskon]]</f>
        <v/>
      </c>
      <c r="W49" s="289" t="str">
        <f ca="1">IF(Table1[[#This Row],[Item Description]]="","",IF(Table1[[#This Row],[//]]="",INDIRECT(ADDRESS(ROW()-1,COLUMN())),Table1[[#This Row],[//]]))</f>
        <v/>
      </c>
      <c r="X49" s="289" t="str">
        <f ca="1">IF(Table1[[#This Row],[h_id]]="","",COUNTIF(Table1[h_id],Table1[[#This Row],[h_id]]))</f>
        <v/>
      </c>
      <c r="Y49" s="285" t="str">
        <f>IF(Table1[Item Description]="","",Table1[[#This Row],[Qty]]*Table1[[#This Row],[Unit Price]])</f>
        <v/>
      </c>
      <c r="Z49" s="285" t="str">
        <f>IF(Table1[[#This Row],[h_hargasebelumdiskon]]="","",IF(Table1[[#This Row],[Disc 1]]="",0,Table1[[#This Row],[h_hargasebelumdiskon]]*Table1[[#This Row],[Disc 1]]))</f>
        <v/>
      </c>
      <c r="AA49" s="285" t="str">
        <f>IF(Table1[[#This Row],[h_hargasebelumdiskon]]="","",IF(Table1[[#This Row],[Disc 2]]="",0,(Table1[[#This Row],[h_hargasebelumdiskon]]-Table1[[#This Row],[h_disc 1]])*Table1[[#This Row],[Disc 2]]))</f>
        <v/>
      </c>
      <c r="AB49" s="285" t="str">
        <f>IF(Table1[Item Description]="","",Table1[[#This Row],[h_disc 1]]+Table1[[#This Row],[h_disc 2]])</f>
        <v/>
      </c>
      <c r="AC49" s="285" t="str">
        <f>IF(Table1[Item Description]="","",Table1[[#This Row],[h_hargasebelumdiskon]]-Table1[[#This Row],[h_diskon]])</f>
        <v/>
      </c>
      <c r="AD49" s="285" t="str">
        <f>IF(Table1[//]="","",SUMIF(Table1[h_id],Table1[h_id],Table1[h_hargasetelahdiskon]))</f>
        <v/>
      </c>
      <c r="AE49" s="285"/>
      <c r="AF49" s="285" t="str">
        <f>Table1[[#This Row],[Item Description]]&amp;Table1[[#This Row],[Unit]]&amp;Table1[[#This Row],[Unit Price]]</f>
        <v/>
      </c>
    </row>
    <row r="50" spans="1:32" x14ac:dyDescent="0.25">
      <c r="A50" s="289" t="str">
        <f>IF(Table1[[#This Row],[No. Invoice :]]="","",ROW())</f>
        <v/>
      </c>
      <c r="B50" s="289" t="str">
        <f>IF(Table1[h_Kode Sales :_1]="","",B$1+COUNT(B$2:B49))</f>
        <v/>
      </c>
      <c r="C50" s="283" t="str">
        <f>IF(Table1[[#This Row],[H_TGL]]="","",Table1[[#This Row],[H_TGL]]+C$1-1)</f>
        <v/>
      </c>
      <c r="H50" s="289" t="str">
        <f>IF(Table1[[#This Row],[h_No. Invoice :]]="","",CONCATENATE("AM"," ",Table1[[#This Row],[h_No. Invoice :]]))</f>
        <v/>
      </c>
      <c r="I50" s="290" t="str">
        <f>CONCATENATE(UPPER(Table1[[#This Row],[h_Kode Sales :_1]])," ",Table1[[#This Row],[h_Kode Sales :_2]])</f>
        <v xml:space="preserve"> </v>
      </c>
      <c r="J50" s="289" t="str">
        <f>IF(Table1[[#This Row],[h_toko]]="","",INDEX(Table2[e],IF(Table1[[#This Row],[h_toko]]="","",MATCH(Table1[[#This Row],[h_toko]],Table2[a],0)),))</f>
        <v/>
      </c>
      <c r="O50" s="289" t="str">
        <f>IF(Table1[[#This Row],[h_Item Description]]="","",INDEX([1]!db[NB PAJAK],MATCH(Table1[[#This Row],[h_Item Description]],[1]!db[kode],0)))</f>
        <v/>
      </c>
      <c r="Q50" s="285"/>
      <c r="R50" s="286"/>
      <c r="T50" s="285" t="str">
        <f>Table1[[#This Row],[h_hargasetelahdiskon]]</f>
        <v/>
      </c>
      <c r="W50" s="289" t="str">
        <f ca="1">IF(Table1[[#This Row],[Item Description]]="","",IF(Table1[[#This Row],[//]]="",INDIRECT(ADDRESS(ROW()-1,COLUMN())),Table1[[#This Row],[//]]))</f>
        <v/>
      </c>
      <c r="X50" s="289" t="str">
        <f ca="1">IF(Table1[[#This Row],[h_id]]="","",COUNTIF(Table1[h_id],Table1[[#This Row],[h_id]]))</f>
        <v/>
      </c>
      <c r="Y50" s="285" t="str">
        <f>IF(Table1[Item Description]="","",Table1[[#This Row],[Qty]]*Table1[[#This Row],[Unit Price]])</f>
        <v/>
      </c>
      <c r="Z50" s="285" t="str">
        <f>IF(Table1[[#This Row],[h_hargasebelumdiskon]]="","",IF(Table1[[#This Row],[Disc 1]]="",0,Table1[[#This Row],[h_hargasebelumdiskon]]*Table1[[#This Row],[Disc 1]]))</f>
        <v/>
      </c>
      <c r="AA50" s="285" t="str">
        <f>IF(Table1[[#This Row],[h_hargasebelumdiskon]]="","",IF(Table1[[#This Row],[Disc 2]]="",0,(Table1[[#This Row],[h_hargasebelumdiskon]]-Table1[[#This Row],[h_disc 1]])*Table1[[#This Row],[Disc 2]]))</f>
        <v/>
      </c>
      <c r="AB50" s="285" t="str">
        <f>IF(Table1[Item Description]="","",Table1[[#This Row],[h_disc 1]]+Table1[[#This Row],[h_disc 2]])</f>
        <v/>
      </c>
      <c r="AC50" s="285" t="str">
        <f>IF(Table1[Item Description]="","",Table1[[#This Row],[h_hargasebelumdiskon]]-Table1[[#This Row],[h_diskon]])</f>
        <v/>
      </c>
      <c r="AD50" s="285" t="str">
        <f>IF(Table1[//]="","",SUMIF(Table1[h_id],Table1[h_id],Table1[h_hargasetelahdiskon]))</f>
        <v/>
      </c>
      <c r="AE50" s="285"/>
      <c r="AF50" s="285" t="str">
        <f>Table1[[#This Row],[Item Description]]&amp;Table1[[#This Row],[Unit]]&amp;Table1[[#This Row],[Unit Price]]</f>
        <v/>
      </c>
    </row>
    <row r="51" spans="1:32" x14ac:dyDescent="0.25">
      <c r="A51" s="289" t="str">
        <f>IF(Table1[[#This Row],[No. Invoice :]]="","",ROW())</f>
        <v/>
      </c>
      <c r="B51" s="289" t="str">
        <f>IF(Table1[h_Kode Sales :_1]="","",B$1+COUNT(B$2:B50))</f>
        <v/>
      </c>
      <c r="C51" s="283" t="str">
        <f>IF(Table1[[#This Row],[H_TGL]]="","",Table1[[#This Row],[H_TGL]]+C$1-1)</f>
        <v/>
      </c>
      <c r="H51" s="289" t="str">
        <f>IF(Table1[[#This Row],[h_No. Invoice :]]="","",CONCATENATE("AM"," ",Table1[[#This Row],[h_No. Invoice :]]))</f>
        <v/>
      </c>
      <c r="I51" s="290" t="str">
        <f>CONCATENATE(UPPER(Table1[[#This Row],[h_Kode Sales :_1]])," ",Table1[[#This Row],[h_Kode Sales :_2]])</f>
        <v xml:space="preserve"> </v>
      </c>
      <c r="J51" s="289" t="str">
        <f>IF(Table1[[#This Row],[h_toko]]="","",INDEX(Table2[e],IF(Table1[[#This Row],[h_toko]]="","",MATCH(Table1[[#This Row],[h_toko]],Table2[a],0)),))</f>
        <v/>
      </c>
      <c r="O51" s="289" t="str">
        <f>IF(Table1[[#This Row],[h_Item Description]]="","",INDEX([1]!db[NB PAJAK],MATCH(Table1[[#This Row],[h_Item Description]],[1]!db[kode],0)))</f>
        <v/>
      </c>
      <c r="Q51" s="285"/>
      <c r="R51" s="286"/>
      <c r="T51" s="285" t="str">
        <f>Table1[[#This Row],[h_hargasetelahdiskon]]</f>
        <v/>
      </c>
      <c r="W51" s="289" t="str">
        <f ca="1">IF(Table1[[#This Row],[Item Description]]="","",IF(Table1[[#This Row],[//]]="",INDIRECT(ADDRESS(ROW()-1,COLUMN())),Table1[[#This Row],[//]]))</f>
        <v/>
      </c>
      <c r="X51" s="289" t="str">
        <f ca="1">IF(Table1[[#This Row],[h_id]]="","",COUNTIF(Table1[h_id],Table1[[#This Row],[h_id]]))</f>
        <v/>
      </c>
      <c r="Y51" s="285" t="str">
        <f>IF(Table1[Item Description]="","",Table1[[#This Row],[Qty]]*Table1[[#This Row],[Unit Price]])</f>
        <v/>
      </c>
      <c r="Z51" s="285" t="str">
        <f>IF(Table1[[#This Row],[h_hargasebelumdiskon]]="","",IF(Table1[[#This Row],[Disc 1]]="",0,Table1[[#This Row],[h_hargasebelumdiskon]]*Table1[[#This Row],[Disc 1]]))</f>
        <v/>
      </c>
      <c r="AA51" s="285" t="str">
        <f>IF(Table1[[#This Row],[h_hargasebelumdiskon]]="","",IF(Table1[[#This Row],[Disc 2]]="",0,(Table1[[#This Row],[h_hargasebelumdiskon]]-Table1[[#This Row],[h_disc 1]])*Table1[[#This Row],[Disc 2]]))</f>
        <v/>
      </c>
      <c r="AB51" s="285" t="str">
        <f>IF(Table1[Item Description]="","",Table1[[#This Row],[h_disc 1]]+Table1[[#This Row],[h_disc 2]])</f>
        <v/>
      </c>
      <c r="AC51" s="285" t="str">
        <f>IF(Table1[Item Description]="","",Table1[[#This Row],[h_hargasebelumdiskon]]-Table1[[#This Row],[h_diskon]])</f>
        <v/>
      </c>
      <c r="AD51" s="285" t="str">
        <f>IF(Table1[//]="","",SUMIF(Table1[h_id],Table1[h_id],Table1[h_hargasetelahdiskon]))</f>
        <v/>
      </c>
      <c r="AE51" s="285"/>
      <c r="AF51" s="285" t="str">
        <f>Table1[[#This Row],[Item Description]]&amp;Table1[[#This Row],[Unit]]&amp;Table1[[#This Row],[Unit Price]]</f>
        <v/>
      </c>
    </row>
    <row r="52" spans="1:32" x14ac:dyDescent="0.25">
      <c r="A52" s="289" t="str">
        <f>IF(Table1[[#This Row],[No. Invoice :]]="","",ROW())</f>
        <v/>
      </c>
      <c r="B52" s="289" t="str">
        <f>IF(Table1[h_Kode Sales :_1]="","",B$1+COUNT(B$2:B51))</f>
        <v/>
      </c>
      <c r="C52" s="283" t="str">
        <f>IF(Table1[[#This Row],[H_TGL]]="","",Table1[[#This Row],[H_TGL]]+C$1-1)</f>
        <v/>
      </c>
      <c r="H52" s="289" t="str">
        <f>IF(Table1[[#This Row],[h_No. Invoice :]]="","",CONCATENATE("AM"," ",Table1[[#This Row],[h_No. Invoice :]]))</f>
        <v/>
      </c>
      <c r="I52" s="290" t="str">
        <f>CONCATENATE(UPPER(Table1[[#This Row],[h_Kode Sales :_1]])," ",Table1[[#This Row],[h_Kode Sales :_2]])</f>
        <v xml:space="preserve"> </v>
      </c>
      <c r="J52" s="289" t="str">
        <f>IF(Table1[[#This Row],[h_toko]]="","",INDEX(Table2[e],IF(Table1[[#This Row],[h_toko]]="","",MATCH(Table1[[#This Row],[h_toko]],Table2[a],0)),))</f>
        <v/>
      </c>
      <c r="O52" s="289" t="str">
        <f>IF(Table1[[#This Row],[h_Item Description]]="","",INDEX([1]!db[NB PAJAK],MATCH(Table1[[#This Row],[h_Item Description]],[1]!db[kode],0)))</f>
        <v/>
      </c>
      <c r="Q52" s="285"/>
      <c r="R52" s="286"/>
      <c r="T52" s="285" t="str">
        <f>Table1[[#This Row],[h_hargasetelahdiskon]]</f>
        <v/>
      </c>
      <c r="W52" s="289" t="str">
        <f ca="1">IF(Table1[[#This Row],[Item Description]]="","",IF(Table1[[#This Row],[//]]="",INDIRECT(ADDRESS(ROW()-1,COLUMN())),Table1[[#This Row],[//]]))</f>
        <v/>
      </c>
      <c r="X52" s="289" t="str">
        <f ca="1">IF(Table1[[#This Row],[h_id]]="","",COUNTIF(Table1[h_id],Table1[[#This Row],[h_id]]))</f>
        <v/>
      </c>
      <c r="Y52" s="285" t="str">
        <f>IF(Table1[Item Description]="","",Table1[[#This Row],[Qty]]*Table1[[#This Row],[Unit Price]])</f>
        <v/>
      </c>
      <c r="Z52" s="285" t="str">
        <f>IF(Table1[[#This Row],[h_hargasebelumdiskon]]="","",IF(Table1[[#This Row],[Disc 1]]="",0,Table1[[#This Row],[h_hargasebelumdiskon]]*Table1[[#This Row],[Disc 1]]))</f>
        <v/>
      </c>
      <c r="AA52" s="285" t="str">
        <f>IF(Table1[[#This Row],[h_hargasebelumdiskon]]="","",IF(Table1[[#This Row],[Disc 2]]="",0,(Table1[[#This Row],[h_hargasebelumdiskon]]-Table1[[#This Row],[h_disc 1]])*Table1[[#This Row],[Disc 2]]))</f>
        <v/>
      </c>
      <c r="AB52" s="285" t="str">
        <f>IF(Table1[Item Description]="","",Table1[[#This Row],[h_disc 1]]+Table1[[#This Row],[h_disc 2]])</f>
        <v/>
      </c>
      <c r="AC52" s="285" t="str">
        <f>IF(Table1[Item Description]="","",Table1[[#This Row],[h_hargasebelumdiskon]]-Table1[[#This Row],[h_diskon]])</f>
        <v/>
      </c>
      <c r="AD52" s="285" t="str">
        <f>IF(Table1[//]="","",SUMIF(Table1[h_id],Table1[h_id],Table1[h_hargasetelahdiskon]))</f>
        <v/>
      </c>
      <c r="AE52" s="285"/>
      <c r="AF52" s="285" t="str">
        <f>Table1[[#This Row],[Item Description]]&amp;Table1[[#This Row],[Unit]]&amp;Table1[[#This Row],[Unit Price]]</f>
        <v/>
      </c>
    </row>
    <row r="53" spans="1:32" x14ac:dyDescent="0.25">
      <c r="A53" s="289" t="str">
        <f>IF(Table1[[#This Row],[No. Invoice :]]="","",ROW())</f>
        <v/>
      </c>
      <c r="B53" s="289" t="str">
        <f>IF(Table1[h_Kode Sales :_1]="","",B$1+COUNT(B$2:B52))</f>
        <v/>
      </c>
      <c r="C53" s="283" t="str">
        <f>IF(Table1[[#This Row],[H_TGL]]="","",Table1[[#This Row],[H_TGL]]+C$1-1)</f>
        <v/>
      </c>
      <c r="H53" s="289" t="str">
        <f>IF(Table1[[#This Row],[h_No. Invoice :]]="","",CONCATENATE("AM"," ",Table1[[#This Row],[h_No. Invoice :]]))</f>
        <v/>
      </c>
      <c r="I53" s="290" t="str">
        <f>CONCATENATE(UPPER(Table1[[#This Row],[h_Kode Sales :_1]])," ",Table1[[#This Row],[h_Kode Sales :_2]])</f>
        <v xml:space="preserve"> </v>
      </c>
      <c r="J53" s="289" t="str">
        <f>IF(Table1[[#This Row],[h_toko]]="","",INDEX(Table2[e],IF(Table1[[#This Row],[h_toko]]="","",MATCH(Table1[[#This Row],[h_toko]],Table2[a],0)),))</f>
        <v/>
      </c>
      <c r="O53" s="289" t="str">
        <f>IF(Table1[[#This Row],[h_Item Description]]="","",INDEX([1]!db[NB PAJAK],MATCH(Table1[[#This Row],[h_Item Description]],[1]!db[kode],0)))</f>
        <v/>
      </c>
      <c r="Q53" s="285"/>
      <c r="R53" s="286"/>
      <c r="T53" s="285" t="str">
        <f>Table1[[#This Row],[h_hargasetelahdiskon]]</f>
        <v/>
      </c>
      <c r="W53" s="289" t="str">
        <f ca="1">IF(Table1[[#This Row],[Item Description]]="","",IF(Table1[[#This Row],[//]]="",INDIRECT(ADDRESS(ROW()-1,COLUMN())),Table1[[#This Row],[//]]))</f>
        <v/>
      </c>
      <c r="X53" s="289" t="str">
        <f ca="1">IF(Table1[[#This Row],[h_id]]="","",COUNTIF(Table1[h_id],Table1[[#This Row],[h_id]]))</f>
        <v/>
      </c>
      <c r="Y53" s="285" t="str">
        <f>IF(Table1[Item Description]="","",Table1[[#This Row],[Qty]]*Table1[[#This Row],[Unit Price]])</f>
        <v/>
      </c>
      <c r="Z53" s="285" t="str">
        <f>IF(Table1[[#This Row],[h_hargasebelumdiskon]]="","",IF(Table1[[#This Row],[Disc 1]]="",0,Table1[[#This Row],[h_hargasebelumdiskon]]*Table1[[#This Row],[Disc 1]]))</f>
        <v/>
      </c>
      <c r="AA53" s="285" t="str">
        <f>IF(Table1[[#This Row],[h_hargasebelumdiskon]]="","",IF(Table1[[#This Row],[Disc 2]]="",0,(Table1[[#This Row],[h_hargasebelumdiskon]]-Table1[[#This Row],[h_disc 1]])*Table1[[#This Row],[Disc 2]]))</f>
        <v/>
      </c>
      <c r="AB53" s="285" t="str">
        <f>IF(Table1[Item Description]="","",Table1[[#This Row],[h_disc 1]]+Table1[[#This Row],[h_disc 2]])</f>
        <v/>
      </c>
      <c r="AC53" s="285" t="str">
        <f>IF(Table1[Item Description]="","",Table1[[#This Row],[h_hargasebelumdiskon]]-Table1[[#This Row],[h_diskon]])</f>
        <v/>
      </c>
      <c r="AD53" s="285" t="str">
        <f>IF(Table1[//]="","",SUMIF(Table1[h_id],Table1[h_id],Table1[h_hargasetelahdiskon]))</f>
        <v/>
      </c>
      <c r="AE53" s="285"/>
      <c r="AF53" s="285" t="str">
        <f>Table1[[#This Row],[Item Description]]&amp;Table1[[#This Row],[Unit]]&amp;Table1[[#This Row],[Unit Price]]</f>
        <v/>
      </c>
    </row>
    <row r="54" spans="1:32" x14ac:dyDescent="0.25">
      <c r="A54" s="289" t="str">
        <f>IF(Table1[[#This Row],[No. Invoice :]]="","",ROW())</f>
        <v/>
      </c>
      <c r="B54" s="289" t="str">
        <f>IF(Table1[h_Kode Sales :_1]="","",B$1+COUNT(B$2:B53))</f>
        <v/>
      </c>
      <c r="C54" s="283" t="str">
        <f>IF(Table1[[#This Row],[H_TGL]]="","",Table1[[#This Row],[H_TGL]]+C$1-1)</f>
        <v/>
      </c>
      <c r="H54" s="289" t="str">
        <f>IF(Table1[[#This Row],[h_No. Invoice :]]="","",CONCATENATE("AM"," ",Table1[[#This Row],[h_No. Invoice :]]))</f>
        <v/>
      </c>
      <c r="I54" s="290" t="str">
        <f>CONCATENATE(UPPER(Table1[[#This Row],[h_Kode Sales :_1]])," ",Table1[[#This Row],[h_Kode Sales :_2]])</f>
        <v xml:space="preserve"> </v>
      </c>
      <c r="J54" s="289" t="str">
        <f>IF(Table1[[#This Row],[h_toko]]="","",INDEX(Table2[e],IF(Table1[[#This Row],[h_toko]]="","",MATCH(Table1[[#This Row],[h_toko]],Table2[a],0)),))</f>
        <v/>
      </c>
      <c r="O54" s="289" t="str">
        <f>IF(Table1[[#This Row],[h_Item Description]]="","",INDEX([1]!db[NB PAJAK],MATCH(Table1[[#This Row],[h_Item Description]],[1]!db[kode],0)))</f>
        <v/>
      </c>
      <c r="Q54" s="285"/>
      <c r="R54" s="286"/>
      <c r="T54" s="285" t="str">
        <f>Table1[[#This Row],[h_hargasetelahdiskon]]</f>
        <v/>
      </c>
      <c r="W54" s="289" t="str">
        <f ca="1">IF(Table1[[#This Row],[Item Description]]="","",IF(Table1[[#This Row],[//]]="",INDIRECT(ADDRESS(ROW()-1,COLUMN())),Table1[[#This Row],[//]]))</f>
        <v/>
      </c>
      <c r="X54" s="289" t="str">
        <f ca="1">IF(Table1[[#This Row],[h_id]]="","",COUNTIF(Table1[h_id],Table1[[#This Row],[h_id]]))</f>
        <v/>
      </c>
      <c r="Y54" s="285" t="str">
        <f>IF(Table1[Item Description]="","",Table1[[#This Row],[Qty]]*Table1[[#This Row],[Unit Price]])</f>
        <v/>
      </c>
      <c r="Z54" s="285" t="str">
        <f>IF(Table1[[#This Row],[h_hargasebelumdiskon]]="","",IF(Table1[[#This Row],[Disc 1]]="",0,Table1[[#This Row],[h_hargasebelumdiskon]]*Table1[[#This Row],[Disc 1]]))</f>
        <v/>
      </c>
      <c r="AA54" s="285" t="str">
        <f>IF(Table1[[#This Row],[h_hargasebelumdiskon]]="","",IF(Table1[[#This Row],[Disc 2]]="",0,(Table1[[#This Row],[h_hargasebelumdiskon]]-Table1[[#This Row],[h_disc 1]])*Table1[[#This Row],[Disc 2]]))</f>
        <v/>
      </c>
      <c r="AB54" s="285" t="str">
        <f>IF(Table1[Item Description]="","",Table1[[#This Row],[h_disc 1]]+Table1[[#This Row],[h_disc 2]])</f>
        <v/>
      </c>
      <c r="AC54" s="285" t="str">
        <f>IF(Table1[Item Description]="","",Table1[[#This Row],[h_hargasebelumdiskon]]-Table1[[#This Row],[h_diskon]])</f>
        <v/>
      </c>
      <c r="AD54" s="285" t="str">
        <f>IF(Table1[//]="","",SUMIF(Table1[h_id],Table1[h_id],Table1[h_hargasetelahdiskon]))</f>
        <v/>
      </c>
      <c r="AE54" s="285"/>
      <c r="AF54" s="285" t="str">
        <f>Table1[[#This Row],[Item Description]]&amp;Table1[[#This Row],[Unit]]&amp;Table1[[#This Row],[Unit Price]]</f>
        <v/>
      </c>
    </row>
    <row r="55" spans="1:32" x14ac:dyDescent="0.25">
      <c r="A55" s="289" t="str">
        <f>IF(Table1[[#This Row],[No. Invoice :]]="","",ROW())</f>
        <v/>
      </c>
      <c r="B55" s="289" t="str">
        <f>IF(Table1[h_Kode Sales :_1]="","",B$1+COUNT(B$2:B54))</f>
        <v/>
      </c>
      <c r="C55" s="283" t="str">
        <f>IF(Table1[[#This Row],[H_TGL]]="","",Table1[[#This Row],[H_TGL]]+C$1-1)</f>
        <v/>
      </c>
      <c r="H55" s="289" t="str">
        <f>IF(Table1[[#This Row],[h_No. Invoice :]]="","",CONCATENATE("AM"," ",Table1[[#This Row],[h_No. Invoice :]]))</f>
        <v/>
      </c>
      <c r="I55" s="290" t="str">
        <f>CONCATENATE(UPPER(Table1[[#This Row],[h_Kode Sales :_1]])," ",Table1[[#This Row],[h_Kode Sales :_2]])</f>
        <v xml:space="preserve"> </v>
      </c>
      <c r="J55" s="289" t="str">
        <f>IF(Table1[[#This Row],[h_toko]]="","",INDEX(Table2[e],IF(Table1[[#This Row],[h_toko]]="","",MATCH(Table1[[#This Row],[h_toko]],Table2[a],0)),))</f>
        <v/>
      </c>
      <c r="O55" s="289" t="str">
        <f>IF(Table1[[#This Row],[h_Item Description]]="","",INDEX([1]!db[NB PAJAK],MATCH(Table1[[#This Row],[h_Item Description]],[1]!db[kode],0)))</f>
        <v/>
      </c>
      <c r="Q55" s="285"/>
      <c r="R55" s="286"/>
      <c r="T55" s="285" t="str">
        <f>Table1[[#This Row],[h_hargasetelahdiskon]]</f>
        <v/>
      </c>
      <c r="W55" s="289" t="str">
        <f ca="1">IF(Table1[[#This Row],[Item Description]]="","",IF(Table1[[#This Row],[//]]="",INDIRECT(ADDRESS(ROW()-1,COLUMN())),Table1[[#This Row],[//]]))</f>
        <v/>
      </c>
      <c r="X55" s="289" t="str">
        <f ca="1">IF(Table1[[#This Row],[h_id]]="","",COUNTIF(Table1[h_id],Table1[[#This Row],[h_id]]))</f>
        <v/>
      </c>
      <c r="Y55" s="285" t="str">
        <f>IF(Table1[Item Description]="","",Table1[[#This Row],[Qty]]*Table1[[#This Row],[Unit Price]])</f>
        <v/>
      </c>
      <c r="Z55" s="285" t="str">
        <f>IF(Table1[[#This Row],[h_hargasebelumdiskon]]="","",IF(Table1[[#This Row],[Disc 1]]="",0,Table1[[#This Row],[h_hargasebelumdiskon]]*Table1[[#This Row],[Disc 1]]))</f>
        <v/>
      </c>
      <c r="AA55" s="285" t="str">
        <f>IF(Table1[[#This Row],[h_hargasebelumdiskon]]="","",IF(Table1[[#This Row],[Disc 2]]="",0,(Table1[[#This Row],[h_hargasebelumdiskon]]-Table1[[#This Row],[h_disc 1]])*Table1[[#This Row],[Disc 2]]))</f>
        <v/>
      </c>
      <c r="AB55" s="285" t="str">
        <f>IF(Table1[Item Description]="","",Table1[[#This Row],[h_disc 1]]+Table1[[#This Row],[h_disc 2]])</f>
        <v/>
      </c>
      <c r="AC55" s="285" t="str">
        <f>IF(Table1[Item Description]="","",Table1[[#This Row],[h_hargasebelumdiskon]]-Table1[[#This Row],[h_diskon]])</f>
        <v/>
      </c>
      <c r="AD55" s="285" t="str">
        <f>IF(Table1[//]="","",SUMIF(Table1[h_id],Table1[h_id],Table1[h_hargasetelahdiskon]))</f>
        <v/>
      </c>
      <c r="AE55" s="285"/>
      <c r="AF55" s="285" t="str">
        <f>Table1[[#This Row],[Item Description]]&amp;Table1[[#This Row],[Unit]]&amp;Table1[[#This Row],[Unit Price]]</f>
        <v/>
      </c>
    </row>
    <row r="56" spans="1:32" x14ac:dyDescent="0.25">
      <c r="A56" s="289" t="str">
        <f>IF(Table1[[#This Row],[No. Invoice :]]="","",ROW())</f>
        <v/>
      </c>
      <c r="B56" s="289" t="str">
        <f>IF(Table1[h_Kode Sales :_1]="","",B$1+COUNT(B$2:B55))</f>
        <v/>
      </c>
      <c r="C56" s="283" t="str">
        <f>IF(Table1[[#This Row],[H_TGL]]="","",Table1[[#This Row],[H_TGL]]+C$1-1)</f>
        <v/>
      </c>
      <c r="H56" s="289" t="str">
        <f>IF(Table1[[#This Row],[h_No. Invoice :]]="","",CONCATENATE("AM"," ",Table1[[#This Row],[h_No. Invoice :]]))</f>
        <v/>
      </c>
      <c r="I56" s="290" t="str">
        <f>CONCATENATE(UPPER(Table1[[#This Row],[h_Kode Sales :_1]])," ",Table1[[#This Row],[h_Kode Sales :_2]])</f>
        <v xml:space="preserve"> </v>
      </c>
      <c r="J56" s="289" t="str">
        <f>IF(Table1[[#This Row],[h_toko]]="","",INDEX(Table2[e],IF(Table1[[#This Row],[h_toko]]="","",MATCH(Table1[[#This Row],[h_toko]],Table2[a],0)),))</f>
        <v/>
      </c>
      <c r="O56" s="289" t="str">
        <f>IF(Table1[[#This Row],[h_Item Description]]="","",INDEX([1]!db[NB PAJAK],MATCH(Table1[[#This Row],[h_Item Description]],[1]!db[kode],0)))</f>
        <v/>
      </c>
      <c r="Q56" s="285"/>
      <c r="R56" s="286"/>
      <c r="T56" s="285" t="str">
        <f>Table1[[#This Row],[h_hargasetelahdiskon]]</f>
        <v/>
      </c>
      <c r="W56" s="289" t="str">
        <f ca="1">IF(Table1[[#This Row],[Item Description]]="","",IF(Table1[[#This Row],[//]]="",INDIRECT(ADDRESS(ROW()-1,COLUMN())),Table1[[#This Row],[//]]))</f>
        <v/>
      </c>
      <c r="X56" s="289" t="str">
        <f ca="1">IF(Table1[[#This Row],[h_id]]="","",COUNTIF(Table1[h_id],Table1[[#This Row],[h_id]]))</f>
        <v/>
      </c>
      <c r="Y56" s="285" t="str">
        <f>IF(Table1[Item Description]="","",Table1[[#This Row],[Qty]]*Table1[[#This Row],[Unit Price]])</f>
        <v/>
      </c>
      <c r="Z56" s="285" t="str">
        <f>IF(Table1[[#This Row],[h_hargasebelumdiskon]]="","",IF(Table1[[#This Row],[Disc 1]]="",0,Table1[[#This Row],[h_hargasebelumdiskon]]*Table1[[#This Row],[Disc 1]]))</f>
        <v/>
      </c>
      <c r="AA56" s="285" t="str">
        <f>IF(Table1[[#This Row],[h_hargasebelumdiskon]]="","",IF(Table1[[#This Row],[Disc 2]]="",0,(Table1[[#This Row],[h_hargasebelumdiskon]]-Table1[[#This Row],[h_disc 1]])*Table1[[#This Row],[Disc 2]]))</f>
        <v/>
      </c>
      <c r="AB56" s="285" t="str">
        <f>IF(Table1[Item Description]="","",Table1[[#This Row],[h_disc 1]]+Table1[[#This Row],[h_disc 2]])</f>
        <v/>
      </c>
      <c r="AC56" s="285" t="str">
        <f>IF(Table1[Item Description]="","",Table1[[#This Row],[h_hargasebelumdiskon]]-Table1[[#This Row],[h_diskon]])</f>
        <v/>
      </c>
      <c r="AD56" s="285" t="str">
        <f>IF(Table1[//]="","",SUMIF(Table1[h_id],Table1[h_id],Table1[h_hargasetelahdiskon]))</f>
        <v/>
      </c>
      <c r="AE56" s="285"/>
      <c r="AF56" s="285" t="str">
        <f>Table1[[#This Row],[Item Description]]&amp;Table1[[#This Row],[Unit]]&amp;Table1[[#This Row],[Unit Price]]</f>
        <v/>
      </c>
    </row>
    <row r="57" spans="1:32" x14ac:dyDescent="0.25">
      <c r="A57" s="289" t="str">
        <f>IF(Table1[[#This Row],[No. Invoice :]]="","",ROW())</f>
        <v/>
      </c>
      <c r="B57" s="289" t="str">
        <f>IF(Table1[h_Kode Sales :_1]="","",B$1+COUNT(B$2:B56))</f>
        <v/>
      </c>
      <c r="C57" s="283" t="str">
        <f>IF(Table1[[#This Row],[H_TGL]]="","",Table1[[#This Row],[H_TGL]]+C$1-1)</f>
        <v/>
      </c>
      <c r="H57" s="289" t="str">
        <f>IF(Table1[[#This Row],[h_No. Invoice :]]="","",CONCATENATE("AM"," ",Table1[[#This Row],[h_No. Invoice :]]))</f>
        <v/>
      </c>
      <c r="I57" s="290" t="str">
        <f>CONCATENATE(UPPER(Table1[[#This Row],[h_Kode Sales :_1]])," ",Table1[[#This Row],[h_Kode Sales :_2]])</f>
        <v xml:space="preserve"> </v>
      </c>
      <c r="J57" s="289" t="str">
        <f>IF(Table1[[#This Row],[h_toko]]="","",INDEX(Table2[e],IF(Table1[[#This Row],[h_toko]]="","",MATCH(Table1[[#This Row],[h_toko]],Table2[a],0)),))</f>
        <v/>
      </c>
      <c r="O57" s="289" t="str">
        <f>IF(Table1[[#This Row],[h_Item Description]]="","",INDEX([1]!db[NB PAJAK],MATCH(Table1[[#This Row],[h_Item Description]],[1]!db[kode],0)))</f>
        <v/>
      </c>
      <c r="Q57" s="285"/>
      <c r="R57" s="286"/>
      <c r="T57" s="285" t="str">
        <f>Table1[[#This Row],[h_hargasetelahdiskon]]</f>
        <v/>
      </c>
      <c r="W57" s="289" t="str">
        <f ca="1">IF(Table1[[#This Row],[Item Description]]="","",IF(Table1[[#This Row],[//]]="",INDIRECT(ADDRESS(ROW()-1,COLUMN())),Table1[[#This Row],[//]]))</f>
        <v/>
      </c>
      <c r="X57" s="289" t="str">
        <f ca="1">IF(Table1[[#This Row],[h_id]]="","",COUNTIF(Table1[h_id],Table1[[#This Row],[h_id]]))</f>
        <v/>
      </c>
      <c r="Y57" s="285" t="str">
        <f>IF(Table1[Item Description]="","",Table1[[#This Row],[Qty]]*Table1[[#This Row],[Unit Price]])</f>
        <v/>
      </c>
      <c r="Z57" s="285" t="str">
        <f>IF(Table1[[#This Row],[h_hargasebelumdiskon]]="","",IF(Table1[[#This Row],[Disc 1]]="",0,Table1[[#This Row],[h_hargasebelumdiskon]]*Table1[[#This Row],[Disc 1]]))</f>
        <v/>
      </c>
      <c r="AA57" s="285" t="str">
        <f>IF(Table1[[#This Row],[h_hargasebelumdiskon]]="","",IF(Table1[[#This Row],[Disc 2]]="",0,(Table1[[#This Row],[h_hargasebelumdiskon]]-Table1[[#This Row],[h_disc 1]])*Table1[[#This Row],[Disc 2]]))</f>
        <v/>
      </c>
      <c r="AB57" s="285" t="str">
        <f>IF(Table1[Item Description]="","",Table1[[#This Row],[h_disc 1]]+Table1[[#This Row],[h_disc 2]])</f>
        <v/>
      </c>
      <c r="AC57" s="285" t="str">
        <f>IF(Table1[Item Description]="","",Table1[[#This Row],[h_hargasebelumdiskon]]-Table1[[#This Row],[h_diskon]])</f>
        <v/>
      </c>
      <c r="AD57" s="285" t="str">
        <f>IF(Table1[//]="","",SUMIF(Table1[h_id],Table1[h_id],Table1[h_hargasetelahdiskon]))</f>
        <v/>
      </c>
      <c r="AE57" s="285"/>
      <c r="AF57" s="285" t="str">
        <f>Table1[[#This Row],[Item Description]]&amp;Table1[[#This Row],[Unit]]&amp;Table1[[#This Row],[Unit Price]]</f>
        <v/>
      </c>
    </row>
    <row r="58" spans="1:32" x14ac:dyDescent="0.25">
      <c r="A58" s="289" t="str">
        <f>IF(Table1[[#This Row],[No. Invoice :]]="","",ROW())</f>
        <v/>
      </c>
      <c r="B58" s="289" t="str">
        <f>IF(Table1[h_Kode Sales :_1]="","",B$1+COUNT(B$2:B57))</f>
        <v/>
      </c>
      <c r="C58" s="283" t="str">
        <f>IF(Table1[[#This Row],[H_TGL]]="","",Table1[[#This Row],[H_TGL]]+C$1-1)</f>
        <v/>
      </c>
      <c r="H58" s="289" t="str">
        <f>IF(Table1[[#This Row],[h_No. Invoice :]]="","",CONCATENATE("AM"," ",Table1[[#This Row],[h_No. Invoice :]]))</f>
        <v/>
      </c>
      <c r="I58" s="290" t="str">
        <f>CONCATENATE(UPPER(Table1[[#This Row],[h_Kode Sales :_1]])," ",Table1[[#This Row],[h_Kode Sales :_2]])</f>
        <v xml:space="preserve"> </v>
      </c>
      <c r="J58" s="289" t="str">
        <f>IF(Table1[[#This Row],[h_toko]]="","",INDEX(Table2[e],IF(Table1[[#This Row],[h_toko]]="","",MATCH(Table1[[#This Row],[h_toko]],Table2[a],0)),))</f>
        <v/>
      </c>
      <c r="O58" s="289" t="str">
        <f>IF(Table1[[#This Row],[h_Item Description]]="","",INDEX([1]!db[NB PAJAK],MATCH(Table1[[#This Row],[h_Item Description]],[1]!db[kode],0)))</f>
        <v/>
      </c>
      <c r="Q58" s="285"/>
      <c r="R58" s="286"/>
      <c r="T58" s="285" t="str">
        <f>Table1[[#This Row],[h_hargasetelahdiskon]]</f>
        <v/>
      </c>
      <c r="W58" s="289" t="str">
        <f ca="1">IF(Table1[[#This Row],[Item Description]]="","",IF(Table1[[#This Row],[//]]="",INDIRECT(ADDRESS(ROW()-1,COLUMN())),Table1[[#This Row],[//]]))</f>
        <v/>
      </c>
      <c r="X58" s="289" t="str">
        <f ca="1">IF(Table1[[#This Row],[h_id]]="","",COUNTIF(Table1[h_id],Table1[[#This Row],[h_id]]))</f>
        <v/>
      </c>
      <c r="Y58" s="285" t="str">
        <f>IF(Table1[Item Description]="","",Table1[[#This Row],[Qty]]*Table1[[#This Row],[Unit Price]])</f>
        <v/>
      </c>
      <c r="Z58" s="285" t="str">
        <f>IF(Table1[[#This Row],[h_hargasebelumdiskon]]="","",IF(Table1[[#This Row],[Disc 1]]="",0,Table1[[#This Row],[h_hargasebelumdiskon]]*Table1[[#This Row],[Disc 1]]))</f>
        <v/>
      </c>
      <c r="AA58" s="285" t="str">
        <f>IF(Table1[[#This Row],[h_hargasebelumdiskon]]="","",IF(Table1[[#This Row],[Disc 2]]="",0,(Table1[[#This Row],[h_hargasebelumdiskon]]-Table1[[#This Row],[h_disc 1]])*Table1[[#This Row],[Disc 2]]))</f>
        <v/>
      </c>
      <c r="AB58" s="285" t="str">
        <f>IF(Table1[Item Description]="","",Table1[[#This Row],[h_disc 1]]+Table1[[#This Row],[h_disc 2]])</f>
        <v/>
      </c>
      <c r="AC58" s="285" t="str">
        <f>IF(Table1[Item Description]="","",Table1[[#This Row],[h_hargasebelumdiskon]]-Table1[[#This Row],[h_diskon]])</f>
        <v/>
      </c>
      <c r="AD58" s="285" t="str">
        <f>IF(Table1[//]="","",SUMIF(Table1[h_id],Table1[h_id],Table1[h_hargasetelahdiskon]))</f>
        <v/>
      </c>
      <c r="AE58" s="285"/>
      <c r="AF58" s="285" t="str">
        <f>Table1[[#This Row],[Item Description]]&amp;Table1[[#This Row],[Unit]]&amp;Table1[[#This Row],[Unit Price]]</f>
        <v/>
      </c>
    </row>
    <row r="59" spans="1:32" x14ac:dyDescent="0.25">
      <c r="A59" s="289" t="str">
        <f>IF(Table1[[#This Row],[No. Invoice :]]="","",ROW())</f>
        <v/>
      </c>
      <c r="B59" s="289" t="str">
        <f>IF(Table1[h_Kode Sales :_1]="","",B$1+COUNT(B$2:B58))</f>
        <v/>
      </c>
      <c r="C59" s="283" t="str">
        <f>IF(Table1[[#This Row],[H_TGL]]="","",Table1[[#This Row],[H_TGL]]+C$1-1)</f>
        <v/>
      </c>
      <c r="H59" s="289" t="str">
        <f>IF(Table1[[#This Row],[h_No. Invoice :]]="","",CONCATENATE("AM"," ",Table1[[#This Row],[h_No. Invoice :]]))</f>
        <v/>
      </c>
      <c r="I59" s="290" t="str">
        <f>CONCATENATE(UPPER(Table1[[#This Row],[h_Kode Sales :_1]])," ",Table1[[#This Row],[h_Kode Sales :_2]])</f>
        <v xml:space="preserve"> </v>
      </c>
      <c r="J59" s="289" t="str">
        <f>IF(Table1[[#This Row],[h_toko]]="","",INDEX(Table2[e],IF(Table1[[#This Row],[h_toko]]="","",MATCH(Table1[[#This Row],[h_toko]],Table2[a],0)),))</f>
        <v/>
      </c>
      <c r="O59" s="289" t="str">
        <f>IF(Table1[[#This Row],[h_Item Description]]="","",INDEX([1]!db[NB PAJAK],MATCH(Table1[[#This Row],[h_Item Description]],[1]!db[kode],0)))</f>
        <v/>
      </c>
      <c r="Q59" s="285"/>
      <c r="R59" s="286"/>
      <c r="T59" s="285" t="str">
        <f>Table1[[#This Row],[h_hargasetelahdiskon]]</f>
        <v/>
      </c>
      <c r="W59" s="289" t="str">
        <f ca="1">IF(Table1[[#This Row],[Item Description]]="","",IF(Table1[[#This Row],[//]]="",INDIRECT(ADDRESS(ROW()-1,COLUMN())),Table1[[#This Row],[//]]))</f>
        <v/>
      </c>
      <c r="X59" s="289" t="str">
        <f ca="1">IF(Table1[[#This Row],[h_id]]="","",COUNTIF(Table1[h_id],Table1[[#This Row],[h_id]]))</f>
        <v/>
      </c>
      <c r="Y59" s="285" t="str">
        <f>IF(Table1[Item Description]="","",Table1[[#This Row],[Qty]]*Table1[[#This Row],[Unit Price]])</f>
        <v/>
      </c>
      <c r="Z59" s="285" t="str">
        <f>IF(Table1[[#This Row],[h_hargasebelumdiskon]]="","",IF(Table1[[#This Row],[Disc 1]]="",0,Table1[[#This Row],[h_hargasebelumdiskon]]*Table1[[#This Row],[Disc 1]]))</f>
        <v/>
      </c>
      <c r="AA59" s="285" t="str">
        <f>IF(Table1[[#This Row],[h_hargasebelumdiskon]]="","",IF(Table1[[#This Row],[Disc 2]]="",0,(Table1[[#This Row],[h_hargasebelumdiskon]]-Table1[[#This Row],[h_disc 1]])*Table1[[#This Row],[Disc 2]]))</f>
        <v/>
      </c>
      <c r="AB59" s="285" t="str">
        <f>IF(Table1[Item Description]="","",Table1[[#This Row],[h_disc 1]]+Table1[[#This Row],[h_disc 2]])</f>
        <v/>
      </c>
      <c r="AC59" s="285" t="str">
        <f>IF(Table1[Item Description]="","",Table1[[#This Row],[h_hargasebelumdiskon]]-Table1[[#This Row],[h_diskon]])</f>
        <v/>
      </c>
      <c r="AD59" s="285" t="str">
        <f>IF(Table1[//]="","",SUMIF(Table1[h_id],Table1[h_id],Table1[h_hargasetelahdiskon]))</f>
        <v/>
      </c>
      <c r="AE59" s="285"/>
      <c r="AF59" s="285" t="str">
        <f>Table1[[#This Row],[Item Description]]&amp;Table1[[#This Row],[Unit]]&amp;Table1[[#This Row],[Unit Price]]</f>
        <v/>
      </c>
    </row>
    <row r="60" spans="1:32" x14ac:dyDescent="0.25">
      <c r="A60" s="289" t="str">
        <f>IF(Table1[[#This Row],[No. Invoice :]]="","",ROW())</f>
        <v/>
      </c>
      <c r="B60" s="289" t="str">
        <f>IF(Table1[h_Kode Sales :_1]="","",B$1+COUNT(B$2:B59))</f>
        <v/>
      </c>
      <c r="C60" s="283" t="str">
        <f>IF(Table1[[#This Row],[H_TGL]]="","",Table1[[#This Row],[H_TGL]]+C$1-1)</f>
        <v/>
      </c>
      <c r="H60" s="289" t="str">
        <f>IF(Table1[[#This Row],[h_No. Invoice :]]="","",CONCATENATE("AM"," ",Table1[[#This Row],[h_No. Invoice :]]))</f>
        <v/>
      </c>
      <c r="I60" s="290" t="str">
        <f>CONCATENATE(UPPER(Table1[[#This Row],[h_Kode Sales :_1]])," ",Table1[[#This Row],[h_Kode Sales :_2]])</f>
        <v xml:space="preserve"> </v>
      </c>
      <c r="J60" s="289" t="str">
        <f>IF(Table1[[#This Row],[h_toko]]="","",INDEX(Table2[e],IF(Table1[[#This Row],[h_toko]]="","",MATCH(Table1[[#This Row],[h_toko]],Table2[a],0)),))</f>
        <v/>
      </c>
      <c r="O60" s="289" t="str">
        <f>IF(Table1[[#This Row],[h_Item Description]]="","",INDEX([1]!db[NB PAJAK],MATCH(Table1[[#This Row],[h_Item Description]],[1]!db[kode],0)))</f>
        <v/>
      </c>
      <c r="Q60" s="285"/>
      <c r="R60" s="286"/>
      <c r="T60" s="285" t="str">
        <f>Table1[[#This Row],[h_hargasetelahdiskon]]</f>
        <v/>
      </c>
      <c r="W60" s="289" t="str">
        <f ca="1">IF(Table1[[#This Row],[Item Description]]="","",IF(Table1[[#This Row],[//]]="",INDIRECT(ADDRESS(ROW()-1,COLUMN())),Table1[[#This Row],[//]]))</f>
        <v/>
      </c>
      <c r="X60" s="289" t="str">
        <f ca="1">IF(Table1[[#This Row],[h_id]]="","",COUNTIF(Table1[h_id],Table1[[#This Row],[h_id]]))</f>
        <v/>
      </c>
      <c r="Y60" s="285" t="str">
        <f>IF(Table1[Item Description]="","",Table1[[#This Row],[Qty]]*Table1[[#This Row],[Unit Price]])</f>
        <v/>
      </c>
      <c r="Z60" s="285" t="str">
        <f>IF(Table1[[#This Row],[h_hargasebelumdiskon]]="","",IF(Table1[[#This Row],[Disc 1]]="",0,Table1[[#This Row],[h_hargasebelumdiskon]]*Table1[[#This Row],[Disc 1]]))</f>
        <v/>
      </c>
      <c r="AA60" s="285" t="str">
        <f>IF(Table1[[#This Row],[h_hargasebelumdiskon]]="","",IF(Table1[[#This Row],[Disc 2]]="",0,(Table1[[#This Row],[h_hargasebelumdiskon]]-Table1[[#This Row],[h_disc 1]])*Table1[[#This Row],[Disc 2]]))</f>
        <v/>
      </c>
      <c r="AB60" s="285" t="str">
        <f>IF(Table1[Item Description]="","",Table1[[#This Row],[h_disc 1]]+Table1[[#This Row],[h_disc 2]])</f>
        <v/>
      </c>
      <c r="AC60" s="285" t="str">
        <f>IF(Table1[Item Description]="","",Table1[[#This Row],[h_hargasebelumdiskon]]-Table1[[#This Row],[h_diskon]])</f>
        <v/>
      </c>
      <c r="AD60" s="285" t="str">
        <f>IF(Table1[//]="","",SUMIF(Table1[h_id],Table1[h_id],Table1[h_hargasetelahdiskon]))</f>
        <v/>
      </c>
      <c r="AE60" s="285"/>
      <c r="AF60" s="285" t="str">
        <f>Table1[[#This Row],[Item Description]]&amp;Table1[[#This Row],[Unit]]&amp;Table1[[#This Row],[Unit Price]]</f>
        <v/>
      </c>
    </row>
    <row r="61" spans="1:32" x14ac:dyDescent="0.25">
      <c r="A61" s="289" t="str">
        <f>IF(Table1[[#This Row],[No. Invoice :]]="","",ROW())</f>
        <v/>
      </c>
      <c r="B61" s="289" t="str">
        <f>IF(Table1[h_Kode Sales :_1]="","",B$1+COUNT(B$2:B60))</f>
        <v/>
      </c>
      <c r="C61" s="283" t="str">
        <f>IF(Table1[[#This Row],[H_TGL]]="","",Table1[[#This Row],[H_TGL]]+C$1-1)</f>
        <v/>
      </c>
      <c r="H61" s="289" t="str">
        <f>IF(Table1[[#This Row],[h_No. Invoice :]]="","",CONCATENATE("AM"," ",Table1[[#This Row],[h_No. Invoice :]]))</f>
        <v/>
      </c>
      <c r="I61" s="290" t="str">
        <f>CONCATENATE(UPPER(Table1[[#This Row],[h_Kode Sales :_1]])," ",Table1[[#This Row],[h_Kode Sales :_2]])</f>
        <v xml:space="preserve"> </v>
      </c>
      <c r="J61" s="289" t="str">
        <f>IF(Table1[[#This Row],[h_toko]]="","",INDEX(Table2[e],IF(Table1[[#This Row],[h_toko]]="","",MATCH(Table1[[#This Row],[h_toko]],Table2[a],0)),))</f>
        <v/>
      </c>
      <c r="O61" s="289" t="str">
        <f>IF(Table1[[#This Row],[h_Item Description]]="","",INDEX([1]!db[NB PAJAK],MATCH(Table1[[#This Row],[h_Item Description]],[1]!db[kode],0)))</f>
        <v/>
      </c>
      <c r="Q61" s="285"/>
      <c r="R61" s="286"/>
      <c r="T61" s="285" t="str">
        <f>Table1[[#This Row],[h_hargasetelahdiskon]]</f>
        <v/>
      </c>
      <c r="W61" s="289" t="str">
        <f ca="1">IF(Table1[[#This Row],[Item Description]]="","",IF(Table1[[#This Row],[//]]="",INDIRECT(ADDRESS(ROW()-1,COLUMN())),Table1[[#This Row],[//]]))</f>
        <v/>
      </c>
      <c r="X61" s="289" t="str">
        <f ca="1">IF(Table1[[#This Row],[h_id]]="","",COUNTIF(Table1[h_id],Table1[[#This Row],[h_id]]))</f>
        <v/>
      </c>
      <c r="Y61" s="285" t="str">
        <f>IF(Table1[Item Description]="","",Table1[[#This Row],[Qty]]*Table1[[#This Row],[Unit Price]])</f>
        <v/>
      </c>
      <c r="Z61" s="285" t="str">
        <f>IF(Table1[[#This Row],[h_hargasebelumdiskon]]="","",IF(Table1[[#This Row],[Disc 1]]="",0,Table1[[#This Row],[h_hargasebelumdiskon]]*Table1[[#This Row],[Disc 1]]))</f>
        <v/>
      </c>
      <c r="AA61" s="285" t="str">
        <f>IF(Table1[[#This Row],[h_hargasebelumdiskon]]="","",IF(Table1[[#This Row],[Disc 2]]="",0,(Table1[[#This Row],[h_hargasebelumdiskon]]-Table1[[#This Row],[h_disc 1]])*Table1[[#This Row],[Disc 2]]))</f>
        <v/>
      </c>
      <c r="AB61" s="285" t="str">
        <f>IF(Table1[Item Description]="","",Table1[[#This Row],[h_disc 1]]+Table1[[#This Row],[h_disc 2]])</f>
        <v/>
      </c>
      <c r="AC61" s="285" t="str">
        <f>IF(Table1[Item Description]="","",Table1[[#This Row],[h_hargasebelumdiskon]]-Table1[[#This Row],[h_diskon]])</f>
        <v/>
      </c>
      <c r="AD61" s="285" t="str">
        <f>IF(Table1[//]="","",SUMIF(Table1[h_id],Table1[h_id],Table1[h_hargasetelahdiskon]))</f>
        <v/>
      </c>
      <c r="AE61" s="285"/>
      <c r="AF61" s="285" t="str">
        <f>Table1[[#This Row],[Item Description]]&amp;Table1[[#This Row],[Unit]]&amp;Table1[[#This Row],[Unit Price]]</f>
        <v/>
      </c>
    </row>
    <row r="62" spans="1:32" x14ac:dyDescent="0.25">
      <c r="A62" s="289" t="str">
        <f>IF(Table1[[#This Row],[No. Invoice :]]="","",ROW())</f>
        <v/>
      </c>
      <c r="B62" s="289" t="str">
        <f>IF(Table1[h_Kode Sales :_1]="","",B$1+COUNT(B$2:B61))</f>
        <v/>
      </c>
      <c r="C62" s="283" t="str">
        <f>IF(Table1[[#This Row],[H_TGL]]="","",Table1[[#This Row],[H_TGL]]+C$1-1)</f>
        <v/>
      </c>
      <c r="H62" s="289" t="str">
        <f>IF(Table1[[#This Row],[h_No. Invoice :]]="","",CONCATENATE("AM"," ",Table1[[#This Row],[h_No. Invoice :]]))</f>
        <v/>
      </c>
      <c r="I62" s="290" t="str">
        <f>CONCATENATE(UPPER(Table1[[#This Row],[h_Kode Sales :_1]])," ",Table1[[#This Row],[h_Kode Sales :_2]])</f>
        <v xml:space="preserve"> </v>
      </c>
      <c r="J62" s="289" t="str">
        <f>IF(Table1[[#This Row],[h_toko]]="","",INDEX(Table2[e],IF(Table1[[#This Row],[h_toko]]="","",MATCH(Table1[[#This Row],[h_toko]],Table2[a],0)),))</f>
        <v/>
      </c>
      <c r="O62" s="289" t="str">
        <f>IF(Table1[[#This Row],[h_Item Description]]="","",INDEX([1]!db[NB PAJAK],MATCH(Table1[[#This Row],[h_Item Description]],[1]!db[kode],0)))</f>
        <v/>
      </c>
      <c r="Q62" s="285"/>
      <c r="R62" s="286"/>
      <c r="T62" s="285" t="str">
        <f>Table1[[#This Row],[h_hargasetelahdiskon]]</f>
        <v/>
      </c>
      <c r="W62" s="289" t="str">
        <f ca="1">IF(Table1[[#This Row],[Item Description]]="","",IF(Table1[[#This Row],[//]]="",INDIRECT(ADDRESS(ROW()-1,COLUMN())),Table1[[#This Row],[//]]))</f>
        <v/>
      </c>
      <c r="X62" s="289" t="str">
        <f ca="1">IF(Table1[[#This Row],[h_id]]="","",COUNTIF(Table1[h_id],Table1[[#This Row],[h_id]]))</f>
        <v/>
      </c>
      <c r="Y62" s="285" t="str">
        <f>IF(Table1[Item Description]="","",Table1[[#This Row],[Qty]]*Table1[[#This Row],[Unit Price]])</f>
        <v/>
      </c>
      <c r="Z62" s="285" t="str">
        <f>IF(Table1[[#This Row],[h_hargasebelumdiskon]]="","",IF(Table1[[#This Row],[Disc 1]]="",0,Table1[[#This Row],[h_hargasebelumdiskon]]*Table1[[#This Row],[Disc 1]]))</f>
        <v/>
      </c>
      <c r="AA62" s="285" t="str">
        <f>IF(Table1[[#This Row],[h_hargasebelumdiskon]]="","",IF(Table1[[#This Row],[Disc 2]]="",0,(Table1[[#This Row],[h_hargasebelumdiskon]]-Table1[[#This Row],[h_disc 1]])*Table1[[#This Row],[Disc 2]]))</f>
        <v/>
      </c>
      <c r="AB62" s="285" t="str">
        <f>IF(Table1[Item Description]="","",Table1[[#This Row],[h_disc 1]]+Table1[[#This Row],[h_disc 2]])</f>
        <v/>
      </c>
      <c r="AC62" s="285" t="str">
        <f>IF(Table1[Item Description]="","",Table1[[#This Row],[h_hargasebelumdiskon]]-Table1[[#This Row],[h_diskon]])</f>
        <v/>
      </c>
      <c r="AD62" s="285" t="str">
        <f>IF(Table1[//]="","",SUMIF(Table1[h_id],Table1[h_id],Table1[h_hargasetelahdiskon]))</f>
        <v/>
      </c>
      <c r="AE62" s="285"/>
      <c r="AF62" s="285" t="str">
        <f>Table1[[#This Row],[Item Description]]&amp;Table1[[#This Row],[Unit]]&amp;Table1[[#This Row],[Unit Price]]</f>
        <v/>
      </c>
    </row>
    <row r="63" spans="1:32" x14ac:dyDescent="0.25">
      <c r="A63" s="289" t="str">
        <f>IF(Table1[[#This Row],[No. Invoice :]]="","",ROW())</f>
        <v/>
      </c>
      <c r="B63" s="289" t="str">
        <f>IF(Table1[h_Kode Sales :_1]="","",B$1+COUNT(B$2:B62))</f>
        <v/>
      </c>
      <c r="C63" s="283" t="str">
        <f>IF(Table1[[#This Row],[H_TGL]]="","",Table1[[#This Row],[H_TGL]]+C$1-1)</f>
        <v/>
      </c>
      <c r="H63" s="289" t="str">
        <f>IF(Table1[[#This Row],[h_No. Invoice :]]="","",CONCATENATE("AM"," ",Table1[[#This Row],[h_No. Invoice :]]))</f>
        <v/>
      </c>
      <c r="I63" s="290" t="str">
        <f>CONCATENATE(UPPER(Table1[[#This Row],[h_Kode Sales :_1]])," ",Table1[[#This Row],[h_Kode Sales :_2]])</f>
        <v xml:space="preserve"> </v>
      </c>
      <c r="J63" s="289" t="str">
        <f>IF(Table1[[#This Row],[h_toko]]="","",INDEX(Table2[e],IF(Table1[[#This Row],[h_toko]]="","",MATCH(Table1[[#This Row],[h_toko]],Table2[a],0)),))</f>
        <v/>
      </c>
      <c r="O63" s="289" t="str">
        <f>IF(Table1[[#This Row],[h_Item Description]]="","",INDEX([1]!db[NB PAJAK],MATCH(Table1[[#This Row],[h_Item Description]],[1]!db[kode],0)))</f>
        <v/>
      </c>
      <c r="Q63" s="285"/>
      <c r="R63" s="286"/>
      <c r="T63" s="285" t="str">
        <f>Table1[[#This Row],[h_hargasetelahdiskon]]</f>
        <v/>
      </c>
      <c r="W63" s="289" t="str">
        <f ca="1">IF(Table1[[#This Row],[Item Description]]="","",IF(Table1[[#This Row],[//]]="",INDIRECT(ADDRESS(ROW()-1,COLUMN())),Table1[[#This Row],[//]]))</f>
        <v/>
      </c>
      <c r="X63" s="289" t="str">
        <f ca="1">IF(Table1[[#This Row],[h_id]]="","",COUNTIF(Table1[h_id],Table1[[#This Row],[h_id]]))</f>
        <v/>
      </c>
      <c r="Y63" s="285" t="str">
        <f>IF(Table1[Item Description]="","",Table1[[#This Row],[Qty]]*Table1[[#This Row],[Unit Price]])</f>
        <v/>
      </c>
      <c r="Z63" s="285" t="str">
        <f>IF(Table1[[#This Row],[h_hargasebelumdiskon]]="","",IF(Table1[[#This Row],[Disc 1]]="",0,Table1[[#This Row],[h_hargasebelumdiskon]]*Table1[[#This Row],[Disc 1]]))</f>
        <v/>
      </c>
      <c r="AA63" s="285" t="str">
        <f>IF(Table1[[#This Row],[h_hargasebelumdiskon]]="","",IF(Table1[[#This Row],[Disc 2]]="",0,(Table1[[#This Row],[h_hargasebelumdiskon]]-Table1[[#This Row],[h_disc 1]])*Table1[[#This Row],[Disc 2]]))</f>
        <v/>
      </c>
      <c r="AB63" s="285" t="str">
        <f>IF(Table1[Item Description]="","",Table1[[#This Row],[h_disc 1]]+Table1[[#This Row],[h_disc 2]])</f>
        <v/>
      </c>
      <c r="AC63" s="285" t="str">
        <f>IF(Table1[Item Description]="","",Table1[[#This Row],[h_hargasebelumdiskon]]-Table1[[#This Row],[h_diskon]])</f>
        <v/>
      </c>
      <c r="AD63" s="285" t="str">
        <f>IF(Table1[//]="","",SUMIF(Table1[h_id],Table1[h_id],Table1[h_hargasetelahdiskon]))</f>
        <v/>
      </c>
      <c r="AE63" s="285"/>
      <c r="AF63" s="285" t="str">
        <f>Table1[[#This Row],[Item Description]]&amp;Table1[[#This Row],[Unit]]&amp;Table1[[#This Row],[Unit Price]]</f>
        <v/>
      </c>
    </row>
    <row r="64" spans="1:32" x14ac:dyDescent="0.25">
      <c r="A64" s="289" t="str">
        <f>IF(Table1[[#This Row],[No. Invoice :]]="","",ROW())</f>
        <v/>
      </c>
      <c r="B64" s="289" t="str">
        <f>IF(Table1[h_Kode Sales :_1]="","",B$1+COUNT(B$2:B63))</f>
        <v/>
      </c>
      <c r="C64" s="283" t="str">
        <f>IF(Table1[[#This Row],[H_TGL]]="","",Table1[[#This Row],[H_TGL]]+C$1-1)</f>
        <v/>
      </c>
      <c r="H64" s="289" t="str">
        <f>IF(Table1[[#This Row],[h_No. Invoice :]]="","",CONCATENATE("AM"," ",Table1[[#This Row],[h_No. Invoice :]]))</f>
        <v/>
      </c>
      <c r="I64" s="290" t="str">
        <f>CONCATENATE(UPPER(Table1[[#This Row],[h_Kode Sales :_1]])," ",Table1[[#This Row],[h_Kode Sales :_2]])</f>
        <v xml:space="preserve"> </v>
      </c>
      <c r="J64" s="289" t="str">
        <f>IF(Table1[[#This Row],[h_toko]]="","",INDEX(Table2[e],IF(Table1[[#This Row],[h_toko]]="","",MATCH(Table1[[#This Row],[h_toko]],Table2[a],0)),))</f>
        <v/>
      </c>
      <c r="O64" s="289" t="str">
        <f>IF(Table1[[#This Row],[h_Item Description]]="","",INDEX([1]!db[NB PAJAK],MATCH(Table1[[#This Row],[h_Item Description]],[1]!db[kode],0)))</f>
        <v/>
      </c>
      <c r="Q64" s="285"/>
      <c r="R64" s="286"/>
      <c r="T64" s="285" t="str">
        <f>Table1[[#This Row],[h_hargasetelahdiskon]]</f>
        <v/>
      </c>
      <c r="W64" s="289" t="str">
        <f ca="1">IF(Table1[[#This Row],[Item Description]]="","",IF(Table1[[#This Row],[//]]="",INDIRECT(ADDRESS(ROW()-1,COLUMN())),Table1[[#This Row],[//]]))</f>
        <v/>
      </c>
      <c r="X64" s="289" t="str">
        <f ca="1">IF(Table1[[#This Row],[h_id]]="","",COUNTIF(Table1[h_id],Table1[[#This Row],[h_id]]))</f>
        <v/>
      </c>
      <c r="Y64" s="285" t="str">
        <f>IF(Table1[Item Description]="","",Table1[[#This Row],[Qty]]*Table1[[#This Row],[Unit Price]])</f>
        <v/>
      </c>
      <c r="Z64" s="285" t="str">
        <f>IF(Table1[[#This Row],[h_hargasebelumdiskon]]="","",IF(Table1[[#This Row],[Disc 1]]="",0,Table1[[#This Row],[h_hargasebelumdiskon]]*Table1[[#This Row],[Disc 1]]))</f>
        <v/>
      </c>
      <c r="AA64" s="285" t="str">
        <f>IF(Table1[[#This Row],[h_hargasebelumdiskon]]="","",IF(Table1[[#This Row],[Disc 2]]="",0,(Table1[[#This Row],[h_hargasebelumdiskon]]-Table1[[#This Row],[h_disc 1]])*Table1[[#This Row],[Disc 2]]))</f>
        <v/>
      </c>
      <c r="AB64" s="285" t="str">
        <f>IF(Table1[Item Description]="","",Table1[[#This Row],[h_disc 1]]+Table1[[#This Row],[h_disc 2]])</f>
        <v/>
      </c>
      <c r="AC64" s="285" t="str">
        <f>IF(Table1[Item Description]="","",Table1[[#This Row],[h_hargasebelumdiskon]]-Table1[[#This Row],[h_diskon]])</f>
        <v/>
      </c>
      <c r="AD64" s="285" t="str">
        <f>IF(Table1[//]="","",SUMIF(Table1[h_id],Table1[h_id],Table1[h_hargasetelahdiskon]))</f>
        <v/>
      </c>
      <c r="AE64" s="285"/>
      <c r="AF64" s="285" t="str">
        <f>Table1[[#This Row],[Item Description]]&amp;Table1[[#This Row],[Unit]]&amp;Table1[[#This Row],[Unit Price]]</f>
        <v/>
      </c>
    </row>
    <row r="65" spans="1:32" x14ac:dyDescent="0.25">
      <c r="A65" s="289" t="str">
        <f>IF(Table1[[#This Row],[No. Invoice :]]="","",ROW())</f>
        <v/>
      </c>
      <c r="B65" s="289" t="str">
        <f>IF(Table1[h_Kode Sales :_1]="","",B$1+COUNT(B$2:B64))</f>
        <v/>
      </c>
      <c r="C65" s="283" t="str">
        <f>IF(Table1[[#This Row],[H_TGL]]="","",Table1[[#This Row],[H_TGL]]+C$1-1)</f>
        <v/>
      </c>
      <c r="H65" s="289" t="str">
        <f>IF(Table1[[#This Row],[h_No. Invoice :]]="","",CONCATENATE("AM"," ",Table1[[#This Row],[h_No. Invoice :]]))</f>
        <v/>
      </c>
      <c r="I65" s="290" t="str">
        <f>CONCATENATE(UPPER(Table1[[#This Row],[h_Kode Sales :_1]])," ",Table1[[#This Row],[h_Kode Sales :_2]])</f>
        <v xml:space="preserve"> </v>
      </c>
      <c r="J65" s="289" t="str">
        <f>IF(Table1[[#This Row],[h_toko]]="","",INDEX(Table2[e],IF(Table1[[#This Row],[h_toko]]="","",MATCH(Table1[[#This Row],[h_toko]],Table2[a],0)),))</f>
        <v/>
      </c>
      <c r="O65" s="289" t="str">
        <f>IF(Table1[[#This Row],[h_Item Description]]="","",INDEX([1]!db[NB PAJAK],MATCH(Table1[[#This Row],[h_Item Description]],[1]!db[kode],0)))</f>
        <v/>
      </c>
      <c r="Q65" s="285"/>
      <c r="R65" s="286"/>
      <c r="T65" s="285" t="str">
        <f>Table1[[#This Row],[h_hargasetelahdiskon]]</f>
        <v/>
      </c>
      <c r="W65" s="289" t="str">
        <f ca="1">IF(Table1[[#This Row],[Item Description]]="","",IF(Table1[[#This Row],[//]]="",INDIRECT(ADDRESS(ROW()-1,COLUMN())),Table1[[#This Row],[//]]))</f>
        <v/>
      </c>
      <c r="X65" s="289" t="str">
        <f ca="1">IF(Table1[[#This Row],[h_id]]="","",COUNTIF(Table1[h_id],Table1[[#This Row],[h_id]]))</f>
        <v/>
      </c>
      <c r="Y65" s="285" t="str">
        <f>IF(Table1[Item Description]="","",Table1[[#This Row],[Qty]]*Table1[[#This Row],[Unit Price]])</f>
        <v/>
      </c>
      <c r="Z65" s="285" t="str">
        <f>IF(Table1[[#This Row],[h_hargasebelumdiskon]]="","",IF(Table1[[#This Row],[Disc 1]]="",0,Table1[[#This Row],[h_hargasebelumdiskon]]*Table1[[#This Row],[Disc 1]]))</f>
        <v/>
      </c>
      <c r="AA65" s="285" t="str">
        <f>IF(Table1[[#This Row],[h_hargasebelumdiskon]]="","",IF(Table1[[#This Row],[Disc 2]]="",0,(Table1[[#This Row],[h_hargasebelumdiskon]]-Table1[[#This Row],[h_disc 1]])*Table1[[#This Row],[Disc 2]]))</f>
        <v/>
      </c>
      <c r="AB65" s="285" t="str">
        <f>IF(Table1[Item Description]="","",Table1[[#This Row],[h_disc 1]]+Table1[[#This Row],[h_disc 2]])</f>
        <v/>
      </c>
      <c r="AC65" s="285" t="str">
        <f>IF(Table1[Item Description]="","",Table1[[#This Row],[h_hargasebelumdiskon]]-Table1[[#This Row],[h_diskon]])</f>
        <v/>
      </c>
      <c r="AD65" s="285" t="str">
        <f>IF(Table1[//]="","",SUMIF(Table1[h_id],Table1[h_id],Table1[h_hargasetelahdiskon]))</f>
        <v/>
      </c>
      <c r="AE65" s="285"/>
      <c r="AF65" s="285" t="str">
        <f>Table1[[#This Row],[Item Description]]&amp;Table1[[#This Row],[Unit]]&amp;Table1[[#This Row],[Unit Price]]</f>
        <v/>
      </c>
    </row>
    <row r="66" spans="1:32" x14ac:dyDescent="0.25">
      <c r="A66" s="289" t="str">
        <f>IF(Table1[[#This Row],[No. Invoice :]]="","",ROW())</f>
        <v/>
      </c>
      <c r="B66" s="289" t="str">
        <f>IF(Table1[h_Kode Sales :_1]="","",B$1+COUNT(B$2:B65))</f>
        <v/>
      </c>
      <c r="C66" s="283" t="str">
        <f>IF(Table1[[#This Row],[H_TGL]]="","",Table1[[#This Row],[H_TGL]]+C$1-1)</f>
        <v/>
      </c>
      <c r="H66" s="289" t="str">
        <f>IF(Table1[[#This Row],[h_No. Invoice :]]="","",CONCATENATE("AM"," ",Table1[[#This Row],[h_No. Invoice :]]))</f>
        <v/>
      </c>
      <c r="I66" s="290" t="str">
        <f>CONCATENATE(UPPER(Table1[[#This Row],[h_Kode Sales :_1]])," ",Table1[[#This Row],[h_Kode Sales :_2]])</f>
        <v xml:space="preserve"> </v>
      </c>
      <c r="J66" s="289" t="str">
        <f>IF(Table1[[#This Row],[h_toko]]="","",INDEX(Table2[e],IF(Table1[[#This Row],[h_toko]]="","",MATCH(Table1[[#This Row],[h_toko]],Table2[a],0)),))</f>
        <v/>
      </c>
      <c r="O66" s="289" t="str">
        <f>IF(Table1[[#This Row],[h_Item Description]]="","",INDEX([1]!db[NB PAJAK],MATCH(Table1[[#This Row],[h_Item Description]],[1]!db[kode],0)))</f>
        <v/>
      </c>
      <c r="Q66" s="285"/>
      <c r="R66" s="286"/>
      <c r="T66" s="285" t="str">
        <f>Table1[[#This Row],[h_hargasetelahdiskon]]</f>
        <v/>
      </c>
      <c r="W66" s="289" t="str">
        <f ca="1">IF(Table1[[#This Row],[Item Description]]="","",IF(Table1[[#This Row],[//]]="",INDIRECT(ADDRESS(ROW()-1,COLUMN())),Table1[[#This Row],[//]]))</f>
        <v/>
      </c>
      <c r="X66" s="289" t="str">
        <f ca="1">IF(Table1[[#This Row],[h_id]]="","",COUNTIF(Table1[h_id],Table1[[#This Row],[h_id]]))</f>
        <v/>
      </c>
      <c r="Y66" s="285" t="str">
        <f>IF(Table1[Item Description]="","",Table1[[#This Row],[Qty]]*Table1[[#This Row],[Unit Price]])</f>
        <v/>
      </c>
      <c r="Z66" s="285" t="str">
        <f>IF(Table1[[#This Row],[h_hargasebelumdiskon]]="","",IF(Table1[[#This Row],[Disc 1]]="",0,Table1[[#This Row],[h_hargasebelumdiskon]]*Table1[[#This Row],[Disc 1]]))</f>
        <v/>
      </c>
      <c r="AA66" s="285" t="str">
        <f>IF(Table1[[#This Row],[h_hargasebelumdiskon]]="","",IF(Table1[[#This Row],[Disc 2]]="",0,(Table1[[#This Row],[h_hargasebelumdiskon]]-Table1[[#This Row],[h_disc 1]])*Table1[[#This Row],[Disc 2]]))</f>
        <v/>
      </c>
      <c r="AB66" s="285" t="str">
        <f>IF(Table1[Item Description]="","",Table1[[#This Row],[h_disc 1]]+Table1[[#This Row],[h_disc 2]])</f>
        <v/>
      </c>
      <c r="AC66" s="285" t="str">
        <f>IF(Table1[Item Description]="","",Table1[[#This Row],[h_hargasebelumdiskon]]-Table1[[#This Row],[h_diskon]])</f>
        <v/>
      </c>
      <c r="AD66" s="285" t="str">
        <f>IF(Table1[//]="","",SUMIF(Table1[h_id],Table1[h_id],Table1[h_hargasetelahdiskon]))</f>
        <v/>
      </c>
      <c r="AE66" s="285"/>
      <c r="AF66" s="285" t="str">
        <f>Table1[[#This Row],[Item Description]]&amp;Table1[[#This Row],[Unit]]&amp;Table1[[#This Row],[Unit Price]]</f>
        <v/>
      </c>
    </row>
    <row r="67" spans="1:32" x14ac:dyDescent="0.25">
      <c r="A67" s="289" t="str">
        <f>IF(Table1[[#This Row],[No. Invoice :]]="","",ROW())</f>
        <v/>
      </c>
      <c r="B67" s="289" t="str">
        <f>IF(Table1[h_Kode Sales :_1]="","",B$1+COUNT(B$2:B66))</f>
        <v/>
      </c>
      <c r="C67" s="283" t="str">
        <f>IF(Table1[[#This Row],[H_TGL]]="","",Table1[[#This Row],[H_TGL]]+C$1-1)</f>
        <v/>
      </c>
      <c r="H67" s="289" t="str">
        <f>IF(Table1[[#This Row],[h_No. Invoice :]]="","",CONCATENATE("AM"," ",Table1[[#This Row],[h_No. Invoice :]]))</f>
        <v/>
      </c>
      <c r="I67" s="290" t="str">
        <f>CONCATENATE(UPPER(Table1[[#This Row],[h_Kode Sales :_1]])," ",Table1[[#This Row],[h_Kode Sales :_2]])</f>
        <v xml:space="preserve"> </v>
      </c>
      <c r="J67" s="289" t="str">
        <f>IF(Table1[[#This Row],[h_toko]]="","",INDEX(Table2[e],IF(Table1[[#This Row],[h_toko]]="","",MATCH(Table1[[#This Row],[h_toko]],Table2[a],0)),))</f>
        <v/>
      </c>
      <c r="O67" s="289" t="str">
        <f>IF(Table1[[#This Row],[h_Item Description]]="","",INDEX([1]!db[NB PAJAK],MATCH(Table1[[#This Row],[h_Item Description]],[1]!db[kode],0)))</f>
        <v/>
      </c>
      <c r="Q67" s="285"/>
      <c r="R67" s="286"/>
      <c r="T67" s="285" t="str">
        <f>Table1[[#This Row],[h_hargasetelahdiskon]]</f>
        <v/>
      </c>
      <c r="W67" s="289" t="str">
        <f ca="1">IF(Table1[[#This Row],[Item Description]]="","",IF(Table1[[#This Row],[//]]="",INDIRECT(ADDRESS(ROW()-1,COLUMN())),Table1[[#This Row],[//]]))</f>
        <v/>
      </c>
      <c r="X67" s="289" t="str">
        <f ca="1">IF(Table1[[#This Row],[h_id]]="","",COUNTIF(Table1[h_id],Table1[[#This Row],[h_id]]))</f>
        <v/>
      </c>
      <c r="Y67" s="285" t="str">
        <f>IF(Table1[Item Description]="","",Table1[[#This Row],[Qty]]*Table1[[#This Row],[Unit Price]])</f>
        <v/>
      </c>
      <c r="Z67" s="285" t="str">
        <f>IF(Table1[[#This Row],[h_hargasebelumdiskon]]="","",IF(Table1[[#This Row],[Disc 1]]="",0,Table1[[#This Row],[h_hargasebelumdiskon]]*Table1[[#This Row],[Disc 1]]))</f>
        <v/>
      </c>
      <c r="AA67" s="285" t="str">
        <f>IF(Table1[[#This Row],[h_hargasebelumdiskon]]="","",IF(Table1[[#This Row],[Disc 2]]="",0,(Table1[[#This Row],[h_hargasebelumdiskon]]-Table1[[#This Row],[h_disc 1]])*Table1[[#This Row],[Disc 2]]))</f>
        <v/>
      </c>
      <c r="AB67" s="285" t="str">
        <f>IF(Table1[Item Description]="","",Table1[[#This Row],[h_disc 1]]+Table1[[#This Row],[h_disc 2]])</f>
        <v/>
      </c>
      <c r="AC67" s="285" t="str">
        <f>IF(Table1[Item Description]="","",Table1[[#This Row],[h_hargasebelumdiskon]]-Table1[[#This Row],[h_diskon]])</f>
        <v/>
      </c>
      <c r="AD67" s="285" t="str">
        <f>IF(Table1[//]="","",SUMIF(Table1[h_id],Table1[h_id],Table1[h_hargasetelahdiskon]))</f>
        <v/>
      </c>
      <c r="AE67" s="285"/>
      <c r="AF67" s="285" t="str">
        <f>Table1[[#This Row],[Item Description]]&amp;Table1[[#This Row],[Unit]]&amp;Table1[[#This Row],[Unit Price]]</f>
        <v/>
      </c>
    </row>
    <row r="68" spans="1:32" x14ac:dyDescent="0.25">
      <c r="A68" s="289" t="str">
        <f>IF(Table1[[#This Row],[No. Invoice :]]="","",ROW())</f>
        <v/>
      </c>
      <c r="B68" s="289" t="str">
        <f>IF(Table1[h_Kode Sales :_1]="","",B$1+COUNT(B$2:B67))</f>
        <v/>
      </c>
      <c r="C68" s="283" t="str">
        <f>IF(Table1[[#This Row],[H_TGL]]="","",Table1[[#This Row],[H_TGL]]+C$1-1)</f>
        <v/>
      </c>
      <c r="H68" s="289"/>
      <c r="I68" s="290"/>
      <c r="J68" s="289" t="str">
        <f>IF(Table1[[#This Row],[h_toko]]="","",INDEX(Table2[e],IF(Table1[[#This Row],[h_toko]]="","",MATCH(Table1[[#This Row],[h_toko]],Table2[a],0)),))</f>
        <v/>
      </c>
      <c r="O68" s="289" t="str">
        <f>IF(Table1[[#This Row],[h_Item Description]]="","",INDEX([1]!db[NB PAJAK],MATCH(Table1[[#This Row],[h_Item Description]],[1]!db[kode],0)))</f>
        <v/>
      </c>
      <c r="Q68" s="285"/>
      <c r="R68" s="286"/>
      <c r="T68" s="285" t="str">
        <f>Table1[[#This Row],[h_hargasetelahdiskon]]</f>
        <v/>
      </c>
      <c r="W68" s="289" t="str">
        <f ca="1">IF(Table1[[#This Row],[Item Description]]="","",IF(Table1[[#This Row],[//]]="",INDIRECT(ADDRESS(ROW()-1,COLUMN())),Table1[[#This Row],[//]]))</f>
        <v/>
      </c>
      <c r="X68" s="289" t="str">
        <f ca="1">IF(Table1[[#This Row],[h_id]]="","",COUNTIF(Table1[h_id],Table1[[#This Row],[h_id]]))</f>
        <v/>
      </c>
      <c r="Y68" s="285" t="str">
        <f>IF(Table1[Item Description]="","",Table1[[#This Row],[Qty]]*Table1[[#This Row],[Unit Price]])</f>
        <v/>
      </c>
      <c r="Z68" s="285" t="str">
        <f>IF(Table1[[#This Row],[h_hargasebelumdiskon]]="","",IF(Table1[[#This Row],[Disc 1]]="",0,Table1[[#This Row],[h_hargasebelumdiskon]]*Table1[[#This Row],[Disc 1]]))</f>
        <v/>
      </c>
      <c r="AA68" s="285" t="str">
        <f>IF(Table1[[#This Row],[h_hargasebelumdiskon]]="","",IF(Table1[[#This Row],[Disc 2]]="",0,(Table1[[#This Row],[h_hargasebelumdiskon]]-Table1[[#This Row],[h_disc 1]])*Table1[[#This Row],[Disc 2]]))</f>
        <v/>
      </c>
      <c r="AB68" s="285" t="str">
        <f>IF(Table1[Item Description]="","",Table1[[#This Row],[h_disc 1]]+Table1[[#This Row],[h_disc 2]])</f>
        <v/>
      </c>
      <c r="AC68" s="285" t="str">
        <f>IF(Table1[Item Description]="","",Table1[[#This Row],[h_hargasebelumdiskon]]-Table1[[#This Row],[h_diskon]])</f>
        <v/>
      </c>
      <c r="AD68" s="285" t="str">
        <f>IF(Table1[//]="","",SUMIF(Table1[h_id],Table1[h_id],Table1[h_hargasetelahdiskon]))</f>
        <v/>
      </c>
      <c r="AE68" s="285"/>
      <c r="AF68" s="285" t="str">
        <f>Table1[[#This Row],[Item Description]]&amp;Table1[[#This Row],[Unit]]&amp;Table1[[#This Row],[Unit Price]]</f>
        <v/>
      </c>
    </row>
    <row r="69" spans="1:32" x14ac:dyDescent="0.25">
      <c r="A69" s="289" t="str">
        <f>IF(Table1[[#This Row],[No. Invoice :]]="","",ROW())</f>
        <v/>
      </c>
      <c r="B69" s="289" t="str">
        <f>IF(Table1[h_Kode Sales :_1]="","",B$1+COUNT(B$2:B68))</f>
        <v/>
      </c>
      <c r="C69" s="283" t="str">
        <f>IF(Table1[[#This Row],[H_TGL]]="","",Table1[[#This Row],[H_TGL]]+C$1-1)</f>
        <v/>
      </c>
      <c r="H69" s="289" t="str">
        <f>IF(Table1[[#This Row],[h_No. Invoice :]]="","",CONCATENATE("AM"," ",Table1[[#This Row],[h_No. Invoice :]]))</f>
        <v/>
      </c>
      <c r="I69" s="290" t="str">
        <f>CONCATENATE(UPPER(Table1[[#This Row],[h_Kode Sales :_1]])," ",Table1[[#This Row],[h_Kode Sales :_2]])</f>
        <v xml:space="preserve"> </v>
      </c>
      <c r="J69" s="289" t="str">
        <f>IF(Table1[[#This Row],[h_toko]]="","",INDEX(Table2[e],IF(Table1[[#This Row],[h_toko]]="","",MATCH(Table1[[#This Row],[h_toko]],Table2[a],0)),))</f>
        <v/>
      </c>
      <c r="O69" s="289" t="str">
        <f>IF(Table1[[#This Row],[h_Item Description]]="","",INDEX([1]!db[NB PAJAK],MATCH(Table1[[#This Row],[h_Item Description]],[1]!db[kode],0)))</f>
        <v/>
      </c>
      <c r="Q69" s="285"/>
      <c r="R69" s="286"/>
      <c r="T69" s="285" t="str">
        <f>Table1[[#This Row],[h_hargasetelahdiskon]]</f>
        <v/>
      </c>
      <c r="W69" s="289" t="str">
        <f ca="1">IF(Table1[[#This Row],[Item Description]]="","",IF(Table1[[#This Row],[//]]="",INDIRECT(ADDRESS(ROW()-1,COLUMN())),Table1[[#This Row],[//]]))</f>
        <v/>
      </c>
      <c r="X69" s="289" t="str">
        <f ca="1">IF(Table1[[#This Row],[h_id]]="","",COUNTIF(Table1[h_id],Table1[[#This Row],[h_id]]))</f>
        <v/>
      </c>
      <c r="Y69" s="285" t="str">
        <f>IF(Table1[Item Description]="","",Table1[[#This Row],[Qty]]*Table1[[#This Row],[Unit Price]])</f>
        <v/>
      </c>
      <c r="Z69" s="285" t="str">
        <f>IF(Table1[[#This Row],[h_hargasebelumdiskon]]="","",IF(Table1[[#This Row],[Disc 1]]="",0,Table1[[#This Row],[h_hargasebelumdiskon]]*Table1[[#This Row],[Disc 1]]))</f>
        <v/>
      </c>
      <c r="AA69" s="285" t="str">
        <f>IF(Table1[[#This Row],[h_hargasebelumdiskon]]="","",IF(Table1[[#This Row],[Disc 2]]="",0,(Table1[[#This Row],[h_hargasebelumdiskon]]-Table1[[#This Row],[h_disc 1]])*Table1[[#This Row],[Disc 2]]))</f>
        <v/>
      </c>
      <c r="AB69" s="285" t="str">
        <f>IF(Table1[Item Description]="","",Table1[[#This Row],[h_disc 1]]+Table1[[#This Row],[h_disc 2]])</f>
        <v/>
      </c>
      <c r="AC69" s="285" t="str">
        <f>IF(Table1[Item Description]="","",Table1[[#This Row],[h_hargasebelumdiskon]]-Table1[[#This Row],[h_diskon]])</f>
        <v/>
      </c>
      <c r="AD69" s="285" t="str">
        <f>IF(Table1[//]="","",SUMIF(Table1[h_id],Table1[h_id],Table1[h_hargasetelahdiskon]))</f>
        <v/>
      </c>
      <c r="AE69" s="285"/>
      <c r="AF69" s="285" t="str">
        <f>Table1[[#This Row],[Item Description]]&amp;Table1[[#This Row],[Unit]]&amp;Table1[[#This Row],[Unit Price]]</f>
        <v/>
      </c>
    </row>
    <row r="70" spans="1:32" x14ac:dyDescent="0.25">
      <c r="A70" s="289" t="str">
        <f>IF(Table1[[#This Row],[No. Invoice :]]="","",ROW())</f>
        <v/>
      </c>
      <c r="B70" s="289" t="str">
        <f>IF(Table1[h_Kode Sales :_1]="","",B$1+COUNT(B$2:B69))</f>
        <v/>
      </c>
      <c r="C70" s="283" t="str">
        <f>IF(Table1[[#This Row],[H_TGL]]="","",Table1[[#This Row],[H_TGL]]+C$1-1)</f>
        <v/>
      </c>
      <c r="H70" s="289" t="str">
        <f>IF(Table1[[#This Row],[h_No. Invoice :]]="","",CONCATENATE("AM"," ",Table1[[#This Row],[h_No. Invoice :]]))</f>
        <v/>
      </c>
      <c r="I70" s="290" t="str">
        <f>CONCATENATE(UPPER(Table1[[#This Row],[h_Kode Sales :_1]])," ",Table1[[#This Row],[h_Kode Sales :_2]])</f>
        <v xml:space="preserve"> </v>
      </c>
      <c r="J70" s="289" t="str">
        <f>IF(Table1[[#This Row],[h_toko]]="","",INDEX(Table2[e],IF(Table1[[#This Row],[h_toko]]="","",MATCH(Table1[[#This Row],[h_toko]],Table2[a],0)),))</f>
        <v/>
      </c>
      <c r="O70" s="289" t="str">
        <f>IF(Table1[[#This Row],[h_Item Description]]="","",INDEX([1]!db[NB PAJAK],MATCH(Table1[[#This Row],[h_Item Description]],[1]!db[kode],0)))</f>
        <v/>
      </c>
      <c r="Q70" s="285"/>
      <c r="R70" s="286"/>
      <c r="T70" s="285" t="str">
        <f>Table1[[#This Row],[h_hargasetelahdiskon]]</f>
        <v/>
      </c>
      <c r="W70" s="289" t="str">
        <f ca="1">IF(Table1[[#This Row],[Item Description]]="","",IF(Table1[[#This Row],[//]]="",INDIRECT(ADDRESS(ROW()-1,COLUMN())),Table1[[#This Row],[//]]))</f>
        <v/>
      </c>
      <c r="X70" s="289" t="str">
        <f ca="1">IF(Table1[[#This Row],[h_id]]="","",COUNTIF(Table1[h_id],Table1[[#This Row],[h_id]]))</f>
        <v/>
      </c>
      <c r="Y70" s="285" t="str">
        <f>IF(Table1[Item Description]="","",Table1[[#This Row],[Qty]]*Table1[[#This Row],[Unit Price]])</f>
        <v/>
      </c>
      <c r="Z70" s="285" t="str">
        <f>IF(Table1[[#This Row],[h_hargasebelumdiskon]]="","",IF(Table1[[#This Row],[Disc 1]]="",0,Table1[[#This Row],[h_hargasebelumdiskon]]*Table1[[#This Row],[Disc 1]]))</f>
        <v/>
      </c>
      <c r="AA70" s="285" t="str">
        <f>IF(Table1[[#This Row],[h_hargasebelumdiskon]]="","",IF(Table1[[#This Row],[Disc 2]]="",0,(Table1[[#This Row],[h_hargasebelumdiskon]]-Table1[[#This Row],[h_disc 1]])*Table1[[#This Row],[Disc 2]]))</f>
        <v/>
      </c>
      <c r="AB70" s="285" t="str">
        <f>IF(Table1[Item Description]="","",Table1[[#This Row],[h_disc 1]]+Table1[[#This Row],[h_disc 2]])</f>
        <v/>
      </c>
      <c r="AC70" s="285" t="str">
        <f>IF(Table1[Item Description]="","",Table1[[#This Row],[h_hargasebelumdiskon]]-Table1[[#This Row],[h_diskon]])</f>
        <v/>
      </c>
      <c r="AD70" s="285" t="str">
        <f>IF(Table1[//]="","",SUMIF(Table1[h_id],Table1[h_id],Table1[h_hargasetelahdiskon]))</f>
        <v/>
      </c>
      <c r="AE70" s="285"/>
      <c r="AF70" s="285" t="str">
        <f>Table1[[#This Row],[Item Description]]&amp;Table1[[#This Row],[Unit]]&amp;Table1[[#This Row],[Unit Price]]</f>
        <v/>
      </c>
    </row>
    <row r="71" spans="1:32" x14ac:dyDescent="0.25">
      <c r="A71" s="289" t="str">
        <f>IF(Table1[[#This Row],[No. Invoice :]]="","",ROW())</f>
        <v/>
      </c>
      <c r="B71" s="289" t="str">
        <f>IF(Table1[h_Kode Sales :_1]="","",B$1+COUNT(B$2:B70))</f>
        <v/>
      </c>
      <c r="C71" s="283" t="str">
        <f>IF(Table1[[#This Row],[H_TGL]]="","",Table1[[#This Row],[H_TGL]]+C$1-1)</f>
        <v/>
      </c>
      <c r="H71" s="289" t="str">
        <f>IF(Table1[[#This Row],[h_No. Invoice :]]="","",CONCATENATE("AM"," ",Table1[[#This Row],[h_No. Invoice :]]))</f>
        <v/>
      </c>
      <c r="I71" s="290" t="str">
        <f>CONCATENATE(UPPER(Table1[[#This Row],[h_Kode Sales :_1]])," ",Table1[[#This Row],[h_Kode Sales :_2]])</f>
        <v xml:space="preserve"> </v>
      </c>
      <c r="J71" s="289" t="str">
        <f>IF(Table1[[#This Row],[h_toko]]="","",INDEX(Table2[e],IF(Table1[[#This Row],[h_toko]]="","",MATCH(Table1[[#This Row],[h_toko]],Table2[a],0)),))</f>
        <v/>
      </c>
      <c r="O71" s="289" t="str">
        <f>IF(Table1[[#This Row],[h_Item Description]]="","",INDEX([1]!db[NB PAJAK],MATCH(Table1[[#This Row],[h_Item Description]],[1]!db[kode],0)))</f>
        <v/>
      </c>
      <c r="Q71" s="285"/>
      <c r="R71" s="286"/>
      <c r="T71" s="285" t="str">
        <f>Table1[[#This Row],[h_hargasetelahdiskon]]</f>
        <v/>
      </c>
      <c r="W71" s="289" t="str">
        <f ca="1">IF(Table1[[#This Row],[Item Description]]="","",IF(Table1[[#This Row],[//]]="",INDIRECT(ADDRESS(ROW()-1,COLUMN())),Table1[[#This Row],[//]]))</f>
        <v/>
      </c>
      <c r="X71" s="289" t="str">
        <f ca="1">IF(Table1[[#This Row],[h_id]]="","",COUNTIF(Table1[h_id],Table1[[#This Row],[h_id]]))</f>
        <v/>
      </c>
      <c r="Y71" s="285" t="str">
        <f>IF(Table1[Item Description]="","",Table1[[#This Row],[Qty]]*Table1[[#This Row],[Unit Price]])</f>
        <v/>
      </c>
      <c r="Z71" s="285" t="str">
        <f>IF(Table1[[#This Row],[h_hargasebelumdiskon]]="","",IF(Table1[[#This Row],[Disc 1]]="",0,Table1[[#This Row],[h_hargasebelumdiskon]]*Table1[[#This Row],[Disc 1]]))</f>
        <v/>
      </c>
      <c r="AA71" s="285" t="str">
        <f>IF(Table1[[#This Row],[h_hargasebelumdiskon]]="","",IF(Table1[[#This Row],[Disc 2]]="",0,(Table1[[#This Row],[h_hargasebelumdiskon]]-Table1[[#This Row],[h_disc 1]])*Table1[[#This Row],[Disc 2]]))</f>
        <v/>
      </c>
      <c r="AB71" s="285" t="str">
        <f>IF(Table1[Item Description]="","",Table1[[#This Row],[h_disc 1]]+Table1[[#This Row],[h_disc 2]])</f>
        <v/>
      </c>
      <c r="AC71" s="285" t="str">
        <f>IF(Table1[Item Description]="","",Table1[[#This Row],[h_hargasebelumdiskon]]-Table1[[#This Row],[h_diskon]])</f>
        <v/>
      </c>
      <c r="AD71" s="285" t="str">
        <f>IF(Table1[//]="","",SUMIF(Table1[h_id],Table1[h_id],Table1[h_hargasetelahdiskon]))</f>
        <v/>
      </c>
      <c r="AE71" s="285"/>
      <c r="AF71" s="285" t="str">
        <f>Table1[[#This Row],[Item Description]]&amp;Table1[[#This Row],[Unit]]&amp;Table1[[#This Row],[Unit Price]]</f>
        <v/>
      </c>
    </row>
    <row r="72" spans="1:32" x14ac:dyDescent="0.25">
      <c r="A72" s="289" t="str">
        <f>IF(Table1[[#This Row],[No. Invoice :]]="","",ROW())</f>
        <v/>
      </c>
      <c r="B72" s="289" t="str">
        <f>IF(Table1[h_Kode Sales :_1]="","",B$1+COUNT(B$2:B71))</f>
        <v/>
      </c>
      <c r="C72" s="283" t="str">
        <f>IF(Table1[[#This Row],[H_TGL]]="","",Table1[[#This Row],[H_TGL]]+C$1-1)</f>
        <v/>
      </c>
      <c r="H72" s="289" t="str">
        <f>IF(Table1[[#This Row],[h_No. Invoice :]]="","",CONCATENATE("AM"," ",Table1[[#This Row],[h_No. Invoice :]]))</f>
        <v/>
      </c>
      <c r="I72" s="290" t="str">
        <f>CONCATENATE(UPPER(Table1[[#This Row],[h_Kode Sales :_1]])," ",Table1[[#This Row],[h_Kode Sales :_2]])</f>
        <v xml:space="preserve"> </v>
      </c>
      <c r="J72" s="289" t="str">
        <f>IF(Table1[[#This Row],[h_toko]]="","",INDEX(Table2[e],IF(Table1[[#This Row],[h_toko]]="","",MATCH(Table1[[#This Row],[h_toko]],Table2[a],0)),))</f>
        <v/>
      </c>
      <c r="O72" s="289" t="str">
        <f>IF(Table1[[#This Row],[h_Item Description]]="","",INDEX([1]!db[NB PAJAK],MATCH(Table1[[#This Row],[h_Item Description]],[1]!db[kode],0)))</f>
        <v/>
      </c>
      <c r="Q72" s="285"/>
      <c r="R72" s="286"/>
      <c r="T72" s="285" t="str">
        <f>Table1[[#This Row],[h_hargasetelahdiskon]]</f>
        <v/>
      </c>
      <c r="W72" s="289" t="str">
        <f ca="1">IF(Table1[[#This Row],[Item Description]]="","",IF(Table1[[#This Row],[//]]="",INDIRECT(ADDRESS(ROW()-1,COLUMN())),Table1[[#This Row],[//]]))</f>
        <v/>
      </c>
      <c r="X72" s="289" t="str">
        <f ca="1">IF(Table1[[#This Row],[h_id]]="","",COUNTIF(Table1[h_id],Table1[[#This Row],[h_id]]))</f>
        <v/>
      </c>
      <c r="Y72" s="285" t="str">
        <f>IF(Table1[Item Description]="","",Table1[[#This Row],[Qty]]*Table1[[#This Row],[Unit Price]])</f>
        <v/>
      </c>
      <c r="Z72" s="285" t="str">
        <f>IF(Table1[[#This Row],[h_hargasebelumdiskon]]="","",IF(Table1[[#This Row],[Disc 1]]="",0,Table1[[#This Row],[h_hargasebelumdiskon]]*Table1[[#This Row],[Disc 1]]))</f>
        <v/>
      </c>
      <c r="AA72" s="285" t="str">
        <f>IF(Table1[[#This Row],[h_hargasebelumdiskon]]="","",IF(Table1[[#This Row],[Disc 2]]="",0,(Table1[[#This Row],[h_hargasebelumdiskon]]-Table1[[#This Row],[h_disc 1]])*Table1[[#This Row],[Disc 2]]))</f>
        <v/>
      </c>
      <c r="AB72" s="285" t="str">
        <f>IF(Table1[Item Description]="","",Table1[[#This Row],[h_disc 1]]+Table1[[#This Row],[h_disc 2]])</f>
        <v/>
      </c>
      <c r="AC72" s="285" t="str">
        <f>IF(Table1[Item Description]="","",Table1[[#This Row],[h_hargasebelumdiskon]]-Table1[[#This Row],[h_diskon]])</f>
        <v/>
      </c>
      <c r="AD72" s="285" t="str">
        <f>IF(Table1[//]="","",SUMIF(Table1[h_id],Table1[h_id],Table1[h_hargasetelahdiskon]))</f>
        <v/>
      </c>
      <c r="AE72" s="285"/>
      <c r="AF72" s="285" t="str">
        <f>Table1[[#This Row],[Item Description]]&amp;Table1[[#This Row],[Unit]]&amp;Table1[[#This Row],[Unit Price]]</f>
        <v/>
      </c>
    </row>
    <row r="73" spans="1:32" x14ac:dyDescent="0.25">
      <c r="A73" s="289" t="str">
        <f>IF(Table1[[#This Row],[No. Invoice :]]="","",ROW())</f>
        <v/>
      </c>
      <c r="B73" s="289" t="str">
        <f>IF(Table1[h_Kode Sales :_1]="","",B$1+COUNT(B$2:B72))</f>
        <v/>
      </c>
      <c r="C73" s="283" t="str">
        <f>IF(Table1[[#This Row],[H_TGL]]="","",Table1[[#This Row],[H_TGL]]+C$1-1)</f>
        <v/>
      </c>
      <c r="H73" s="289" t="str">
        <f>IF(Table1[[#This Row],[h_No. Invoice :]]="","",CONCATENATE("AM"," ",Table1[[#This Row],[h_No. Invoice :]]))</f>
        <v/>
      </c>
      <c r="I73" s="290" t="str">
        <f>CONCATENATE(UPPER(Table1[[#This Row],[h_Kode Sales :_1]])," ",Table1[[#This Row],[h_Kode Sales :_2]])</f>
        <v xml:space="preserve"> </v>
      </c>
      <c r="J73" s="289" t="str">
        <f>IF(Table1[[#This Row],[h_toko]]="","",INDEX(Table2[e],IF(Table1[[#This Row],[h_toko]]="","",MATCH(Table1[[#This Row],[h_toko]],Table2[a],0)),))</f>
        <v/>
      </c>
      <c r="O73" s="289" t="str">
        <f>IF(Table1[[#This Row],[h_Item Description]]="","",INDEX([1]!db[NB PAJAK],MATCH(Table1[[#This Row],[h_Item Description]],[1]!db[kode],0)))</f>
        <v/>
      </c>
      <c r="Q73" s="285"/>
      <c r="R73" s="286"/>
      <c r="T73" s="285" t="str">
        <f>Table1[[#This Row],[h_hargasetelahdiskon]]</f>
        <v/>
      </c>
      <c r="W73" s="289" t="str">
        <f ca="1">IF(Table1[[#This Row],[Item Description]]="","",IF(Table1[[#This Row],[//]]="",INDIRECT(ADDRESS(ROW()-1,COLUMN())),Table1[[#This Row],[//]]))</f>
        <v/>
      </c>
      <c r="X73" s="289" t="str">
        <f ca="1">IF(Table1[[#This Row],[h_id]]="","",COUNTIF(Table1[h_id],Table1[[#This Row],[h_id]]))</f>
        <v/>
      </c>
      <c r="Y73" s="285" t="str">
        <f>IF(Table1[Item Description]="","",Table1[[#This Row],[Qty]]*Table1[[#This Row],[Unit Price]])</f>
        <v/>
      </c>
      <c r="Z73" s="285" t="str">
        <f>IF(Table1[[#This Row],[h_hargasebelumdiskon]]="","",IF(Table1[[#This Row],[Disc 1]]="",0,Table1[[#This Row],[h_hargasebelumdiskon]]*Table1[[#This Row],[Disc 1]]))</f>
        <v/>
      </c>
      <c r="AA73" s="285" t="str">
        <f>IF(Table1[[#This Row],[h_hargasebelumdiskon]]="","",IF(Table1[[#This Row],[Disc 2]]="",0,(Table1[[#This Row],[h_hargasebelumdiskon]]-Table1[[#This Row],[h_disc 1]])*Table1[[#This Row],[Disc 2]]))</f>
        <v/>
      </c>
      <c r="AB73" s="285" t="str">
        <f>IF(Table1[Item Description]="","",Table1[[#This Row],[h_disc 1]]+Table1[[#This Row],[h_disc 2]])</f>
        <v/>
      </c>
      <c r="AC73" s="285" t="str">
        <f>IF(Table1[Item Description]="","",Table1[[#This Row],[h_hargasebelumdiskon]]-Table1[[#This Row],[h_diskon]])</f>
        <v/>
      </c>
      <c r="AD73" s="285" t="str">
        <f>IF(Table1[//]="","",SUMIF(Table1[h_id],Table1[h_id],Table1[h_hargasetelahdiskon]))</f>
        <v/>
      </c>
      <c r="AE73" s="285"/>
      <c r="AF73" s="285" t="str">
        <f>Table1[[#This Row],[Item Description]]&amp;Table1[[#This Row],[Unit]]&amp;Table1[[#This Row],[Unit Price]]</f>
        <v/>
      </c>
    </row>
    <row r="74" spans="1:32" x14ac:dyDescent="0.25">
      <c r="A74" s="289" t="str">
        <f>IF(Table1[[#This Row],[No. Invoice :]]="","",ROW())</f>
        <v/>
      </c>
      <c r="B74" s="289" t="str">
        <f>IF(Table1[h_Kode Sales :_1]="","",B$1+COUNT(B$2:B73))</f>
        <v/>
      </c>
      <c r="C74" s="283" t="str">
        <f>IF(Table1[[#This Row],[H_TGL]]="","",Table1[[#This Row],[H_TGL]]+C$1-1)</f>
        <v/>
      </c>
      <c r="H74" s="289" t="str">
        <f>IF(Table1[[#This Row],[h_No. Invoice :]]="","",CONCATENATE("AM"," ",Table1[[#This Row],[h_No. Invoice :]]))</f>
        <v/>
      </c>
      <c r="I74" s="290" t="str">
        <f>CONCATENATE(UPPER(Table1[[#This Row],[h_Kode Sales :_1]])," ",Table1[[#This Row],[h_Kode Sales :_2]])</f>
        <v xml:space="preserve"> </v>
      </c>
      <c r="J74" s="289" t="str">
        <f>IF(Table1[[#This Row],[h_toko]]="","",INDEX(Table2[e],IF(Table1[[#This Row],[h_toko]]="","",MATCH(Table1[[#This Row],[h_toko]],Table2[a],0)),))</f>
        <v/>
      </c>
      <c r="O74" s="289" t="str">
        <f>IF(Table1[[#This Row],[h_Item Description]]="","",INDEX([1]!db[NB PAJAK],MATCH(Table1[[#This Row],[h_Item Description]],[1]!db[kode],0)))</f>
        <v/>
      </c>
      <c r="Q74" s="285"/>
      <c r="R74" s="286"/>
      <c r="T74" s="285" t="str">
        <f>Table1[[#This Row],[h_hargasetelahdiskon]]</f>
        <v/>
      </c>
      <c r="W74" s="289" t="str">
        <f ca="1">IF(Table1[[#This Row],[Item Description]]="","",IF(Table1[[#This Row],[//]]="",INDIRECT(ADDRESS(ROW()-1,COLUMN())),Table1[[#This Row],[//]]))</f>
        <v/>
      </c>
      <c r="X74" s="289" t="str">
        <f ca="1">IF(Table1[[#This Row],[h_id]]="","",COUNTIF(Table1[h_id],Table1[[#This Row],[h_id]]))</f>
        <v/>
      </c>
      <c r="Y74" s="285" t="str">
        <f>IF(Table1[Item Description]="","",Table1[[#This Row],[Qty]]*Table1[[#This Row],[Unit Price]])</f>
        <v/>
      </c>
      <c r="Z74" s="285" t="str">
        <f>IF(Table1[[#This Row],[h_hargasebelumdiskon]]="","",IF(Table1[[#This Row],[Disc 1]]="",0,Table1[[#This Row],[h_hargasebelumdiskon]]*Table1[[#This Row],[Disc 1]]))</f>
        <v/>
      </c>
      <c r="AA74" s="285" t="str">
        <f>IF(Table1[[#This Row],[h_hargasebelumdiskon]]="","",IF(Table1[[#This Row],[Disc 2]]="",0,(Table1[[#This Row],[h_hargasebelumdiskon]]-Table1[[#This Row],[h_disc 1]])*Table1[[#This Row],[Disc 2]]))</f>
        <v/>
      </c>
      <c r="AB74" s="285" t="str">
        <f>IF(Table1[Item Description]="","",Table1[[#This Row],[h_disc 1]]+Table1[[#This Row],[h_disc 2]])</f>
        <v/>
      </c>
      <c r="AC74" s="285" t="str">
        <f>IF(Table1[Item Description]="","",Table1[[#This Row],[h_hargasebelumdiskon]]-Table1[[#This Row],[h_diskon]])</f>
        <v/>
      </c>
      <c r="AD74" s="285" t="str">
        <f>IF(Table1[//]="","",SUMIF(Table1[h_id],Table1[h_id],Table1[h_hargasetelahdiskon]))</f>
        <v/>
      </c>
      <c r="AE74" s="285"/>
      <c r="AF74" s="285" t="str">
        <f>Table1[[#This Row],[Item Description]]&amp;Table1[[#This Row],[Unit]]&amp;Table1[[#This Row],[Unit Price]]</f>
        <v/>
      </c>
    </row>
    <row r="75" spans="1:32" x14ac:dyDescent="0.25">
      <c r="A75" s="289" t="str">
        <f>IF(Table1[[#This Row],[No. Invoice :]]="","",ROW())</f>
        <v/>
      </c>
      <c r="B75" s="289" t="str">
        <f>IF(Table1[h_Kode Sales :_1]="","",B$1+COUNT(B$2:B74))</f>
        <v/>
      </c>
      <c r="C75" s="283" t="str">
        <f>IF(Table1[[#This Row],[H_TGL]]="","",Table1[[#This Row],[H_TGL]]+C$1-1)</f>
        <v/>
      </c>
      <c r="H75" s="289" t="str">
        <f>IF(Table1[[#This Row],[h_No. Invoice :]]="","",CONCATENATE("AM"," ",Table1[[#This Row],[h_No. Invoice :]]))</f>
        <v/>
      </c>
      <c r="I75" s="290" t="str">
        <f>CONCATENATE(UPPER(Table1[[#This Row],[h_Kode Sales :_1]])," ",Table1[[#This Row],[h_Kode Sales :_2]])</f>
        <v xml:space="preserve"> </v>
      </c>
      <c r="J75" s="289" t="str">
        <f>IF(Table1[[#This Row],[h_toko]]="","",INDEX(Table2[e],IF(Table1[[#This Row],[h_toko]]="","",MATCH(Table1[[#This Row],[h_toko]],Table2[a],0)),))</f>
        <v/>
      </c>
      <c r="O75" s="289" t="str">
        <f>IF(Table1[[#This Row],[h_Item Description]]="","",INDEX([1]!db[NB PAJAK],MATCH(Table1[[#This Row],[h_Item Description]],[1]!db[kode],0)))</f>
        <v/>
      </c>
      <c r="Q75" s="285"/>
      <c r="R75" s="286"/>
      <c r="T75" s="285" t="str">
        <f>Table1[[#This Row],[h_hargasetelahdiskon]]</f>
        <v/>
      </c>
      <c r="W75" s="289" t="str">
        <f ca="1">IF(Table1[[#This Row],[Item Description]]="","",IF(Table1[[#This Row],[//]]="",INDIRECT(ADDRESS(ROW()-1,COLUMN())),Table1[[#This Row],[//]]))</f>
        <v/>
      </c>
      <c r="X75" s="289" t="str">
        <f ca="1">IF(Table1[[#This Row],[h_id]]="","",COUNTIF(Table1[h_id],Table1[[#This Row],[h_id]]))</f>
        <v/>
      </c>
      <c r="Y75" s="285" t="str">
        <f>IF(Table1[Item Description]="","",Table1[[#This Row],[Qty]]*Table1[[#This Row],[Unit Price]])</f>
        <v/>
      </c>
      <c r="Z75" s="285" t="str">
        <f>IF(Table1[[#This Row],[h_hargasebelumdiskon]]="","",IF(Table1[[#This Row],[Disc 1]]="",0,Table1[[#This Row],[h_hargasebelumdiskon]]*Table1[[#This Row],[Disc 1]]))</f>
        <v/>
      </c>
      <c r="AA75" s="285" t="str">
        <f>IF(Table1[[#This Row],[h_hargasebelumdiskon]]="","",IF(Table1[[#This Row],[Disc 2]]="",0,(Table1[[#This Row],[h_hargasebelumdiskon]]-Table1[[#This Row],[h_disc 1]])*Table1[[#This Row],[Disc 2]]))</f>
        <v/>
      </c>
      <c r="AB75" s="285" t="str">
        <f>IF(Table1[Item Description]="","",Table1[[#This Row],[h_disc 1]]+Table1[[#This Row],[h_disc 2]])</f>
        <v/>
      </c>
      <c r="AC75" s="285" t="str">
        <f>IF(Table1[Item Description]="","",Table1[[#This Row],[h_hargasebelumdiskon]]-Table1[[#This Row],[h_diskon]])</f>
        <v/>
      </c>
      <c r="AD75" s="285" t="str">
        <f>IF(Table1[//]="","",SUMIF(Table1[h_id],Table1[h_id],Table1[h_hargasetelahdiskon]))</f>
        <v/>
      </c>
      <c r="AE75" s="285"/>
      <c r="AF75" s="285" t="str">
        <f>Table1[[#This Row],[Item Description]]&amp;Table1[[#This Row],[Unit]]&amp;Table1[[#This Row],[Unit Price]]</f>
        <v/>
      </c>
    </row>
    <row r="76" spans="1:32" x14ac:dyDescent="0.25">
      <c r="A76" s="289" t="str">
        <f>IF(Table1[[#This Row],[No. Invoice :]]="","",ROW())</f>
        <v/>
      </c>
      <c r="B76" s="289" t="str">
        <f>IF(Table1[h_Kode Sales :_1]="","",B$1+COUNT(B$2:B75))</f>
        <v/>
      </c>
      <c r="C76" s="283" t="str">
        <f>IF(Table1[[#This Row],[H_TGL]]="","",Table1[[#This Row],[H_TGL]]+C$1-1)</f>
        <v/>
      </c>
      <c r="H76" s="289" t="str">
        <f>IF(Table1[[#This Row],[h_No. Invoice :]]="","",CONCATENATE("AM"," ",Table1[[#This Row],[h_No. Invoice :]]))</f>
        <v/>
      </c>
      <c r="I76" s="290" t="str">
        <f>CONCATENATE(UPPER(Table1[[#This Row],[h_Kode Sales :_1]])," ",Table1[[#This Row],[h_Kode Sales :_2]])</f>
        <v xml:space="preserve"> </v>
      </c>
      <c r="J76" s="289" t="str">
        <f>IF(Table1[[#This Row],[h_toko]]="","",INDEX(Table2[e],IF(Table1[[#This Row],[h_toko]]="","",MATCH(Table1[[#This Row],[h_toko]],Table2[a],0)),))</f>
        <v/>
      </c>
      <c r="O76" s="289" t="str">
        <f>IF(Table1[[#This Row],[h_Item Description]]="","",INDEX([1]!db[NB PAJAK],MATCH(Table1[[#This Row],[h_Item Description]],[1]!db[kode],0)))</f>
        <v/>
      </c>
      <c r="Q76" s="285"/>
      <c r="R76" s="286"/>
      <c r="T76" s="285" t="str">
        <f>Table1[[#This Row],[h_hargasetelahdiskon]]</f>
        <v/>
      </c>
      <c r="W76" s="289" t="str">
        <f ca="1">IF(Table1[[#This Row],[Item Description]]="","",IF(Table1[[#This Row],[//]]="",INDIRECT(ADDRESS(ROW()-1,COLUMN())),Table1[[#This Row],[//]]))</f>
        <v/>
      </c>
      <c r="X76" s="289" t="str">
        <f ca="1">IF(Table1[[#This Row],[h_id]]="","",COUNTIF(Table1[h_id],Table1[[#This Row],[h_id]]))</f>
        <v/>
      </c>
      <c r="Y76" s="285" t="str">
        <f>IF(Table1[Item Description]="","",Table1[[#This Row],[Qty]]*Table1[[#This Row],[Unit Price]])</f>
        <v/>
      </c>
      <c r="Z76" s="285" t="str">
        <f>IF(Table1[[#This Row],[h_hargasebelumdiskon]]="","",IF(Table1[[#This Row],[Disc 1]]="",0,Table1[[#This Row],[h_hargasebelumdiskon]]*Table1[[#This Row],[Disc 1]]))</f>
        <v/>
      </c>
      <c r="AA76" s="285" t="str">
        <f>IF(Table1[[#This Row],[h_hargasebelumdiskon]]="","",IF(Table1[[#This Row],[Disc 2]]="",0,(Table1[[#This Row],[h_hargasebelumdiskon]]-Table1[[#This Row],[h_disc 1]])*Table1[[#This Row],[Disc 2]]))</f>
        <v/>
      </c>
      <c r="AB76" s="285" t="str">
        <f>IF(Table1[Item Description]="","",Table1[[#This Row],[h_disc 1]]+Table1[[#This Row],[h_disc 2]])</f>
        <v/>
      </c>
      <c r="AC76" s="285" t="str">
        <f>IF(Table1[Item Description]="","",Table1[[#This Row],[h_hargasebelumdiskon]]-Table1[[#This Row],[h_diskon]])</f>
        <v/>
      </c>
      <c r="AD76" s="285" t="str">
        <f>IF(Table1[//]="","",SUMIF(Table1[h_id],Table1[h_id],Table1[h_hargasetelahdiskon]))</f>
        <v/>
      </c>
      <c r="AE76" s="285"/>
      <c r="AF76" s="285" t="str">
        <f>Table1[[#This Row],[Item Description]]&amp;Table1[[#This Row],[Unit]]&amp;Table1[[#This Row],[Unit Price]]</f>
        <v/>
      </c>
    </row>
    <row r="77" spans="1:32" x14ac:dyDescent="0.25">
      <c r="A77" s="289" t="str">
        <f>IF(Table1[[#This Row],[No. Invoice :]]="","",ROW())</f>
        <v/>
      </c>
      <c r="B77" s="289" t="str">
        <f>IF(Table1[h_Kode Sales :_1]="","",B$1+COUNT(B$2:B76))</f>
        <v/>
      </c>
      <c r="C77" s="283" t="str">
        <f>IF(Table1[[#This Row],[H_TGL]]="","",Table1[[#This Row],[H_TGL]]+C$1-1)</f>
        <v/>
      </c>
      <c r="H77" s="289" t="str">
        <f>IF(Table1[[#This Row],[h_No. Invoice :]]="","",CONCATENATE("AM"," ",Table1[[#This Row],[h_No. Invoice :]]))</f>
        <v/>
      </c>
      <c r="I77" s="290" t="str">
        <f>CONCATENATE(UPPER(Table1[[#This Row],[h_Kode Sales :_1]])," ",Table1[[#This Row],[h_Kode Sales :_2]])</f>
        <v xml:space="preserve"> </v>
      </c>
      <c r="J77" s="289" t="str">
        <f>IF(Table1[[#This Row],[h_toko]]="","",INDEX(Table2[e],IF(Table1[[#This Row],[h_toko]]="","",MATCH(Table1[[#This Row],[h_toko]],Table2[a],0)),))</f>
        <v/>
      </c>
      <c r="O77" s="289" t="str">
        <f>IF(Table1[[#This Row],[h_Item Description]]="","",INDEX([1]!db[NB PAJAK],MATCH(Table1[[#This Row],[h_Item Description]],[1]!db[kode],0)))</f>
        <v/>
      </c>
      <c r="Q77" s="285"/>
      <c r="R77" s="286"/>
      <c r="T77" s="285" t="str">
        <f>Table1[[#This Row],[h_hargasetelahdiskon]]</f>
        <v/>
      </c>
      <c r="W77" s="289" t="str">
        <f ca="1">IF(Table1[[#This Row],[Item Description]]="","",IF(Table1[[#This Row],[//]]="",INDIRECT(ADDRESS(ROW()-1,COLUMN())),Table1[[#This Row],[//]]))</f>
        <v/>
      </c>
      <c r="X77" s="289" t="str">
        <f ca="1">IF(Table1[[#This Row],[h_id]]="","",COUNTIF(Table1[h_id],Table1[[#This Row],[h_id]]))</f>
        <v/>
      </c>
      <c r="Y77" s="285" t="str">
        <f>IF(Table1[Item Description]="","",Table1[[#This Row],[Qty]]*Table1[[#This Row],[Unit Price]])</f>
        <v/>
      </c>
      <c r="Z77" s="285" t="str">
        <f>IF(Table1[[#This Row],[h_hargasebelumdiskon]]="","",IF(Table1[[#This Row],[Disc 1]]="",0,Table1[[#This Row],[h_hargasebelumdiskon]]*Table1[[#This Row],[Disc 1]]))</f>
        <v/>
      </c>
      <c r="AA77" s="285" t="str">
        <f>IF(Table1[[#This Row],[h_hargasebelumdiskon]]="","",IF(Table1[[#This Row],[Disc 2]]="",0,(Table1[[#This Row],[h_hargasebelumdiskon]]-Table1[[#This Row],[h_disc 1]])*Table1[[#This Row],[Disc 2]]))</f>
        <v/>
      </c>
      <c r="AB77" s="285" t="str">
        <f>IF(Table1[Item Description]="","",Table1[[#This Row],[h_disc 1]]+Table1[[#This Row],[h_disc 2]])</f>
        <v/>
      </c>
      <c r="AC77" s="285" t="str">
        <f>IF(Table1[Item Description]="","",Table1[[#This Row],[h_hargasebelumdiskon]]-Table1[[#This Row],[h_diskon]])</f>
        <v/>
      </c>
      <c r="AD77" s="285" t="str">
        <f>IF(Table1[//]="","",SUMIF(Table1[h_id],Table1[h_id],Table1[h_hargasetelahdiskon]))</f>
        <v/>
      </c>
      <c r="AE77" s="285"/>
      <c r="AF77" s="285" t="str">
        <f>Table1[[#This Row],[Item Description]]&amp;Table1[[#This Row],[Unit]]&amp;Table1[[#This Row],[Unit Price]]</f>
        <v/>
      </c>
    </row>
    <row r="78" spans="1:32" x14ac:dyDescent="0.25">
      <c r="A78" s="289" t="str">
        <f>IF(Table1[[#This Row],[No. Invoice :]]="","",ROW())</f>
        <v/>
      </c>
      <c r="B78" s="289" t="str">
        <f>IF(Table1[h_Kode Sales :_1]="","",B$1+COUNT(B$2:B77))</f>
        <v/>
      </c>
      <c r="C78" s="283" t="str">
        <f>IF(Table1[[#This Row],[H_TGL]]="","",Table1[[#This Row],[H_TGL]]+C$1-1)</f>
        <v/>
      </c>
      <c r="H78" s="289" t="str">
        <f>IF(Table1[[#This Row],[h_No. Invoice :]]="","",CONCATENATE("AM"," ",Table1[[#This Row],[h_No. Invoice :]]))</f>
        <v/>
      </c>
      <c r="I78" s="290" t="str">
        <f>CONCATENATE(UPPER(Table1[[#This Row],[h_Kode Sales :_1]])," ",Table1[[#This Row],[h_Kode Sales :_2]])</f>
        <v xml:space="preserve"> </v>
      </c>
      <c r="J78" s="289" t="str">
        <f>IF(Table1[[#This Row],[h_toko]]="","",INDEX(Table2[e],IF(Table1[[#This Row],[h_toko]]="","",MATCH(Table1[[#This Row],[h_toko]],Table2[a],0)),))</f>
        <v/>
      </c>
      <c r="O78" s="289" t="str">
        <f>IF(Table1[[#This Row],[h_Item Description]]="","",INDEX([1]!db[NB PAJAK],MATCH(Table1[[#This Row],[h_Item Description]],[1]!db[kode],0)))</f>
        <v/>
      </c>
      <c r="Q78" s="285"/>
      <c r="R78" s="286"/>
      <c r="T78" s="285" t="str">
        <f>Table1[[#This Row],[h_hargasetelahdiskon]]</f>
        <v/>
      </c>
      <c r="W78" s="289" t="str">
        <f ca="1">IF(Table1[[#This Row],[Item Description]]="","",IF(Table1[[#This Row],[//]]="",INDIRECT(ADDRESS(ROW()-1,COLUMN())),Table1[[#This Row],[//]]))</f>
        <v/>
      </c>
      <c r="X78" s="289" t="str">
        <f ca="1">IF(Table1[[#This Row],[h_id]]="","",COUNTIF(Table1[h_id],Table1[[#This Row],[h_id]]))</f>
        <v/>
      </c>
      <c r="Y78" s="285" t="str">
        <f>IF(Table1[Item Description]="","",Table1[[#This Row],[Qty]]*Table1[[#This Row],[Unit Price]])</f>
        <v/>
      </c>
      <c r="Z78" s="285" t="str">
        <f>IF(Table1[[#This Row],[h_hargasebelumdiskon]]="","",IF(Table1[[#This Row],[Disc 1]]="",0,Table1[[#This Row],[h_hargasebelumdiskon]]*Table1[[#This Row],[Disc 1]]))</f>
        <v/>
      </c>
      <c r="AA78" s="285" t="str">
        <f>IF(Table1[[#This Row],[h_hargasebelumdiskon]]="","",IF(Table1[[#This Row],[Disc 2]]="",0,(Table1[[#This Row],[h_hargasebelumdiskon]]-Table1[[#This Row],[h_disc 1]])*Table1[[#This Row],[Disc 2]]))</f>
        <v/>
      </c>
      <c r="AB78" s="285" t="str">
        <f>IF(Table1[Item Description]="","",Table1[[#This Row],[h_disc 1]]+Table1[[#This Row],[h_disc 2]])</f>
        <v/>
      </c>
      <c r="AC78" s="285" t="str">
        <f>IF(Table1[Item Description]="","",Table1[[#This Row],[h_hargasebelumdiskon]]-Table1[[#This Row],[h_diskon]])</f>
        <v/>
      </c>
      <c r="AD78" s="285" t="str">
        <f>IF(Table1[//]="","",SUMIF(Table1[h_id],Table1[h_id],Table1[h_hargasetelahdiskon]))</f>
        <v/>
      </c>
      <c r="AE78" s="285"/>
      <c r="AF78" s="285" t="str">
        <f>Table1[[#This Row],[Item Description]]&amp;Table1[[#This Row],[Unit]]&amp;Table1[[#This Row],[Unit Price]]</f>
        <v/>
      </c>
    </row>
    <row r="79" spans="1:32" x14ac:dyDescent="0.25">
      <c r="A79" s="289" t="str">
        <f>IF(Table1[[#This Row],[No. Invoice :]]="","",ROW())</f>
        <v/>
      </c>
      <c r="B79" s="289" t="str">
        <f>IF(Table1[h_Kode Sales :_1]="","",B$1+COUNT(B$2:B78))</f>
        <v/>
      </c>
      <c r="C79" s="283" t="str">
        <f>IF(Table1[[#This Row],[H_TGL]]="","",Table1[[#This Row],[H_TGL]]+C$1-1)</f>
        <v/>
      </c>
      <c r="H79" s="289" t="str">
        <f>IF(Table1[[#This Row],[h_No. Invoice :]]="","",CONCATENATE("AM"," ",Table1[[#This Row],[h_No. Invoice :]]))</f>
        <v/>
      </c>
      <c r="I79" s="290" t="str">
        <f>CONCATENATE(UPPER(Table1[[#This Row],[h_Kode Sales :_1]])," ",Table1[[#This Row],[h_Kode Sales :_2]])</f>
        <v xml:space="preserve"> </v>
      </c>
      <c r="J79" s="289" t="str">
        <f>IF(Table1[[#This Row],[h_toko]]="","",INDEX(Table2[e],IF(Table1[[#This Row],[h_toko]]="","",MATCH(Table1[[#This Row],[h_toko]],Table2[a],0)),))</f>
        <v/>
      </c>
      <c r="O79" s="289" t="str">
        <f>IF(Table1[[#This Row],[h_Item Description]]="","",INDEX([1]!db[NB PAJAK],MATCH(Table1[[#This Row],[h_Item Description]],[1]!db[kode],0)))</f>
        <v/>
      </c>
      <c r="Q79" s="285"/>
      <c r="R79" s="286"/>
      <c r="T79" s="285" t="str">
        <f>Table1[[#This Row],[h_hargasetelahdiskon]]</f>
        <v/>
      </c>
      <c r="W79" s="289" t="str">
        <f ca="1">IF(Table1[[#This Row],[Item Description]]="","",IF(Table1[[#This Row],[//]]="",INDIRECT(ADDRESS(ROW()-1,COLUMN())),Table1[[#This Row],[//]]))</f>
        <v/>
      </c>
      <c r="X79" s="289" t="str">
        <f ca="1">IF(Table1[[#This Row],[h_id]]="","",COUNTIF(Table1[h_id],Table1[[#This Row],[h_id]]))</f>
        <v/>
      </c>
      <c r="Y79" s="285" t="str">
        <f>IF(Table1[Item Description]="","",Table1[[#This Row],[Qty]]*Table1[[#This Row],[Unit Price]])</f>
        <v/>
      </c>
      <c r="Z79" s="285" t="str">
        <f>IF(Table1[[#This Row],[h_hargasebelumdiskon]]="","",IF(Table1[[#This Row],[Disc 1]]="",0,Table1[[#This Row],[h_hargasebelumdiskon]]*Table1[[#This Row],[Disc 1]]))</f>
        <v/>
      </c>
      <c r="AA79" s="285" t="str">
        <f>IF(Table1[[#This Row],[h_hargasebelumdiskon]]="","",IF(Table1[[#This Row],[Disc 2]]="",0,(Table1[[#This Row],[h_hargasebelumdiskon]]-Table1[[#This Row],[h_disc 1]])*Table1[[#This Row],[Disc 2]]))</f>
        <v/>
      </c>
      <c r="AB79" s="285" t="str">
        <f>IF(Table1[Item Description]="","",Table1[[#This Row],[h_disc 1]]+Table1[[#This Row],[h_disc 2]])</f>
        <v/>
      </c>
      <c r="AC79" s="285" t="str">
        <f>IF(Table1[Item Description]="","",Table1[[#This Row],[h_hargasebelumdiskon]]-Table1[[#This Row],[h_diskon]])</f>
        <v/>
      </c>
      <c r="AD79" s="285" t="str">
        <f>IF(Table1[//]="","",SUMIF(Table1[h_id],Table1[h_id],Table1[h_hargasetelahdiskon]))</f>
        <v/>
      </c>
      <c r="AE79" s="285"/>
      <c r="AF79" s="285" t="str">
        <f>Table1[[#This Row],[Item Description]]&amp;Table1[[#This Row],[Unit]]&amp;Table1[[#This Row],[Unit Price]]</f>
        <v/>
      </c>
    </row>
    <row r="80" spans="1:32" x14ac:dyDescent="0.25">
      <c r="A80" s="289" t="str">
        <f>IF(Table1[[#This Row],[No. Invoice :]]="","",ROW())</f>
        <v/>
      </c>
      <c r="B80" s="289" t="str">
        <f>IF(Table1[h_Kode Sales :_1]="","",B$1+COUNT(B$2:B79))</f>
        <v/>
      </c>
      <c r="C80" s="283" t="str">
        <f>IF(Table1[[#This Row],[H_TGL]]="","",Table1[[#This Row],[H_TGL]]+C$1-1)</f>
        <v/>
      </c>
      <c r="H80" s="289" t="str">
        <f>IF(Table1[[#This Row],[h_No. Invoice :]]="","",CONCATENATE("AM"," ",Table1[[#This Row],[h_No. Invoice :]]))</f>
        <v/>
      </c>
      <c r="I80" s="290" t="str">
        <f>CONCATENATE(UPPER(Table1[[#This Row],[h_Kode Sales :_1]])," ",Table1[[#This Row],[h_Kode Sales :_2]])</f>
        <v xml:space="preserve"> </v>
      </c>
      <c r="J80" s="289" t="str">
        <f>IF(Table1[[#This Row],[h_toko]]="","",INDEX(Table2[e],IF(Table1[[#This Row],[h_toko]]="","",MATCH(Table1[[#This Row],[h_toko]],Table2[a],0)),))</f>
        <v/>
      </c>
      <c r="O80" s="289" t="str">
        <f>IF(Table1[[#This Row],[h_Item Description]]="","",INDEX([1]!db[NB PAJAK],MATCH(Table1[[#This Row],[h_Item Description]],[1]!db[kode],0)))</f>
        <v/>
      </c>
      <c r="Q80" s="285"/>
      <c r="R80" s="286"/>
      <c r="T80" s="285" t="str">
        <f>Table1[[#This Row],[h_hargasetelahdiskon]]</f>
        <v/>
      </c>
      <c r="W80" s="289" t="str">
        <f ca="1">IF(Table1[[#This Row],[Item Description]]="","",IF(Table1[[#This Row],[//]]="",INDIRECT(ADDRESS(ROW()-1,COLUMN())),Table1[[#This Row],[//]]))</f>
        <v/>
      </c>
      <c r="X80" s="289" t="str">
        <f ca="1">IF(Table1[[#This Row],[h_id]]="","",COUNTIF(Table1[h_id],Table1[[#This Row],[h_id]]))</f>
        <v/>
      </c>
      <c r="Y80" s="285" t="str">
        <f>IF(Table1[Item Description]="","",Table1[[#This Row],[Qty]]*Table1[[#This Row],[Unit Price]])</f>
        <v/>
      </c>
      <c r="Z80" s="285" t="str">
        <f>IF(Table1[[#This Row],[h_hargasebelumdiskon]]="","",IF(Table1[[#This Row],[Disc 1]]="",0,Table1[[#This Row],[h_hargasebelumdiskon]]*Table1[[#This Row],[Disc 1]]))</f>
        <v/>
      </c>
      <c r="AA80" s="285" t="str">
        <f>IF(Table1[[#This Row],[h_hargasebelumdiskon]]="","",IF(Table1[[#This Row],[Disc 2]]="",0,(Table1[[#This Row],[h_hargasebelumdiskon]]-Table1[[#This Row],[h_disc 1]])*Table1[[#This Row],[Disc 2]]))</f>
        <v/>
      </c>
      <c r="AB80" s="285" t="str">
        <f>IF(Table1[Item Description]="","",Table1[[#This Row],[h_disc 1]]+Table1[[#This Row],[h_disc 2]])</f>
        <v/>
      </c>
      <c r="AC80" s="285" t="str">
        <f>IF(Table1[Item Description]="","",Table1[[#This Row],[h_hargasebelumdiskon]]-Table1[[#This Row],[h_diskon]])</f>
        <v/>
      </c>
      <c r="AD80" s="285" t="str">
        <f>IF(Table1[//]="","",SUMIF(Table1[h_id],Table1[h_id],Table1[h_hargasetelahdiskon]))</f>
        <v/>
      </c>
      <c r="AE80" s="285"/>
      <c r="AF80" s="285" t="str">
        <f>Table1[[#This Row],[Item Description]]&amp;Table1[[#This Row],[Unit]]&amp;Table1[[#This Row],[Unit Price]]</f>
        <v/>
      </c>
    </row>
    <row r="81" spans="1:32" x14ac:dyDescent="0.25">
      <c r="A81" s="289" t="str">
        <f>IF(Table1[[#This Row],[No. Invoice :]]="","",ROW())</f>
        <v/>
      </c>
      <c r="B81" s="289" t="str">
        <f>IF(Table1[h_Kode Sales :_1]="","",B$1+COUNT(B$2:B80))</f>
        <v/>
      </c>
      <c r="C81" s="283" t="str">
        <f>IF(Table1[[#This Row],[H_TGL]]="","",Table1[[#This Row],[H_TGL]]+C$1-1)</f>
        <v/>
      </c>
      <c r="H81" s="289" t="str">
        <f>IF(Table1[[#This Row],[h_No. Invoice :]]="","",CONCATENATE("AM"," ",Table1[[#This Row],[h_No. Invoice :]]))</f>
        <v/>
      </c>
      <c r="I81" s="290" t="str">
        <f>CONCATENATE(UPPER(Table1[[#This Row],[h_Kode Sales :_1]])," ",Table1[[#This Row],[h_Kode Sales :_2]])</f>
        <v xml:space="preserve"> </v>
      </c>
      <c r="J81" s="289" t="str">
        <f>IF(Table1[[#This Row],[h_toko]]="","",INDEX(Table2[e],IF(Table1[[#This Row],[h_toko]]="","",MATCH(Table1[[#This Row],[h_toko]],Table2[a],0)),))</f>
        <v/>
      </c>
      <c r="O81" s="289" t="str">
        <f>IF(Table1[[#This Row],[h_Item Description]]="","",INDEX([1]!db[NB PAJAK],MATCH(Table1[[#This Row],[h_Item Description]],[1]!db[kode],0)))</f>
        <v/>
      </c>
      <c r="Q81" s="285"/>
      <c r="R81" s="286"/>
      <c r="T81" s="285" t="str">
        <f>Table1[[#This Row],[h_hargasetelahdiskon]]</f>
        <v/>
      </c>
      <c r="W81" s="289" t="str">
        <f ca="1">IF(Table1[[#This Row],[Item Description]]="","",IF(Table1[[#This Row],[//]]="",INDIRECT(ADDRESS(ROW()-1,COLUMN())),Table1[[#This Row],[//]]))</f>
        <v/>
      </c>
      <c r="X81" s="289" t="str">
        <f ca="1">IF(Table1[[#This Row],[h_id]]="","",COUNTIF(Table1[h_id],Table1[[#This Row],[h_id]]))</f>
        <v/>
      </c>
      <c r="Y81" s="285" t="str">
        <f>IF(Table1[Item Description]="","",Table1[[#This Row],[Qty]]*Table1[[#This Row],[Unit Price]])</f>
        <v/>
      </c>
      <c r="Z81" s="285" t="str">
        <f>IF(Table1[[#This Row],[h_hargasebelumdiskon]]="","",IF(Table1[[#This Row],[Disc 1]]="",0,Table1[[#This Row],[h_hargasebelumdiskon]]*Table1[[#This Row],[Disc 1]]))</f>
        <v/>
      </c>
      <c r="AA81" s="285" t="str">
        <f>IF(Table1[[#This Row],[h_hargasebelumdiskon]]="","",IF(Table1[[#This Row],[Disc 2]]="",0,(Table1[[#This Row],[h_hargasebelumdiskon]]-Table1[[#This Row],[h_disc 1]])*Table1[[#This Row],[Disc 2]]))</f>
        <v/>
      </c>
      <c r="AB81" s="285" t="str">
        <f>IF(Table1[Item Description]="","",Table1[[#This Row],[h_disc 1]]+Table1[[#This Row],[h_disc 2]])</f>
        <v/>
      </c>
      <c r="AC81" s="285" t="str">
        <f>IF(Table1[Item Description]="","",Table1[[#This Row],[h_hargasebelumdiskon]]-Table1[[#This Row],[h_diskon]])</f>
        <v/>
      </c>
      <c r="AD81" s="285" t="str">
        <f>IF(Table1[//]="","",SUMIF(Table1[h_id],Table1[h_id],Table1[h_hargasetelahdiskon]))</f>
        <v/>
      </c>
      <c r="AE81" s="285"/>
      <c r="AF81" s="285" t="str">
        <f>Table1[[#This Row],[Item Description]]&amp;Table1[[#This Row],[Unit]]&amp;Table1[[#This Row],[Unit Price]]</f>
        <v/>
      </c>
    </row>
    <row r="82" spans="1:32" x14ac:dyDescent="0.25">
      <c r="A82" s="289" t="str">
        <f>IF(Table1[[#This Row],[No. Invoice :]]="","",ROW())</f>
        <v/>
      </c>
      <c r="B82" s="289" t="str">
        <f>IF(Table1[h_Kode Sales :_1]="","",B$1+COUNT(B$2:B81))</f>
        <v/>
      </c>
      <c r="C82" s="283" t="str">
        <f>IF(Table1[[#This Row],[H_TGL]]="","",Table1[[#This Row],[H_TGL]]+C$1-1)</f>
        <v/>
      </c>
      <c r="H82" s="289" t="str">
        <f>IF(Table1[[#This Row],[h_No. Invoice :]]="","",CONCATENATE("AM"," ",Table1[[#This Row],[h_No. Invoice :]]))</f>
        <v/>
      </c>
      <c r="I82" s="290" t="str">
        <f>CONCATENATE(UPPER(Table1[[#This Row],[h_Kode Sales :_1]])," ",Table1[[#This Row],[h_Kode Sales :_2]])</f>
        <v xml:space="preserve"> </v>
      </c>
      <c r="J82" s="289" t="str">
        <f>IF(Table1[[#This Row],[h_toko]]="","",INDEX(Table2[e],IF(Table1[[#This Row],[h_toko]]="","",MATCH(Table1[[#This Row],[h_toko]],Table2[a],0)),))</f>
        <v/>
      </c>
      <c r="O82" s="289" t="str">
        <f>IF(Table1[[#This Row],[h_Item Description]]="","",INDEX([1]!db[NB PAJAK],MATCH(Table1[[#This Row],[h_Item Description]],[1]!db[kode],0)))</f>
        <v/>
      </c>
      <c r="Q82" s="285"/>
      <c r="R82" s="286"/>
      <c r="T82" s="285" t="str">
        <f>Table1[[#This Row],[h_hargasetelahdiskon]]</f>
        <v/>
      </c>
      <c r="W82" s="289" t="str">
        <f ca="1">IF(Table1[[#This Row],[Item Description]]="","",IF(Table1[[#This Row],[//]]="",INDIRECT(ADDRESS(ROW()-1,COLUMN())),Table1[[#This Row],[//]]))</f>
        <v/>
      </c>
      <c r="X82" s="289" t="str">
        <f ca="1">IF(Table1[[#This Row],[h_id]]="","",COUNTIF(Table1[h_id],Table1[[#This Row],[h_id]]))</f>
        <v/>
      </c>
      <c r="Y82" s="285" t="str">
        <f>IF(Table1[Item Description]="","",Table1[[#This Row],[Qty]]*Table1[[#This Row],[Unit Price]])</f>
        <v/>
      </c>
      <c r="Z82" s="285" t="str">
        <f>IF(Table1[[#This Row],[h_hargasebelumdiskon]]="","",IF(Table1[[#This Row],[Disc 1]]="",0,Table1[[#This Row],[h_hargasebelumdiskon]]*Table1[[#This Row],[Disc 1]]))</f>
        <v/>
      </c>
      <c r="AA82" s="285" t="str">
        <f>IF(Table1[[#This Row],[h_hargasebelumdiskon]]="","",IF(Table1[[#This Row],[Disc 2]]="",0,(Table1[[#This Row],[h_hargasebelumdiskon]]-Table1[[#This Row],[h_disc 1]])*Table1[[#This Row],[Disc 2]]))</f>
        <v/>
      </c>
      <c r="AB82" s="285" t="str">
        <f>IF(Table1[Item Description]="","",Table1[[#This Row],[h_disc 1]]+Table1[[#This Row],[h_disc 2]])</f>
        <v/>
      </c>
      <c r="AC82" s="285" t="str">
        <f>IF(Table1[Item Description]="","",Table1[[#This Row],[h_hargasebelumdiskon]]-Table1[[#This Row],[h_diskon]])</f>
        <v/>
      </c>
      <c r="AD82" s="285" t="str">
        <f>IF(Table1[//]="","",SUMIF(Table1[h_id],Table1[h_id],Table1[h_hargasetelahdiskon]))</f>
        <v/>
      </c>
      <c r="AE82" s="285"/>
      <c r="AF82" s="285" t="str">
        <f>Table1[[#This Row],[Item Description]]&amp;Table1[[#This Row],[Unit]]&amp;Table1[[#This Row],[Unit Price]]</f>
        <v/>
      </c>
    </row>
    <row r="83" spans="1:32" x14ac:dyDescent="0.25">
      <c r="A83" s="289" t="str">
        <f>IF(Table1[[#This Row],[No. Invoice :]]="","",ROW())</f>
        <v/>
      </c>
      <c r="B83" s="289" t="str">
        <f>IF(Table1[h_Kode Sales :_1]="","",B$1+COUNT(B$2:B82))</f>
        <v/>
      </c>
      <c r="C83" s="283" t="str">
        <f>IF(Table1[[#This Row],[H_TGL]]="","",Table1[[#This Row],[H_TGL]]+C$1-1)</f>
        <v/>
      </c>
      <c r="H83" s="289" t="str">
        <f>IF(Table1[[#This Row],[h_No. Invoice :]]="","",CONCATENATE("AM"," ",Table1[[#This Row],[h_No. Invoice :]]))</f>
        <v/>
      </c>
      <c r="I83" s="290" t="str">
        <f>CONCATENATE(UPPER(Table1[[#This Row],[h_Kode Sales :_1]])," ",Table1[[#This Row],[h_Kode Sales :_2]])</f>
        <v xml:space="preserve"> </v>
      </c>
      <c r="J83" s="289" t="str">
        <f>IF(Table1[[#This Row],[h_toko]]="","",INDEX(Table2[e],IF(Table1[[#This Row],[h_toko]]="","",MATCH(Table1[[#This Row],[h_toko]],Table2[a],0)),))</f>
        <v/>
      </c>
      <c r="O83" s="289" t="str">
        <f>IF(Table1[[#This Row],[h_Item Description]]="","",INDEX([1]!db[NB PAJAK],MATCH(Table1[[#This Row],[h_Item Description]],[1]!db[kode],0)))</f>
        <v/>
      </c>
      <c r="Q83" s="285"/>
      <c r="R83" s="286"/>
      <c r="T83" s="285" t="str">
        <f>Table1[[#This Row],[h_hargasetelahdiskon]]</f>
        <v/>
      </c>
      <c r="W83" s="289" t="str">
        <f ca="1">IF(Table1[[#This Row],[Item Description]]="","",IF(Table1[[#This Row],[//]]="",INDIRECT(ADDRESS(ROW()-1,COLUMN())),Table1[[#This Row],[//]]))</f>
        <v/>
      </c>
      <c r="X83" s="289" t="str">
        <f ca="1">IF(Table1[[#This Row],[h_id]]="","",COUNTIF(Table1[h_id],Table1[[#This Row],[h_id]]))</f>
        <v/>
      </c>
      <c r="Y83" s="285" t="str">
        <f>IF(Table1[Item Description]="","",Table1[[#This Row],[Qty]]*Table1[[#This Row],[Unit Price]])</f>
        <v/>
      </c>
      <c r="Z83" s="285" t="str">
        <f>IF(Table1[[#This Row],[h_hargasebelumdiskon]]="","",IF(Table1[[#This Row],[Disc 1]]="",0,Table1[[#This Row],[h_hargasebelumdiskon]]*Table1[[#This Row],[Disc 1]]))</f>
        <v/>
      </c>
      <c r="AA83" s="285" t="str">
        <f>IF(Table1[[#This Row],[h_hargasebelumdiskon]]="","",IF(Table1[[#This Row],[Disc 2]]="",0,(Table1[[#This Row],[h_hargasebelumdiskon]]-Table1[[#This Row],[h_disc 1]])*Table1[[#This Row],[Disc 2]]))</f>
        <v/>
      </c>
      <c r="AB83" s="285" t="str">
        <f>IF(Table1[Item Description]="","",Table1[[#This Row],[h_disc 1]]+Table1[[#This Row],[h_disc 2]])</f>
        <v/>
      </c>
      <c r="AC83" s="285" t="str">
        <f>IF(Table1[Item Description]="","",Table1[[#This Row],[h_hargasebelumdiskon]]-Table1[[#This Row],[h_diskon]])</f>
        <v/>
      </c>
      <c r="AD83" s="285" t="str">
        <f>IF(Table1[//]="","",SUMIF(Table1[h_id],Table1[h_id],Table1[h_hargasetelahdiskon]))</f>
        <v/>
      </c>
      <c r="AE83" s="285"/>
      <c r="AF83" s="285" t="str">
        <f>Table1[[#This Row],[Item Description]]&amp;Table1[[#This Row],[Unit]]&amp;Table1[[#This Row],[Unit Price]]</f>
        <v/>
      </c>
    </row>
    <row r="84" spans="1:32" x14ac:dyDescent="0.25">
      <c r="A84" s="289" t="str">
        <f>IF(Table1[[#This Row],[No. Invoice :]]="","",ROW())</f>
        <v/>
      </c>
      <c r="B84" s="289" t="str">
        <f>IF(Table1[h_Kode Sales :_1]="","",B$1+COUNT(B$2:B83))</f>
        <v/>
      </c>
      <c r="C84" s="283" t="str">
        <f>IF(Table1[[#This Row],[H_TGL]]="","",Table1[[#This Row],[H_TGL]]+C$1-1)</f>
        <v/>
      </c>
      <c r="H84" s="289" t="str">
        <f>IF(Table1[[#This Row],[h_No. Invoice :]]="","",CONCATENATE("AM"," ",Table1[[#This Row],[h_No. Invoice :]]))</f>
        <v/>
      </c>
      <c r="I84" s="290" t="str">
        <f>CONCATENATE(UPPER(Table1[[#This Row],[h_Kode Sales :_1]])," ",Table1[[#This Row],[h_Kode Sales :_2]])</f>
        <v xml:space="preserve"> </v>
      </c>
      <c r="J84" s="289" t="str">
        <f>IF(Table1[[#This Row],[h_toko]]="","",INDEX(Table2[e],IF(Table1[[#This Row],[h_toko]]="","",MATCH(Table1[[#This Row],[h_toko]],Table2[a],0)),))</f>
        <v/>
      </c>
      <c r="O84" s="289" t="str">
        <f>IF(Table1[[#This Row],[h_Item Description]]="","",INDEX([1]!db[NB PAJAK],MATCH(Table1[[#This Row],[h_Item Description]],[1]!db[kode],0)))</f>
        <v/>
      </c>
      <c r="Q84" s="285"/>
      <c r="R84" s="286"/>
      <c r="T84" s="285" t="str">
        <f>Table1[[#This Row],[h_hargasetelahdiskon]]</f>
        <v/>
      </c>
      <c r="W84" s="289" t="str">
        <f ca="1">IF(Table1[[#This Row],[Item Description]]="","",IF(Table1[[#This Row],[//]]="",INDIRECT(ADDRESS(ROW()-1,COLUMN())),Table1[[#This Row],[//]]))</f>
        <v/>
      </c>
      <c r="X84" s="289" t="str">
        <f ca="1">IF(Table1[[#This Row],[h_id]]="","",COUNTIF(Table1[h_id],Table1[[#This Row],[h_id]]))</f>
        <v/>
      </c>
      <c r="Y84" s="285" t="str">
        <f>IF(Table1[Item Description]="","",Table1[[#This Row],[Qty]]*Table1[[#This Row],[Unit Price]])</f>
        <v/>
      </c>
      <c r="Z84" s="285" t="str">
        <f>IF(Table1[[#This Row],[h_hargasebelumdiskon]]="","",IF(Table1[[#This Row],[Disc 1]]="",0,Table1[[#This Row],[h_hargasebelumdiskon]]*Table1[[#This Row],[Disc 1]]))</f>
        <v/>
      </c>
      <c r="AA84" s="285" t="str">
        <f>IF(Table1[[#This Row],[h_hargasebelumdiskon]]="","",IF(Table1[[#This Row],[Disc 2]]="",0,(Table1[[#This Row],[h_hargasebelumdiskon]]-Table1[[#This Row],[h_disc 1]])*Table1[[#This Row],[Disc 2]]))</f>
        <v/>
      </c>
      <c r="AB84" s="285" t="str">
        <f>IF(Table1[Item Description]="","",Table1[[#This Row],[h_disc 1]]+Table1[[#This Row],[h_disc 2]])</f>
        <v/>
      </c>
      <c r="AC84" s="285" t="str">
        <f>IF(Table1[Item Description]="","",Table1[[#This Row],[h_hargasebelumdiskon]]-Table1[[#This Row],[h_diskon]])</f>
        <v/>
      </c>
      <c r="AD84" s="285" t="str">
        <f>IF(Table1[//]="","",SUMIF(Table1[h_id],Table1[h_id],Table1[h_hargasetelahdiskon]))</f>
        <v/>
      </c>
      <c r="AE84" s="285"/>
      <c r="AF84" s="285" t="str">
        <f>Table1[[#This Row],[Item Description]]&amp;Table1[[#This Row],[Unit]]&amp;Table1[[#This Row],[Unit Price]]</f>
        <v/>
      </c>
    </row>
    <row r="85" spans="1:32" x14ac:dyDescent="0.25">
      <c r="A85" s="289" t="str">
        <f>IF(Table1[[#This Row],[No. Invoice :]]="","",ROW())</f>
        <v/>
      </c>
      <c r="B85" s="289" t="str">
        <f>IF(Table1[h_Kode Sales :_1]="","",B$1+COUNT(B$2:B84))</f>
        <v/>
      </c>
      <c r="C85" s="283" t="str">
        <f>IF(Table1[[#This Row],[H_TGL]]="","",Table1[[#This Row],[H_TGL]]+C$1-1)</f>
        <v/>
      </c>
      <c r="H85" s="289" t="str">
        <f>IF(Table1[[#This Row],[h_No. Invoice :]]="","",CONCATENATE("AM"," ",Table1[[#This Row],[h_No. Invoice :]]))</f>
        <v/>
      </c>
      <c r="I85" s="290" t="str">
        <f>CONCATENATE(UPPER(Table1[[#This Row],[h_Kode Sales :_1]])," ",Table1[[#This Row],[h_Kode Sales :_2]])</f>
        <v xml:space="preserve"> </v>
      </c>
      <c r="J85" s="289" t="str">
        <f>IF(Table1[[#This Row],[h_toko]]="","",INDEX(Table2[e],IF(Table1[[#This Row],[h_toko]]="","",MATCH(Table1[[#This Row],[h_toko]],Table2[a],0)),))</f>
        <v/>
      </c>
      <c r="O85" s="289" t="str">
        <f>IF(Table1[[#This Row],[h_Item Description]]="","",INDEX([1]!db[NB PAJAK],MATCH(Table1[[#This Row],[h_Item Description]],[1]!db[kode],0)))</f>
        <v/>
      </c>
      <c r="Q85" s="285"/>
      <c r="R85" s="286"/>
      <c r="T85" s="285" t="str">
        <f>Table1[[#This Row],[h_hargasetelahdiskon]]</f>
        <v/>
      </c>
      <c r="W85" s="289" t="str">
        <f ca="1">IF(Table1[[#This Row],[Item Description]]="","",IF(Table1[[#This Row],[//]]="",INDIRECT(ADDRESS(ROW()-1,COLUMN())),Table1[[#This Row],[//]]))</f>
        <v/>
      </c>
      <c r="X85" s="289" t="str">
        <f ca="1">IF(Table1[[#This Row],[h_id]]="","",COUNTIF(Table1[h_id],Table1[[#This Row],[h_id]]))</f>
        <v/>
      </c>
      <c r="Y85" s="285" t="str">
        <f>IF(Table1[Item Description]="","",Table1[[#This Row],[Qty]]*Table1[[#This Row],[Unit Price]])</f>
        <v/>
      </c>
      <c r="Z85" s="285" t="str">
        <f>IF(Table1[[#This Row],[h_hargasebelumdiskon]]="","",IF(Table1[[#This Row],[Disc 1]]="",0,Table1[[#This Row],[h_hargasebelumdiskon]]*Table1[[#This Row],[Disc 1]]))</f>
        <v/>
      </c>
      <c r="AA85" s="285" t="str">
        <f>IF(Table1[[#This Row],[h_hargasebelumdiskon]]="","",IF(Table1[[#This Row],[Disc 2]]="",0,(Table1[[#This Row],[h_hargasebelumdiskon]]-Table1[[#This Row],[h_disc 1]])*Table1[[#This Row],[Disc 2]]))</f>
        <v/>
      </c>
      <c r="AB85" s="285" t="str">
        <f>IF(Table1[Item Description]="","",Table1[[#This Row],[h_disc 1]]+Table1[[#This Row],[h_disc 2]])</f>
        <v/>
      </c>
      <c r="AC85" s="285" t="str">
        <f>IF(Table1[Item Description]="","",Table1[[#This Row],[h_hargasebelumdiskon]]-Table1[[#This Row],[h_diskon]])</f>
        <v/>
      </c>
      <c r="AD85" s="285" t="str">
        <f>IF(Table1[//]="","",SUMIF(Table1[h_id],Table1[h_id],Table1[h_hargasetelahdiskon]))</f>
        <v/>
      </c>
      <c r="AE85" s="285"/>
      <c r="AF85" s="285" t="str">
        <f>Table1[[#This Row],[Item Description]]&amp;Table1[[#This Row],[Unit]]&amp;Table1[[#This Row],[Unit Price]]</f>
        <v/>
      </c>
    </row>
    <row r="86" spans="1:32" x14ac:dyDescent="0.25">
      <c r="A86" s="289" t="str">
        <f>IF(Table1[[#This Row],[No. Invoice :]]="","",ROW())</f>
        <v/>
      </c>
      <c r="B86" s="289" t="str">
        <f>IF(Table1[h_Kode Sales :_1]="","",B$1+COUNT(B$2:B85))</f>
        <v/>
      </c>
      <c r="C86" s="283" t="str">
        <f>IF(Table1[[#This Row],[H_TGL]]="","",Table1[[#This Row],[H_TGL]]+C$1-1)</f>
        <v/>
      </c>
      <c r="H86" s="289" t="str">
        <f>IF(Table1[[#This Row],[h_No. Invoice :]]="","",CONCATENATE("AM"," ",Table1[[#This Row],[h_No. Invoice :]]))</f>
        <v/>
      </c>
      <c r="I86" s="290" t="str">
        <f>CONCATENATE(UPPER(Table1[[#This Row],[h_Kode Sales :_1]])," ",Table1[[#This Row],[h_Kode Sales :_2]])</f>
        <v xml:space="preserve"> </v>
      </c>
      <c r="J86" s="289" t="str">
        <f>IF(Table1[[#This Row],[h_toko]]="","",INDEX(Table2[e],IF(Table1[[#This Row],[h_toko]]="","",MATCH(Table1[[#This Row],[h_toko]],Table2[a],0)),))</f>
        <v/>
      </c>
      <c r="O86" s="289" t="str">
        <f>IF(Table1[[#This Row],[h_Item Description]]="","",INDEX([1]!db[NB PAJAK],MATCH(Table1[[#This Row],[h_Item Description]],[1]!db[kode],0)))</f>
        <v/>
      </c>
      <c r="Q86" s="285"/>
      <c r="R86" s="286"/>
      <c r="T86" s="285" t="str">
        <f>Table1[[#This Row],[h_hargasetelahdiskon]]</f>
        <v/>
      </c>
      <c r="W86" s="289" t="str">
        <f ca="1">IF(Table1[[#This Row],[Item Description]]="","",IF(Table1[[#This Row],[//]]="",INDIRECT(ADDRESS(ROW()-1,COLUMN())),Table1[[#This Row],[//]]))</f>
        <v/>
      </c>
      <c r="X86" s="289" t="str">
        <f ca="1">IF(Table1[[#This Row],[h_id]]="","",COUNTIF(Table1[h_id],Table1[[#This Row],[h_id]]))</f>
        <v/>
      </c>
      <c r="Y86" s="285" t="str">
        <f>IF(Table1[Item Description]="","",Table1[[#This Row],[Qty]]*Table1[[#This Row],[Unit Price]])</f>
        <v/>
      </c>
      <c r="Z86" s="285" t="str">
        <f>IF(Table1[[#This Row],[h_hargasebelumdiskon]]="","",IF(Table1[[#This Row],[Disc 1]]="",0,Table1[[#This Row],[h_hargasebelumdiskon]]*Table1[[#This Row],[Disc 1]]))</f>
        <v/>
      </c>
      <c r="AA86" s="285" t="str">
        <f>IF(Table1[[#This Row],[h_hargasebelumdiskon]]="","",IF(Table1[[#This Row],[Disc 2]]="",0,(Table1[[#This Row],[h_hargasebelumdiskon]]-Table1[[#This Row],[h_disc 1]])*Table1[[#This Row],[Disc 2]]))</f>
        <v/>
      </c>
      <c r="AB86" s="285" t="str">
        <f>IF(Table1[Item Description]="","",Table1[[#This Row],[h_disc 1]]+Table1[[#This Row],[h_disc 2]])</f>
        <v/>
      </c>
      <c r="AC86" s="285" t="str">
        <f>IF(Table1[Item Description]="","",Table1[[#This Row],[h_hargasebelumdiskon]]-Table1[[#This Row],[h_diskon]])</f>
        <v/>
      </c>
      <c r="AD86" s="285" t="str">
        <f>IF(Table1[//]="","",SUMIF(Table1[h_id],Table1[h_id],Table1[h_hargasetelahdiskon]))</f>
        <v/>
      </c>
      <c r="AE86" s="285"/>
      <c r="AF86" s="285" t="str">
        <f>Table1[[#This Row],[Item Description]]&amp;Table1[[#This Row],[Unit]]&amp;Table1[[#This Row],[Unit Price]]</f>
        <v/>
      </c>
    </row>
    <row r="87" spans="1:32" x14ac:dyDescent="0.25">
      <c r="A87" s="289" t="str">
        <f>IF(Table1[[#This Row],[No. Invoice :]]="","",ROW())</f>
        <v/>
      </c>
      <c r="B87" s="289" t="str">
        <f>IF(Table1[h_Kode Sales :_1]="","",B$1+COUNT(B$2:B86))</f>
        <v/>
      </c>
      <c r="C87" s="283" t="str">
        <f>IF(Table1[[#This Row],[H_TGL]]="","",Table1[[#This Row],[H_TGL]]+C$1-1)</f>
        <v/>
      </c>
      <c r="H87" s="289" t="str">
        <f>IF(Table1[[#This Row],[h_No. Invoice :]]="","",CONCATENATE("AM"," ",Table1[[#This Row],[h_No. Invoice :]]))</f>
        <v/>
      </c>
      <c r="I87" s="290" t="str">
        <f>CONCATENATE(UPPER(Table1[[#This Row],[h_Kode Sales :_1]])," ",Table1[[#This Row],[h_Kode Sales :_2]])</f>
        <v xml:space="preserve"> </v>
      </c>
      <c r="J87" s="289" t="str">
        <f>IF(Table1[[#This Row],[h_toko]]="","",INDEX(Table2[e],IF(Table1[[#This Row],[h_toko]]="","",MATCH(Table1[[#This Row],[h_toko]],Table2[a],0)),))</f>
        <v/>
      </c>
      <c r="O87" s="289" t="str">
        <f>IF(Table1[[#This Row],[h_Item Description]]="","",INDEX([1]!db[NB PAJAK],MATCH(Table1[[#This Row],[h_Item Description]],[1]!db[kode],0)))</f>
        <v/>
      </c>
      <c r="Q87" s="285"/>
      <c r="R87" s="286"/>
      <c r="T87" s="285" t="str">
        <f>Table1[[#This Row],[h_hargasetelahdiskon]]</f>
        <v/>
      </c>
      <c r="W87" s="289" t="str">
        <f ca="1">IF(Table1[[#This Row],[Item Description]]="","",IF(Table1[[#This Row],[//]]="",INDIRECT(ADDRESS(ROW()-1,COLUMN())),Table1[[#This Row],[//]]))</f>
        <v/>
      </c>
      <c r="X87" s="289" t="str">
        <f ca="1">IF(Table1[[#This Row],[h_id]]="","",COUNTIF(Table1[h_id],Table1[[#This Row],[h_id]]))</f>
        <v/>
      </c>
      <c r="Y87" s="285" t="str">
        <f>IF(Table1[Item Description]="","",Table1[[#This Row],[Qty]]*Table1[[#This Row],[Unit Price]])</f>
        <v/>
      </c>
      <c r="Z87" s="285" t="str">
        <f>IF(Table1[[#This Row],[h_hargasebelumdiskon]]="","",IF(Table1[[#This Row],[Disc 1]]="",0,Table1[[#This Row],[h_hargasebelumdiskon]]*Table1[[#This Row],[Disc 1]]))</f>
        <v/>
      </c>
      <c r="AA87" s="285" t="str">
        <f>IF(Table1[[#This Row],[h_hargasebelumdiskon]]="","",IF(Table1[[#This Row],[Disc 2]]="",0,(Table1[[#This Row],[h_hargasebelumdiskon]]-Table1[[#This Row],[h_disc 1]])*Table1[[#This Row],[Disc 2]]))</f>
        <v/>
      </c>
      <c r="AB87" s="285" t="str">
        <f>IF(Table1[Item Description]="","",Table1[[#This Row],[h_disc 1]]+Table1[[#This Row],[h_disc 2]])</f>
        <v/>
      </c>
      <c r="AC87" s="285" t="str">
        <f>IF(Table1[Item Description]="","",Table1[[#This Row],[h_hargasebelumdiskon]]-Table1[[#This Row],[h_diskon]])</f>
        <v/>
      </c>
      <c r="AD87" s="285" t="str">
        <f>IF(Table1[//]="","",SUMIF(Table1[h_id],Table1[h_id],Table1[h_hargasetelahdiskon]))</f>
        <v/>
      </c>
      <c r="AE87" s="285"/>
      <c r="AF87" s="285" t="str">
        <f>Table1[[#This Row],[Item Description]]&amp;Table1[[#This Row],[Unit]]&amp;Table1[[#This Row],[Unit Price]]</f>
        <v/>
      </c>
    </row>
    <row r="88" spans="1:32" x14ac:dyDescent="0.25">
      <c r="A88" s="289" t="str">
        <f>IF(Table1[[#This Row],[No. Invoice :]]="","",ROW())</f>
        <v/>
      </c>
      <c r="B88" s="289" t="str">
        <f>IF(Table1[h_Kode Sales :_1]="","",B$1+COUNT(B$2:B87))</f>
        <v/>
      </c>
      <c r="C88" s="283" t="str">
        <f>IF(Table1[[#This Row],[H_TGL]]="","",Table1[[#This Row],[H_TGL]]+C$1-1)</f>
        <v/>
      </c>
      <c r="H88" s="289" t="str">
        <f>IF(Table1[[#This Row],[h_No. Invoice :]]="","",CONCATENATE("AM"," ",Table1[[#This Row],[h_No. Invoice :]]))</f>
        <v/>
      </c>
      <c r="I88" s="290" t="str">
        <f>CONCATENATE(UPPER(Table1[[#This Row],[h_Kode Sales :_1]])," ",Table1[[#This Row],[h_Kode Sales :_2]])</f>
        <v xml:space="preserve"> </v>
      </c>
      <c r="J88" s="289" t="str">
        <f>IF(Table1[[#This Row],[h_toko]]="","",INDEX(Table2[e],IF(Table1[[#This Row],[h_toko]]="","",MATCH(Table1[[#This Row],[h_toko]],Table2[a],0)),))</f>
        <v/>
      </c>
      <c r="O88" s="289" t="str">
        <f>IF(Table1[[#This Row],[h_Item Description]]="","",INDEX([1]!db[NB PAJAK],MATCH(Table1[[#This Row],[h_Item Description]],[1]!db[kode],0)))</f>
        <v/>
      </c>
      <c r="Q88" s="285"/>
      <c r="R88" s="286"/>
      <c r="T88" s="285" t="str">
        <f>Table1[[#This Row],[h_hargasetelahdiskon]]</f>
        <v/>
      </c>
      <c r="W88" s="289" t="str">
        <f ca="1">IF(Table1[[#This Row],[Item Description]]="","",IF(Table1[[#This Row],[//]]="",INDIRECT(ADDRESS(ROW()-1,COLUMN())),Table1[[#This Row],[//]]))</f>
        <v/>
      </c>
      <c r="X88" s="289" t="str">
        <f ca="1">IF(Table1[[#This Row],[h_id]]="","",COUNTIF(Table1[h_id],Table1[[#This Row],[h_id]]))</f>
        <v/>
      </c>
      <c r="Y88" s="285" t="str">
        <f>IF(Table1[Item Description]="","",Table1[[#This Row],[Qty]]*Table1[[#This Row],[Unit Price]])</f>
        <v/>
      </c>
      <c r="Z88" s="285" t="str">
        <f>IF(Table1[[#This Row],[h_hargasebelumdiskon]]="","",IF(Table1[[#This Row],[Disc 1]]="",0,Table1[[#This Row],[h_hargasebelumdiskon]]*Table1[[#This Row],[Disc 1]]))</f>
        <v/>
      </c>
      <c r="AA88" s="285" t="str">
        <f>IF(Table1[[#This Row],[h_hargasebelumdiskon]]="","",IF(Table1[[#This Row],[Disc 2]]="",0,(Table1[[#This Row],[h_hargasebelumdiskon]]-Table1[[#This Row],[h_disc 1]])*Table1[[#This Row],[Disc 2]]))</f>
        <v/>
      </c>
      <c r="AB88" s="285" t="str">
        <f>IF(Table1[Item Description]="","",Table1[[#This Row],[h_disc 1]]+Table1[[#This Row],[h_disc 2]])</f>
        <v/>
      </c>
      <c r="AC88" s="285" t="str">
        <f>IF(Table1[Item Description]="","",Table1[[#This Row],[h_hargasebelumdiskon]]-Table1[[#This Row],[h_diskon]])</f>
        <v/>
      </c>
      <c r="AD88" s="285" t="str">
        <f>IF(Table1[//]="","",SUMIF(Table1[h_id],Table1[h_id],Table1[h_hargasetelahdiskon]))</f>
        <v/>
      </c>
      <c r="AE88" s="285"/>
      <c r="AF88" s="285" t="str">
        <f>Table1[[#This Row],[Item Description]]&amp;Table1[[#This Row],[Unit]]&amp;Table1[[#This Row],[Unit Price]]</f>
        <v/>
      </c>
    </row>
    <row r="89" spans="1:32" x14ac:dyDescent="0.25">
      <c r="A89" s="289" t="str">
        <f>IF(Table1[[#This Row],[No. Invoice :]]="","",ROW())</f>
        <v/>
      </c>
      <c r="B89" s="289" t="str">
        <f>IF(Table1[h_Kode Sales :_1]="","",B$1+COUNT(B$2:B88))</f>
        <v/>
      </c>
      <c r="C89" s="283" t="str">
        <f>IF(Table1[[#This Row],[H_TGL]]="","",Table1[[#This Row],[H_TGL]]+C$1-1)</f>
        <v/>
      </c>
      <c r="H89" s="289" t="str">
        <f>IF(Table1[[#This Row],[h_No. Invoice :]]="","",CONCATENATE("AM"," ",Table1[[#This Row],[h_No. Invoice :]]))</f>
        <v/>
      </c>
      <c r="I89" s="290" t="str">
        <f>CONCATENATE(UPPER(Table1[[#This Row],[h_Kode Sales :_1]])," ",Table1[[#This Row],[h_Kode Sales :_2]])</f>
        <v xml:space="preserve"> </v>
      </c>
      <c r="J89" s="289" t="str">
        <f>IF(Table1[[#This Row],[h_toko]]="","",INDEX(Table2[e],IF(Table1[[#This Row],[h_toko]]="","",MATCH(Table1[[#This Row],[h_toko]],Table2[a],0)),))</f>
        <v/>
      </c>
      <c r="O89" s="289" t="str">
        <f>IF(Table1[[#This Row],[h_Item Description]]="","",INDEX([1]!db[NB PAJAK],MATCH(Table1[[#This Row],[h_Item Description]],[1]!db[kode],0)))</f>
        <v/>
      </c>
      <c r="Q89" s="285"/>
      <c r="R89" s="286"/>
      <c r="T89" s="285" t="str">
        <f>Table1[[#This Row],[h_hargasetelahdiskon]]</f>
        <v/>
      </c>
      <c r="W89" s="289" t="str">
        <f ca="1">IF(Table1[[#This Row],[Item Description]]="","",IF(Table1[[#This Row],[//]]="",INDIRECT(ADDRESS(ROW()-1,COLUMN())),Table1[[#This Row],[//]]))</f>
        <v/>
      </c>
      <c r="X89" s="289" t="str">
        <f ca="1">IF(Table1[[#This Row],[h_id]]="","",COUNTIF(Table1[h_id],Table1[[#This Row],[h_id]]))</f>
        <v/>
      </c>
      <c r="Y89" s="285" t="str">
        <f>IF(Table1[Item Description]="","",Table1[[#This Row],[Qty]]*Table1[[#This Row],[Unit Price]])</f>
        <v/>
      </c>
      <c r="Z89" s="285" t="str">
        <f>IF(Table1[[#This Row],[h_hargasebelumdiskon]]="","",IF(Table1[[#This Row],[Disc 1]]="",0,Table1[[#This Row],[h_hargasebelumdiskon]]*Table1[[#This Row],[Disc 1]]))</f>
        <v/>
      </c>
      <c r="AA89" s="285" t="str">
        <f>IF(Table1[[#This Row],[h_hargasebelumdiskon]]="","",IF(Table1[[#This Row],[Disc 2]]="",0,(Table1[[#This Row],[h_hargasebelumdiskon]]-Table1[[#This Row],[h_disc 1]])*Table1[[#This Row],[Disc 2]]))</f>
        <v/>
      </c>
      <c r="AB89" s="285" t="str">
        <f>IF(Table1[Item Description]="","",Table1[[#This Row],[h_disc 1]]+Table1[[#This Row],[h_disc 2]])</f>
        <v/>
      </c>
      <c r="AC89" s="285" t="str">
        <f>IF(Table1[Item Description]="","",Table1[[#This Row],[h_hargasebelumdiskon]]-Table1[[#This Row],[h_diskon]])</f>
        <v/>
      </c>
      <c r="AD89" s="285" t="str">
        <f>IF(Table1[//]="","",SUMIF(Table1[h_id],Table1[h_id],Table1[h_hargasetelahdiskon]))</f>
        <v/>
      </c>
      <c r="AE89" s="285"/>
      <c r="AF89" s="285" t="str">
        <f>Table1[[#This Row],[Item Description]]&amp;Table1[[#This Row],[Unit]]&amp;Table1[[#This Row],[Unit Price]]</f>
        <v/>
      </c>
    </row>
    <row r="90" spans="1:32" x14ac:dyDescent="0.25">
      <c r="A90" s="289" t="str">
        <f>IF(Table1[[#This Row],[No. Invoice :]]="","",ROW())</f>
        <v/>
      </c>
      <c r="B90" s="289" t="str">
        <f>IF(Table1[h_Kode Sales :_1]="","",B$1+COUNT(B$2:B89))</f>
        <v/>
      </c>
      <c r="C90" s="283" t="str">
        <f>IF(Table1[[#This Row],[H_TGL]]="","",Table1[[#This Row],[H_TGL]]+C$1-1)</f>
        <v/>
      </c>
      <c r="H90" s="289" t="str">
        <f>IF(Table1[[#This Row],[h_No. Invoice :]]="","",CONCATENATE("AM"," ",Table1[[#This Row],[h_No. Invoice :]]))</f>
        <v/>
      </c>
      <c r="I90" s="290" t="str">
        <f>CONCATENATE(UPPER(Table1[[#This Row],[h_Kode Sales :_1]])," ",Table1[[#This Row],[h_Kode Sales :_2]])</f>
        <v xml:space="preserve"> </v>
      </c>
      <c r="J90" s="289" t="str">
        <f>IF(Table1[[#This Row],[h_toko]]="","",INDEX(Table2[e],IF(Table1[[#This Row],[h_toko]]="","",MATCH(Table1[[#This Row],[h_toko]],Table2[a],0)),))</f>
        <v/>
      </c>
      <c r="O90" s="289" t="str">
        <f>IF(Table1[[#This Row],[h_Item Description]]="","",INDEX([1]!db[NB PAJAK],MATCH(Table1[[#This Row],[h_Item Description]],[1]!db[kode],0)))</f>
        <v/>
      </c>
      <c r="Q90" s="285"/>
      <c r="R90" s="286"/>
      <c r="T90" s="285" t="str">
        <f>Table1[[#This Row],[h_hargasetelahdiskon]]</f>
        <v/>
      </c>
      <c r="W90" s="289" t="str">
        <f ca="1">IF(Table1[[#This Row],[Item Description]]="","",IF(Table1[[#This Row],[//]]="",INDIRECT(ADDRESS(ROW()-1,COLUMN())),Table1[[#This Row],[//]]))</f>
        <v/>
      </c>
      <c r="X90" s="289" t="str">
        <f ca="1">IF(Table1[[#This Row],[h_id]]="","",COUNTIF(Table1[h_id],Table1[[#This Row],[h_id]]))</f>
        <v/>
      </c>
      <c r="Y90" s="285" t="str">
        <f>IF(Table1[Item Description]="","",Table1[[#This Row],[Qty]]*Table1[[#This Row],[Unit Price]])</f>
        <v/>
      </c>
      <c r="Z90" s="285" t="str">
        <f>IF(Table1[[#This Row],[h_hargasebelumdiskon]]="","",IF(Table1[[#This Row],[Disc 1]]="",0,Table1[[#This Row],[h_hargasebelumdiskon]]*Table1[[#This Row],[Disc 1]]))</f>
        <v/>
      </c>
      <c r="AA90" s="285" t="str">
        <f>IF(Table1[[#This Row],[h_hargasebelumdiskon]]="","",IF(Table1[[#This Row],[Disc 2]]="",0,(Table1[[#This Row],[h_hargasebelumdiskon]]-Table1[[#This Row],[h_disc 1]])*Table1[[#This Row],[Disc 2]]))</f>
        <v/>
      </c>
      <c r="AB90" s="285" t="str">
        <f>IF(Table1[Item Description]="","",Table1[[#This Row],[h_disc 1]]+Table1[[#This Row],[h_disc 2]])</f>
        <v/>
      </c>
      <c r="AC90" s="285" t="str">
        <f>IF(Table1[Item Description]="","",Table1[[#This Row],[h_hargasebelumdiskon]]-Table1[[#This Row],[h_diskon]])</f>
        <v/>
      </c>
      <c r="AD90" s="285" t="str">
        <f>IF(Table1[//]="","",SUMIF(Table1[h_id],Table1[h_id],Table1[h_hargasetelahdiskon]))</f>
        <v/>
      </c>
      <c r="AE90" s="285"/>
      <c r="AF90" s="285" t="str">
        <f>Table1[[#This Row],[Item Description]]&amp;Table1[[#This Row],[Unit]]&amp;Table1[[#This Row],[Unit Price]]</f>
        <v/>
      </c>
    </row>
    <row r="91" spans="1:32" x14ac:dyDescent="0.25">
      <c r="A91" s="289" t="str">
        <f>IF(Table1[[#This Row],[No. Invoice :]]="","",ROW())</f>
        <v/>
      </c>
      <c r="B91" s="289" t="str">
        <f>IF(Table1[h_Kode Sales :_1]="","",B$1+COUNT(B$2:B90))</f>
        <v/>
      </c>
      <c r="C91" s="283" t="str">
        <f>IF(Table1[[#This Row],[H_TGL]]="","",Table1[[#This Row],[H_TGL]]+C$1-1)</f>
        <v/>
      </c>
      <c r="H91" s="289" t="str">
        <f>IF(Table1[[#This Row],[h_No. Invoice :]]="","",CONCATENATE("AM"," ",Table1[[#This Row],[h_No. Invoice :]]))</f>
        <v/>
      </c>
      <c r="I91" s="290" t="str">
        <f>CONCATENATE(UPPER(Table1[[#This Row],[h_Kode Sales :_1]])," ",Table1[[#This Row],[h_Kode Sales :_2]])</f>
        <v xml:space="preserve"> </v>
      </c>
      <c r="J91" s="289" t="str">
        <f>IF(Table1[[#This Row],[h_toko]]="","",INDEX(Table2[e],IF(Table1[[#This Row],[h_toko]]="","",MATCH(Table1[[#This Row],[h_toko]],Table2[a],0)),))</f>
        <v/>
      </c>
      <c r="O91" s="289" t="str">
        <f>IF(Table1[[#This Row],[h_Item Description]]="","",INDEX([1]!db[NB PAJAK],MATCH(Table1[[#This Row],[h_Item Description]],[1]!db[kode],0)))</f>
        <v/>
      </c>
      <c r="Q91" s="285"/>
      <c r="R91" s="286"/>
      <c r="T91" s="285" t="str">
        <f>Table1[[#This Row],[h_hargasetelahdiskon]]</f>
        <v/>
      </c>
      <c r="W91" s="289" t="str">
        <f ca="1">IF(Table1[[#This Row],[Item Description]]="","",IF(Table1[[#This Row],[//]]="",INDIRECT(ADDRESS(ROW()-1,COLUMN())),Table1[[#This Row],[//]]))</f>
        <v/>
      </c>
      <c r="X91" s="289" t="str">
        <f ca="1">IF(Table1[[#This Row],[h_id]]="","",COUNTIF(Table1[h_id],Table1[[#This Row],[h_id]]))</f>
        <v/>
      </c>
      <c r="Y91" s="285" t="str">
        <f>IF(Table1[Item Description]="","",Table1[[#This Row],[Qty]]*Table1[[#This Row],[Unit Price]])</f>
        <v/>
      </c>
      <c r="Z91" s="285" t="str">
        <f>IF(Table1[[#This Row],[h_hargasebelumdiskon]]="","",IF(Table1[[#This Row],[Disc 1]]="",0,Table1[[#This Row],[h_hargasebelumdiskon]]*Table1[[#This Row],[Disc 1]]))</f>
        <v/>
      </c>
      <c r="AA91" s="285" t="str">
        <f>IF(Table1[[#This Row],[h_hargasebelumdiskon]]="","",IF(Table1[[#This Row],[Disc 2]]="",0,(Table1[[#This Row],[h_hargasebelumdiskon]]-Table1[[#This Row],[h_disc 1]])*Table1[[#This Row],[Disc 2]]))</f>
        <v/>
      </c>
      <c r="AB91" s="285" t="str">
        <f>IF(Table1[Item Description]="","",Table1[[#This Row],[h_disc 1]]+Table1[[#This Row],[h_disc 2]])</f>
        <v/>
      </c>
      <c r="AC91" s="285" t="str">
        <f>IF(Table1[Item Description]="","",Table1[[#This Row],[h_hargasebelumdiskon]]-Table1[[#This Row],[h_diskon]])</f>
        <v/>
      </c>
      <c r="AD91" s="285" t="str">
        <f>IF(Table1[//]="","",SUMIF(Table1[h_id],Table1[h_id],Table1[h_hargasetelahdiskon]))</f>
        <v/>
      </c>
      <c r="AE91" s="285"/>
      <c r="AF91" s="285" t="str">
        <f>Table1[[#This Row],[Item Description]]&amp;Table1[[#This Row],[Unit]]&amp;Table1[[#This Row],[Unit Price]]</f>
        <v/>
      </c>
    </row>
    <row r="92" spans="1:32" x14ac:dyDescent="0.25">
      <c r="A92" s="289" t="str">
        <f>IF(Table1[[#This Row],[No. Invoice :]]="","",ROW())</f>
        <v/>
      </c>
      <c r="B92" s="289" t="str">
        <f>IF(Table1[h_Kode Sales :_1]="","",B$1+COUNT(B$2:B91))</f>
        <v/>
      </c>
      <c r="C92" s="283" t="str">
        <f>IF(Table1[[#This Row],[H_TGL]]="","",Table1[[#This Row],[H_TGL]]+C$1-1)</f>
        <v/>
      </c>
      <c r="H92" s="289" t="str">
        <f>IF(Table1[[#This Row],[h_No. Invoice :]]="","",CONCATENATE("AM"," ",Table1[[#This Row],[h_No. Invoice :]]))</f>
        <v/>
      </c>
      <c r="I92" s="290" t="str">
        <f>CONCATENATE(UPPER(Table1[[#This Row],[h_Kode Sales :_1]])," ",Table1[[#This Row],[h_Kode Sales :_2]])</f>
        <v xml:space="preserve"> </v>
      </c>
      <c r="J92" s="289" t="str">
        <f>IF(Table1[[#This Row],[h_toko]]="","",INDEX(Table2[e],IF(Table1[[#This Row],[h_toko]]="","",MATCH(Table1[[#This Row],[h_toko]],Table2[a],0)),))</f>
        <v/>
      </c>
      <c r="O92" s="289" t="str">
        <f>IF(Table1[[#This Row],[h_Item Description]]="","",INDEX([1]!db[NB PAJAK],MATCH(Table1[[#This Row],[h_Item Description]],[1]!db[kode],0)))</f>
        <v/>
      </c>
      <c r="Q92" s="285"/>
      <c r="R92" s="286"/>
      <c r="T92" s="285" t="str">
        <f>Table1[[#This Row],[h_hargasetelahdiskon]]</f>
        <v/>
      </c>
      <c r="W92" s="289" t="str">
        <f ca="1">IF(Table1[[#This Row],[Item Description]]="","",IF(Table1[[#This Row],[//]]="",INDIRECT(ADDRESS(ROW()-1,COLUMN())),Table1[[#This Row],[//]]))</f>
        <v/>
      </c>
      <c r="X92" s="289" t="str">
        <f ca="1">IF(Table1[[#This Row],[h_id]]="","",COUNTIF(Table1[h_id],Table1[[#This Row],[h_id]]))</f>
        <v/>
      </c>
      <c r="Y92" s="285" t="str">
        <f>IF(Table1[Item Description]="","",Table1[[#This Row],[Qty]]*Table1[[#This Row],[Unit Price]])</f>
        <v/>
      </c>
      <c r="Z92" s="285" t="str">
        <f>IF(Table1[[#This Row],[h_hargasebelumdiskon]]="","",IF(Table1[[#This Row],[Disc 1]]="",0,Table1[[#This Row],[h_hargasebelumdiskon]]*Table1[[#This Row],[Disc 1]]))</f>
        <v/>
      </c>
      <c r="AA92" s="285" t="str">
        <f>IF(Table1[[#This Row],[h_hargasebelumdiskon]]="","",IF(Table1[[#This Row],[Disc 2]]="",0,(Table1[[#This Row],[h_hargasebelumdiskon]]-Table1[[#This Row],[h_disc 1]])*Table1[[#This Row],[Disc 2]]))</f>
        <v/>
      </c>
      <c r="AB92" s="285" t="str">
        <f>IF(Table1[Item Description]="","",Table1[[#This Row],[h_disc 1]]+Table1[[#This Row],[h_disc 2]])</f>
        <v/>
      </c>
      <c r="AC92" s="285" t="str">
        <f>IF(Table1[Item Description]="","",Table1[[#This Row],[h_hargasebelumdiskon]]-Table1[[#This Row],[h_diskon]])</f>
        <v/>
      </c>
      <c r="AD92" s="285" t="str">
        <f>IF(Table1[//]="","",SUMIF(Table1[h_id],Table1[h_id],Table1[h_hargasetelahdiskon]))</f>
        <v/>
      </c>
      <c r="AE92" s="285"/>
      <c r="AF92" s="285" t="str">
        <f>Table1[[#This Row],[Item Description]]&amp;Table1[[#This Row],[Unit]]&amp;Table1[[#This Row],[Unit Price]]</f>
        <v/>
      </c>
    </row>
    <row r="93" spans="1:32" x14ac:dyDescent="0.25">
      <c r="A93" s="289" t="str">
        <f>IF(Table1[[#This Row],[No. Invoice :]]="","",ROW())</f>
        <v/>
      </c>
      <c r="B93" s="289" t="str">
        <f>IF(Table1[h_Kode Sales :_1]="","",B$1+COUNT(B$2:B92))</f>
        <v/>
      </c>
      <c r="C93" s="283" t="str">
        <f>IF(Table1[[#This Row],[H_TGL]]="","",Table1[[#This Row],[H_TGL]]+C$1-1)</f>
        <v/>
      </c>
      <c r="H93" s="289" t="str">
        <f>IF(Table1[[#This Row],[h_No. Invoice :]]="","",CONCATENATE("AM"," ",Table1[[#This Row],[h_No. Invoice :]]))</f>
        <v/>
      </c>
      <c r="I93" s="290" t="str">
        <f>CONCATENATE(UPPER(Table1[[#This Row],[h_Kode Sales :_1]])," ",Table1[[#This Row],[h_Kode Sales :_2]])</f>
        <v xml:space="preserve"> </v>
      </c>
      <c r="J93" s="289" t="str">
        <f>IF(Table1[[#This Row],[h_toko]]="","",INDEX(Table2[e],IF(Table1[[#This Row],[h_toko]]="","",MATCH(Table1[[#This Row],[h_toko]],Table2[a],0)),))</f>
        <v/>
      </c>
      <c r="O93" s="289" t="str">
        <f>IF(Table1[[#This Row],[h_Item Description]]="","",INDEX([1]!db[NB PAJAK],MATCH(Table1[[#This Row],[h_Item Description]],[1]!db[kode],0)))</f>
        <v/>
      </c>
      <c r="Q93" s="285"/>
      <c r="R93" s="286"/>
      <c r="T93" s="285" t="str">
        <f>Table1[[#This Row],[h_hargasetelahdiskon]]</f>
        <v/>
      </c>
      <c r="W93" s="289" t="str">
        <f ca="1">IF(Table1[[#This Row],[Item Description]]="","",IF(Table1[[#This Row],[//]]="",INDIRECT(ADDRESS(ROW()-1,COLUMN())),Table1[[#This Row],[//]]))</f>
        <v/>
      </c>
      <c r="X93" s="289" t="str">
        <f ca="1">IF(Table1[[#This Row],[h_id]]="","",COUNTIF(Table1[h_id],Table1[[#This Row],[h_id]]))</f>
        <v/>
      </c>
      <c r="Y93" s="285" t="str">
        <f>IF(Table1[Item Description]="","",Table1[[#This Row],[Qty]]*Table1[[#This Row],[Unit Price]])</f>
        <v/>
      </c>
      <c r="Z93" s="285" t="str">
        <f>IF(Table1[[#This Row],[h_hargasebelumdiskon]]="","",IF(Table1[[#This Row],[Disc 1]]="",0,Table1[[#This Row],[h_hargasebelumdiskon]]*Table1[[#This Row],[Disc 1]]))</f>
        <v/>
      </c>
      <c r="AA93" s="285" t="str">
        <f>IF(Table1[[#This Row],[h_hargasebelumdiskon]]="","",IF(Table1[[#This Row],[Disc 2]]="",0,(Table1[[#This Row],[h_hargasebelumdiskon]]-Table1[[#This Row],[h_disc 1]])*Table1[[#This Row],[Disc 2]]))</f>
        <v/>
      </c>
      <c r="AB93" s="285" t="str">
        <f>IF(Table1[Item Description]="","",Table1[[#This Row],[h_disc 1]]+Table1[[#This Row],[h_disc 2]])</f>
        <v/>
      </c>
      <c r="AC93" s="285" t="str">
        <f>IF(Table1[Item Description]="","",Table1[[#This Row],[h_hargasebelumdiskon]]-Table1[[#This Row],[h_diskon]])</f>
        <v/>
      </c>
      <c r="AD93" s="285" t="str">
        <f>IF(Table1[//]="","",SUMIF(Table1[h_id],Table1[h_id],Table1[h_hargasetelahdiskon]))</f>
        <v/>
      </c>
      <c r="AE93" s="285"/>
      <c r="AF93" s="285" t="str">
        <f>Table1[[#This Row],[Item Description]]&amp;Table1[[#This Row],[Unit]]&amp;Table1[[#This Row],[Unit Price]]</f>
        <v/>
      </c>
    </row>
    <row r="94" spans="1:32" x14ac:dyDescent="0.25">
      <c r="A94" s="289" t="str">
        <f>IF(Table1[[#This Row],[No. Invoice :]]="","",ROW())</f>
        <v/>
      </c>
      <c r="B94" s="289" t="str">
        <f>IF(Table1[h_Kode Sales :_1]="","",B$1+COUNT(B$2:B93))</f>
        <v/>
      </c>
      <c r="C94" s="283" t="str">
        <f>IF(Table1[[#This Row],[H_TGL]]="","",Table1[[#This Row],[H_TGL]]+C$1-1)</f>
        <v/>
      </c>
      <c r="H94" s="289" t="str">
        <f>IF(Table1[[#This Row],[h_No. Invoice :]]="","",CONCATENATE("AM"," ",Table1[[#This Row],[h_No. Invoice :]]))</f>
        <v/>
      </c>
      <c r="I94" s="290" t="str">
        <f>CONCATENATE(UPPER(Table1[[#This Row],[h_Kode Sales :_1]])," ",Table1[[#This Row],[h_Kode Sales :_2]])</f>
        <v xml:space="preserve"> </v>
      </c>
      <c r="J94" s="289" t="str">
        <f>IF(Table1[[#This Row],[h_toko]]="","",INDEX(Table2[e],IF(Table1[[#This Row],[h_toko]]="","",MATCH(Table1[[#This Row],[h_toko]],Table2[a],0)),))</f>
        <v/>
      </c>
      <c r="O94" s="289" t="str">
        <f>IF(Table1[[#This Row],[h_Item Description]]="","",INDEX([1]!db[NB PAJAK],MATCH(Table1[[#This Row],[h_Item Description]],[1]!db[kode],0)))</f>
        <v/>
      </c>
      <c r="Q94" s="285"/>
      <c r="R94" s="286"/>
      <c r="T94" s="285" t="str">
        <f>Table1[[#This Row],[h_hargasetelahdiskon]]</f>
        <v/>
      </c>
      <c r="W94" s="289" t="str">
        <f ca="1">IF(Table1[[#This Row],[Item Description]]="","",IF(Table1[[#This Row],[//]]="",INDIRECT(ADDRESS(ROW()-1,COLUMN())),Table1[[#This Row],[//]]))</f>
        <v/>
      </c>
      <c r="X94" s="289" t="str">
        <f ca="1">IF(Table1[[#This Row],[h_id]]="","",COUNTIF(Table1[h_id],Table1[[#This Row],[h_id]]))</f>
        <v/>
      </c>
      <c r="Y94" s="285" t="str">
        <f>IF(Table1[Item Description]="","",Table1[[#This Row],[Qty]]*Table1[[#This Row],[Unit Price]])</f>
        <v/>
      </c>
      <c r="Z94" s="285" t="str">
        <f>IF(Table1[[#This Row],[h_hargasebelumdiskon]]="","",IF(Table1[[#This Row],[Disc 1]]="",0,Table1[[#This Row],[h_hargasebelumdiskon]]*Table1[[#This Row],[Disc 1]]))</f>
        <v/>
      </c>
      <c r="AA94" s="285" t="str">
        <f>IF(Table1[[#This Row],[h_hargasebelumdiskon]]="","",IF(Table1[[#This Row],[Disc 2]]="",0,(Table1[[#This Row],[h_hargasebelumdiskon]]-Table1[[#This Row],[h_disc 1]])*Table1[[#This Row],[Disc 2]]))</f>
        <v/>
      </c>
      <c r="AB94" s="285" t="str">
        <f>IF(Table1[Item Description]="","",Table1[[#This Row],[h_disc 1]]+Table1[[#This Row],[h_disc 2]])</f>
        <v/>
      </c>
      <c r="AC94" s="285" t="str">
        <f>IF(Table1[Item Description]="","",Table1[[#This Row],[h_hargasebelumdiskon]]-Table1[[#This Row],[h_diskon]])</f>
        <v/>
      </c>
      <c r="AD94" s="285" t="str">
        <f>IF(Table1[//]="","",SUMIF(Table1[h_id],Table1[h_id],Table1[h_hargasetelahdiskon]))</f>
        <v/>
      </c>
      <c r="AE94" s="285"/>
      <c r="AF94" s="285" t="str">
        <f>Table1[[#This Row],[Item Description]]&amp;Table1[[#This Row],[Unit]]&amp;Table1[[#This Row],[Unit Price]]</f>
        <v/>
      </c>
    </row>
    <row r="95" spans="1:32" x14ac:dyDescent="0.25">
      <c r="A95" s="289" t="str">
        <f>IF(Table1[[#This Row],[No. Invoice :]]="","",ROW())</f>
        <v/>
      </c>
      <c r="B95" s="289" t="str">
        <f>IF(Table1[h_Kode Sales :_1]="","",B$1+COUNT(B$2:B94))</f>
        <v/>
      </c>
      <c r="C95" s="283" t="str">
        <f>IF(Table1[[#This Row],[H_TGL]]="","",Table1[[#This Row],[H_TGL]]+C$1-1)</f>
        <v/>
      </c>
      <c r="H95" s="289" t="str">
        <f>IF(Table1[[#This Row],[h_No. Invoice :]]="","",CONCATENATE("AM"," ",Table1[[#This Row],[h_No. Invoice :]]))</f>
        <v/>
      </c>
      <c r="I95" s="290" t="str">
        <f>CONCATENATE(UPPER(Table1[[#This Row],[h_Kode Sales :_1]])," ",Table1[[#This Row],[h_Kode Sales :_2]])</f>
        <v xml:space="preserve"> </v>
      </c>
      <c r="J95" s="289" t="str">
        <f>IF(Table1[[#This Row],[h_toko]]="","",INDEX(Table2[e],IF(Table1[[#This Row],[h_toko]]="","",MATCH(Table1[[#This Row],[h_toko]],Table2[a],0)),))</f>
        <v/>
      </c>
      <c r="O95" s="289" t="str">
        <f>IF(Table1[[#This Row],[h_Item Description]]="","",INDEX([1]!db[NB PAJAK],MATCH(Table1[[#This Row],[h_Item Description]],[1]!db[kode],0)))</f>
        <v/>
      </c>
      <c r="Q95" s="285"/>
      <c r="R95" s="286"/>
      <c r="T95" s="285" t="str">
        <f>Table1[[#This Row],[h_hargasetelahdiskon]]</f>
        <v/>
      </c>
      <c r="W95" s="289" t="str">
        <f ca="1">IF(Table1[[#This Row],[Item Description]]="","",IF(Table1[[#This Row],[//]]="",INDIRECT(ADDRESS(ROW()-1,COLUMN())),Table1[[#This Row],[//]]))</f>
        <v/>
      </c>
      <c r="X95" s="289" t="str">
        <f ca="1">IF(Table1[[#This Row],[h_id]]="","",COUNTIF(Table1[h_id],Table1[[#This Row],[h_id]]))</f>
        <v/>
      </c>
      <c r="Y95" s="285" t="str">
        <f>IF(Table1[Item Description]="","",Table1[[#This Row],[Qty]]*Table1[[#This Row],[Unit Price]])</f>
        <v/>
      </c>
      <c r="Z95" s="285" t="str">
        <f>IF(Table1[[#This Row],[h_hargasebelumdiskon]]="","",IF(Table1[[#This Row],[Disc 1]]="",0,Table1[[#This Row],[h_hargasebelumdiskon]]*Table1[[#This Row],[Disc 1]]))</f>
        <v/>
      </c>
      <c r="AA95" s="285" t="str">
        <f>IF(Table1[[#This Row],[h_hargasebelumdiskon]]="","",IF(Table1[[#This Row],[Disc 2]]="",0,(Table1[[#This Row],[h_hargasebelumdiskon]]-Table1[[#This Row],[h_disc 1]])*Table1[[#This Row],[Disc 2]]))</f>
        <v/>
      </c>
      <c r="AB95" s="285" t="str">
        <f>IF(Table1[Item Description]="","",Table1[[#This Row],[h_disc 1]]+Table1[[#This Row],[h_disc 2]])</f>
        <v/>
      </c>
      <c r="AC95" s="285" t="str">
        <f>IF(Table1[Item Description]="","",Table1[[#This Row],[h_hargasebelumdiskon]]-Table1[[#This Row],[h_diskon]])</f>
        <v/>
      </c>
      <c r="AD95" s="285" t="str">
        <f>IF(Table1[//]="","",SUMIF(Table1[h_id],Table1[h_id],Table1[h_hargasetelahdiskon]))</f>
        <v/>
      </c>
      <c r="AE95" s="285"/>
      <c r="AF95" s="285" t="str">
        <f>Table1[[#This Row],[Item Description]]&amp;Table1[[#This Row],[Unit]]&amp;Table1[[#This Row],[Unit Price]]</f>
        <v/>
      </c>
    </row>
    <row r="96" spans="1:32" x14ac:dyDescent="0.25">
      <c r="A96" s="289" t="str">
        <f>IF(Table1[[#This Row],[No. Invoice :]]="","",ROW())</f>
        <v/>
      </c>
      <c r="B96" s="289" t="str">
        <f>IF(Table1[h_Kode Sales :_1]="","",B$1+COUNT(B$2:B95))</f>
        <v/>
      </c>
      <c r="C96" s="283" t="str">
        <f>IF(Table1[[#This Row],[H_TGL]]="","",Table1[[#This Row],[H_TGL]]+C$1-1)</f>
        <v/>
      </c>
      <c r="H96" s="289" t="str">
        <f>IF(Table1[[#This Row],[h_No. Invoice :]]="","",CONCATENATE("AM"," ",Table1[[#This Row],[h_No. Invoice :]]))</f>
        <v/>
      </c>
      <c r="I96" s="290" t="str">
        <f>CONCATENATE(UPPER(Table1[[#This Row],[h_Kode Sales :_1]])," ",Table1[[#This Row],[h_Kode Sales :_2]])</f>
        <v xml:space="preserve"> </v>
      </c>
      <c r="J96" s="289" t="str">
        <f>IF(Table1[[#This Row],[h_toko]]="","",INDEX(Table2[e],IF(Table1[[#This Row],[h_toko]]="","",MATCH(Table1[[#This Row],[h_toko]],Table2[a],0)),))</f>
        <v/>
      </c>
      <c r="O96" s="289" t="str">
        <f>IF(Table1[[#This Row],[h_Item Description]]="","",INDEX([1]!db[NB PAJAK],MATCH(Table1[[#This Row],[h_Item Description]],[1]!db[kode],0)))</f>
        <v/>
      </c>
      <c r="Q96" s="285"/>
      <c r="R96" s="286"/>
      <c r="T96" s="285" t="str">
        <f>Table1[[#This Row],[h_hargasetelahdiskon]]</f>
        <v/>
      </c>
      <c r="W96" s="289" t="str">
        <f ca="1">IF(Table1[[#This Row],[Item Description]]="","",IF(Table1[[#This Row],[//]]="",INDIRECT(ADDRESS(ROW()-1,COLUMN())),Table1[[#This Row],[//]]))</f>
        <v/>
      </c>
      <c r="X96" s="289" t="str">
        <f ca="1">IF(Table1[[#This Row],[h_id]]="","",COUNTIF(Table1[h_id],Table1[[#This Row],[h_id]]))</f>
        <v/>
      </c>
      <c r="Y96" s="285" t="str">
        <f>IF(Table1[Item Description]="","",Table1[[#This Row],[Qty]]*Table1[[#This Row],[Unit Price]])</f>
        <v/>
      </c>
      <c r="Z96" s="285" t="str">
        <f>IF(Table1[[#This Row],[h_hargasebelumdiskon]]="","",IF(Table1[[#This Row],[Disc 1]]="",0,Table1[[#This Row],[h_hargasebelumdiskon]]*Table1[[#This Row],[Disc 1]]))</f>
        <v/>
      </c>
      <c r="AA96" s="285" t="str">
        <f>IF(Table1[[#This Row],[h_hargasebelumdiskon]]="","",IF(Table1[[#This Row],[Disc 2]]="",0,(Table1[[#This Row],[h_hargasebelumdiskon]]-Table1[[#This Row],[h_disc 1]])*Table1[[#This Row],[Disc 2]]))</f>
        <v/>
      </c>
      <c r="AB96" s="285" t="str">
        <f>IF(Table1[Item Description]="","",Table1[[#This Row],[h_disc 1]]+Table1[[#This Row],[h_disc 2]])</f>
        <v/>
      </c>
      <c r="AC96" s="285" t="str">
        <f>IF(Table1[Item Description]="","",Table1[[#This Row],[h_hargasebelumdiskon]]-Table1[[#This Row],[h_diskon]])</f>
        <v/>
      </c>
      <c r="AD96" s="285" t="str">
        <f>IF(Table1[//]="","",SUMIF(Table1[h_id],Table1[h_id],Table1[h_hargasetelahdiskon]))</f>
        <v/>
      </c>
      <c r="AE96" s="285"/>
      <c r="AF96" s="285" t="str">
        <f>Table1[[#This Row],[Item Description]]&amp;Table1[[#This Row],[Unit]]&amp;Table1[[#This Row],[Unit Price]]</f>
        <v/>
      </c>
    </row>
    <row r="97" spans="1:32" x14ac:dyDescent="0.25">
      <c r="A97" s="289" t="str">
        <f>IF(Table1[[#This Row],[No. Invoice :]]="","",ROW())</f>
        <v/>
      </c>
      <c r="B97" s="289" t="str">
        <f>IF(Table1[h_Kode Sales :_1]="","",B$1+COUNT(B$2:B96))</f>
        <v/>
      </c>
      <c r="C97" s="283" t="str">
        <f>IF(Table1[[#This Row],[H_TGL]]="","",Table1[[#This Row],[H_TGL]]+C$1-1)</f>
        <v/>
      </c>
      <c r="H97" s="289" t="str">
        <f>IF(Table1[[#This Row],[h_No. Invoice :]]="","",CONCATENATE("AM"," ",Table1[[#This Row],[h_No. Invoice :]]))</f>
        <v/>
      </c>
      <c r="I97" s="290" t="str">
        <f>CONCATENATE(UPPER(Table1[[#This Row],[h_Kode Sales :_1]])," ",Table1[[#This Row],[h_Kode Sales :_2]])</f>
        <v xml:space="preserve"> </v>
      </c>
      <c r="J97" s="289" t="str">
        <f>IF(Table1[[#This Row],[h_toko]]="","",INDEX(Table2[e],IF(Table1[[#This Row],[h_toko]]="","",MATCH(Table1[[#This Row],[h_toko]],Table2[a],0)),))</f>
        <v/>
      </c>
      <c r="O97" s="289" t="str">
        <f>IF(Table1[[#This Row],[h_Item Description]]="","",INDEX([1]!db[NB PAJAK],MATCH(Table1[[#This Row],[h_Item Description]],[1]!db[kode],0)))</f>
        <v/>
      </c>
      <c r="Q97" s="285"/>
      <c r="R97" s="286"/>
      <c r="T97" s="285" t="str">
        <f>Table1[[#This Row],[h_hargasetelahdiskon]]</f>
        <v/>
      </c>
      <c r="W97" s="289" t="str">
        <f ca="1">IF(Table1[[#This Row],[Item Description]]="","",IF(Table1[[#This Row],[//]]="",INDIRECT(ADDRESS(ROW()-1,COLUMN())),Table1[[#This Row],[//]]))</f>
        <v/>
      </c>
      <c r="X97" s="289" t="str">
        <f ca="1">IF(Table1[[#This Row],[h_id]]="","",COUNTIF(Table1[h_id],Table1[[#This Row],[h_id]]))</f>
        <v/>
      </c>
      <c r="Y97" s="285" t="str">
        <f>IF(Table1[Item Description]="","",Table1[[#This Row],[Qty]]*Table1[[#This Row],[Unit Price]])</f>
        <v/>
      </c>
      <c r="Z97" s="285" t="str">
        <f>IF(Table1[[#This Row],[h_hargasebelumdiskon]]="","",IF(Table1[[#This Row],[Disc 1]]="",0,Table1[[#This Row],[h_hargasebelumdiskon]]*Table1[[#This Row],[Disc 1]]))</f>
        <v/>
      </c>
      <c r="AA97" s="285" t="str">
        <f>IF(Table1[[#This Row],[h_hargasebelumdiskon]]="","",IF(Table1[[#This Row],[Disc 2]]="",0,(Table1[[#This Row],[h_hargasebelumdiskon]]-Table1[[#This Row],[h_disc 1]])*Table1[[#This Row],[Disc 2]]))</f>
        <v/>
      </c>
      <c r="AB97" s="285" t="str">
        <f>IF(Table1[Item Description]="","",Table1[[#This Row],[h_disc 1]]+Table1[[#This Row],[h_disc 2]])</f>
        <v/>
      </c>
      <c r="AC97" s="285" t="str">
        <f>IF(Table1[Item Description]="","",Table1[[#This Row],[h_hargasebelumdiskon]]-Table1[[#This Row],[h_diskon]])</f>
        <v/>
      </c>
      <c r="AD97" s="285" t="str">
        <f>IF(Table1[//]="","",SUMIF(Table1[h_id],Table1[h_id],Table1[h_hargasetelahdiskon]))</f>
        <v/>
      </c>
      <c r="AE97" s="285"/>
      <c r="AF97" s="285" t="str">
        <f>Table1[[#This Row],[Item Description]]&amp;Table1[[#This Row],[Unit]]&amp;Table1[[#This Row],[Unit Price]]</f>
        <v/>
      </c>
    </row>
    <row r="98" spans="1:32" x14ac:dyDescent="0.25">
      <c r="A98" s="289" t="str">
        <f>IF(Table1[[#This Row],[No. Invoice :]]="","",ROW())</f>
        <v/>
      </c>
      <c r="B98" s="289" t="str">
        <f>IF(Table1[h_Kode Sales :_1]="","",B$1+COUNT(B$2:B97))</f>
        <v/>
      </c>
      <c r="C98" s="283" t="str">
        <f>IF(Table1[[#This Row],[H_TGL]]="","",Table1[[#This Row],[H_TGL]]+C$1-1)</f>
        <v/>
      </c>
      <c r="H98" s="289" t="str">
        <f>IF(Table1[[#This Row],[h_No. Invoice :]]="","",CONCATENATE("AM"," ",Table1[[#This Row],[h_No. Invoice :]]))</f>
        <v/>
      </c>
      <c r="I98" s="290" t="str">
        <f>CONCATENATE(UPPER(Table1[[#This Row],[h_Kode Sales :_1]])," ",Table1[[#This Row],[h_Kode Sales :_2]])</f>
        <v xml:space="preserve"> </v>
      </c>
      <c r="J98" s="289" t="str">
        <f>IF(Table1[[#This Row],[h_toko]]="","",INDEX(Table2[e],IF(Table1[[#This Row],[h_toko]]="","",MATCH(Table1[[#This Row],[h_toko]],Table2[a],0)),))</f>
        <v/>
      </c>
      <c r="O98" s="289" t="str">
        <f>IF(Table1[[#This Row],[h_Item Description]]="","",INDEX([1]!db[NB PAJAK],MATCH(Table1[[#This Row],[h_Item Description]],[1]!db[kode],0)))</f>
        <v/>
      </c>
      <c r="Q98" s="285"/>
      <c r="R98" s="286"/>
      <c r="T98" s="285" t="str">
        <f>Table1[[#This Row],[h_hargasetelahdiskon]]</f>
        <v/>
      </c>
      <c r="W98" s="289" t="str">
        <f ca="1">IF(Table1[[#This Row],[Item Description]]="","",IF(Table1[[#This Row],[//]]="",INDIRECT(ADDRESS(ROW()-1,COLUMN())),Table1[[#This Row],[//]]))</f>
        <v/>
      </c>
      <c r="X98" s="289" t="str">
        <f ca="1">IF(Table1[[#This Row],[h_id]]="","",COUNTIF(Table1[h_id],Table1[[#This Row],[h_id]]))</f>
        <v/>
      </c>
      <c r="Y98" s="285" t="str">
        <f>IF(Table1[Item Description]="","",Table1[[#This Row],[Qty]]*Table1[[#This Row],[Unit Price]])</f>
        <v/>
      </c>
      <c r="Z98" s="285" t="str">
        <f>IF(Table1[[#This Row],[h_hargasebelumdiskon]]="","",IF(Table1[[#This Row],[Disc 1]]="",0,Table1[[#This Row],[h_hargasebelumdiskon]]*Table1[[#This Row],[Disc 1]]))</f>
        <v/>
      </c>
      <c r="AA98" s="285" t="str">
        <f>IF(Table1[[#This Row],[h_hargasebelumdiskon]]="","",IF(Table1[[#This Row],[Disc 2]]="",0,(Table1[[#This Row],[h_hargasebelumdiskon]]-Table1[[#This Row],[h_disc 1]])*Table1[[#This Row],[Disc 2]]))</f>
        <v/>
      </c>
      <c r="AB98" s="285" t="str">
        <f>IF(Table1[Item Description]="","",Table1[[#This Row],[h_disc 1]]+Table1[[#This Row],[h_disc 2]])</f>
        <v/>
      </c>
      <c r="AC98" s="285" t="str">
        <f>IF(Table1[Item Description]="","",Table1[[#This Row],[h_hargasebelumdiskon]]-Table1[[#This Row],[h_diskon]])</f>
        <v/>
      </c>
      <c r="AD98" s="285" t="str">
        <f>IF(Table1[//]="","",SUMIF(Table1[h_id],Table1[h_id],Table1[h_hargasetelahdiskon]))</f>
        <v/>
      </c>
      <c r="AE98" s="285"/>
      <c r="AF98" s="285" t="str">
        <f>Table1[[#This Row],[Item Description]]&amp;Table1[[#This Row],[Unit]]&amp;Table1[[#This Row],[Unit Price]]</f>
        <v/>
      </c>
    </row>
    <row r="99" spans="1:32" x14ac:dyDescent="0.25">
      <c r="A99" s="289" t="str">
        <f>IF(Table1[[#This Row],[No. Invoice :]]="","",ROW())</f>
        <v/>
      </c>
      <c r="B99" s="289" t="str">
        <f>IF(Table1[h_Kode Sales :_1]="","",B$1+COUNT(B$2:B98))</f>
        <v/>
      </c>
      <c r="C99" s="283" t="str">
        <f>IF(Table1[[#This Row],[H_TGL]]="","",Table1[[#This Row],[H_TGL]]+C$1-1)</f>
        <v/>
      </c>
      <c r="H99" s="289" t="str">
        <f>IF(Table1[[#This Row],[h_No. Invoice :]]="","",CONCATENATE("AM"," ",Table1[[#This Row],[h_No. Invoice :]]))</f>
        <v/>
      </c>
      <c r="I99" s="290" t="str">
        <f>CONCATENATE(UPPER(Table1[[#This Row],[h_Kode Sales :_1]])," ",Table1[[#This Row],[h_Kode Sales :_2]])</f>
        <v xml:space="preserve"> </v>
      </c>
      <c r="J99" s="289" t="str">
        <f>IF(Table1[[#This Row],[h_toko]]="","",INDEX(Table2[e],IF(Table1[[#This Row],[h_toko]]="","",MATCH(Table1[[#This Row],[h_toko]],Table2[a],0)),))</f>
        <v/>
      </c>
      <c r="O99" s="289" t="str">
        <f>IF(Table1[[#This Row],[h_Item Description]]="","",INDEX([1]!db[NB PAJAK],MATCH(Table1[[#This Row],[h_Item Description]],[1]!db[kode],0)))</f>
        <v/>
      </c>
      <c r="Q99" s="285"/>
      <c r="R99" s="286"/>
      <c r="T99" s="285" t="str">
        <f>Table1[[#This Row],[h_hargasetelahdiskon]]</f>
        <v/>
      </c>
      <c r="W99" s="289" t="str">
        <f ca="1">IF(Table1[[#This Row],[Item Description]]="","",IF(Table1[[#This Row],[//]]="",INDIRECT(ADDRESS(ROW()-1,COLUMN())),Table1[[#This Row],[//]]))</f>
        <v/>
      </c>
      <c r="X99" s="289" t="str">
        <f ca="1">IF(Table1[[#This Row],[h_id]]="","",COUNTIF(Table1[h_id],Table1[[#This Row],[h_id]]))</f>
        <v/>
      </c>
      <c r="Y99" s="285" t="str">
        <f>IF(Table1[Item Description]="","",Table1[[#This Row],[Qty]]*Table1[[#This Row],[Unit Price]])</f>
        <v/>
      </c>
      <c r="Z99" s="285" t="str">
        <f>IF(Table1[[#This Row],[h_hargasebelumdiskon]]="","",IF(Table1[[#This Row],[Disc 1]]="",0,Table1[[#This Row],[h_hargasebelumdiskon]]*Table1[[#This Row],[Disc 1]]))</f>
        <v/>
      </c>
      <c r="AA99" s="285" t="str">
        <f>IF(Table1[[#This Row],[h_hargasebelumdiskon]]="","",IF(Table1[[#This Row],[Disc 2]]="",0,(Table1[[#This Row],[h_hargasebelumdiskon]]-Table1[[#This Row],[h_disc 1]])*Table1[[#This Row],[Disc 2]]))</f>
        <v/>
      </c>
      <c r="AB99" s="285" t="str">
        <f>IF(Table1[Item Description]="","",Table1[[#This Row],[h_disc 1]]+Table1[[#This Row],[h_disc 2]])</f>
        <v/>
      </c>
      <c r="AC99" s="285" t="str">
        <f>IF(Table1[Item Description]="","",Table1[[#This Row],[h_hargasebelumdiskon]]-Table1[[#This Row],[h_diskon]])</f>
        <v/>
      </c>
      <c r="AD99" s="285" t="str">
        <f>IF(Table1[//]="","",SUMIF(Table1[h_id],Table1[h_id],Table1[h_hargasetelahdiskon]))</f>
        <v/>
      </c>
      <c r="AE99" s="285"/>
      <c r="AF99" s="285" t="str">
        <f>Table1[[#This Row],[Item Description]]&amp;Table1[[#This Row],[Unit]]&amp;Table1[[#This Row],[Unit Price]]</f>
        <v/>
      </c>
    </row>
    <row r="100" spans="1:32" x14ac:dyDescent="0.25">
      <c r="A100" s="289" t="str">
        <f>IF(Table1[[#This Row],[No. Invoice :]]="","",ROW())</f>
        <v/>
      </c>
      <c r="B100" s="289" t="str">
        <f>IF(Table1[h_Kode Sales :_1]="","",B$1+COUNT(B$2:B99))</f>
        <v/>
      </c>
      <c r="C100" s="283" t="str">
        <f>IF(Table1[[#This Row],[H_TGL]]="","",Table1[[#This Row],[H_TGL]]+C$1-1)</f>
        <v/>
      </c>
      <c r="H100" s="289" t="str">
        <f>IF(Table1[[#This Row],[h_No. Invoice :]]="","",CONCATENATE("AM"," ",Table1[[#This Row],[h_No. Invoice :]]))</f>
        <v/>
      </c>
      <c r="I100" s="290" t="str">
        <f>CONCATENATE(UPPER(Table1[[#This Row],[h_Kode Sales :_1]])," ",Table1[[#This Row],[h_Kode Sales :_2]])</f>
        <v xml:space="preserve"> </v>
      </c>
      <c r="J100" s="289" t="str">
        <f>IF(Table1[[#This Row],[h_toko]]="","",INDEX(Table2[e],IF(Table1[[#This Row],[h_toko]]="","",MATCH(Table1[[#This Row],[h_toko]],Table2[a],0)),))</f>
        <v/>
      </c>
      <c r="O100" s="289" t="str">
        <f>IF(Table1[[#This Row],[h_Item Description]]="","",INDEX([1]!db[NB PAJAK],MATCH(Table1[[#This Row],[h_Item Description]],[1]!db[kode],0)))</f>
        <v/>
      </c>
      <c r="Q100" s="285"/>
      <c r="R100" s="286"/>
      <c r="T100" s="285" t="str">
        <f>Table1[[#This Row],[h_hargasetelahdiskon]]</f>
        <v/>
      </c>
      <c r="W100" s="289" t="str">
        <f ca="1">IF(Table1[[#This Row],[Item Description]]="","",IF(Table1[[#This Row],[//]]="",INDIRECT(ADDRESS(ROW()-1,COLUMN())),Table1[[#This Row],[//]]))</f>
        <v/>
      </c>
      <c r="X100" s="289" t="str">
        <f ca="1">IF(Table1[[#This Row],[h_id]]="","",COUNTIF(Table1[h_id],Table1[[#This Row],[h_id]]))</f>
        <v/>
      </c>
      <c r="Y100" s="285" t="str">
        <f>IF(Table1[Item Description]="","",Table1[[#This Row],[Qty]]*Table1[[#This Row],[Unit Price]])</f>
        <v/>
      </c>
      <c r="Z100" s="285" t="str">
        <f>IF(Table1[[#This Row],[h_hargasebelumdiskon]]="","",IF(Table1[[#This Row],[Disc 1]]="",0,Table1[[#This Row],[h_hargasebelumdiskon]]*Table1[[#This Row],[Disc 1]]))</f>
        <v/>
      </c>
      <c r="AA100" s="285" t="str">
        <f>IF(Table1[[#This Row],[h_hargasebelumdiskon]]="","",IF(Table1[[#This Row],[Disc 2]]="",0,(Table1[[#This Row],[h_hargasebelumdiskon]]-Table1[[#This Row],[h_disc 1]])*Table1[[#This Row],[Disc 2]]))</f>
        <v/>
      </c>
      <c r="AB100" s="285" t="str">
        <f>IF(Table1[Item Description]="","",Table1[[#This Row],[h_disc 1]]+Table1[[#This Row],[h_disc 2]])</f>
        <v/>
      </c>
      <c r="AC100" s="285" t="str">
        <f>IF(Table1[Item Description]="","",Table1[[#This Row],[h_hargasebelumdiskon]]-Table1[[#This Row],[h_diskon]])</f>
        <v/>
      </c>
      <c r="AD100" s="285" t="str">
        <f>IF(Table1[//]="","",SUMIF(Table1[h_id],Table1[h_id],Table1[h_hargasetelahdiskon]))</f>
        <v/>
      </c>
      <c r="AE100" s="285"/>
      <c r="AF100" s="285" t="str">
        <f>Table1[[#This Row],[Item Description]]&amp;Table1[[#This Row],[Unit]]&amp;Table1[[#This Row],[Unit Price]]</f>
        <v/>
      </c>
    </row>
    <row r="101" spans="1:32" x14ac:dyDescent="0.25">
      <c r="A101" s="289" t="str">
        <f>IF(Table1[[#This Row],[No. Invoice :]]="","",ROW())</f>
        <v/>
      </c>
      <c r="B101" s="289" t="str">
        <f>IF(Table1[h_Kode Sales :_1]="","",B$1+COUNT(B$2:B100))</f>
        <v/>
      </c>
      <c r="C101" s="283" t="str">
        <f>IF(Table1[[#This Row],[H_TGL]]="","",Table1[[#This Row],[H_TGL]]+C$1-1)</f>
        <v/>
      </c>
      <c r="H101" s="289" t="str">
        <f>IF(Table1[[#This Row],[h_No. Invoice :]]="","",CONCATENATE("AM"," ",Table1[[#This Row],[h_No. Invoice :]]))</f>
        <v/>
      </c>
      <c r="I101" s="290" t="str">
        <f>CONCATENATE(UPPER(Table1[[#This Row],[h_Kode Sales :_1]])," ",Table1[[#This Row],[h_Kode Sales :_2]])</f>
        <v xml:space="preserve"> </v>
      </c>
      <c r="J101" s="289" t="str">
        <f>IF(Table1[[#This Row],[h_toko]]="","",INDEX(Table2[e],IF(Table1[[#This Row],[h_toko]]="","",MATCH(Table1[[#This Row],[h_toko]],Table2[a],0)),))</f>
        <v/>
      </c>
      <c r="O101" s="289" t="str">
        <f>IF(Table1[[#This Row],[h_Item Description]]="","",INDEX([1]!db[NB PAJAK],MATCH(Table1[[#This Row],[h_Item Description]],[1]!db[kode],0)))</f>
        <v/>
      </c>
      <c r="Q101" s="285"/>
      <c r="R101" s="286"/>
      <c r="T101" s="285" t="str">
        <f>Table1[[#This Row],[h_hargasetelahdiskon]]</f>
        <v/>
      </c>
      <c r="W101" s="289" t="str">
        <f ca="1">IF(Table1[[#This Row],[Item Description]]="","",IF(Table1[[#This Row],[//]]="",INDIRECT(ADDRESS(ROW()-1,COLUMN())),Table1[[#This Row],[//]]))</f>
        <v/>
      </c>
      <c r="X101" s="289" t="str">
        <f ca="1">IF(Table1[[#This Row],[h_id]]="","",COUNTIF(Table1[h_id],Table1[[#This Row],[h_id]]))</f>
        <v/>
      </c>
      <c r="Y101" s="285" t="str">
        <f>IF(Table1[Item Description]="","",Table1[[#This Row],[Qty]]*Table1[[#This Row],[Unit Price]])</f>
        <v/>
      </c>
      <c r="Z101" s="285" t="str">
        <f>IF(Table1[[#This Row],[h_hargasebelumdiskon]]="","",IF(Table1[[#This Row],[Disc 1]]="",0,Table1[[#This Row],[h_hargasebelumdiskon]]*Table1[[#This Row],[Disc 1]]))</f>
        <v/>
      </c>
      <c r="AA101" s="285" t="str">
        <f>IF(Table1[[#This Row],[h_hargasebelumdiskon]]="","",IF(Table1[[#This Row],[Disc 2]]="",0,(Table1[[#This Row],[h_hargasebelumdiskon]]-Table1[[#This Row],[h_disc 1]])*Table1[[#This Row],[Disc 2]]))</f>
        <v/>
      </c>
      <c r="AB101" s="285" t="str">
        <f>IF(Table1[Item Description]="","",Table1[[#This Row],[h_disc 1]]+Table1[[#This Row],[h_disc 2]])</f>
        <v/>
      </c>
      <c r="AC101" s="285" t="str">
        <f>IF(Table1[Item Description]="","",Table1[[#This Row],[h_hargasebelumdiskon]]-Table1[[#This Row],[h_diskon]])</f>
        <v/>
      </c>
      <c r="AD101" s="285" t="str">
        <f>IF(Table1[//]="","",SUMIF(Table1[h_id],Table1[h_id],Table1[h_hargasetelahdiskon]))</f>
        <v/>
      </c>
      <c r="AE101" s="285"/>
      <c r="AF101" s="285" t="str">
        <f>Table1[[#This Row],[Item Description]]&amp;Table1[[#This Row],[Unit]]&amp;Table1[[#This Row],[Unit Price]]</f>
        <v/>
      </c>
    </row>
    <row r="102" spans="1:32" x14ac:dyDescent="0.25">
      <c r="A102" s="289" t="str">
        <f>IF(Table1[[#This Row],[No. Invoice :]]="","",ROW())</f>
        <v/>
      </c>
      <c r="B102" s="289" t="str">
        <f>IF(Table1[h_Kode Sales :_1]="","",B$1+COUNT(B$2:B101))</f>
        <v/>
      </c>
      <c r="C102" s="283" t="str">
        <f>IF(Table1[[#This Row],[H_TGL]]="","",Table1[[#This Row],[H_TGL]]+C$1-1)</f>
        <v/>
      </c>
      <c r="H102" s="289" t="str">
        <f>IF(Table1[[#This Row],[h_No. Invoice :]]="","",CONCATENATE("AM"," ",Table1[[#This Row],[h_No. Invoice :]]))</f>
        <v/>
      </c>
      <c r="I102" s="290" t="str">
        <f>CONCATENATE(UPPER(Table1[[#This Row],[h_Kode Sales :_1]])," ",Table1[[#This Row],[h_Kode Sales :_2]])</f>
        <v xml:space="preserve"> </v>
      </c>
      <c r="J102" s="289" t="str">
        <f>IF(Table1[[#This Row],[h_toko]]="","",INDEX(Table2[e],IF(Table1[[#This Row],[h_toko]]="","",MATCH(Table1[[#This Row],[h_toko]],Table2[a],0)),))</f>
        <v/>
      </c>
      <c r="O102" s="289" t="str">
        <f>IF(Table1[[#This Row],[h_Item Description]]="","",INDEX([1]!db[NB PAJAK],MATCH(Table1[[#This Row],[h_Item Description]],[1]!db[kode],0)))</f>
        <v/>
      </c>
      <c r="P102" s="289"/>
      <c r="Q102" s="285"/>
      <c r="R102" s="286"/>
      <c r="T102" s="285" t="str">
        <f>Table1[[#This Row],[h_hargasetelahdiskon]]</f>
        <v/>
      </c>
      <c r="W102" s="289" t="str">
        <f ca="1">IF(Table1[[#This Row],[Item Description]]="","",IF(Table1[[#This Row],[//]]="",INDIRECT(ADDRESS(ROW()-1,COLUMN())),Table1[[#This Row],[//]]))</f>
        <v/>
      </c>
      <c r="X102" s="289" t="str">
        <f ca="1">IF(Table1[[#This Row],[h_id]]="","",COUNTIF(Table1[h_id],Table1[[#This Row],[h_id]]))</f>
        <v/>
      </c>
      <c r="Y102" s="285" t="str">
        <f>IF(Table1[Item Description]="","",Table1[[#This Row],[Qty]]*Table1[[#This Row],[Unit Price]])</f>
        <v/>
      </c>
      <c r="Z102" s="285" t="str">
        <f>IF(Table1[[#This Row],[h_hargasebelumdiskon]]="","",IF(Table1[[#This Row],[Disc 1]]="",0,Table1[[#This Row],[h_hargasebelumdiskon]]*Table1[[#This Row],[Disc 1]]))</f>
        <v/>
      </c>
      <c r="AA102" s="285" t="str">
        <f>IF(Table1[[#This Row],[h_hargasebelumdiskon]]="","",IF(Table1[[#This Row],[Disc 2]]="",0,(Table1[[#This Row],[h_hargasebelumdiskon]]-Table1[[#This Row],[h_disc 1]])*Table1[[#This Row],[Disc 2]]))</f>
        <v/>
      </c>
      <c r="AB102" s="285" t="str">
        <f>IF(Table1[Item Description]="","",Table1[[#This Row],[h_disc 1]]+Table1[[#This Row],[h_disc 2]])</f>
        <v/>
      </c>
      <c r="AC102" s="285" t="str">
        <f>IF(Table1[Item Description]="","",Table1[[#This Row],[h_hargasebelumdiskon]]-Table1[[#This Row],[h_diskon]])</f>
        <v/>
      </c>
      <c r="AD102" s="285" t="str">
        <f>IF(Table1[//]="","",SUMIF(Table1[h_id],Table1[h_id],Table1[h_hargasetelahdiskon]))</f>
        <v/>
      </c>
      <c r="AE102" s="285"/>
      <c r="AF102" s="285" t="str">
        <f>Table1[[#This Row],[Item Description]]&amp;Table1[[#This Row],[Unit]]&amp;Table1[[#This Row],[Unit Price]]</f>
        <v/>
      </c>
    </row>
    <row r="103" spans="1:32" x14ac:dyDescent="0.25">
      <c r="A103" s="289" t="str">
        <f>IF(Table1[[#This Row],[No. Invoice :]]="","",ROW())</f>
        <v/>
      </c>
      <c r="B103" s="289" t="str">
        <f>IF(Table1[h_Kode Sales :_1]="","",B$1+COUNT(B$2:B102))</f>
        <v/>
      </c>
      <c r="C103" s="283" t="str">
        <f>IF(Table1[[#This Row],[H_TGL]]="","",Table1[[#This Row],[H_TGL]]+C$1-1)</f>
        <v/>
      </c>
      <c r="H103" s="289" t="str">
        <f>IF(Table1[[#This Row],[h_No. Invoice :]]="","",CONCATENATE("AM"," ",Table1[[#This Row],[h_No. Invoice :]]))</f>
        <v/>
      </c>
      <c r="I103" s="290" t="str">
        <f>CONCATENATE(UPPER(Table1[[#This Row],[h_Kode Sales :_1]])," ",Table1[[#This Row],[h_Kode Sales :_2]])</f>
        <v xml:space="preserve"> </v>
      </c>
      <c r="J103" s="289" t="str">
        <f>IF(Table1[[#This Row],[h_toko]]="","",INDEX(Table2[e],IF(Table1[[#This Row],[h_toko]]="","",MATCH(Table1[[#This Row],[h_toko]],Table2[a],0)),))</f>
        <v/>
      </c>
      <c r="O103" s="289" t="str">
        <f>IF(Table1[[#This Row],[h_Item Description]]="","",INDEX([1]!db[NB PAJAK],MATCH(Table1[[#This Row],[h_Item Description]],[1]!db[kode],0)))</f>
        <v/>
      </c>
      <c r="Q103" s="285"/>
      <c r="R103" s="286"/>
      <c r="T103" s="285" t="str">
        <f>Table1[[#This Row],[h_hargasetelahdiskon]]</f>
        <v/>
      </c>
      <c r="W103" s="289" t="str">
        <f ca="1">IF(Table1[[#This Row],[Item Description]]="","",IF(Table1[[#This Row],[//]]="",INDIRECT(ADDRESS(ROW()-1,COLUMN())),Table1[[#This Row],[//]]))</f>
        <v/>
      </c>
      <c r="X103" s="289" t="str">
        <f ca="1">IF(Table1[[#This Row],[h_id]]="","",COUNTIF(Table1[h_id],Table1[[#This Row],[h_id]]))</f>
        <v/>
      </c>
      <c r="Y103" s="285" t="str">
        <f>IF(Table1[Item Description]="","",Table1[[#This Row],[Qty]]*Table1[[#This Row],[Unit Price]])</f>
        <v/>
      </c>
      <c r="Z103" s="285" t="str">
        <f>IF(Table1[[#This Row],[h_hargasebelumdiskon]]="","",IF(Table1[[#This Row],[Disc 1]]="",0,Table1[[#This Row],[h_hargasebelumdiskon]]*Table1[[#This Row],[Disc 1]]))</f>
        <v/>
      </c>
      <c r="AA103" s="285" t="str">
        <f>IF(Table1[[#This Row],[h_hargasebelumdiskon]]="","",IF(Table1[[#This Row],[Disc 2]]="",0,(Table1[[#This Row],[h_hargasebelumdiskon]]-Table1[[#This Row],[h_disc 1]])*Table1[[#This Row],[Disc 2]]))</f>
        <v/>
      </c>
      <c r="AB103" s="285" t="str">
        <f>IF(Table1[Item Description]="","",Table1[[#This Row],[h_disc 1]]+Table1[[#This Row],[h_disc 2]])</f>
        <v/>
      </c>
      <c r="AC103" s="285" t="str">
        <f>IF(Table1[Item Description]="","",Table1[[#This Row],[h_hargasebelumdiskon]]-Table1[[#This Row],[h_diskon]])</f>
        <v/>
      </c>
      <c r="AD103" s="285" t="str">
        <f>IF(Table1[//]="","",SUMIF(Table1[h_id],Table1[h_id],Table1[h_hargasetelahdiskon]))</f>
        <v/>
      </c>
      <c r="AE103" s="285"/>
      <c r="AF103" s="285" t="str">
        <f>Table1[[#This Row],[Item Description]]&amp;Table1[[#This Row],[Unit]]&amp;Table1[[#This Row],[Unit Price]]</f>
        <v/>
      </c>
    </row>
    <row r="104" spans="1:32" x14ac:dyDescent="0.25">
      <c r="A104" s="289" t="str">
        <f>IF(Table1[[#This Row],[No. Invoice :]]="","",ROW())</f>
        <v/>
      </c>
      <c r="B104" s="289" t="str">
        <f>IF(Table1[h_Kode Sales :_1]="","",B$1+COUNT(B$2:B103))</f>
        <v/>
      </c>
      <c r="C104" s="283" t="str">
        <f>IF(Table1[[#This Row],[H_TGL]]="","",Table1[[#This Row],[H_TGL]]+C$1-1)</f>
        <v/>
      </c>
      <c r="H104" s="289" t="str">
        <f>IF(Table1[[#This Row],[h_No. Invoice :]]="","",CONCATENATE("AM"," ",Table1[[#This Row],[h_No. Invoice :]]))</f>
        <v/>
      </c>
      <c r="I104" s="290" t="str">
        <f>CONCATENATE(UPPER(Table1[[#This Row],[h_Kode Sales :_1]])," ",Table1[[#This Row],[h_Kode Sales :_2]])</f>
        <v xml:space="preserve"> </v>
      </c>
      <c r="J104" s="289" t="str">
        <f>IF(Table1[[#This Row],[h_toko]]="","",INDEX(Table2[e],IF(Table1[[#This Row],[h_toko]]="","",MATCH(Table1[[#This Row],[h_toko]],Table2[a],0)),))</f>
        <v/>
      </c>
      <c r="O104" s="289" t="str">
        <f>IF(Table1[[#This Row],[h_Item Description]]="","",INDEX([1]!db[NB PAJAK],MATCH(Table1[[#This Row],[h_Item Description]],[1]!db[kode],0)))</f>
        <v/>
      </c>
      <c r="Q104" s="285"/>
      <c r="R104" s="286"/>
      <c r="T104" s="285" t="str">
        <f>Table1[[#This Row],[h_hargasetelahdiskon]]</f>
        <v/>
      </c>
      <c r="W104" s="289" t="str">
        <f ca="1">IF(Table1[[#This Row],[Item Description]]="","",IF(Table1[[#This Row],[//]]="",INDIRECT(ADDRESS(ROW()-1,COLUMN())),Table1[[#This Row],[//]]))</f>
        <v/>
      </c>
      <c r="X104" s="289" t="str">
        <f ca="1">IF(Table1[[#This Row],[h_id]]="","",COUNTIF(Table1[h_id],Table1[[#This Row],[h_id]]))</f>
        <v/>
      </c>
      <c r="Y104" s="285" t="str">
        <f>IF(Table1[Item Description]="","",Table1[[#This Row],[Qty]]*Table1[[#This Row],[Unit Price]])</f>
        <v/>
      </c>
      <c r="Z104" s="285" t="str">
        <f>IF(Table1[[#This Row],[h_hargasebelumdiskon]]="","",IF(Table1[[#This Row],[Disc 1]]="",0,Table1[[#This Row],[h_hargasebelumdiskon]]*Table1[[#This Row],[Disc 1]]))</f>
        <v/>
      </c>
      <c r="AA104" s="285" t="str">
        <f>IF(Table1[[#This Row],[h_hargasebelumdiskon]]="","",IF(Table1[[#This Row],[Disc 2]]="",0,(Table1[[#This Row],[h_hargasebelumdiskon]]-Table1[[#This Row],[h_disc 1]])*Table1[[#This Row],[Disc 2]]))</f>
        <v/>
      </c>
      <c r="AB104" s="285" t="str">
        <f>IF(Table1[Item Description]="","",Table1[[#This Row],[h_disc 1]]+Table1[[#This Row],[h_disc 2]])</f>
        <v/>
      </c>
      <c r="AC104" s="285" t="str">
        <f>IF(Table1[Item Description]="","",Table1[[#This Row],[h_hargasebelumdiskon]]-Table1[[#This Row],[h_diskon]])</f>
        <v/>
      </c>
      <c r="AD104" s="285" t="str">
        <f>IF(Table1[//]="","",SUMIF(Table1[h_id],Table1[h_id],Table1[h_hargasetelahdiskon]))</f>
        <v/>
      </c>
      <c r="AE104" s="285"/>
      <c r="AF104" s="285" t="str">
        <f>Table1[[#This Row],[Item Description]]&amp;Table1[[#This Row],[Unit]]&amp;Table1[[#This Row],[Unit Price]]</f>
        <v/>
      </c>
    </row>
    <row r="105" spans="1:32" x14ac:dyDescent="0.25">
      <c r="A105" s="289" t="str">
        <f>IF(Table1[[#This Row],[No. Invoice :]]="","",ROW())</f>
        <v/>
      </c>
      <c r="B105" s="289" t="str">
        <f>IF(Table1[h_Kode Sales :_1]="","",B$1+COUNT(B$2:B104))</f>
        <v/>
      </c>
      <c r="C105" s="283" t="str">
        <f>IF(Table1[[#This Row],[H_TGL]]="","",Table1[[#This Row],[H_TGL]]+C$1-1)</f>
        <v/>
      </c>
      <c r="H105" s="289" t="str">
        <f>IF(Table1[[#This Row],[h_No. Invoice :]]="","",CONCATENATE("AM"," ",Table1[[#This Row],[h_No. Invoice :]]))</f>
        <v/>
      </c>
      <c r="I105" s="290" t="str">
        <f>CONCATENATE(UPPER(Table1[[#This Row],[h_Kode Sales :_1]])," ",Table1[[#This Row],[h_Kode Sales :_2]])</f>
        <v xml:space="preserve"> </v>
      </c>
      <c r="J105" s="289" t="str">
        <f>IF(Table1[[#This Row],[h_toko]]="","",INDEX(Table2[e],IF(Table1[[#This Row],[h_toko]]="","",MATCH(Table1[[#This Row],[h_toko]],Table2[a],0)),))</f>
        <v/>
      </c>
      <c r="O105" s="289" t="str">
        <f>IF(Table1[[#This Row],[h_Item Description]]="","",INDEX([1]!db[NB PAJAK],MATCH(Table1[[#This Row],[h_Item Description]],[1]!db[kode],0)))</f>
        <v/>
      </c>
      <c r="Q105" s="285"/>
      <c r="R105" s="286"/>
      <c r="T105" s="285" t="str">
        <f>Table1[[#This Row],[h_hargasetelahdiskon]]</f>
        <v/>
      </c>
      <c r="W105" s="289" t="str">
        <f ca="1">IF(Table1[[#This Row],[Item Description]]="","",IF(Table1[[#This Row],[//]]="",INDIRECT(ADDRESS(ROW()-1,COLUMN())),Table1[[#This Row],[//]]))</f>
        <v/>
      </c>
      <c r="X105" s="289" t="str">
        <f ca="1">IF(Table1[[#This Row],[h_id]]="","",COUNTIF(Table1[h_id],Table1[[#This Row],[h_id]]))</f>
        <v/>
      </c>
      <c r="Y105" s="285" t="str">
        <f>IF(Table1[Item Description]="","",Table1[[#This Row],[Qty]]*Table1[[#This Row],[Unit Price]])</f>
        <v/>
      </c>
      <c r="Z105" s="285" t="str">
        <f>IF(Table1[[#This Row],[h_hargasebelumdiskon]]="","",IF(Table1[[#This Row],[Disc 1]]="",0,Table1[[#This Row],[h_hargasebelumdiskon]]*Table1[[#This Row],[Disc 1]]))</f>
        <v/>
      </c>
      <c r="AA105" s="285" t="str">
        <f>IF(Table1[[#This Row],[h_hargasebelumdiskon]]="","",IF(Table1[[#This Row],[Disc 2]]="",0,(Table1[[#This Row],[h_hargasebelumdiskon]]-Table1[[#This Row],[h_disc 1]])*Table1[[#This Row],[Disc 2]]))</f>
        <v/>
      </c>
      <c r="AB105" s="285" t="str">
        <f>IF(Table1[Item Description]="","",Table1[[#This Row],[h_disc 1]]+Table1[[#This Row],[h_disc 2]])</f>
        <v/>
      </c>
      <c r="AC105" s="285" t="str">
        <f>IF(Table1[Item Description]="","",Table1[[#This Row],[h_hargasebelumdiskon]]-Table1[[#This Row],[h_diskon]])</f>
        <v/>
      </c>
      <c r="AD105" s="285" t="str">
        <f>IF(Table1[//]="","",SUMIF(Table1[h_id],Table1[h_id],Table1[h_hargasetelahdiskon]))</f>
        <v/>
      </c>
      <c r="AE105" s="285"/>
      <c r="AF105" s="285" t="str">
        <f>Table1[[#This Row],[Item Description]]&amp;Table1[[#This Row],[Unit]]&amp;Table1[[#This Row],[Unit Price]]</f>
        <v/>
      </c>
    </row>
    <row r="106" spans="1:32" x14ac:dyDescent="0.25">
      <c r="A106" s="289" t="str">
        <f>IF(Table1[[#This Row],[No. Invoice :]]="","",ROW())</f>
        <v/>
      </c>
      <c r="B106" s="289" t="str">
        <f>IF(Table1[h_Kode Sales :_1]="","",B$1+COUNT(B$2:B105))</f>
        <v/>
      </c>
      <c r="C106" s="283" t="str">
        <f>IF(Table1[[#This Row],[H_TGL]]="","",Table1[[#This Row],[H_TGL]]+C$1-1)</f>
        <v/>
      </c>
      <c r="H106" s="289" t="str">
        <f>IF(Table1[[#This Row],[h_No. Invoice :]]="","",CONCATENATE("AM"," ",Table1[[#This Row],[h_No. Invoice :]]))</f>
        <v/>
      </c>
      <c r="I106" s="290" t="str">
        <f>CONCATENATE(UPPER(Table1[[#This Row],[h_Kode Sales :_1]])," ",Table1[[#This Row],[h_Kode Sales :_2]])</f>
        <v xml:space="preserve"> </v>
      </c>
      <c r="J106" s="289" t="str">
        <f>IF(Table1[[#This Row],[h_toko]]="","",INDEX(Table2[e],IF(Table1[[#This Row],[h_toko]]="","",MATCH(Table1[[#This Row],[h_toko]],Table2[a],0)),))</f>
        <v/>
      </c>
      <c r="O106" s="289" t="str">
        <f>IF(Table1[[#This Row],[h_Item Description]]="","",INDEX([1]!db[NB PAJAK],MATCH(Table1[[#This Row],[h_Item Description]],[1]!db[kode],0)))</f>
        <v/>
      </c>
      <c r="Q106" s="285"/>
      <c r="R106" s="286"/>
      <c r="T106" s="285" t="str">
        <f>Table1[[#This Row],[h_hargasetelahdiskon]]</f>
        <v/>
      </c>
      <c r="W106" s="289" t="str">
        <f ca="1">IF(Table1[[#This Row],[Item Description]]="","",IF(Table1[[#This Row],[//]]="",INDIRECT(ADDRESS(ROW()-1,COLUMN())),Table1[[#This Row],[//]]))</f>
        <v/>
      </c>
      <c r="X106" s="289" t="str">
        <f ca="1">IF(Table1[[#This Row],[h_id]]="","",COUNTIF(Table1[h_id],Table1[[#This Row],[h_id]]))</f>
        <v/>
      </c>
      <c r="Y106" s="285" t="str">
        <f>IF(Table1[Item Description]="","",Table1[[#This Row],[Qty]]*Table1[[#This Row],[Unit Price]])</f>
        <v/>
      </c>
      <c r="Z106" s="285" t="str">
        <f>IF(Table1[[#This Row],[h_hargasebelumdiskon]]="","",IF(Table1[[#This Row],[Disc 1]]="",0,Table1[[#This Row],[h_hargasebelumdiskon]]*Table1[[#This Row],[Disc 1]]))</f>
        <v/>
      </c>
      <c r="AA106" s="285" t="str">
        <f>IF(Table1[[#This Row],[h_hargasebelumdiskon]]="","",IF(Table1[[#This Row],[Disc 2]]="",0,(Table1[[#This Row],[h_hargasebelumdiskon]]-Table1[[#This Row],[h_disc 1]])*Table1[[#This Row],[Disc 2]]))</f>
        <v/>
      </c>
      <c r="AB106" s="285" t="str">
        <f>IF(Table1[Item Description]="","",Table1[[#This Row],[h_disc 1]]+Table1[[#This Row],[h_disc 2]])</f>
        <v/>
      </c>
      <c r="AC106" s="285" t="str">
        <f>IF(Table1[Item Description]="","",Table1[[#This Row],[h_hargasebelumdiskon]]-Table1[[#This Row],[h_diskon]])</f>
        <v/>
      </c>
      <c r="AD106" s="285" t="str">
        <f>IF(Table1[//]="","",SUMIF(Table1[h_id],Table1[h_id],Table1[h_hargasetelahdiskon]))</f>
        <v/>
      </c>
      <c r="AE106" s="285"/>
      <c r="AF106" s="285" t="str">
        <f>Table1[[#This Row],[Item Description]]&amp;Table1[[#This Row],[Unit]]&amp;Table1[[#This Row],[Unit Price]]</f>
        <v/>
      </c>
    </row>
    <row r="107" spans="1:32" x14ac:dyDescent="0.25">
      <c r="A107" s="289" t="str">
        <f>IF(Table1[[#This Row],[No. Invoice :]]="","",ROW())</f>
        <v/>
      </c>
      <c r="B107" s="289" t="str">
        <f>IF(Table1[h_Kode Sales :_1]="","",B$1+COUNT(B$2:B106))</f>
        <v/>
      </c>
      <c r="C107" s="283" t="str">
        <f>IF(Table1[[#This Row],[H_TGL]]="","",Table1[[#This Row],[H_TGL]]+C$1-1)</f>
        <v/>
      </c>
      <c r="H107" s="289" t="str">
        <f>IF(Table1[[#This Row],[h_No. Invoice :]]="","",CONCATENATE("AM"," ",Table1[[#This Row],[h_No. Invoice :]]))</f>
        <v/>
      </c>
      <c r="I107" s="290" t="str">
        <f>CONCATENATE(UPPER(Table1[[#This Row],[h_Kode Sales :_1]])," ",Table1[[#This Row],[h_Kode Sales :_2]])</f>
        <v xml:space="preserve"> </v>
      </c>
      <c r="J107" s="289" t="str">
        <f>IF(Table1[[#This Row],[h_toko]]="","",INDEX(Table2[e],IF(Table1[[#This Row],[h_toko]]="","",MATCH(Table1[[#This Row],[h_toko]],Table2[a],0)),))</f>
        <v/>
      </c>
      <c r="O107" s="289" t="str">
        <f>IF(Table1[[#This Row],[h_Item Description]]="","",INDEX([1]!db[NB PAJAK],MATCH(Table1[[#This Row],[h_Item Description]],[1]!db[kode],0)))</f>
        <v/>
      </c>
      <c r="Q107" s="285"/>
      <c r="R107" s="286"/>
      <c r="T107" s="285" t="str">
        <f>Table1[[#This Row],[h_hargasetelahdiskon]]</f>
        <v/>
      </c>
      <c r="W107" s="289" t="str">
        <f ca="1">IF(Table1[[#This Row],[Item Description]]="","",IF(Table1[[#This Row],[//]]="",INDIRECT(ADDRESS(ROW()-1,COLUMN())),Table1[[#This Row],[//]]))</f>
        <v/>
      </c>
      <c r="X107" s="289" t="str">
        <f ca="1">IF(Table1[[#This Row],[h_id]]="","",COUNTIF(Table1[h_id],Table1[[#This Row],[h_id]]))</f>
        <v/>
      </c>
      <c r="Y107" s="285" t="str">
        <f>IF(Table1[Item Description]="","",Table1[[#This Row],[Qty]]*Table1[[#This Row],[Unit Price]])</f>
        <v/>
      </c>
      <c r="Z107" s="285" t="str">
        <f>IF(Table1[[#This Row],[h_hargasebelumdiskon]]="","",IF(Table1[[#This Row],[Disc 1]]="",0,Table1[[#This Row],[h_hargasebelumdiskon]]*Table1[[#This Row],[Disc 1]]))</f>
        <v/>
      </c>
      <c r="AA107" s="285" t="str">
        <f>IF(Table1[[#This Row],[h_hargasebelumdiskon]]="","",IF(Table1[[#This Row],[Disc 2]]="",0,(Table1[[#This Row],[h_hargasebelumdiskon]]-Table1[[#This Row],[h_disc 1]])*Table1[[#This Row],[Disc 2]]))</f>
        <v/>
      </c>
      <c r="AB107" s="285" t="str">
        <f>IF(Table1[Item Description]="","",Table1[[#This Row],[h_disc 1]]+Table1[[#This Row],[h_disc 2]])</f>
        <v/>
      </c>
      <c r="AC107" s="285" t="str">
        <f>IF(Table1[Item Description]="","",Table1[[#This Row],[h_hargasebelumdiskon]]-Table1[[#This Row],[h_diskon]])</f>
        <v/>
      </c>
      <c r="AD107" s="285" t="str">
        <f>IF(Table1[//]="","",SUMIF(Table1[h_id],Table1[h_id],Table1[h_hargasetelahdiskon]))</f>
        <v/>
      </c>
      <c r="AE107" s="285"/>
      <c r="AF107" s="285" t="str">
        <f>Table1[[#This Row],[Item Description]]&amp;Table1[[#This Row],[Unit]]&amp;Table1[[#This Row],[Unit Price]]</f>
        <v/>
      </c>
    </row>
    <row r="108" spans="1:32" x14ac:dyDescent="0.25">
      <c r="A108" s="289" t="str">
        <f>IF(Table1[[#This Row],[No. Invoice :]]="","",ROW())</f>
        <v/>
      </c>
      <c r="B108" s="289" t="str">
        <f>IF(Table1[h_Kode Sales :_1]="","",B$1+COUNT(B$2:B107))</f>
        <v/>
      </c>
      <c r="C108" s="283" t="str">
        <f>IF(Table1[[#This Row],[H_TGL]]="","",Table1[[#This Row],[H_TGL]]+C$1-1)</f>
        <v/>
      </c>
      <c r="H108" s="289" t="str">
        <f>IF(Table1[[#This Row],[h_No. Invoice :]]="","",CONCATENATE("AM"," ",Table1[[#This Row],[h_No. Invoice :]]))</f>
        <v/>
      </c>
      <c r="I108" s="290" t="str">
        <f>CONCATENATE(UPPER(Table1[[#This Row],[h_Kode Sales :_1]])," ",Table1[[#This Row],[h_Kode Sales :_2]])</f>
        <v xml:space="preserve"> </v>
      </c>
      <c r="J108" s="289" t="str">
        <f>IF(Table1[[#This Row],[h_toko]]="","",INDEX(Table2[e],IF(Table1[[#This Row],[h_toko]]="","",MATCH(Table1[[#This Row],[h_toko]],Table2[a],0)),))</f>
        <v/>
      </c>
      <c r="O108" s="289" t="str">
        <f>IF(Table1[[#This Row],[h_Item Description]]="","",INDEX([1]!db[NB PAJAK],MATCH(Table1[[#This Row],[h_Item Description]],[1]!db[kode],0)))</f>
        <v/>
      </c>
      <c r="Q108" s="285"/>
      <c r="R108" s="286"/>
      <c r="T108" s="285" t="str">
        <f>Table1[[#This Row],[h_hargasetelahdiskon]]</f>
        <v/>
      </c>
      <c r="W108" s="289" t="str">
        <f ca="1">IF(Table1[[#This Row],[Item Description]]="","",IF(Table1[[#This Row],[//]]="",INDIRECT(ADDRESS(ROW()-1,COLUMN())),Table1[[#This Row],[//]]))</f>
        <v/>
      </c>
      <c r="X108" s="289" t="str">
        <f ca="1">IF(Table1[[#This Row],[h_id]]="","",COUNTIF(Table1[h_id],Table1[[#This Row],[h_id]]))</f>
        <v/>
      </c>
      <c r="Y108" s="285" t="str">
        <f>IF(Table1[Item Description]="","",Table1[[#This Row],[Qty]]*Table1[[#This Row],[Unit Price]])</f>
        <v/>
      </c>
      <c r="Z108" s="285" t="str">
        <f>IF(Table1[[#This Row],[h_hargasebelumdiskon]]="","",IF(Table1[[#This Row],[Disc 1]]="",0,Table1[[#This Row],[h_hargasebelumdiskon]]*Table1[[#This Row],[Disc 1]]))</f>
        <v/>
      </c>
      <c r="AA108" s="285" t="str">
        <f>IF(Table1[[#This Row],[h_hargasebelumdiskon]]="","",IF(Table1[[#This Row],[Disc 2]]="",0,(Table1[[#This Row],[h_hargasebelumdiskon]]-Table1[[#This Row],[h_disc 1]])*Table1[[#This Row],[Disc 2]]))</f>
        <v/>
      </c>
      <c r="AB108" s="285" t="str">
        <f>IF(Table1[Item Description]="","",Table1[[#This Row],[h_disc 1]]+Table1[[#This Row],[h_disc 2]])</f>
        <v/>
      </c>
      <c r="AC108" s="285" t="str">
        <f>IF(Table1[Item Description]="","",Table1[[#This Row],[h_hargasebelumdiskon]]-Table1[[#This Row],[h_diskon]])</f>
        <v/>
      </c>
      <c r="AD108" s="285" t="str">
        <f>IF(Table1[//]="","",SUMIF(Table1[h_id],Table1[h_id],Table1[h_hargasetelahdiskon]))</f>
        <v/>
      </c>
      <c r="AE108" s="285"/>
      <c r="AF108" s="285" t="str">
        <f>Table1[[#This Row],[Item Description]]&amp;Table1[[#This Row],[Unit]]&amp;Table1[[#This Row],[Unit Price]]</f>
        <v/>
      </c>
    </row>
    <row r="109" spans="1:32" x14ac:dyDescent="0.25">
      <c r="A109" s="289" t="str">
        <f>IF(Table1[[#This Row],[No. Invoice :]]="","",ROW())</f>
        <v/>
      </c>
      <c r="B109" s="289" t="str">
        <f>IF(Table1[h_Kode Sales :_1]="","",B$1+COUNT(B$2:B108))</f>
        <v/>
      </c>
      <c r="C109" s="283" t="str">
        <f>IF(Table1[[#This Row],[H_TGL]]="","",Table1[[#This Row],[H_TGL]]+C$1-1)</f>
        <v/>
      </c>
      <c r="H109" s="289" t="str">
        <f>IF(Table1[[#This Row],[h_No. Invoice :]]="","",CONCATENATE("AM"," ",Table1[[#This Row],[h_No. Invoice :]]))</f>
        <v/>
      </c>
      <c r="I109" s="290" t="str">
        <f>CONCATENATE(UPPER(Table1[[#This Row],[h_Kode Sales :_1]])," ",Table1[[#This Row],[h_Kode Sales :_2]])</f>
        <v xml:space="preserve"> </v>
      </c>
      <c r="J109" s="289" t="str">
        <f>IF(Table1[[#This Row],[h_toko]]="","",INDEX(Table2[e],IF(Table1[[#This Row],[h_toko]]="","",MATCH(Table1[[#This Row],[h_toko]],Table2[a],0)),))</f>
        <v/>
      </c>
      <c r="O109" s="289" t="str">
        <f>IF(Table1[[#This Row],[h_Item Description]]="","",INDEX([1]!db[NB PAJAK],MATCH(Table1[[#This Row],[h_Item Description]],[1]!db[kode],0)))</f>
        <v/>
      </c>
      <c r="Q109" s="285"/>
      <c r="R109" s="286"/>
      <c r="T109" s="285" t="str">
        <f>Table1[[#This Row],[h_hargasetelahdiskon]]</f>
        <v/>
      </c>
      <c r="W109" s="289" t="str">
        <f ca="1">IF(Table1[[#This Row],[Item Description]]="","",IF(Table1[[#This Row],[//]]="",INDIRECT(ADDRESS(ROW()-1,COLUMN())),Table1[[#This Row],[//]]))</f>
        <v/>
      </c>
      <c r="X109" s="289" t="str">
        <f ca="1">IF(Table1[[#This Row],[h_id]]="","",COUNTIF(Table1[h_id],Table1[[#This Row],[h_id]]))</f>
        <v/>
      </c>
      <c r="Y109" s="285" t="str">
        <f>IF(Table1[Item Description]="","",Table1[[#This Row],[Qty]]*Table1[[#This Row],[Unit Price]])</f>
        <v/>
      </c>
      <c r="Z109" s="285" t="str">
        <f>IF(Table1[[#This Row],[h_hargasebelumdiskon]]="","",IF(Table1[[#This Row],[Disc 1]]="",0,Table1[[#This Row],[h_hargasebelumdiskon]]*Table1[[#This Row],[Disc 1]]))</f>
        <v/>
      </c>
      <c r="AA109" s="285" t="str">
        <f>IF(Table1[[#This Row],[h_hargasebelumdiskon]]="","",IF(Table1[[#This Row],[Disc 2]]="",0,(Table1[[#This Row],[h_hargasebelumdiskon]]-Table1[[#This Row],[h_disc 1]])*Table1[[#This Row],[Disc 2]]))</f>
        <v/>
      </c>
      <c r="AB109" s="285" t="str">
        <f>IF(Table1[Item Description]="","",Table1[[#This Row],[h_disc 1]]+Table1[[#This Row],[h_disc 2]])</f>
        <v/>
      </c>
      <c r="AC109" s="285" t="str">
        <f>IF(Table1[Item Description]="","",Table1[[#This Row],[h_hargasebelumdiskon]]-Table1[[#This Row],[h_diskon]])</f>
        <v/>
      </c>
      <c r="AD109" s="285" t="str">
        <f>IF(Table1[//]="","",SUMIF(Table1[h_id],Table1[h_id],Table1[h_hargasetelahdiskon]))</f>
        <v/>
      </c>
      <c r="AE109" s="285"/>
      <c r="AF109" s="285" t="str">
        <f>Table1[[#This Row],[Item Description]]&amp;Table1[[#This Row],[Unit]]&amp;Table1[[#This Row],[Unit Price]]</f>
        <v/>
      </c>
    </row>
    <row r="110" spans="1:32" x14ac:dyDescent="0.25">
      <c r="A110" s="289" t="str">
        <f>IF(Table1[[#This Row],[No. Invoice :]]="","",ROW())</f>
        <v/>
      </c>
      <c r="B110" s="289" t="str">
        <f>IF(Table1[h_Kode Sales :_1]="","",B$1+COUNT(B$2:B109))</f>
        <v/>
      </c>
      <c r="C110" s="283" t="str">
        <f>IF(Table1[[#This Row],[H_TGL]]="","",Table1[[#This Row],[H_TGL]]+C$1-1)</f>
        <v/>
      </c>
      <c r="H110" s="289" t="str">
        <f>IF(Table1[[#This Row],[h_No. Invoice :]]="","",CONCATENATE("AM"," ",Table1[[#This Row],[h_No. Invoice :]]))</f>
        <v/>
      </c>
      <c r="I110" s="290" t="str">
        <f>CONCATENATE(UPPER(Table1[[#This Row],[h_Kode Sales :_1]])," ",Table1[[#This Row],[h_Kode Sales :_2]])</f>
        <v xml:space="preserve"> </v>
      </c>
      <c r="J110" s="289" t="str">
        <f>IF(Table1[[#This Row],[h_toko]]="","",INDEX(Table2[e],IF(Table1[[#This Row],[h_toko]]="","",MATCH(Table1[[#This Row],[h_toko]],Table2[a],0)),))</f>
        <v/>
      </c>
      <c r="O110" s="289" t="str">
        <f>IF(Table1[[#This Row],[h_Item Description]]="","",INDEX([1]!db[NB PAJAK],MATCH(Table1[[#This Row],[h_Item Description]],[1]!db[kode],0)))</f>
        <v/>
      </c>
      <c r="Q110" s="285"/>
      <c r="R110" s="286"/>
      <c r="T110" s="285" t="str">
        <f>Table1[[#This Row],[h_hargasetelahdiskon]]</f>
        <v/>
      </c>
      <c r="W110" s="289" t="str">
        <f ca="1">IF(Table1[[#This Row],[Item Description]]="","",IF(Table1[[#This Row],[//]]="",INDIRECT(ADDRESS(ROW()-1,COLUMN())),Table1[[#This Row],[//]]))</f>
        <v/>
      </c>
      <c r="X110" s="289" t="str">
        <f ca="1">IF(Table1[[#This Row],[h_id]]="","",COUNTIF(Table1[h_id],Table1[[#This Row],[h_id]]))</f>
        <v/>
      </c>
      <c r="Y110" s="285" t="str">
        <f>IF(Table1[Item Description]="","",Table1[[#This Row],[Qty]]*Table1[[#This Row],[Unit Price]])</f>
        <v/>
      </c>
      <c r="Z110" s="285" t="str">
        <f>IF(Table1[[#This Row],[h_hargasebelumdiskon]]="","",IF(Table1[[#This Row],[Disc 1]]="",0,Table1[[#This Row],[h_hargasebelumdiskon]]*Table1[[#This Row],[Disc 1]]))</f>
        <v/>
      </c>
      <c r="AA110" s="285" t="str">
        <f>IF(Table1[[#This Row],[h_hargasebelumdiskon]]="","",IF(Table1[[#This Row],[Disc 2]]="",0,(Table1[[#This Row],[h_hargasebelumdiskon]]-Table1[[#This Row],[h_disc 1]])*Table1[[#This Row],[Disc 2]]))</f>
        <v/>
      </c>
      <c r="AB110" s="285" t="str">
        <f>IF(Table1[Item Description]="","",Table1[[#This Row],[h_disc 1]]+Table1[[#This Row],[h_disc 2]])</f>
        <v/>
      </c>
      <c r="AC110" s="285" t="str">
        <f>IF(Table1[Item Description]="","",Table1[[#This Row],[h_hargasebelumdiskon]]-Table1[[#This Row],[h_diskon]])</f>
        <v/>
      </c>
      <c r="AD110" s="285" t="str">
        <f>IF(Table1[//]="","",SUMIF(Table1[h_id],Table1[h_id],Table1[h_hargasetelahdiskon]))</f>
        <v/>
      </c>
      <c r="AE110" s="285"/>
      <c r="AF110" s="285" t="str">
        <f>Table1[[#This Row],[Item Description]]&amp;Table1[[#This Row],[Unit]]&amp;Table1[[#This Row],[Unit Price]]</f>
        <v/>
      </c>
    </row>
    <row r="111" spans="1:32" x14ac:dyDescent="0.25">
      <c r="A111" s="289" t="str">
        <f>IF(Table1[[#This Row],[No. Invoice :]]="","",ROW())</f>
        <v/>
      </c>
      <c r="B111" s="289" t="str">
        <f>IF(Table1[h_Kode Sales :_1]="","",B$1+COUNT(B$2:B110))</f>
        <v/>
      </c>
      <c r="C111" s="283" t="str">
        <f>IF(Table1[[#This Row],[H_TGL]]="","",Table1[[#This Row],[H_TGL]]+C$1-1)</f>
        <v/>
      </c>
      <c r="H111" s="289" t="str">
        <f>IF(Table1[[#This Row],[h_No. Invoice :]]="","",CONCATENATE("AM"," ",Table1[[#This Row],[h_No. Invoice :]]))</f>
        <v/>
      </c>
      <c r="I111" s="290" t="str">
        <f>CONCATENATE(UPPER(Table1[[#This Row],[h_Kode Sales :_1]])," ",Table1[[#This Row],[h_Kode Sales :_2]])</f>
        <v xml:space="preserve"> </v>
      </c>
      <c r="J111" s="289" t="str">
        <f>IF(Table1[[#This Row],[h_toko]]="","",INDEX(Table2[e],IF(Table1[[#This Row],[h_toko]]="","",MATCH(Table1[[#This Row],[h_toko]],Table2[a],0)),))</f>
        <v/>
      </c>
      <c r="O111" s="289" t="str">
        <f>IF(Table1[[#This Row],[h_Item Description]]="","",INDEX([1]!db[NB PAJAK],MATCH(Table1[[#This Row],[h_Item Description]],[1]!db[kode],0)))</f>
        <v/>
      </c>
      <c r="Q111" s="285"/>
      <c r="R111" s="286"/>
      <c r="T111" s="285" t="str">
        <f>Table1[[#This Row],[h_hargasetelahdiskon]]</f>
        <v/>
      </c>
      <c r="W111" s="289" t="str">
        <f ca="1">IF(Table1[[#This Row],[Item Description]]="","",IF(Table1[[#This Row],[//]]="",INDIRECT(ADDRESS(ROW()-1,COLUMN())),Table1[[#This Row],[//]]))</f>
        <v/>
      </c>
      <c r="X111" s="289" t="str">
        <f ca="1">IF(Table1[[#This Row],[h_id]]="","",COUNTIF(Table1[h_id],Table1[[#This Row],[h_id]]))</f>
        <v/>
      </c>
      <c r="Y111" s="285" t="str">
        <f>IF(Table1[Item Description]="","",Table1[[#This Row],[Qty]]*Table1[[#This Row],[Unit Price]])</f>
        <v/>
      </c>
      <c r="Z111" s="285" t="str">
        <f>IF(Table1[[#This Row],[h_hargasebelumdiskon]]="","",IF(Table1[[#This Row],[Disc 1]]="",0,Table1[[#This Row],[h_hargasebelumdiskon]]*Table1[[#This Row],[Disc 1]]))</f>
        <v/>
      </c>
      <c r="AA111" s="285" t="str">
        <f>IF(Table1[[#This Row],[h_hargasebelumdiskon]]="","",IF(Table1[[#This Row],[Disc 2]]="",0,(Table1[[#This Row],[h_hargasebelumdiskon]]-Table1[[#This Row],[h_disc 1]])*Table1[[#This Row],[Disc 2]]))</f>
        <v/>
      </c>
      <c r="AB111" s="285" t="str">
        <f>IF(Table1[Item Description]="","",Table1[[#This Row],[h_disc 1]]+Table1[[#This Row],[h_disc 2]])</f>
        <v/>
      </c>
      <c r="AC111" s="285" t="str">
        <f>IF(Table1[Item Description]="","",Table1[[#This Row],[h_hargasebelumdiskon]]-Table1[[#This Row],[h_diskon]])</f>
        <v/>
      </c>
      <c r="AD111" s="285" t="str">
        <f>IF(Table1[//]="","",SUMIF(Table1[h_id],Table1[h_id],Table1[h_hargasetelahdiskon]))</f>
        <v/>
      </c>
      <c r="AE111" s="285"/>
      <c r="AF111" s="285" t="str">
        <f>Table1[[#This Row],[Item Description]]&amp;Table1[[#This Row],[Unit]]&amp;Table1[[#This Row],[Unit Price]]</f>
        <v/>
      </c>
    </row>
    <row r="112" spans="1:32" x14ac:dyDescent="0.25">
      <c r="A112" s="289" t="str">
        <f>IF(Table1[[#This Row],[No. Invoice :]]="","",ROW())</f>
        <v/>
      </c>
      <c r="B112" s="289" t="str">
        <f>IF(Table1[h_Kode Sales :_1]="","",B$1+COUNT(B$2:B111))</f>
        <v/>
      </c>
      <c r="C112" s="283" t="str">
        <f>IF(Table1[[#This Row],[H_TGL]]="","",Table1[[#This Row],[H_TGL]]+C$1-1)</f>
        <v/>
      </c>
      <c r="H112" s="289" t="str">
        <f>IF(Table1[[#This Row],[h_No. Invoice :]]="","",CONCATENATE("AM"," ",Table1[[#This Row],[h_No. Invoice :]]))</f>
        <v/>
      </c>
      <c r="I112" s="290" t="str">
        <f>CONCATENATE(UPPER(Table1[[#This Row],[h_Kode Sales :_1]])," ",Table1[[#This Row],[h_Kode Sales :_2]])</f>
        <v xml:space="preserve"> </v>
      </c>
      <c r="J112" s="289" t="str">
        <f>IF(Table1[[#This Row],[h_toko]]="","",INDEX(Table2[e],IF(Table1[[#This Row],[h_toko]]="","",MATCH(Table1[[#This Row],[h_toko]],Table2[a],0)),))</f>
        <v/>
      </c>
      <c r="O112" s="289" t="str">
        <f>IF(Table1[[#This Row],[h_Item Description]]="","",INDEX([1]!db[NB PAJAK],MATCH(Table1[[#This Row],[h_Item Description]],[1]!db[kode],0)))</f>
        <v/>
      </c>
      <c r="Q112" s="285"/>
      <c r="R112" s="286"/>
      <c r="T112" s="285" t="str">
        <f>Table1[[#This Row],[h_hargasetelahdiskon]]</f>
        <v/>
      </c>
      <c r="W112" s="289" t="str">
        <f ca="1">IF(Table1[[#This Row],[Item Description]]="","",IF(Table1[[#This Row],[//]]="",INDIRECT(ADDRESS(ROW()-1,COLUMN())),Table1[[#This Row],[//]]))</f>
        <v/>
      </c>
      <c r="X112" s="289" t="str">
        <f ca="1">IF(Table1[[#This Row],[h_id]]="","",COUNTIF(Table1[h_id],Table1[[#This Row],[h_id]]))</f>
        <v/>
      </c>
      <c r="Y112" s="285" t="str">
        <f>IF(Table1[Item Description]="","",Table1[[#This Row],[Qty]]*Table1[[#This Row],[Unit Price]])</f>
        <v/>
      </c>
      <c r="Z112" s="285" t="str">
        <f>IF(Table1[[#This Row],[h_hargasebelumdiskon]]="","",IF(Table1[[#This Row],[Disc 1]]="",0,Table1[[#This Row],[h_hargasebelumdiskon]]*Table1[[#This Row],[Disc 1]]))</f>
        <v/>
      </c>
      <c r="AA112" s="285" t="str">
        <f>IF(Table1[[#This Row],[h_hargasebelumdiskon]]="","",IF(Table1[[#This Row],[Disc 2]]="",0,(Table1[[#This Row],[h_hargasebelumdiskon]]-Table1[[#This Row],[h_disc 1]])*Table1[[#This Row],[Disc 2]]))</f>
        <v/>
      </c>
      <c r="AB112" s="285" t="str">
        <f>IF(Table1[Item Description]="","",Table1[[#This Row],[h_disc 1]]+Table1[[#This Row],[h_disc 2]])</f>
        <v/>
      </c>
      <c r="AC112" s="285" t="str">
        <f>IF(Table1[Item Description]="","",Table1[[#This Row],[h_hargasebelumdiskon]]-Table1[[#This Row],[h_diskon]])</f>
        <v/>
      </c>
      <c r="AD112" s="285" t="str">
        <f>IF(Table1[//]="","",SUMIF(Table1[h_id],Table1[h_id],Table1[h_hargasetelahdiskon]))</f>
        <v/>
      </c>
      <c r="AE112" s="285"/>
      <c r="AF112" s="285" t="str">
        <f>Table1[[#This Row],[Item Description]]&amp;Table1[[#This Row],[Unit]]&amp;Table1[[#This Row],[Unit Price]]</f>
        <v/>
      </c>
    </row>
    <row r="113" spans="1:32" x14ac:dyDescent="0.25">
      <c r="A113" s="289" t="str">
        <f>IF(Table1[[#This Row],[No. Invoice :]]="","",ROW())</f>
        <v/>
      </c>
      <c r="B113" s="289" t="str">
        <f>IF(Table1[h_Kode Sales :_1]="","",B$1+COUNT(B$2:B112))</f>
        <v/>
      </c>
      <c r="C113" s="283" t="str">
        <f>IF(Table1[[#This Row],[H_TGL]]="","",Table1[[#This Row],[H_TGL]]+C$1-1)</f>
        <v/>
      </c>
      <c r="H113" s="289" t="str">
        <f>IF(Table1[[#This Row],[h_No. Invoice :]]="","",CONCATENATE("AM"," ",Table1[[#This Row],[h_No. Invoice :]]))</f>
        <v/>
      </c>
      <c r="I113" s="290" t="str">
        <f>CONCATENATE(UPPER(Table1[[#This Row],[h_Kode Sales :_1]])," ",Table1[[#This Row],[h_Kode Sales :_2]])</f>
        <v xml:space="preserve"> </v>
      </c>
      <c r="J113" s="289" t="str">
        <f>IF(Table1[[#This Row],[h_toko]]="","",INDEX(Table2[e],IF(Table1[[#This Row],[h_toko]]="","",MATCH(Table1[[#This Row],[h_toko]],Table2[a],0)),))</f>
        <v/>
      </c>
      <c r="O113" s="289" t="str">
        <f>IF(Table1[[#This Row],[h_Item Description]]="","",INDEX([1]!db[NB PAJAK],MATCH(Table1[[#This Row],[h_Item Description]],[1]!db[kode],0)))</f>
        <v/>
      </c>
      <c r="Q113" s="285"/>
      <c r="R113" s="286"/>
      <c r="T113" s="285" t="str">
        <f>Table1[[#This Row],[h_hargasetelahdiskon]]</f>
        <v/>
      </c>
      <c r="W113" s="289" t="str">
        <f ca="1">IF(Table1[[#This Row],[Item Description]]="","",IF(Table1[[#This Row],[//]]="",INDIRECT(ADDRESS(ROW()-1,COLUMN())),Table1[[#This Row],[//]]))</f>
        <v/>
      </c>
      <c r="X113" s="289" t="str">
        <f ca="1">IF(Table1[[#This Row],[h_id]]="","",COUNTIF(Table1[h_id],Table1[[#This Row],[h_id]]))</f>
        <v/>
      </c>
      <c r="Y113" s="285" t="str">
        <f>IF(Table1[Item Description]="","",Table1[[#This Row],[Qty]]*Table1[[#This Row],[Unit Price]])</f>
        <v/>
      </c>
      <c r="Z113" s="285" t="str">
        <f>IF(Table1[[#This Row],[h_hargasebelumdiskon]]="","",IF(Table1[[#This Row],[Disc 1]]="",0,Table1[[#This Row],[h_hargasebelumdiskon]]*Table1[[#This Row],[Disc 1]]))</f>
        <v/>
      </c>
      <c r="AA113" s="285" t="str">
        <f>IF(Table1[[#This Row],[h_hargasebelumdiskon]]="","",IF(Table1[[#This Row],[Disc 2]]="",0,(Table1[[#This Row],[h_hargasebelumdiskon]]-Table1[[#This Row],[h_disc 1]])*Table1[[#This Row],[Disc 2]]))</f>
        <v/>
      </c>
      <c r="AB113" s="285" t="str">
        <f>IF(Table1[Item Description]="","",Table1[[#This Row],[h_disc 1]]+Table1[[#This Row],[h_disc 2]])</f>
        <v/>
      </c>
      <c r="AC113" s="285" t="str">
        <f>IF(Table1[Item Description]="","",Table1[[#This Row],[h_hargasebelumdiskon]]-Table1[[#This Row],[h_diskon]])</f>
        <v/>
      </c>
      <c r="AD113" s="285" t="str">
        <f>IF(Table1[//]="","",SUMIF(Table1[h_id],Table1[h_id],Table1[h_hargasetelahdiskon]))</f>
        <v/>
      </c>
      <c r="AE113" s="285"/>
      <c r="AF113" s="285" t="str">
        <f>Table1[[#This Row],[Item Description]]&amp;Table1[[#This Row],[Unit]]&amp;Table1[[#This Row],[Unit Price]]</f>
        <v/>
      </c>
    </row>
    <row r="114" spans="1:32" x14ac:dyDescent="0.25">
      <c r="A114" s="289" t="str">
        <f>IF(Table1[[#This Row],[No. Invoice :]]="","",ROW())</f>
        <v/>
      </c>
      <c r="B114" s="289" t="str">
        <f>IF(Table1[h_Kode Sales :_1]="","",B$1+COUNT(B$2:B113))</f>
        <v/>
      </c>
      <c r="C114" s="283" t="str">
        <f>IF(Table1[[#This Row],[H_TGL]]="","",Table1[[#This Row],[H_TGL]]+C$1-1)</f>
        <v/>
      </c>
      <c r="H114" s="289" t="str">
        <f>IF(Table1[[#This Row],[h_No. Invoice :]]="","",CONCATENATE("AM"," ",Table1[[#This Row],[h_No. Invoice :]]))</f>
        <v/>
      </c>
      <c r="I114" s="290" t="str">
        <f>CONCATENATE(UPPER(Table1[[#This Row],[h_Kode Sales :_1]])," ",Table1[[#This Row],[h_Kode Sales :_2]])</f>
        <v xml:space="preserve"> </v>
      </c>
      <c r="J114" s="289" t="str">
        <f>IF(Table1[[#This Row],[h_toko]]="","",INDEX(Table2[e],IF(Table1[[#This Row],[h_toko]]="","",MATCH(Table1[[#This Row],[h_toko]],Table2[a],0)),))</f>
        <v/>
      </c>
      <c r="O114" s="289" t="str">
        <f>IF(Table1[[#This Row],[h_Item Description]]="","",INDEX([1]!db[NB PAJAK],MATCH(Table1[[#This Row],[h_Item Description]],[1]!db[kode],0)))</f>
        <v/>
      </c>
      <c r="Q114" s="285"/>
      <c r="R114" s="286"/>
      <c r="T114" s="285" t="str">
        <f>Table1[[#This Row],[h_hargasetelahdiskon]]</f>
        <v/>
      </c>
      <c r="W114" s="289" t="str">
        <f ca="1">IF(Table1[[#This Row],[Item Description]]="","",IF(Table1[[#This Row],[//]]="",INDIRECT(ADDRESS(ROW()-1,COLUMN())),Table1[[#This Row],[//]]))</f>
        <v/>
      </c>
      <c r="X114" s="289" t="str">
        <f ca="1">IF(Table1[[#This Row],[h_id]]="","",COUNTIF(Table1[h_id],Table1[[#This Row],[h_id]]))</f>
        <v/>
      </c>
      <c r="Y114" s="285" t="str">
        <f>IF(Table1[Item Description]="","",Table1[[#This Row],[Qty]]*Table1[[#This Row],[Unit Price]])</f>
        <v/>
      </c>
      <c r="Z114" s="285" t="str">
        <f>IF(Table1[[#This Row],[h_hargasebelumdiskon]]="","",IF(Table1[[#This Row],[Disc 1]]="",0,Table1[[#This Row],[h_hargasebelumdiskon]]*Table1[[#This Row],[Disc 1]]))</f>
        <v/>
      </c>
      <c r="AA114" s="285" t="str">
        <f>IF(Table1[[#This Row],[h_hargasebelumdiskon]]="","",IF(Table1[[#This Row],[Disc 2]]="",0,(Table1[[#This Row],[h_hargasebelumdiskon]]-Table1[[#This Row],[h_disc 1]])*Table1[[#This Row],[Disc 2]]))</f>
        <v/>
      </c>
      <c r="AB114" s="285" t="str">
        <f>IF(Table1[Item Description]="","",Table1[[#This Row],[h_disc 1]]+Table1[[#This Row],[h_disc 2]])</f>
        <v/>
      </c>
      <c r="AC114" s="285" t="str">
        <f>IF(Table1[Item Description]="","",Table1[[#This Row],[h_hargasebelumdiskon]]-Table1[[#This Row],[h_diskon]])</f>
        <v/>
      </c>
      <c r="AD114" s="285" t="str">
        <f>IF(Table1[//]="","",SUMIF(Table1[h_id],Table1[h_id],Table1[h_hargasetelahdiskon]))</f>
        <v/>
      </c>
      <c r="AE114" s="285"/>
      <c r="AF114" s="285" t="str">
        <f>Table1[[#This Row],[Item Description]]&amp;Table1[[#This Row],[Unit]]&amp;Table1[[#This Row],[Unit Price]]</f>
        <v/>
      </c>
    </row>
    <row r="115" spans="1:32" x14ac:dyDescent="0.25">
      <c r="A115" s="289" t="str">
        <f>IF(Table1[[#This Row],[No. Invoice :]]="","",ROW())</f>
        <v/>
      </c>
      <c r="B115" s="289" t="str">
        <f>IF(Table1[h_Kode Sales :_1]="","",B$1+COUNT(B$2:B114))</f>
        <v/>
      </c>
      <c r="C115" s="283" t="str">
        <f>IF(Table1[[#This Row],[H_TGL]]="","",Table1[[#This Row],[H_TGL]]+C$1-1)</f>
        <v/>
      </c>
      <c r="H115" s="289" t="str">
        <f>IF(Table1[[#This Row],[h_No. Invoice :]]="","",CONCATENATE("AM"," ",Table1[[#This Row],[h_No. Invoice :]]))</f>
        <v/>
      </c>
      <c r="I115" s="290" t="str">
        <f>CONCATENATE(UPPER(Table1[[#This Row],[h_Kode Sales :_1]])," ",Table1[[#This Row],[h_Kode Sales :_2]])</f>
        <v xml:space="preserve"> </v>
      </c>
      <c r="J115" s="289" t="str">
        <f>IF(Table1[[#This Row],[h_toko]]="","",INDEX(Table2[e],IF(Table1[[#This Row],[h_toko]]="","",MATCH(Table1[[#This Row],[h_toko]],Table2[a],0)),))</f>
        <v/>
      </c>
      <c r="O115" s="289" t="str">
        <f>IF(Table1[[#This Row],[h_Item Description]]="","",INDEX([1]!db[NB PAJAK],MATCH(Table1[[#This Row],[h_Item Description]],[1]!db[kode],0)))</f>
        <v/>
      </c>
      <c r="Q115" s="285"/>
      <c r="R115" s="286"/>
      <c r="T115" s="285" t="str">
        <f>Table1[[#This Row],[h_hargasetelahdiskon]]</f>
        <v/>
      </c>
      <c r="W115" s="289" t="str">
        <f ca="1">IF(Table1[[#This Row],[Item Description]]="","",IF(Table1[[#This Row],[//]]="",INDIRECT(ADDRESS(ROW()-1,COLUMN())),Table1[[#This Row],[//]]))</f>
        <v/>
      </c>
      <c r="X115" s="289" t="str">
        <f ca="1">IF(Table1[[#This Row],[h_id]]="","",COUNTIF(Table1[h_id],Table1[[#This Row],[h_id]]))</f>
        <v/>
      </c>
      <c r="Y115" s="285" t="str">
        <f>IF(Table1[Item Description]="","",Table1[[#This Row],[Qty]]*Table1[[#This Row],[Unit Price]])</f>
        <v/>
      </c>
      <c r="Z115" s="285" t="str">
        <f>IF(Table1[[#This Row],[h_hargasebelumdiskon]]="","",IF(Table1[[#This Row],[Disc 1]]="",0,Table1[[#This Row],[h_hargasebelumdiskon]]*Table1[[#This Row],[Disc 1]]))</f>
        <v/>
      </c>
      <c r="AA115" s="285" t="str">
        <f>IF(Table1[[#This Row],[h_hargasebelumdiskon]]="","",IF(Table1[[#This Row],[Disc 2]]="",0,(Table1[[#This Row],[h_hargasebelumdiskon]]-Table1[[#This Row],[h_disc 1]])*Table1[[#This Row],[Disc 2]]))</f>
        <v/>
      </c>
      <c r="AB115" s="285" t="str">
        <f>IF(Table1[Item Description]="","",Table1[[#This Row],[h_disc 1]]+Table1[[#This Row],[h_disc 2]])</f>
        <v/>
      </c>
      <c r="AC115" s="285" t="str">
        <f>IF(Table1[Item Description]="","",Table1[[#This Row],[h_hargasebelumdiskon]]-Table1[[#This Row],[h_diskon]])</f>
        <v/>
      </c>
      <c r="AD115" s="285" t="str">
        <f>IF(Table1[//]="","",SUMIF(Table1[h_id],Table1[h_id],Table1[h_hargasetelahdiskon]))</f>
        <v/>
      </c>
      <c r="AE115" s="285"/>
      <c r="AF115" s="285" t="str">
        <f>Table1[[#This Row],[Item Description]]&amp;Table1[[#This Row],[Unit]]&amp;Table1[[#This Row],[Unit Price]]</f>
        <v/>
      </c>
    </row>
    <row r="116" spans="1:32" x14ac:dyDescent="0.25">
      <c r="A116" s="289" t="str">
        <f>IF(Table1[[#This Row],[No. Invoice :]]="","",ROW())</f>
        <v/>
      </c>
      <c r="B116" s="289" t="str">
        <f>IF(Table1[h_Kode Sales :_1]="","",B$1+COUNT(B$2:B115))</f>
        <v/>
      </c>
      <c r="C116" s="283" t="str">
        <f>IF(Table1[[#This Row],[H_TGL]]="","",Table1[[#This Row],[H_TGL]]+C$1-1)</f>
        <v/>
      </c>
      <c r="H116" s="289" t="str">
        <f>IF(Table1[[#This Row],[h_No. Invoice :]]="","",CONCATENATE("AM"," ",Table1[[#This Row],[h_No. Invoice :]]))</f>
        <v/>
      </c>
      <c r="I116" s="290" t="str">
        <f>CONCATENATE(UPPER(Table1[[#This Row],[h_Kode Sales :_1]])," ",Table1[[#This Row],[h_Kode Sales :_2]])</f>
        <v xml:space="preserve"> </v>
      </c>
      <c r="J116" s="289" t="str">
        <f>IF(Table1[[#This Row],[h_toko]]="","",INDEX(Table2[e],IF(Table1[[#This Row],[h_toko]]="","",MATCH(Table1[[#This Row],[h_toko]],Table2[a],0)),))</f>
        <v/>
      </c>
      <c r="O116" s="289" t="str">
        <f>IF(Table1[[#This Row],[h_Item Description]]="","",INDEX([1]!db[NB PAJAK],MATCH(Table1[[#This Row],[h_Item Description]],[1]!db[kode],0)))</f>
        <v/>
      </c>
      <c r="Q116" s="285"/>
      <c r="R116" s="286"/>
      <c r="T116" s="285" t="str">
        <f>Table1[[#This Row],[h_hargasetelahdiskon]]</f>
        <v/>
      </c>
      <c r="W116" s="289" t="str">
        <f ca="1">IF(Table1[[#This Row],[Item Description]]="","",IF(Table1[[#This Row],[//]]="",INDIRECT(ADDRESS(ROW()-1,COLUMN())),Table1[[#This Row],[//]]))</f>
        <v/>
      </c>
      <c r="X116" s="289" t="str">
        <f ca="1">IF(Table1[[#This Row],[h_id]]="","",COUNTIF(Table1[h_id],Table1[[#This Row],[h_id]]))</f>
        <v/>
      </c>
      <c r="Y116" s="285" t="str">
        <f>IF(Table1[Item Description]="","",Table1[[#This Row],[Qty]]*Table1[[#This Row],[Unit Price]])</f>
        <v/>
      </c>
      <c r="Z116" s="285" t="str">
        <f>IF(Table1[[#This Row],[h_hargasebelumdiskon]]="","",IF(Table1[[#This Row],[Disc 1]]="",0,Table1[[#This Row],[h_hargasebelumdiskon]]*Table1[[#This Row],[Disc 1]]))</f>
        <v/>
      </c>
      <c r="AA116" s="285" t="str">
        <f>IF(Table1[[#This Row],[h_hargasebelumdiskon]]="","",IF(Table1[[#This Row],[Disc 2]]="",0,(Table1[[#This Row],[h_hargasebelumdiskon]]-Table1[[#This Row],[h_disc 1]])*Table1[[#This Row],[Disc 2]]))</f>
        <v/>
      </c>
      <c r="AB116" s="285" t="str">
        <f>IF(Table1[Item Description]="","",Table1[[#This Row],[h_disc 1]]+Table1[[#This Row],[h_disc 2]])</f>
        <v/>
      </c>
      <c r="AC116" s="285" t="str">
        <f>IF(Table1[Item Description]="","",Table1[[#This Row],[h_hargasebelumdiskon]]-Table1[[#This Row],[h_diskon]])</f>
        <v/>
      </c>
      <c r="AD116" s="285" t="str">
        <f>IF(Table1[//]="","",SUMIF(Table1[h_id],Table1[h_id],Table1[h_hargasetelahdiskon]))</f>
        <v/>
      </c>
      <c r="AE116" s="285"/>
      <c r="AF116" s="285" t="str">
        <f>Table1[[#This Row],[Item Description]]&amp;Table1[[#This Row],[Unit]]&amp;Table1[[#This Row],[Unit Price]]</f>
        <v/>
      </c>
    </row>
    <row r="117" spans="1:32" x14ac:dyDescent="0.25">
      <c r="A117" s="289" t="str">
        <f>IF(Table1[[#This Row],[No. Invoice :]]="","",ROW())</f>
        <v/>
      </c>
      <c r="B117" s="289" t="str">
        <f>IF(Table1[h_Kode Sales :_1]="","",B$1+COUNT(B$2:B116))</f>
        <v/>
      </c>
      <c r="C117" s="283" t="str">
        <f>IF(Table1[[#This Row],[H_TGL]]="","",Table1[[#This Row],[H_TGL]]+C$1-1)</f>
        <v/>
      </c>
      <c r="H117" s="289" t="str">
        <f>IF(Table1[[#This Row],[h_No. Invoice :]]="","",CONCATENATE("AM"," ",Table1[[#This Row],[h_No. Invoice :]]))</f>
        <v/>
      </c>
      <c r="I117" s="290" t="str">
        <f>CONCATENATE(UPPER(Table1[[#This Row],[h_Kode Sales :_1]])," ",Table1[[#This Row],[h_Kode Sales :_2]])</f>
        <v xml:space="preserve"> </v>
      </c>
      <c r="J117" s="289" t="str">
        <f>IF(Table1[[#This Row],[h_toko]]="","",INDEX(Table2[e],IF(Table1[[#This Row],[h_toko]]="","",MATCH(Table1[[#This Row],[h_toko]],Table2[a],0)),))</f>
        <v/>
      </c>
      <c r="O117" s="289" t="str">
        <f>IF(Table1[[#This Row],[h_Item Description]]="","",INDEX([1]!db[NB PAJAK],MATCH(Table1[[#This Row],[h_Item Description]],[1]!db[kode],0)))</f>
        <v/>
      </c>
      <c r="Q117" s="285"/>
      <c r="R117" s="286"/>
      <c r="T117" s="285" t="str">
        <f>Table1[[#This Row],[h_hargasetelahdiskon]]</f>
        <v/>
      </c>
      <c r="W117" s="289" t="str">
        <f ca="1">IF(Table1[[#This Row],[Item Description]]="","",IF(Table1[[#This Row],[//]]="",INDIRECT(ADDRESS(ROW()-1,COLUMN())),Table1[[#This Row],[//]]))</f>
        <v/>
      </c>
      <c r="X117" s="289" t="str">
        <f ca="1">IF(Table1[[#This Row],[h_id]]="","",COUNTIF(Table1[h_id],Table1[[#This Row],[h_id]]))</f>
        <v/>
      </c>
      <c r="Y117" s="285" t="str">
        <f>IF(Table1[Item Description]="","",Table1[[#This Row],[Qty]]*Table1[[#This Row],[Unit Price]])</f>
        <v/>
      </c>
      <c r="Z117" s="285" t="str">
        <f>IF(Table1[[#This Row],[h_hargasebelumdiskon]]="","",IF(Table1[[#This Row],[Disc 1]]="",0,Table1[[#This Row],[h_hargasebelumdiskon]]*Table1[[#This Row],[Disc 1]]))</f>
        <v/>
      </c>
      <c r="AA117" s="285" t="str">
        <f>IF(Table1[[#This Row],[h_hargasebelumdiskon]]="","",IF(Table1[[#This Row],[Disc 2]]="",0,(Table1[[#This Row],[h_hargasebelumdiskon]]-Table1[[#This Row],[h_disc 1]])*Table1[[#This Row],[Disc 2]]))</f>
        <v/>
      </c>
      <c r="AB117" s="285" t="str">
        <f>IF(Table1[Item Description]="","",Table1[[#This Row],[h_disc 1]]+Table1[[#This Row],[h_disc 2]])</f>
        <v/>
      </c>
      <c r="AC117" s="285" t="str">
        <f>IF(Table1[Item Description]="","",Table1[[#This Row],[h_hargasebelumdiskon]]-Table1[[#This Row],[h_diskon]])</f>
        <v/>
      </c>
      <c r="AD117" s="285" t="str">
        <f>IF(Table1[//]="","",SUMIF(Table1[h_id],Table1[h_id],Table1[h_hargasetelahdiskon]))</f>
        <v/>
      </c>
      <c r="AE117" s="285"/>
      <c r="AF117" s="285" t="str">
        <f>Table1[[#This Row],[Item Description]]&amp;Table1[[#This Row],[Unit]]&amp;Table1[[#This Row],[Unit Price]]</f>
        <v/>
      </c>
    </row>
    <row r="118" spans="1:32" x14ac:dyDescent="0.25">
      <c r="A118" s="289" t="str">
        <f>IF(Table1[[#This Row],[No. Invoice :]]="","",ROW())</f>
        <v/>
      </c>
      <c r="B118" s="289" t="str">
        <f>IF(Table1[h_Kode Sales :_1]="","",B$1+COUNT(B$2:B117))</f>
        <v/>
      </c>
      <c r="C118" s="283" t="str">
        <f>IF(Table1[[#This Row],[H_TGL]]="","",Table1[[#This Row],[H_TGL]]+C$1-1)</f>
        <v/>
      </c>
      <c r="H118" s="289" t="str">
        <f>IF(Table1[[#This Row],[h_No. Invoice :]]="","",CONCATENATE("AM"," ",Table1[[#This Row],[h_No. Invoice :]]))</f>
        <v/>
      </c>
      <c r="I118" s="290" t="str">
        <f>CONCATENATE(UPPER(Table1[[#This Row],[h_Kode Sales :_1]])," ",Table1[[#This Row],[h_Kode Sales :_2]])</f>
        <v xml:space="preserve"> </v>
      </c>
      <c r="J118" s="289" t="str">
        <f>IF(Table1[[#This Row],[h_toko]]="","",INDEX(Table2[e],IF(Table1[[#This Row],[h_toko]]="","",MATCH(Table1[[#This Row],[h_toko]],Table2[a],0)),))</f>
        <v/>
      </c>
      <c r="O118" s="289" t="str">
        <f>IF(Table1[[#This Row],[h_Item Description]]="","",INDEX([1]!db[NB PAJAK],MATCH(Table1[[#This Row],[h_Item Description]],[1]!db[kode],0)))</f>
        <v/>
      </c>
      <c r="Q118" s="285"/>
      <c r="R118" s="286"/>
      <c r="T118" s="285" t="str">
        <f>Table1[[#This Row],[h_hargasetelahdiskon]]</f>
        <v/>
      </c>
      <c r="W118" s="289" t="str">
        <f ca="1">IF(Table1[[#This Row],[Item Description]]="","",IF(Table1[[#This Row],[//]]="",INDIRECT(ADDRESS(ROW()-1,COLUMN())),Table1[[#This Row],[//]]))</f>
        <v/>
      </c>
      <c r="X118" s="289" t="str">
        <f ca="1">IF(Table1[[#This Row],[h_id]]="","",COUNTIF(Table1[h_id],Table1[[#This Row],[h_id]]))</f>
        <v/>
      </c>
      <c r="Y118" s="285" t="str">
        <f>IF(Table1[Item Description]="","",Table1[[#This Row],[Qty]]*Table1[[#This Row],[Unit Price]])</f>
        <v/>
      </c>
      <c r="Z118" s="285" t="str">
        <f>IF(Table1[[#This Row],[h_hargasebelumdiskon]]="","",IF(Table1[[#This Row],[Disc 1]]="",0,Table1[[#This Row],[h_hargasebelumdiskon]]*Table1[[#This Row],[Disc 1]]))</f>
        <v/>
      </c>
      <c r="AA118" s="285" t="str">
        <f>IF(Table1[[#This Row],[h_hargasebelumdiskon]]="","",IF(Table1[[#This Row],[Disc 2]]="",0,(Table1[[#This Row],[h_hargasebelumdiskon]]-Table1[[#This Row],[h_disc 1]])*Table1[[#This Row],[Disc 2]]))</f>
        <v/>
      </c>
      <c r="AB118" s="285" t="str">
        <f>IF(Table1[Item Description]="","",Table1[[#This Row],[h_disc 1]]+Table1[[#This Row],[h_disc 2]])</f>
        <v/>
      </c>
      <c r="AC118" s="285" t="str">
        <f>IF(Table1[Item Description]="","",Table1[[#This Row],[h_hargasebelumdiskon]]-Table1[[#This Row],[h_diskon]])</f>
        <v/>
      </c>
      <c r="AD118" s="285" t="str">
        <f>IF(Table1[//]="","",SUMIF(Table1[h_id],Table1[h_id],Table1[h_hargasetelahdiskon]))</f>
        <v/>
      </c>
      <c r="AE118" s="285"/>
      <c r="AF118" s="285" t="str">
        <f>Table1[[#This Row],[Item Description]]&amp;Table1[[#This Row],[Unit]]&amp;Table1[[#This Row],[Unit Price]]</f>
        <v/>
      </c>
    </row>
    <row r="119" spans="1:32" x14ac:dyDescent="0.25">
      <c r="A119" s="289" t="str">
        <f>IF(Table1[[#This Row],[No. Invoice :]]="","",ROW())</f>
        <v/>
      </c>
      <c r="B119" s="289" t="str">
        <f>IF(Table1[h_Kode Sales :_1]="","",B$1+COUNT(B$2:B118))</f>
        <v/>
      </c>
      <c r="C119" s="283" t="str">
        <f>IF(Table1[[#This Row],[H_TGL]]="","",Table1[[#This Row],[H_TGL]]+C$1-1)</f>
        <v/>
      </c>
      <c r="H119" s="289" t="str">
        <f>IF(Table1[[#This Row],[h_No. Invoice :]]="","",CONCATENATE("AM"," ",Table1[[#This Row],[h_No. Invoice :]]))</f>
        <v/>
      </c>
      <c r="I119" s="290" t="str">
        <f>CONCATENATE(UPPER(Table1[[#This Row],[h_Kode Sales :_1]])," ",Table1[[#This Row],[h_Kode Sales :_2]])</f>
        <v xml:space="preserve"> </v>
      </c>
      <c r="J119" s="289" t="str">
        <f>IF(Table1[[#This Row],[h_toko]]="","",INDEX(Table2[e],IF(Table1[[#This Row],[h_toko]]="","",MATCH(Table1[[#This Row],[h_toko]],Table2[a],0)),))</f>
        <v/>
      </c>
      <c r="O119" s="289" t="str">
        <f>IF(Table1[[#This Row],[h_Item Description]]="","",INDEX([1]!db[NB PAJAK],MATCH(Table1[[#This Row],[h_Item Description]],[1]!db[kode],0)))</f>
        <v/>
      </c>
      <c r="Q119" s="285"/>
      <c r="R119" s="286"/>
      <c r="T119" s="285" t="str">
        <f>Table1[[#This Row],[h_hargasetelahdiskon]]</f>
        <v/>
      </c>
      <c r="W119" s="289" t="str">
        <f ca="1">IF(Table1[[#This Row],[Item Description]]="","",IF(Table1[[#This Row],[//]]="",INDIRECT(ADDRESS(ROW()-1,COLUMN())),Table1[[#This Row],[//]]))</f>
        <v/>
      </c>
      <c r="X119" s="289" t="str">
        <f ca="1">IF(Table1[[#This Row],[h_id]]="","",COUNTIF(Table1[h_id],Table1[[#This Row],[h_id]]))</f>
        <v/>
      </c>
      <c r="Y119" s="285" t="str">
        <f>IF(Table1[Item Description]="","",Table1[[#This Row],[Qty]]*Table1[[#This Row],[Unit Price]])</f>
        <v/>
      </c>
      <c r="Z119" s="285" t="str">
        <f>IF(Table1[[#This Row],[h_hargasebelumdiskon]]="","",IF(Table1[[#This Row],[Disc 1]]="",0,Table1[[#This Row],[h_hargasebelumdiskon]]*Table1[[#This Row],[Disc 1]]))</f>
        <v/>
      </c>
      <c r="AA119" s="285" t="str">
        <f>IF(Table1[[#This Row],[h_hargasebelumdiskon]]="","",IF(Table1[[#This Row],[Disc 2]]="",0,(Table1[[#This Row],[h_hargasebelumdiskon]]-Table1[[#This Row],[h_disc 1]])*Table1[[#This Row],[Disc 2]]))</f>
        <v/>
      </c>
      <c r="AB119" s="285" t="str">
        <f>IF(Table1[Item Description]="","",Table1[[#This Row],[h_disc 1]]+Table1[[#This Row],[h_disc 2]])</f>
        <v/>
      </c>
      <c r="AC119" s="285" t="str">
        <f>IF(Table1[Item Description]="","",Table1[[#This Row],[h_hargasebelumdiskon]]-Table1[[#This Row],[h_diskon]])</f>
        <v/>
      </c>
      <c r="AD119" s="285" t="str">
        <f>IF(Table1[//]="","",SUMIF(Table1[h_id],Table1[h_id],Table1[h_hargasetelahdiskon]))</f>
        <v/>
      </c>
      <c r="AE119" s="285"/>
      <c r="AF119" s="285" t="str">
        <f>Table1[[#This Row],[Item Description]]&amp;Table1[[#This Row],[Unit]]&amp;Table1[[#This Row],[Unit Price]]</f>
        <v/>
      </c>
    </row>
    <row r="120" spans="1:32" x14ac:dyDescent="0.25">
      <c r="A120" s="289" t="str">
        <f>IF(Table1[[#This Row],[No. Invoice :]]="","",ROW())</f>
        <v/>
      </c>
      <c r="B120" s="289" t="str">
        <f>IF(Table1[h_Kode Sales :_1]="","",B$1+COUNT(B$2:B119))</f>
        <v/>
      </c>
      <c r="C120" s="283" t="str">
        <f>IF(Table1[[#This Row],[H_TGL]]="","",Table1[[#This Row],[H_TGL]]+C$1-1)</f>
        <v/>
      </c>
      <c r="H120" s="289" t="str">
        <f>IF(Table1[[#This Row],[h_No. Invoice :]]="","",CONCATENATE("AM"," ",Table1[[#This Row],[h_No. Invoice :]]))</f>
        <v/>
      </c>
      <c r="I120" s="290" t="str">
        <f>CONCATENATE(UPPER(Table1[[#This Row],[h_Kode Sales :_1]])," ",Table1[[#This Row],[h_Kode Sales :_2]])</f>
        <v xml:space="preserve"> </v>
      </c>
      <c r="J120" s="289" t="str">
        <f>IF(Table1[[#This Row],[h_toko]]="","",INDEX(Table2[e],IF(Table1[[#This Row],[h_toko]]="","",MATCH(Table1[[#This Row],[h_toko]],Table2[a],0)),))</f>
        <v/>
      </c>
      <c r="O120" s="289" t="str">
        <f>IF(Table1[[#This Row],[h_Item Description]]="","",INDEX([1]!db[NB PAJAK],MATCH(Table1[[#This Row],[h_Item Description]],[1]!db[kode],0)))</f>
        <v/>
      </c>
      <c r="Q120" s="285"/>
      <c r="R120" s="286"/>
      <c r="T120" s="285" t="str">
        <f>Table1[[#This Row],[h_hargasetelahdiskon]]</f>
        <v/>
      </c>
      <c r="W120" s="289" t="str">
        <f ca="1">IF(Table1[[#This Row],[Item Description]]="","",IF(Table1[[#This Row],[//]]="",INDIRECT(ADDRESS(ROW()-1,COLUMN())),Table1[[#This Row],[//]]))</f>
        <v/>
      </c>
      <c r="X120" s="289" t="str">
        <f ca="1">IF(Table1[[#This Row],[h_id]]="","",COUNTIF(Table1[h_id],Table1[[#This Row],[h_id]]))</f>
        <v/>
      </c>
      <c r="Y120" s="285" t="str">
        <f>IF(Table1[Item Description]="","",Table1[[#This Row],[Qty]]*Table1[[#This Row],[Unit Price]])</f>
        <v/>
      </c>
      <c r="Z120" s="285" t="str">
        <f>IF(Table1[[#This Row],[h_hargasebelumdiskon]]="","",IF(Table1[[#This Row],[Disc 1]]="",0,Table1[[#This Row],[h_hargasebelumdiskon]]*Table1[[#This Row],[Disc 1]]))</f>
        <v/>
      </c>
      <c r="AA120" s="285" t="str">
        <f>IF(Table1[[#This Row],[h_hargasebelumdiskon]]="","",IF(Table1[[#This Row],[Disc 2]]="",0,(Table1[[#This Row],[h_hargasebelumdiskon]]-Table1[[#This Row],[h_disc 1]])*Table1[[#This Row],[Disc 2]]))</f>
        <v/>
      </c>
      <c r="AB120" s="285" t="str">
        <f>IF(Table1[Item Description]="","",Table1[[#This Row],[h_disc 1]]+Table1[[#This Row],[h_disc 2]])</f>
        <v/>
      </c>
      <c r="AC120" s="285" t="str">
        <f>IF(Table1[Item Description]="","",Table1[[#This Row],[h_hargasebelumdiskon]]-Table1[[#This Row],[h_diskon]])</f>
        <v/>
      </c>
      <c r="AD120" s="285" t="str">
        <f>IF(Table1[//]="","",SUMIF(Table1[h_id],Table1[h_id],Table1[h_hargasetelahdiskon]))</f>
        <v/>
      </c>
      <c r="AE120" s="285"/>
      <c r="AF120" s="285" t="str">
        <f>Table1[[#This Row],[Item Description]]&amp;Table1[[#This Row],[Unit]]&amp;Table1[[#This Row],[Unit Price]]</f>
        <v/>
      </c>
    </row>
    <row r="121" spans="1:32" x14ac:dyDescent="0.25">
      <c r="A121" s="289" t="str">
        <f>IF(Table1[[#This Row],[No. Invoice :]]="","",ROW())</f>
        <v/>
      </c>
      <c r="B121" s="289" t="str">
        <f>IF(Table1[h_Kode Sales :_1]="","",B$1+COUNT(B$2:B106))</f>
        <v/>
      </c>
      <c r="C121" s="283" t="str">
        <f>IF(Table1[[#This Row],[H_TGL]]="","",Table1[[#This Row],[H_TGL]]+C$1-1)</f>
        <v/>
      </c>
      <c r="H121" s="289" t="str">
        <f>IF(Table1[[#This Row],[h_No. Invoice :]]="","",CONCATENATE("AM"," ",Table1[[#This Row],[h_No. Invoice :]]))</f>
        <v/>
      </c>
      <c r="I121" s="290" t="str">
        <f>CONCATENATE(UPPER(Table1[[#This Row],[h_Kode Sales :_1]])," ",Table1[[#This Row],[h_Kode Sales :_2]])</f>
        <v xml:space="preserve"> </v>
      </c>
      <c r="J121" s="289" t="str">
        <f>IF(Table1[[#This Row],[h_toko]]="","",INDEX(Table2[e],IF(Table1[[#This Row],[h_toko]]="","",MATCH(Table1[[#This Row],[h_toko]],Table2[a],0)),))</f>
        <v/>
      </c>
      <c r="O121" s="289" t="str">
        <f>IF(Table1[[#This Row],[h_Item Description]]="","",INDEX([1]!db[NB PAJAK],MATCH(Table1[[#This Row],[h_Item Description]],[1]!db[kode],0)))</f>
        <v/>
      </c>
      <c r="Q121" s="285"/>
      <c r="R121" s="286"/>
      <c r="T121" s="285" t="str">
        <f>Table1[[#This Row],[h_hargasetelahdiskon]]</f>
        <v/>
      </c>
      <c r="W121" s="289" t="str">
        <f ca="1">IF(Table1[[#This Row],[Item Description]]="","",IF(Table1[[#This Row],[//]]="",INDIRECT(ADDRESS(ROW()-1,COLUMN())),Table1[[#This Row],[//]]))</f>
        <v/>
      </c>
      <c r="X121" s="289" t="str">
        <f ca="1">IF(Table1[[#This Row],[h_id]]="","",COUNTIF(Table1[h_id],Table1[[#This Row],[h_id]]))</f>
        <v/>
      </c>
      <c r="Y121" s="285" t="str">
        <f>IF(Table1[Item Description]="","",Table1[[#This Row],[Qty]]*Table1[[#This Row],[Unit Price]])</f>
        <v/>
      </c>
      <c r="Z121" s="285" t="str">
        <f>IF(Table1[[#This Row],[h_hargasebelumdiskon]]="","",IF(Table1[[#This Row],[Disc 1]]="",0,Table1[[#This Row],[h_hargasebelumdiskon]]*Table1[[#This Row],[Disc 1]]))</f>
        <v/>
      </c>
      <c r="AA121" s="285" t="str">
        <f>IF(Table1[[#This Row],[h_hargasebelumdiskon]]="","",IF(Table1[[#This Row],[Disc 2]]="",0,(Table1[[#This Row],[h_hargasebelumdiskon]]-Table1[[#This Row],[h_disc 1]])*Table1[[#This Row],[Disc 2]]))</f>
        <v/>
      </c>
      <c r="AB121" s="285" t="str">
        <f>IF(Table1[Item Description]="","",Table1[[#This Row],[h_disc 1]]+Table1[[#This Row],[h_disc 2]])</f>
        <v/>
      </c>
      <c r="AC121" s="285" t="str">
        <f>IF(Table1[Item Description]="","",Table1[[#This Row],[h_hargasebelumdiskon]]-Table1[[#This Row],[h_diskon]])</f>
        <v/>
      </c>
      <c r="AD121" s="285" t="str">
        <f>IF(Table1[//]="","",SUMIF(Table1[h_id],Table1[h_id],Table1[h_hargasetelahdiskon]))</f>
        <v/>
      </c>
      <c r="AE121" s="285"/>
      <c r="AF121" s="285" t="str">
        <f>Table1[[#This Row],[Item Description]]&amp;Table1[[#This Row],[Unit]]&amp;Table1[[#This Row],[Unit Price]]</f>
        <v/>
      </c>
    </row>
    <row r="122" spans="1:32" x14ac:dyDescent="0.25">
      <c r="A122" s="289" t="str">
        <f>IF(Table1[[#This Row],[No. Invoice :]]="","",ROW())</f>
        <v/>
      </c>
      <c r="B122" s="289" t="str">
        <f>IF(Table1[h_Kode Sales :_1]="","",B$1+COUNT(B$2:B121))</f>
        <v/>
      </c>
      <c r="C122" s="283" t="str">
        <f>IF(Table1[[#This Row],[H_TGL]]="","",Table1[[#This Row],[H_TGL]]+C$1-1)</f>
        <v/>
      </c>
      <c r="H122" s="289" t="str">
        <f>IF(Table1[[#This Row],[h_No. Invoice :]]="","",CONCATENATE("AM"," ",Table1[[#This Row],[h_No. Invoice :]]))</f>
        <v/>
      </c>
      <c r="I122" s="290" t="str">
        <f>CONCATENATE(UPPER(Table1[[#This Row],[h_Kode Sales :_1]])," ",Table1[[#This Row],[h_Kode Sales :_2]])</f>
        <v xml:space="preserve"> </v>
      </c>
      <c r="J122" s="289" t="str">
        <f>IF(Table1[[#This Row],[h_toko]]="","",INDEX(Table2[e],IF(Table1[[#This Row],[h_toko]]="","",MATCH(Table1[[#This Row],[h_toko]],Table2[a],0)),))</f>
        <v/>
      </c>
      <c r="O122" s="289" t="str">
        <f>IF(Table1[[#This Row],[h_Item Description]]="","",INDEX([1]!db[NB PAJAK],MATCH(Table1[[#This Row],[h_Item Description]],[1]!db[kode],0)))</f>
        <v/>
      </c>
      <c r="Q122" s="285"/>
      <c r="R122" s="286"/>
      <c r="T122" s="285" t="str">
        <f>Table1[[#This Row],[h_hargasetelahdiskon]]</f>
        <v/>
      </c>
      <c r="W122" s="289" t="str">
        <f ca="1">IF(Table1[[#This Row],[Item Description]]="","",IF(Table1[[#This Row],[//]]="",INDIRECT(ADDRESS(ROW()-1,COLUMN())),Table1[[#This Row],[//]]))</f>
        <v/>
      </c>
      <c r="X122" s="289" t="str">
        <f ca="1">IF(Table1[[#This Row],[h_id]]="","",COUNTIF(Table1[h_id],Table1[[#This Row],[h_id]]))</f>
        <v/>
      </c>
      <c r="Y122" s="285" t="str">
        <f>IF(Table1[Item Description]="","",Table1[[#This Row],[Qty]]*Table1[[#This Row],[Unit Price]])</f>
        <v/>
      </c>
      <c r="Z122" s="285" t="str">
        <f>IF(Table1[[#This Row],[h_hargasebelumdiskon]]="","",IF(Table1[[#This Row],[Disc 1]]="",0,Table1[[#This Row],[h_hargasebelumdiskon]]*Table1[[#This Row],[Disc 1]]))</f>
        <v/>
      </c>
      <c r="AA122" s="285" t="str">
        <f>IF(Table1[[#This Row],[h_hargasebelumdiskon]]="","",IF(Table1[[#This Row],[Disc 2]]="",0,(Table1[[#This Row],[h_hargasebelumdiskon]]-Table1[[#This Row],[h_disc 1]])*Table1[[#This Row],[Disc 2]]))</f>
        <v/>
      </c>
      <c r="AB122" s="285" t="str">
        <f>IF(Table1[Item Description]="","",Table1[[#This Row],[h_disc 1]]+Table1[[#This Row],[h_disc 2]])</f>
        <v/>
      </c>
      <c r="AC122" s="285" t="str">
        <f>IF(Table1[Item Description]="","",Table1[[#This Row],[h_hargasebelumdiskon]]-Table1[[#This Row],[h_diskon]])</f>
        <v/>
      </c>
      <c r="AD122" s="285" t="str">
        <f>IF(Table1[//]="","",SUMIF(Table1[h_id],Table1[h_id],Table1[h_hargasetelahdiskon]))</f>
        <v/>
      </c>
      <c r="AE122" s="285"/>
      <c r="AF122" s="285" t="str">
        <f>Table1[[#This Row],[Item Description]]&amp;Table1[[#This Row],[Unit]]&amp;Table1[[#This Row],[Unit Price]]</f>
        <v/>
      </c>
    </row>
    <row r="123" spans="1:32" x14ac:dyDescent="0.25">
      <c r="A123" s="289" t="str">
        <f>IF(Table1[[#This Row],[No. Invoice :]]="","",ROW())</f>
        <v/>
      </c>
      <c r="B123" s="289" t="str">
        <f>IF(Table1[h_Kode Sales :_1]="","",B$1+COUNT(B$2:B122))</f>
        <v/>
      </c>
      <c r="C123" s="283" t="str">
        <f>IF(Table1[[#This Row],[H_TGL]]="","",Table1[[#This Row],[H_TGL]]+C$1-1)</f>
        <v/>
      </c>
      <c r="H123" s="289" t="str">
        <f>IF(Table1[[#This Row],[h_No. Invoice :]]="","",CONCATENATE("AM"," ",Table1[[#This Row],[h_No. Invoice :]]))</f>
        <v/>
      </c>
      <c r="I123" s="290" t="str">
        <f>CONCATENATE(UPPER(Table1[[#This Row],[h_Kode Sales :_1]])," ",Table1[[#This Row],[h_Kode Sales :_2]])</f>
        <v xml:space="preserve"> </v>
      </c>
      <c r="J123" s="289" t="str">
        <f>IF(Table1[[#This Row],[h_toko]]="","",INDEX(Table2[e],IF(Table1[[#This Row],[h_toko]]="","",MATCH(Table1[[#This Row],[h_toko]],Table2[a],0)),))</f>
        <v/>
      </c>
      <c r="O123" s="289" t="str">
        <f>IF(Table1[[#This Row],[h_Item Description]]="","",INDEX([1]!db[NB PAJAK],MATCH(Table1[[#This Row],[h_Item Description]],[1]!db[kode],0)))</f>
        <v/>
      </c>
      <c r="Q123" s="285"/>
      <c r="R123" s="286"/>
      <c r="T123" s="285" t="str">
        <f>Table1[[#This Row],[h_hargasetelahdiskon]]</f>
        <v/>
      </c>
      <c r="W123" s="289" t="str">
        <f ca="1">IF(Table1[[#This Row],[Item Description]]="","",IF(Table1[[#This Row],[//]]="",INDIRECT(ADDRESS(ROW()-1,COLUMN())),Table1[[#This Row],[//]]))</f>
        <v/>
      </c>
      <c r="X123" s="289" t="str">
        <f ca="1">IF(Table1[[#This Row],[h_id]]="","",COUNTIF(Table1[h_id],Table1[[#This Row],[h_id]]))</f>
        <v/>
      </c>
      <c r="Y123" s="285" t="str">
        <f>IF(Table1[Item Description]="","",Table1[[#This Row],[Qty]]*Table1[[#This Row],[Unit Price]])</f>
        <v/>
      </c>
      <c r="Z123" s="285" t="str">
        <f>IF(Table1[[#This Row],[h_hargasebelumdiskon]]="","",IF(Table1[[#This Row],[Disc 1]]="",0,Table1[[#This Row],[h_hargasebelumdiskon]]*Table1[[#This Row],[Disc 1]]))</f>
        <v/>
      </c>
      <c r="AA123" s="285" t="str">
        <f>IF(Table1[[#This Row],[h_hargasebelumdiskon]]="","",IF(Table1[[#This Row],[Disc 2]]="",0,(Table1[[#This Row],[h_hargasebelumdiskon]]-Table1[[#This Row],[h_disc 1]])*Table1[[#This Row],[Disc 2]]))</f>
        <v/>
      </c>
      <c r="AB123" s="285" t="str">
        <f>IF(Table1[Item Description]="","",Table1[[#This Row],[h_disc 1]]+Table1[[#This Row],[h_disc 2]])</f>
        <v/>
      </c>
      <c r="AC123" s="285" t="str">
        <f>IF(Table1[Item Description]="","",Table1[[#This Row],[h_hargasebelumdiskon]]-Table1[[#This Row],[h_diskon]])</f>
        <v/>
      </c>
      <c r="AD123" s="285" t="str">
        <f>IF(Table1[//]="","",SUMIF(Table1[h_id],Table1[h_id],Table1[h_hargasetelahdiskon]))</f>
        <v/>
      </c>
      <c r="AE123" s="285"/>
      <c r="AF123" s="285" t="str">
        <f>Table1[[#This Row],[Item Description]]&amp;Table1[[#This Row],[Unit]]&amp;Table1[[#This Row],[Unit Price]]</f>
        <v/>
      </c>
    </row>
    <row r="124" spans="1:32" x14ac:dyDescent="0.25">
      <c r="A124" s="289" t="str">
        <f>IF(Table1[[#This Row],[No. Invoice :]]="","",ROW())</f>
        <v/>
      </c>
      <c r="B124" s="289" t="str">
        <f>IF(Table1[h_Kode Sales :_1]="","",B$1+COUNT(B$2:B121))</f>
        <v/>
      </c>
      <c r="C124" s="283" t="str">
        <f>IF(Table1[[#This Row],[H_TGL]]="","",Table1[[#This Row],[H_TGL]]+C$1-1)</f>
        <v/>
      </c>
      <c r="H124" s="289" t="str">
        <f>IF(Table1[[#This Row],[h_No. Invoice :]]="","",CONCATENATE("AM"," ",Table1[[#This Row],[h_No. Invoice :]]))</f>
        <v/>
      </c>
      <c r="I124" s="290" t="str">
        <f>CONCATENATE(UPPER(Table1[[#This Row],[h_Kode Sales :_1]])," ",Table1[[#This Row],[h_Kode Sales :_2]])</f>
        <v xml:space="preserve"> </v>
      </c>
      <c r="J124" s="289" t="str">
        <f>IF(Table1[[#This Row],[h_toko]]="","",INDEX(Table2[e],IF(Table1[[#This Row],[h_toko]]="","",MATCH(Table1[[#This Row],[h_toko]],Table2[a],0)),))</f>
        <v/>
      </c>
      <c r="O124" s="289" t="str">
        <f>IF(Table1[[#This Row],[h_Item Description]]="","",INDEX([1]!db[NB PAJAK],MATCH(Table1[[#This Row],[h_Item Description]],[1]!db[kode],0)))</f>
        <v/>
      </c>
      <c r="Q124" s="285"/>
      <c r="R124" s="286"/>
      <c r="T124" s="285" t="str">
        <f>Table1[[#This Row],[h_hargasetelahdiskon]]</f>
        <v/>
      </c>
      <c r="W124" s="289" t="str">
        <f ca="1">IF(Table1[[#This Row],[Item Description]]="","",IF(Table1[[#This Row],[//]]="",INDIRECT(ADDRESS(ROW()-1,COLUMN())),Table1[[#This Row],[//]]))</f>
        <v/>
      </c>
      <c r="X124" s="289" t="str">
        <f ca="1">IF(Table1[[#This Row],[h_id]]="","",COUNTIF(Table1[h_id],Table1[[#This Row],[h_id]]))</f>
        <v/>
      </c>
      <c r="Y124" s="285" t="str">
        <f>IF(Table1[Item Description]="","",Table1[[#This Row],[Qty]]*Table1[[#This Row],[Unit Price]])</f>
        <v/>
      </c>
      <c r="Z124" s="285" t="str">
        <f>IF(Table1[[#This Row],[h_hargasebelumdiskon]]="","",IF(Table1[[#This Row],[Disc 1]]="",0,Table1[[#This Row],[h_hargasebelumdiskon]]*Table1[[#This Row],[Disc 1]]))</f>
        <v/>
      </c>
      <c r="AA124" s="285" t="str">
        <f>IF(Table1[[#This Row],[h_hargasebelumdiskon]]="","",IF(Table1[[#This Row],[Disc 2]]="",0,(Table1[[#This Row],[h_hargasebelumdiskon]]-Table1[[#This Row],[h_disc 1]])*Table1[[#This Row],[Disc 2]]))</f>
        <v/>
      </c>
      <c r="AB124" s="285" t="str">
        <f>IF(Table1[Item Description]="","",Table1[[#This Row],[h_disc 1]]+Table1[[#This Row],[h_disc 2]])</f>
        <v/>
      </c>
      <c r="AC124" s="285" t="str">
        <f>IF(Table1[Item Description]="","",Table1[[#This Row],[h_hargasebelumdiskon]]-Table1[[#This Row],[h_diskon]])</f>
        <v/>
      </c>
      <c r="AD124" s="285" t="str">
        <f>IF(Table1[//]="","",SUMIF(Table1[h_id],Table1[h_id],Table1[h_hargasetelahdiskon]))</f>
        <v/>
      </c>
      <c r="AE124" s="285"/>
      <c r="AF124" s="285" t="str">
        <f>Table1[[#This Row],[Item Description]]&amp;Table1[[#This Row],[Unit]]&amp;Table1[[#This Row],[Unit Price]]</f>
        <v/>
      </c>
    </row>
    <row r="125" spans="1:32" x14ac:dyDescent="0.25">
      <c r="A125" s="289" t="str">
        <f>IF(Table1[[#This Row],[No. Invoice :]]="","",ROW())</f>
        <v/>
      </c>
      <c r="B125" s="289" t="str">
        <f>IF(Table1[h_Kode Sales :_1]="","",B$1+COUNT(B$2:B124))</f>
        <v/>
      </c>
      <c r="C125" s="283" t="str">
        <f>IF(Table1[[#This Row],[H_TGL]]="","",Table1[[#This Row],[H_TGL]]+C$1-1)</f>
        <v/>
      </c>
      <c r="H125" s="289" t="str">
        <f>IF(Table1[[#This Row],[h_No. Invoice :]]="","",CONCATENATE("AM"," ",Table1[[#This Row],[h_No. Invoice :]]))</f>
        <v/>
      </c>
      <c r="I125" s="290" t="str">
        <f>CONCATENATE(UPPER(Table1[[#This Row],[h_Kode Sales :_1]])," ",Table1[[#This Row],[h_Kode Sales :_2]])</f>
        <v xml:space="preserve"> </v>
      </c>
      <c r="J125" s="289" t="str">
        <f>IF(Table1[[#This Row],[h_toko]]="","",INDEX(Table2[e],IF(Table1[[#This Row],[h_toko]]="","",MATCH(Table1[[#This Row],[h_toko]],Table2[a],0)),))</f>
        <v/>
      </c>
      <c r="O125" s="289" t="str">
        <f>IF(Table1[[#This Row],[h_Item Description]]="","",INDEX([1]!db[NB PAJAK],MATCH(Table1[[#This Row],[h_Item Description]],[1]!db[kode],0)))</f>
        <v/>
      </c>
      <c r="Q125" s="285"/>
      <c r="R125" s="286"/>
      <c r="T125" s="285" t="str">
        <f>Table1[[#This Row],[h_hargasetelahdiskon]]</f>
        <v/>
      </c>
      <c r="W125" s="289" t="str">
        <f ca="1">IF(Table1[[#This Row],[Item Description]]="","",IF(Table1[[#This Row],[//]]="",INDIRECT(ADDRESS(ROW()-1,COLUMN())),Table1[[#This Row],[//]]))</f>
        <v/>
      </c>
      <c r="X125" s="289" t="str">
        <f ca="1">IF(Table1[[#This Row],[h_id]]="","",COUNTIF(Table1[h_id],Table1[[#This Row],[h_id]]))</f>
        <v/>
      </c>
      <c r="Y125" s="285" t="str">
        <f>IF(Table1[Item Description]="","",Table1[[#This Row],[Qty]]*Table1[[#This Row],[Unit Price]])</f>
        <v/>
      </c>
      <c r="Z125" s="285" t="str">
        <f>IF(Table1[[#This Row],[h_hargasebelumdiskon]]="","",IF(Table1[[#This Row],[Disc 1]]="",0,Table1[[#This Row],[h_hargasebelumdiskon]]*Table1[[#This Row],[Disc 1]]))</f>
        <v/>
      </c>
      <c r="AA125" s="285" t="str">
        <f>IF(Table1[[#This Row],[h_hargasebelumdiskon]]="","",IF(Table1[[#This Row],[Disc 2]]="",0,(Table1[[#This Row],[h_hargasebelumdiskon]]-Table1[[#This Row],[h_disc 1]])*Table1[[#This Row],[Disc 2]]))</f>
        <v/>
      </c>
      <c r="AB125" s="285" t="str">
        <f>IF(Table1[Item Description]="","",Table1[[#This Row],[h_disc 1]]+Table1[[#This Row],[h_disc 2]])</f>
        <v/>
      </c>
      <c r="AC125" s="285" t="str">
        <f>IF(Table1[Item Description]="","",Table1[[#This Row],[h_hargasebelumdiskon]]-Table1[[#This Row],[h_diskon]])</f>
        <v/>
      </c>
      <c r="AD125" s="285" t="str">
        <f>IF(Table1[//]="","",SUMIF(Table1[h_id],Table1[h_id],Table1[h_hargasetelahdiskon]))</f>
        <v/>
      </c>
      <c r="AE125" s="285"/>
      <c r="AF125" s="285" t="str">
        <f>Table1[[#This Row],[Item Description]]&amp;Table1[[#This Row],[Unit]]&amp;Table1[[#This Row],[Unit Price]]</f>
        <v/>
      </c>
    </row>
    <row r="126" spans="1:32" x14ac:dyDescent="0.25">
      <c r="A126" s="289" t="str">
        <f>IF(Table1[[#This Row],[No. Invoice :]]="","",ROW())</f>
        <v/>
      </c>
      <c r="B126" s="289" t="str">
        <f>IF(Table1[h_Kode Sales :_1]="","",B$1+COUNT(B$2:B125))</f>
        <v/>
      </c>
      <c r="C126" s="283" t="str">
        <f>IF(Table1[[#This Row],[H_TGL]]="","",Table1[[#This Row],[H_TGL]]+C$1-1)</f>
        <v/>
      </c>
      <c r="H126" s="289" t="str">
        <f>IF(Table1[[#This Row],[h_No. Invoice :]]="","",CONCATENATE("AM"," ",Table1[[#This Row],[h_No. Invoice :]]))</f>
        <v/>
      </c>
      <c r="I126" s="290" t="str">
        <f>CONCATENATE(UPPER(Table1[[#This Row],[h_Kode Sales :_1]])," ",Table1[[#This Row],[h_Kode Sales :_2]])</f>
        <v xml:space="preserve"> </v>
      </c>
      <c r="J126" s="289" t="str">
        <f>IF(Table1[[#This Row],[h_toko]]="","",INDEX(Table2[e],IF(Table1[[#This Row],[h_toko]]="","",MATCH(Table1[[#This Row],[h_toko]],Table2[a],0)),))</f>
        <v/>
      </c>
      <c r="O126" s="289" t="str">
        <f>IF(Table1[[#This Row],[h_Item Description]]="","",INDEX([1]!db[NB PAJAK],MATCH(Table1[[#This Row],[h_Item Description]],[1]!db[kode],0)))</f>
        <v/>
      </c>
      <c r="Q126" s="285"/>
      <c r="R126" s="286"/>
      <c r="T126" s="285" t="str">
        <f>Table1[[#This Row],[h_hargasetelahdiskon]]</f>
        <v/>
      </c>
      <c r="W126" s="289" t="str">
        <f ca="1">IF(Table1[[#This Row],[Item Description]]="","",IF(Table1[[#This Row],[//]]="",INDIRECT(ADDRESS(ROW()-1,COLUMN())),Table1[[#This Row],[//]]))</f>
        <v/>
      </c>
      <c r="X126" s="289" t="str">
        <f ca="1">IF(Table1[[#This Row],[h_id]]="","",COUNTIF(Table1[h_id],Table1[[#This Row],[h_id]]))</f>
        <v/>
      </c>
      <c r="Y126" s="285" t="str">
        <f>IF(Table1[Item Description]="","",Table1[[#This Row],[Qty]]*Table1[[#This Row],[Unit Price]])</f>
        <v/>
      </c>
      <c r="Z126" s="285" t="str">
        <f>IF(Table1[[#This Row],[h_hargasebelumdiskon]]="","",IF(Table1[[#This Row],[Disc 1]]="",0,Table1[[#This Row],[h_hargasebelumdiskon]]*Table1[[#This Row],[Disc 1]]))</f>
        <v/>
      </c>
      <c r="AA126" s="285" t="str">
        <f>IF(Table1[[#This Row],[h_hargasebelumdiskon]]="","",IF(Table1[[#This Row],[Disc 2]]="",0,(Table1[[#This Row],[h_hargasebelumdiskon]]-Table1[[#This Row],[h_disc 1]])*Table1[[#This Row],[Disc 2]]))</f>
        <v/>
      </c>
      <c r="AB126" s="285" t="str">
        <f>IF(Table1[Item Description]="","",Table1[[#This Row],[h_disc 1]]+Table1[[#This Row],[h_disc 2]])</f>
        <v/>
      </c>
      <c r="AC126" s="285" t="str">
        <f>IF(Table1[Item Description]="","",Table1[[#This Row],[h_hargasebelumdiskon]]-Table1[[#This Row],[h_diskon]])</f>
        <v/>
      </c>
      <c r="AD126" s="285" t="str">
        <f>IF(Table1[//]="","",SUMIF(Table1[h_id],Table1[h_id],Table1[h_hargasetelahdiskon]))</f>
        <v/>
      </c>
      <c r="AE126" s="285"/>
      <c r="AF126" s="285" t="str">
        <f>Table1[[#This Row],[Item Description]]&amp;Table1[[#This Row],[Unit]]&amp;Table1[[#This Row],[Unit Price]]</f>
        <v/>
      </c>
    </row>
    <row r="127" spans="1:32" x14ac:dyDescent="0.25">
      <c r="A127" s="289" t="str">
        <f>IF(Table1[[#This Row],[No. Invoice :]]="","",ROW())</f>
        <v/>
      </c>
      <c r="B127" s="289" t="str">
        <f>IF(Table1[h_Kode Sales :_1]="","",B$1+COUNT(B$2:B126))</f>
        <v/>
      </c>
      <c r="C127" s="283" t="str">
        <f>IF(Table1[[#This Row],[H_TGL]]="","",Table1[[#This Row],[H_TGL]]+C$1-1)</f>
        <v/>
      </c>
      <c r="H127" s="289" t="str">
        <f>IF(Table1[[#This Row],[h_No. Invoice :]]="","",CONCATENATE("AM"," ",Table1[[#This Row],[h_No. Invoice :]]))</f>
        <v/>
      </c>
      <c r="I127" s="290" t="str">
        <f>CONCATENATE(UPPER(Table1[[#This Row],[h_Kode Sales :_1]])," ",Table1[[#This Row],[h_Kode Sales :_2]])</f>
        <v xml:space="preserve"> </v>
      </c>
      <c r="J127" s="289" t="str">
        <f>IF(Table1[[#This Row],[h_toko]]="","",INDEX(Table2[e],IF(Table1[[#This Row],[h_toko]]="","",MATCH(Table1[[#This Row],[h_toko]],Table2[a],0)),))</f>
        <v/>
      </c>
      <c r="O127" s="289" t="str">
        <f>IF(Table1[[#This Row],[h_Item Description]]="","",INDEX([1]!db[NB PAJAK],MATCH(Table1[[#This Row],[h_Item Description]],[1]!db[kode],0)))</f>
        <v/>
      </c>
      <c r="Q127" s="285"/>
      <c r="R127" s="286"/>
      <c r="T127" s="285" t="str">
        <f>Table1[[#This Row],[h_hargasetelahdiskon]]</f>
        <v/>
      </c>
      <c r="W127" s="289" t="str">
        <f ca="1">IF(Table1[[#This Row],[Item Description]]="","",IF(Table1[[#This Row],[//]]="",INDIRECT(ADDRESS(ROW()-1,COLUMN())),Table1[[#This Row],[//]]))</f>
        <v/>
      </c>
      <c r="X127" s="289" t="str">
        <f ca="1">IF(Table1[[#This Row],[h_id]]="","",COUNTIF(Table1[h_id],Table1[[#This Row],[h_id]]))</f>
        <v/>
      </c>
      <c r="Y127" s="285" t="str">
        <f>IF(Table1[Item Description]="","",Table1[[#This Row],[Qty]]*Table1[[#This Row],[Unit Price]])</f>
        <v/>
      </c>
      <c r="Z127" s="285" t="str">
        <f>IF(Table1[[#This Row],[h_hargasebelumdiskon]]="","",IF(Table1[[#This Row],[Disc 1]]="",0,Table1[[#This Row],[h_hargasebelumdiskon]]*Table1[[#This Row],[Disc 1]]))</f>
        <v/>
      </c>
      <c r="AA127" s="285" t="str">
        <f>IF(Table1[[#This Row],[h_hargasebelumdiskon]]="","",IF(Table1[[#This Row],[Disc 2]]="",0,(Table1[[#This Row],[h_hargasebelumdiskon]]-Table1[[#This Row],[h_disc 1]])*Table1[[#This Row],[Disc 2]]))</f>
        <v/>
      </c>
      <c r="AB127" s="285" t="str">
        <f>IF(Table1[Item Description]="","",Table1[[#This Row],[h_disc 1]]+Table1[[#This Row],[h_disc 2]])</f>
        <v/>
      </c>
      <c r="AC127" s="285" t="str">
        <f>IF(Table1[Item Description]="","",Table1[[#This Row],[h_hargasebelumdiskon]]-Table1[[#This Row],[h_diskon]])</f>
        <v/>
      </c>
      <c r="AD127" s="285" t="str">
        <f>IF(Table1[//]="","",SUMIF(Table1[h_id],Table1[h_id],Table1[h_hargasetelahdiskon]))</f>
        <v/>
      </c>
      <c r="AE127" s="285"/>
      <c r="AF127" s="285" t="str">
        <f>Table1[[#This Row],[Item Description]]&amp;Table1[[#This Row],[Unit]]&amp;Table1[[#This Row],[Unit Price]]</f>
        <v/>
      </c>
    </row>
    <row r="128" spans="1:32" x14ac:dyDescent="0.25">
      <c r="A128" s="289" t="str">
        <f>IF(Table1[[#This Row],[No. Invoice :]]="","",ROW())</f>
        <v/>
      </c>
      <c r="B128" s="289" t="str">
        <f>IF(Table1[h_Kode Sales :_1]="","",B$1+COUNT(B$2:B127))</f>
        <v/>
      </c>
      <c r="C128" s="283" t="str">
        <f>IF(Table1[[#This Row],[H_TGL]]="","",Table1[[#This Row],[H_TGL]]+C$1-1)</f>
        <v/>
      </c>
      <c r="H128" s="289" t="str">
        <f>IF(Table1[[#This Row],[h_No. Invoice :]]="","",CONCATENATE("AM"," ",Table1[[#This Row],[h_No. Invoice :]]))</f>
        <v/>
      </c>
      <c r="I128" s="290" t="str">
        <f>CONCATENATE(UPPER(Table1[[#This Row],[h_Kode Sales :_1]])," ",Table1[[#This Row],[h_Kode Sales :_2]])</f>
        <v xml:space="preserve"> </v>
      </c>
      <c r="J128" s="289" t="str">
        <f>IF(Table1[[#This Row],[h_toko]]="","",INDEX(Table2[e],IF(Table1[[#This Row],[h_toko]]="","",MATCH(Table1[[#This Row],[h_toko]],Table2[a],0)),))</f>
        <v/>
      </c>
      <c r="O128" s="289" t="str">
        <f>IF(Table1[[#This Row],[h_Item Description]]="","",INDEX([1]!db[NB PAJAK],MATCH(Table1[[#This Row],[h_Item Description]],[1]!db[kode],0)))</f>
        <v/>
      </c>
      <c r="Q128" s="285"/>
      <c r="R128" s="286"/>
      <c r="T128" s="285" t="str">
        <f>Table1[[#This Row],[h_hargasetelahdiskon]]</f>
        <v/>
      </c>
      <c r="W128" s="289" t="str">
        <f ca="1">IF(Table1[[#This Row],[Item Description]]="","",IF(Table1[[#This Row],[//]]="",INDIRECT(ADDRESS(ROW()-1,COLUMN())),Table1[[#This Row],[//]]))</f>
        <v/>
      </c>
      <c r="X128" s="289" t="str">
        <f ca="1">IF(Table1[[#This Row],[h_id]]="","",COUNTIF(Table1[h_id],Table1[[#This Row],[h_id]]))</f>
        <v/>
      </c>
      <c r="Y128" s="285" t="str">
        <f>IF(Table1[Item Description]="","",Table1[[#This Row],[Qty]]*Table1[[#This Row],[Unit Price]])</f>
        <v/>
      </c>
      <c r="Z128" s="285" t="str">
        <f>IF(Table1[[#This Row],[h_hargasebelumdiskon]]="","",IF(Table1[[#This Row],[Disc 1]]="",0,Table1[[#This Row],[h_hargasebelumdiskon]]*Table1[[#This Row],[Disc 1]]))</f>
        <v/>
      </c>
      <c r="AA128" s="285" t="str">
        <f>IF(Table1[[#This Row],[h_hargasebelumdiskon]]="","",IF(Table1[[#This Row],[Disc 2]]="",0,(Table1[[#This Row],[h_hargasebelumdiskon]]-Table1[[#This Row],[h_disc 1]])*Table1[[#This Row],[Disc 2]]))</f>
        <v/>
      </c>
      <c r="AB128" s="285" t="str">
        <f>IF(Table1[Item Description]="","",Table1[[#This Row],[h_disc 1]]+Table1[[#This Row],[h_disc 2]])</f>
        <v/>
      </c>
      <c r="AC128" s="285" t="str">
        <f>IF(Table1[Item Description]="","",Table1[[#This Row],[h_hargasebelumdiskon]]-Table1[[#This Row],[h_diskon]])</f>
        <v/>
      </c>
      <c r="AD128" s="285" t="str">
        <f>IF(Table1[//]="","",SUMIF(Table1[h_id],Table1[h_id],Table1[h_hargasetelahdiskon]))</f>
        <v/>
      </c>
      <c r="AE128" s="285"/>
      <c r="AF128" s="285" t="str">
        <f>Table1[[#This Row],[Item Description]]&amp;Table1[[#This Row],[Unit]]&amp;Table1[[#This Row],[Unit Price]]</f>
        <v/>
      </c>
    </row>
    <row r="129" spans="1:32" x14ac:dyDescent="0.25">
      <c r="A129" s="289" t="str">
        <f>IF(Table1[[#This Row],[No. Invoice :]]="","",ROW())</f>
        <v/>
      </c>
      <c r="B129" s="289" t="str">
        <f>IF(Table1[h_Kode Sales :_1]="","",B$1+COUNT(B$2:B124))</f>
        <v/>
      </c>
      <c r="C129" s="283" t="str">
        <f>IF(Table1[[#This Row],[H_TGL]]="","",Table1[[#This Row],[H_TGL]]+C$1-1)</f>
        <v/>
      </c>
      <c r="H129" s="289" t="str">
        <f>IF(Table1[[#This Row],[h_No. Invoice :]]="","",CONCATENATE("AM"," ",Table1[[#This Row],[h_No. Invoice :]]))</f>
        <v/>
      </c>
      <c r="I129" s="290" t="str">
        <f>CONCATENATE(UPPER(Table1[[#This Row],[h_Kode Sales :_1]])," ",Table1[[#This Row],[h_Kode Sales :_2]])</f>
        <v xml:space="preserve"> </v>
      </c>
      <c r="J129" s="289" t="str">
        <f>IF(Table1[[#This Row],[h_toko]]="","",INDEX(Table2[e],IF(Table1[[#This Row],[h_toko]]="","",MATCH(Table1[[#This Row],[h_toko]],Table2[a],0)),))</f>
        <v/>
      </c>
      <c r="O129" s="289" t="str">
        <f>IF(Table1[[#This Row],[h_Item Description]]="","",INDEX([1]!db[NB PAJAK],MATCH(Table1[[#This Row],[h_Item Description]],[1]!db[kode],0)))</f>
        <v/>
      </c>
      <c r="Q129" s="285"/>
      <c r="R129" s="286"/>
      <c r="T129" s="285" t="str">
        <f>Table1[[#This Row],[h_hargasetelahdiskon]]</f>
        <v/>
      </c>
      <c r="W129" s="289" t="str">
        <f ca="1">IF(Table1[[#This Row],[Item Description]]="","",IF(Table1[[#This Row],[//]]="",INDIRECT(ADDRESS(ROW()-1,COLUMN())),Table1[[#This Row],[//]]))</f>
        <v/>
      </c>
      <c r="X129" s="289" t="str">
        <f ca="1">IF(Table1[[#This Row],[h_id]]="","",COUNTIF(Table1[h_id],Table1[[#This Row],[h_id]]))</f>
        <v/>
      </c>
      <c r="Y129" s="285" t="str">
        <f>IF(Table1[Item Description]="","",Table1[[#This Row],[Qty]]*Table1[[#This Row],[Unit Price]])</f>
        <v/>
      </c>
      <c r="Z129" s="285" t="str">
        <f>IF(Table1[[#This Row],[h_hargasebelumdiskon]]="","",IF(Table1[[#This Row],[Disc 1]]="",0,Table1[[#This Row],[h_hargasebelumdiskon]]*Table1[[#This Row],[Disc 1]]))</f>
        <v/>
      </c>
      <c r="AA129" s="285" t="str">
        <f>IF(Table1[[#This Row],[h_hargasebelumdiskon]]="","",IF(Table1[[#This Row],[Disc 2]]="",0,(Table1[[#This Row],[h_hargasebelumdiskon]]-Table1[[#This Row],[h_disc 1]])*Table1[[#This Row],[Disc 2]]))</f>
        <v/>
      </c>
      <c r="AB129" s="285" t="str">
        <f>IF(Table1[Item Description]="","",Table1[[#This Row],[h_disc 1]]+Table1[[#This Row],[h_disc 2]])</f>
        <v/>
      </c>
      <c r="AC129" s="285" t="str">
        <f>IF(Table1[Item Description]="","",Table1[[#This Row],[h_hargasebelumdiskon]]-Table1[[#This Row],[h_diskon]])</f>
        <v/>
      </c>
      <c r="AD129" s="285" t="str">
        <f>IF(Table1[//]="","",SUMIF(Table1[h_id],Table1[h_id],Table1[h_hargasetelahdiskon]))</f>
        <v/>
      </c>
      <c r="AE129" s="285"/>
      <c r="AF129" s="285" t="str">
        <f>Table1[[#This Row],[Item Description]]&amp;Table1[[#This Row],[Unit]]&amp;Table1[[#This Row],[Unit Price]]</f>
        <v/>
      </c>
    </row>
    <row r="130" spans="1:32" x14ac:dyDescent="0.25">
      <c r="A130" s="289" t="str">
        <f>IF(Table1[[#This Row],[No. Invoice :]]="","",ROW())</f>
        <v/>
      </c>
      <c r="B130" s="289" t="str">
        <f>IF(Table1[h_Kode Sales :_1]="","",B$1+COUNT(B$2:B129))</f>
        <v/>
      </c>
      <c r="C130" s="283" t="str">
        <f>IF(Table1[[#This Row],[H_TGL]]="","",Table1[[#This Row],[H_TGL]]+C$1-1)</f>
        <v/>
      </c>
      <c r="H130" s="289" t="str">
        <f>IF(Table1[[#This Row],[h_No. Invoice :]]="","",CONCATENATE("AM"," ",Table1[[#This Row],[h_No. Invoice :]]))</f>
        <v/>
      </c>
      <c r="I130" s="290" t="str">
        <f>CONCATENATE(UPPER(Table1[[#This Row],[h_Kode Sales :_1]])," ",Table1[[#This Row],[h_Kode Sales :_2]])</f>
        <v xml:space="preserve"> </v>
      </c>
      <c r="J130" s="289" t="str">
        <f>IF(Table1[[#This Row],[h_toko]]="","",INDEX(Table2[e],IF(Table1[[#This Row],[h_toko]]="","",MATCH(Table1[[#This Row],[h_toko]],Table2[a],0)),))</f>
        <v/>
      </c>
      <c r="O130" s="289" t="str">
        <f>IF(Table1[[#This Row],[h_Item Description]]="","",INDEX([1]!db[NB PAJAK],MATCH(Table1[[#This Row],[h_Item Description]],[1]!db[kode],0)))</f>
        <v/>
      </c>
      <c r="Q130" s="285"/>
      <c r="R130" s="286"/>
      <c r="T130" s="285" t="str">
        <f>Table1[[#This Row],[h_hargasetelahdiskon]]</f>
        <v/>
      </c>
      <c r="W130" s="289" t="str">
        <f ca="1">IF(Table1[[#This Row],[Item Description]]="","",IF(Table1[[#This Row],[//]]="",INDIRECT(ADDRESS(ROW()-1,COLUMN())),Table1[[#This Row],[//]]))</f>
        <v/>
      </c>
      <c r="X130" s="289" t="str">
        <f ca="1">IF(Table1[[#This Row],[h_id]]="","",COUNTIF(Table1[h_id],Table1[[#This Row],[h_id]]))</f>
        <v/>
      </c>
      <c r="Y130" s="285" t="str">
        <f>IF(Table1[Item Description]="","",Table1[[#This Row],[Qty]]*Table1[[#This Row],[Unit Price]])</f>
        <v/>
      </c>
      <c r="Z130" s="285" t="str">
        <f>IF(Table1[[#This Row],[h_hargasebelumdiskon]]="","",IF(Table1[[#This Row],[Disc 1]]="",0,Table1[[#This Row],[h_hargasebelumdiskon]]*Table1[[#This Row],[Disc 1]]))</f>
        <v/>
      </c>
      <c r="AA130" s="285" t="str">
        <f>IF(Table1[[#This Row],[h_hargasebelumdiskon]]="","",IF(Table1[[#This Row],[Disc 2]]="",0,(Table1[[#This Row],[h_hargasebelumdiskon]]-Table1[[#This Row],[h_disc 1]])*Table1[[#This Row],[Disc 2]]))</f>
        <v/>
      </c>
      <c r="AB130" s="285" t="str">
        <f>IF(Table1[Item Description]="","",Table1[[#This Row],[h_disc 1]]+Table1[[#This Row],[h_disc 2]])</f>
        <v/>
      </c>
      <c r="AC130" s="285" t="str">
        <f>IF(Table1[Item Description]="","",Table1[[#This Row],[h_hargasebelumdiskon]]-Table1[[#This Row],[h_diskon]])</f>
        <v/>
      </c>
      <c r="AD130" s="285" t="str">
        <f>IF(Table1[//]="","",SUMIF(Table1[h_id],Table1[h_id],Table1[h_hargasetelahdiskon]))</f>
        <v/>
      </c>
      <c r="AE130" s="285"/>
      <c r="AF130" s="285" t="str">
        <f>Table1[[#This Row],[Item Description]]&amp;Table1[[#This Row],[Unit]]&amp;Table1[[#This Row],[Unit Price]]</f>
        <v/>
      </c>
    </row>
    <row r="131" spans="1:32" x14ac:dyDescent="0.25">
      <c r="A131" s="289" t="str">
        <f>IF(Table1[[#This Row],[No. Invoice :]]="","",ROW())</f>
        <v/>
      </c>
      <c r="B131" s="289" t="str">
        <f>IF(Table1[h_Kode Sales :_1]="","",B$1+COUNT(B$2:B130))</f>
        <v/>
      </c>
      <c r="C131" s="283" t="str">
        <f>IF(Table1[[#This Row],[H_TGL]]="","",Table1[[#This Row],[H_TGL]]+C$1-1)</f>
        <v/>
      </c>
      <c r="H131" s="289" t="str">
        <f>IF(Table1[[#This Row],[h_No. Invoice :]]="","",CONCATENATE("AM"," ",Table1[[#This Row],[h_No. Invoice :]]))</f>
        <v/>
      </c>
      <c r="I131" s="290" t="str">
        <f>CONCATENATE(UPPER(Table1[[#This Row],[h_Kode Sales :_1]])," ",Table1[[#This Row],[h_Kode Sales :_2]])</f>
        <v xml:space="preserve"> </v>
      </c>
      <c r="J131" s="289" t="str">
        <f>IF(Table1[[#This Row],[h_toko]]="","",INDEX(Table2[e],IF(Table1[[#This Row],[h_toko]]="","",MATCH(Table1[[#This Row],[h_toko]],Table2[a],0)),))</f>
        <v/>
      </c>
      <c r="O131" s="289" t="str">
        <f>IF(Table1[[#This Row],[h_Item Description]]="","",INDEX([1]!db[NB PAJAK],MATCH(Table1[[#This Row],[h_Item Description]],[1]!db[kode],0)))</f>
        <v/>
      </c>
      <c r="Q131" s="285"/>
      <c r="R131" s="286"/>
      <c r="T131" s="285" t="str">
        <f>Table1[[#This Row],[h_hargasetelahdiskon]]</f>
        <v/>
      </c>
      <c r="W131" s="289" t="str">
        <f ca="1">IF(Table1[[#This Row],[Item Description]]="","",IF(Table1[[#This Row],[//]]="",INDIRECT(ADDRESS(ROW()-1,COLUMN())),Table1[[#This Row],[//]]))</f>
        <v/>
      </c>
      <c r="X131" s="289" t="str">
        <f ca="1">IF(Table1[[#This Row],[h_id]]="","",COUNTIF(Table1[h_id],Table1[[#This Row],[h_id]]))</f>
        <v/>
      </c>
      <c r="Y131" s="285" t="str">
        <f>IF(Table1[Item Description]="","",Table1[[#This Row],[Qty]]*Table1[[#This Row],[Unit Price]])</f>
        <v/>
      </c>
      <c r="Z131" s="285" t="str">
        <f>IF(Table1[[#This Row],[h_hargasebelumdiskon]]="","",IF(Table1[[#This Row],[Disc 1]]="",0,Table1[[#This Row],[h_hargasebelumdiskon]]*Table1[[#This Row],[Disc 1]]))</f>
        <v/>
      </c>
      <c r="AA131" s="285" t="str">
        <f>IF(Table1[[#This Row],[h_hargasebelumdiskon]]="","",IF(Table1[[#This Row],[Disc 2]]="",0,(Table1[[#This Row],[h_hargasebelumdiskon]]-Table1[[#This Row],[h_disc 1]])*Table1[[#This Row],[Disc 2]]))</f>
        <v/>
      </c>
      <c r="AB131" s="285" t="str">
        <f>IF(Table1[Item Description]="","",Table1[[#This Row],[h_disc 1]]+Table1[[#This Row],[h_disc 2]])</f>
        <v/>
      </c>
      <c r="AC131" s="285" t="str">
        <f>IF(Table1[Item Description]="","",Table1[[#This Row],[h_hargasebelumdiskon]]-Table1[[#This Row],[h_diskon]])</f>
        <v/>
      </c>
      <c r="AD131" s="285" t="str">
        <f>IF(Table1[//]="","",SUMIF(Table1[h_id],Table1[h_id],Table1[h_hargasetelahdiskon]))</f>
        <v/>
      </c>
      <c r="AE131" s="285"/>
      <c r="AF131" s="285" t="str">
        <f>Table1[[#This Row],[Item Description]]&amp;Table1[[#This Row],[Unit]]&amp;Table1[[#This Row],[Unit Price]]</f>
        <v/>
      </c>
    </row>
    <row r="132" spans="1:32" x14ac:dyDescent="0.25">
      <c r="A132" s="289" t="str">
        <f>IF(Table1[[#This Row],[No. Invoice :]]="","",ROW())</f>
        <v/>
      </c>
      <c r="B132" s="289" t="str">
        <f>IF(Table1[h_Kode Sales :_1]="","",B$1+COUNT(B$2:B129))</f>
        <v/>
      </c>
      <c r="C132" s="283" t="str">
        <f>IF(Table1[[#This Row],[H_TGL]]="","",Table1[[#This Row],[H_TGL]]+C$1-1)</f>
        <v/>
      </c>
      <c r="H132" s="289" t="str">
        <f>IF(Table1[[#This Row],[h_No. Invoice :]]="","",CONCATENATE("AM"," ",Table1[[#This Row],[h_No. Invoice :]]))</f>
        <v/>
      </c>
      <c r="I132" s="290" t="str">
        <f>CONCATENATE(UPPER(Table1[[#This Row],[h_Kode Sales :_1]])," ",Table1[[#This Row],[h_Kode Sales :_2]])</f>
        <v xml:space="preserve"> </v>
      </c>
      <c r="J132" s="289" t="str">
        <f>IF(Table1[[#This Row],[h_toko]]="","",INDEX(Table2[e],IF(Table1[[#This Row],[h_toko]]="","",MATCH(Table1[[#This Row],[h_toko]],Table2[a],0)),))</f>
        <v/>
      </c>
      <c r="O132" s="289" t="str">
        <f>IF(Table1[[#This Row],[h_Item Description]]="","",INDEX([1]!db[NB PAJAK],MATCH(Table1[[#This Row],[h_Item Description]],[1]!db[kode],0)))</f>
        <v/>
      </c>
      <c r="Q132" s="285"/>
      <c r="R132" s="286"/>
      <c r="T132" s="285" t="str">
        <f>Table1[[#This Row],[h_hargasetelahdiskon]]</f>
        <v/>
      </c>
      <c r="W132" s="289" t="str">
        <f ca="1">IF(Table1[[#This Row],[Item Description]]="","",IF(Table1[[#This Row],[//]]="",INDIRECT(ADDRESS(ROW()-1,COLUMN())),Table1[[#This Row],[//]]))</f>
        <v/>
      </c>
      <c r="X132" s="289" t="str">
        <f ca="1">IF(Table1[[#This Row],[h_id]]="","",COUNTIF(Table1[h_id],Table1[[#This Row],[h_id]]))</f>
        <v/>
      </c>
      <c r="Y132" s="285" t="str">
        <f>IF(Table1[Item Description]="","",Table1[[#This Row],[Qty]]*Table1[[#This Row],[Unit Price]])</f>
        <v/>
      </c>
      <c r="Z132" s="285" t="str">
        <f>IF(Table1[[#This Row],[h_hargasebelumdiskon]]="","",IF(Table1[[#This Row],[Disc 1]]="",0,Table1[[#This Row],[h_hargasebelumdiskon]]*Table1[[#This Row],[Disc 1]]))</f>
        <v/>
      </c>
      <c r="AA132" s="285" t="str">
        <f>IF(Table1[[#This Row],[h_hargasebelumdiskon]]="","",IF(Table1[[#This Row],[Disc 2]]="",0,(Table1[[#This Row],[h_hargasebelumdiskon]]-Table1[[#This Row],[h_disc 1]])*Table1[[#This Row],[Disc 2]]))</f>
        <v/>
      </c>
      <c r="AB132" s="285" t="str">
        <f>IF(Table1[Item Description]="","",Table1[[#This Row],[h_disc 1]]+Table1[[#This Row],[h_disc 2]])</f>
        <v/>
      </c>
      <c r="AC132" s="285" t="str">
        <f>IF(Table1[Item Description]="","",Table1[[#This Row],[h_hargasebelumdiskon]]-Table1[[#This Row],[h_diskon]])</f>
        <v/>
      </c>
      <c r="AD132" s="285" t="str">
        <f>IF(Table1[//]="","",SUMIF(Table1[h_id],Table1[h_id],Table1[h_hargasetelahdiskon]))</f>
        <v/>
      </c>
      <c r="AE132" s="285"/>
      <c r="AF132" s="285" t="str">
        <f>Table1[[#This Row],[Item Description]]&amp;Table1[[#This Row],[Unit]]&amp;Table1[[#This Row],[Unit Price]]</f>
        <v/>
      </c>
    </row>
    <row r="133" spans="1:32" x14ac:dyDescent="0.25">
      <c r="A133" s="289" t="str">
        <f>IF(Table1[[#This Row],[No. Invoice :]]="","",ROW())</f>
        <v/>
      </c>
      <c r="B133" s="289" t="str">
        <f>IF(Table1[h_Kode Sales :_1]="","",B$1+COUNT(B$2:B132))</f>
        <v/>
      </c>
      <c r="C133" s="283" t="str">
        <f>IF(Table1[[#This Row],[H_TGL]]="","",Table1[[#This Row],[H_TGL]]+C$1-1)</f>
        <v/>
      </c>
      <c r="H133" s="289" t="str">
        <f>IF(Table1[[#This Row],[h_No. Invoice :]]="","",CONCATENATE("AM"," ",Table1[[#This Row],[h_No. Invoice :]]))</f>
        <v/>
      </c>
      <c r="I133" s="290" t="str">
        <f>CONCATENATE(UPPER(Table1[[#This Row],[h_Kode Sales :_1]])," ",Table1[[#This Row],[h_Kode Sales :_2]])</f>
        <v xml:space="preserve"> </v>
      </c>
      <c r="J133" s="289" t="str">
        <f>IF(Table1[[#This Row],[h_toko]]="","",INDEX(Table2[e],IF(Table1[[#This Row],[h_toko]]="","",MATCH(Table1[[#This Row],[h_toko]],Table2[a],0)),))</f>
        <v/>
      </c>
      <c r="O133" s="289" t="str">
        <f>IF(Table1[[#This Row],[h_Item Description]]="","",INDEX([1]!db[NB PAJAK],MATCH(Table1[[#This Row],[h_Item Description]],[1]!db[kode],0)))</f>
        <v/>
      </c>
      <c r="Q133" s="285"/>
      <c r="R133" s="286"/>
      <c r="T133" s="285" t="str">
        <f>Table1[[#This Row],[h_hargasetelahdiskon]]</f>
        <v/>
      </c>
      <c r="W133" s="289" t="str">
        <f ca="1">IF(Table1[[#This Row],[Item Description]]="","",IF(Table1[[#This Row],[//]]="",INDIRECT(ADDRESS(ROW()-1,COLUMN())),Table1[[#This Row],[//]]))</f>
        <v/>
      </c>
      <c r="X133" s="289" t="str">
        <f ca="1">IF(Table1[[#This Row],[h_id]]="","",COUNTIF(Table1[h_id],Table1[[#This Row],[h_id]]))</f>
        <v/>
      </c>
      <c r="Y133" s="285" t="str">
        <f>IF(Table1[Item Description]="","",Table1[[#This Row],[Qty]]*Table1[[#This Row],[Unit Price]])</f>
        <v/>
      </c>
      <c r="Z133" s="285" t="str">
        <f>IF(Table1[[#This Row],[h_hargasebelumdiskon]]="","",IF(Table1[[#This Row],[Disc 1]]="",0,Table1[[#This Row],[h_hargasebelumdiskon]]*Table1[[#This Row],[Disc 1]]))</f>
        <v/>
      </c>
      <c r="AA133" s="285" t="str">
        <f>IF(Table1[[#This Row],[h_hargasebelumdiskon]]="","",IF(Table1[[#This Row],[Disc 2]]="",0,(Table1[[#This Row],[h_hargasebelumdiskon]]-Table1[[#This Row],[h_disc 1]])*Table1[[#This Row],[Disc 2]]))</f>
        <v/>
      </c>
      <c r="AB133" s="285" t="str">
        <f>IF(Table1[Item Description]="","",Table1[[#This Row],[h_disc 1]]+Table1[[#This Row],[h_disc 2]])</f>
        <v/>
      </c>
      <c r="AC133" s="285" t="str">
        <f>IF(Table1[Item Description]="","",Table1[[#This Row],[h_hargasebelumdiskon]]-Table1[[#This Row],[h_diskon]])</f>
        <v/>
      </c>
      <c r="AD133" s="285" t="str">
        <f>IF(Table1[//]="","",SUMIF(Table1[h_id],Table1[h_id],Table1[h_hargasetelahdiskon]))</f>
        <v/>
      </c>
      <c r="AE133" s="285"/>
      <c r="AF133" s="285" t="str">
        <f>Table1[[#This Row],[Item Description]]&amp;Table1[[#This Row],[Unit]]&amp;Table1[[#This Row],[Unit Price]]</f>
        <v/>
      </c>
    </row>
    <row r="134" spans="1:32" x14ac:dyDescent="0.25">
      <c r="A134" s="289" t="str">
        <f>IF(Table1[[#This Row],[No. Invoice :]]="","",ROW())</f>
        <v/>
      </c>
      <c r="B134" s="289" t="str">
        <f>IF(Table1[h_Kode Sales :_1]="","",B$1+COUNT(B$2:B132))</f>
        <v/>
      </c>
      <c r="C134" s="283" t="str">
        <f>IF(Table1[[#This Row],[H_TGL]]="","",Table1[[#This Row],[H_TGL]]+C$1-1)</f>
        <v/>
      </c>
      <c r="H134" s="289" t="str">
        <f>IF(Table1[[#This Row],[h_No. Invoice :]]="","",CONCATENATE("AM"," ",Table1[[#This Row],[h_No. Invoice :]]))</f>
        <v/>
      </c>
      <c r="I134" s="290" t="str">
        <f>CONCATENATE(UPPER(Table1[[#This Row],[h_Kode Sales :_1]])," ",Table1[[#This Row],[h_Kode Sales :_2]])</f>
        <v xml:space="preserve"> </v>
      </c>
      <c r="J134" s="289" t="str">
        <f>IF(Table1[[#This Row],[h_toko]]="","",INDEX(Table2[e],IF(Table1[[#This Row],[h_toko]]="","",MATCH(Table1[[#This Row],[h_toko]],Table2[a],0)),))</f>
        <v/>
      </c>
      <c r="O134" s="289" t="str">
        <f>IF(Table1[[#This Row],[h_Item Description]]="","",INDEX([1]!db[NB PAJAK],MATCH(Table1[[#This Row],[h_Item Description]],[1]!db[kode],0)))</f>
        <v/>
      </c>
      <c r="Q134" s="285"/>
      <c r="R134" s="286"/>
      <c r="T134" s="285" t="str">
        <f>Table1[[#This Row],[h_hargasetelahdiskon]]</f>
        <v/>
      </c>
      <c r="W134" s="289" t="str">
        <f ca="1">IF(Table1[[#This Row],[Item Description]]="","",IF(Table1[[#This Row],[//]]="",INDIRECT(ADDRESS(ROW()-1,COLUMN())),Table1[[#This Row],[//]]))</f>
        <v/>
      </c>
      <c r="X134" s="289" t="str">
        <f ca="1">IF(Table1[[#This Row],[h_id]]="","",COUNTIF(Table1[h_id],Table1[[#This Row],[h_id]]))</f>
        <v/>
      </c>
      <c r="Y134" s="285" t="str">
        <f>IF(Table1[Item Description]="","",Table1[[#This Row],[Qty]]*Table1[[#This Row],[Unit Price]])</f>
        <v/>
      </c>
      <c r="Z134" s="285" t="str">
        <f>IF(Table1[[#This Row],[h_hargasebelumdiskon]]="","",IF(Table1[[#This Row],[Disc 1]]="",0,Table1[[#This Row],[h_hargasebelumdiskon]]*Table1[[#This Row],[Disc 1]]))</f>
        <v/>
      </c>
      <c r="AA134" s="285" t="str">
        <f>IF(Table1[[#This Row],[h_hargasebelumdiskon]]="","",IF(Table1[[#This Row],[Disc 2]]="",0,(Table1[[#This Row],[h_hargasebelumdiskon]]-Table1[[#This Row],[h_disc 1]])*Table1[[#This Row],[Disc 2]]))</f>
        <v/>
      </c>
      <c r="AB134" s="285" t="str">
        <f>IF(Table1[Item Description]="","",Table1[[#This Row],[h_disc 1]]+Table1[[#This Row],[h_disc 2]])</f>
        <v/>
      </c>
      <c r="AC134" s="285" t="str">
        <f>IF(Table1[Item Description]="","",Table1[[#This Row],[h_hargasebelumdiskon]]-Table1[[#This Row],[h_diskon]])</f>
        <v/>
      </c>
      <c r="AD134" s="285" t="str">
        <f>IF(Table1[//]="","",SUMIF(Table1[h_id],Table1[h_id],Table1[h_hargasetelahdiskon]))</f>
        <v/>
      </c>
      <c r="AE134" s="285"/>
      <c r="AF134" s="285" t="str">
        <f>Table1[[#This Row],[Item Description]]&amp;Table1[[#This Row],[Unit]]&amp;Table1[[#This Row],[Unit Price]]</f>
        <v/>
      </c>
    </row>
    <row r="135" spans="1:32" x14ac:dyDescent="0.25">
      <c r="A135" s="289" t="str">
        <f>IF(Table1[[#This Row],[No. Invoice :]]="","",ROW())</f>
        <v/>
      </c>
      <c r="B135" s="289" t="str">
        <f>IF(Table1[h_Kode Sales :_1]="","",B$1+COUNT(B$2:B134))</f>
        <v/>
      </c>
      <c r="C135" s="283" t="str">
        <f>IF(Table1[[#This Row],[H_TGL]]="","",Table1[[#This Row],[H_TGL]]+C$1-1)</f>
        <v/>
      </c>
      <c r="H135" s="289" t="str">
        <f>IF(Table1[[#This Row],[h_No. Invoice :]]="","",CONCATENATE("AM"," ",Table1[[#This Row],[h_No. Invoice :]]))</f>
        <v/>
      </c>
      <c r="I135" s="290" t="str">
        <f>CONCATENATE(UPPER(Table1[[#This Row],[h_Kode Sales :_1]])," ",Table1[[#This Row],[h_Kode Sales :_2]])</f>
        <v xml:space="preserve"> </v>
      </c>
      <c r="J135" s="289" t="str">
        <f>IF(Table1[[#This Row],[h_toko]]="","",INDEX(Table2[e],IF(Table1[[#This Row],[h_toko]]="","",MATCH(Table1[[#This Row],[h_toko]],Table2[a],0)),))</f>
        <v/>
      </c>
      <c r="O135" s="289" t="str">
        <f>IF(Table1[[#This Row],[h_Item Description]]="","",INDEX([1]!db[NB PAJAK],MATCH(Table1[[#This Row],[h_Item Description]],[1]!db[kode],0)))</f>
        <v/>
      </c>
      <c r="Q135" s="285"/>
      <c r="R135" s="286"/>
      <c r="T135" s="285" t="str">
        <f>Table1[[#This Row],[h_hargasetelahdiskon]]</f>
        <v/>
      </c>
      <c r="W135" s="289" t="str">
        <f ca="1">IF(Table1[[#This Row],[Item Description]]="","",IF(Table1[[#This Row],[//]]="",INDIRECT(ADDRESS(ROW()-1,COLUMN())),Table1[[#This Row],[//]]))</f>
        <v/>
      </c>
      <c r="X135" s="289" t="str">
        <f ca="1">IF(Table1[[#This Row],[h_id]]="","",COUNTIF(Table1[h_id],Table1[[#This Row],[h_id]]))</f>
        <v/>
      </c>
      <c r="Y135" s="285" t="str">
        <f>IF(Table1[Item Description]="","",Table1[[#This Row],[Qty]]*Table1[[#This Row],[Unit Price]])</f>
        <v/>
      </c>
      <c r="Z135" s="285" t="str">
        <f>IF(Table1[[#This Row],[h_hargasebelumdiskon]]="","",IF(Table1[[#This Row],[Disc 1]]="",0,Table1[[#This Row],[h_hargasebelumdiskon]]*Table1[[#This Row],[Disc 1]]))</f>
        <v/>
      </c>
      <c r="AA135" s="285" t="str">
        <f>IF(Table1[[#This Row],[h_hargasebelumdiskon]]="","",IF(Table1[[#This Row],[Disc 2]]="",0,(Table1[[#This Row],[h_hargasebelumdiskon]]-Table1[[#This Row],[h_disc 1]])*Table1[[#This Row],[Disc 2]]))</f>
        <v/>
      </c>
      <c r="AB135" s="285" t="str">
        <f>IF(Table1[Item Description]="","",Table1[[#This Row],[h_disc 1]]+Table1[[#This Row],[h_disc 2]])</f>
        <v/>
      </c>
      <c r="AC135" s="285" t="str">
        <f>IF(Table1[Item Description]="","",Table1[[#This Row],[h_hargasebelumdiskon]]-Table1[[#This Row],[h_diskon]])</f>
        <v/>
      </c>
      <c r="AD135" s="285" t="str">
        <f>IF(Table1[//]="","",SUMIF(Table1[h_id],Table1[h_id],Table1[h_hargasetelahdiskon]))</f>
        <v/>
      </c>
      <c r="AE135" s="285"/>
      <c r="AF135" s="285" t="str">
        <f>Table1[[#This Row],[Item Description]]&amp;Table1[[#This Row],[Unit]]&amp;Table1[[#This Row],[Unit Price]]</f>
        <v/>
      </c>
    </row>
    <row r="136" spans="1:32" x14ac:dyDescent="0.25">
      <c r="A136" s="289" t="str">
        <f>IF(Table1[[#This Row],[No. Invoice :]]="","",ROW())</f>
        <v/>
      </c>
      <c r="B136" s="289" t="str">
        <f>IF(Table1[h_Kode Sales :_1]="","",B$1+COUNT(B$2:B135))</f>
        <v/>
      </c>
      <c r="C136" s="283" t="str">
        <f>IF(Table1[[#This Row],[H_TGL]]="","",Table1[[#This Row],[H_TGL]]+C$1-1)</f>
        <v/>
      </c>
      <c r="H136" s="289" t="str">
        <f>IF(Table1[[#This Row],[h_No. Invoice :]]="","",CONCATENATE("AM"," ",Table1[[#This Row],[h_No. Invoice :]]))</f>
        <v/>
      </c>
      <c r="I136" s="290" t="str">
        <f>CONCATENATE(UPPER(Table1[[#This Row],[h_Kode Sales :_1]])," ",Table1[[#This Row],[h_Kode Sales :_2]])</f>
        <v xml:space="preserve"> </v>
      </c>
      <c r="J136" s="289" t="str">
        <f>IF(Table1[[#This Row],[h_toko]]="","",INDEX(Table2[e],IF(Table1[[#This Row],[h_toko]]="","",MATCH(Table1[[#This Row],[h_toko]],Table2[a],0)),))</f>
        <v/>
      </c>
      <c r="O136" s="289" t="str">
        <f>IF(Table1[[#This Row],[h_Item Description]]="","",INDEX([1]!db[NB PAJAK],MATCH(Table1[[#This Row],[h_Item Description]],[1]!db[kode],0)))</f>
        <v/>
      </c>
      <c r="Q136" s="285"/>
      <c r="R136" s="286"/>
      <c r="T136" s="285" t="str">
        <f>Table1[[#This Row],[h_hargasetelahdiskon]]</f>
        <v/>
      </c>
      <c r="W136" s="289" t="str">
        <f ca="1">IF(Table1[[#This Row],[Item Description]]="","",IF(Table1[[#This Row],[//]]="",INDIRECT(ADDRESS(ROW()-1,COLUMN())),Table1[[#This Row],[//]]))</f>
        <v/>
      </c>
      <c r="X136" s="289" t="str">
        <f ca="1">IF(Table1[[#This Row],[h_id]]="","",COUNTIF(Table1[h_id],Table1[[#This Row],[h_id]]))</f>
        <v/>
      </c>
      <c r="Y136" s="285" t="str">
        <f>IF(Table1[Item Description]="","",Table1[[#This Row],[Qty]]*Table1[[#This Row],[Unit Price]])</f>
        <v/>
      </c>
      <c r="Z136" s="285" t="str">
        <f>IF(Table1[[#This Row],[h_hargasebelumdiskon]]="","",IF(Table1[[#This Row],[Disc 1]]="",0,Table1[[#This Row],[h_hargasebelumdiskon]]*Table1[[#This Row],[Disc 1]]))</f>
        <v/>
      </c>
      <c r="AA136" s="285" t="str">
        <f>IF(Table1[[#This Row],[h_hargasebelumdiskon]]="","",IF(Table1[[#This Row],[Disc 2]]="",0,(Table1[[#This Row],[h_hargasebelumdiskon]]-Table1[[#This Row],[h_disc 1]])*Table1[[#This Row],[Disc 2]]))</f>
        <v/>
      </c>
      <c r="AB136" s="285" t="str">
        <f>IF(Table1[Item Description]="","",Table1[[#This Row],[h_disc 1]]+Table1[[#This Row],[h_disc 2]])</f>
        <v/>
      </c>
      <c r="AC136" s="285" t="str">
        <f>IF(Table1[Item Description]="","",Table1[[#This Row],[h_hargasebelumdiskon]]-Table1[[#This Row],[h_diskon]])</f>
        <v/>
      </c>
      <c r="AD136" s="285" t="str">
        <f>IF(Table1[//]="","",SUMIF(Table1[h_id],Table1[h_id],Table1[h_hargasetelahdiskon]))</f>
        <v/>
      </c>
      <c r="AE136" s="285"/>
      <c r="AF136" s="285" t="str">
        <f>Table1[[#This Row],[Item Description]]&amp;Table1[[#This Row],[Unit]]&amp;Table1[[#This Row],[Unit Price]]</f>
        <v/>
      </c>
    </row>
    <row r="137" spans="1:32" x14ac:dyDescent="0.25">
      <c r="A137" s="289" t="str">
        <f>IF(Table1[[#This Row],[No. Invoice :]]="","",ROW())</f>
        <v/>
      </c>
      <c r="B137" s="289" t="str">
        <f>IF(Table1[h_Kode Sales :_1]="","",B$1+COUNT(B$2:B135))</f>
        <v/>
      </c>
      <c r="C137" s="283" t="str">
        <f>IF(Table1[[#This Row],[H_TGL]]="","",Table1[[#This Row],[H_TGL]]+C$1-1)</f>
        <v/>
      </c>
      <c r="H137" s="289" t="str">
        <f>IF(Table1[[#This Row],[h_No. Invoice :]]="","",CONCATENATE("AM"," ",Table1[[#This Row],[h_No. Invoice :]]))</f>
        <v/>
      </c>
      <c r="I137" s="290" t="str">
        <f>CONCATENATE(UPPER(Table1[[#This Row],[h_Kode Sales :_1]])," ",Table1[[#This Row],[h_Kode Sales :_2]])</f>
        <v xml:space="preserve"> </v>
      </c>
      <c r="J137" s="289" t="str">
        <f>IF(Table1[[#This Row],[h_toko]]="","",INDEX(Table2[e],IF(Table1[[#This Row],[h_toko]]="","",MATCH(Table1[[#This Row],[h_toko]],Table2[a],0)),))</f>
        <v/>
      </c>
      <c r="O137" s="289" t="str">
        <f>IF(Table1[[#This Row],[h_Item Description]]="","",INDEX([1]!db[NB PAJAK],MATCH(Table1[[#This Row],[h_Item Description]],[1]!db[kode],0)))</f>
        <v/>
      </c>
      <c r="Q137" s="285"/>
      <c r="R137" s="286"/>
      <c r="T137" s="285" t="str">
        <f>Table1[[#This Row],[h_hargasetelahdiskon]]</f>
        <v/>
      </c>
      <c r="W137" s="289" t="str">
        <f ca="1">IF(Table1[[#This Row],[Item Description]]="","",IF(Table1[[#This Row],[//]]="",INDIRECT(ADDRESS(ROW()-1,COLUMN())),Table1[[#This Row],[//]]))</f>
        <v/>
      </c>
      <c r="X137" s="289" t="str">
        <f ca="1">IF(Table1[[#This Row],[h_id]]="","",COUNTIF(Table1[h_id],Table1[[#This Row],[h_id]]))</f>
        <v/>
      </c>
      <c r="Y137" s="285" t="str">
        <f>IF(Table1[Item Description]="","",Table1[[#This Row],[Qty]]*Table1[[#This Row],[Unit Price]])</f>
        <v/>
      </c>
      <c r="Z137" s="285" t="str">
        <f>IF(Table1[[#This Row],[h_hargasebelumdiskon]]="","",IF(Table1[[#This Row],[Disc 1]]="",0,Table1[[#This Row],[h_hargasebelumdiskon]]*Table1[[#This Row],[Disc 1]]))</f>
        <v/>
      </c>
      <c r="AA137" s="285" t="str">
        <f>IF(Table1[[#This Row],[h_hargasebelumdiskon]]="","",IF(Table1[[#This Row],[Disc 2]]="",0,(Table1[[#This Row],[h_hargasebelumdiskon]]-Table1[[#This Row],[h_disc 1]])*Table1[[#This Row],[Disc 2]]))</f>
        <v/>
      </c>
      <c r="AB137" s="285" t="str">
        <f>IF(Table1[Item Description]="","",Table1[[#This Row],[h_disc 1]]+Table1[[#This Row],[h_disc 2]])</f>
        <v/>
      </c>
      <c r="AC137" s="285" t="str">
        <f>IF(Table1[Item Description]="","",Table1[[#This Row],[h_hargasebelumdiskon]]-Table1[[#This Row],[h_diskon]])</f>
        <v/>
      </c>
      <c r="AD137" s="285" t="str">
        <f>IF(Table1[//]="","",SUMIF(Table1[h_id],Table1[h_id],Table1[h_hargasetelahdiskon]))</f>
        <v/>
      </c>
      <c r="AE137" s="285"/>
      <c r="AF137" s="285" t="str">
        <f>Table1[[#This Row],[Item Description]]&amp;Table1[[#This Row],[Unit]]&amp;Table1[[#This Row],[Unit Price]]</f>
        <v/>
      </c>
    </row>
    <row r="138" spans="1:32" x14ac:dyDescent="0.25">
      <c r="A138" s="289" t="str">
        <f>IF(Table1[[#This Row],[No. Invoice :]]="","",ROW())</f>
        <v/>
      </c>
      <c r="B138" s="289" t="str">
        <f>IF(Table1[h_Kode Sales :_1]="","",B$1+COUNT(B$2:B137))</f>
        <v/>
      </c>
      <c r="C138" s="283" t="str">
        <f>IF(Table1[[#This Row],[H_TGL]]="","",Table1[[#This Row],[H_TGL]]+C$1-1)</f>
        <v/>
      </c>
      <c r="H138" s="289" t="str">
        <f>IF(Table1[[#This Row],[h_No. Invoice :]]="","",CONCATENATE("AM"," ",Table1[[#This Row],[h_No. Invoice :]]))</f>
        <v/>
      </c>
      <c r="I138" s="290" t="str">
        <f>CONCATENATE(UPPER(Table1[[#This Row],[h_Kode Sales :_1]])," ",Table1[[#This Row],[h_Kode Sales :_2]])</f>
        <v xml:space="preserve"> </v>
      </c>
      <c r="J138" s="289" t="str">
        <f>IF(Table1[[#This Row],[h_toko]]="","",INDEX(Table2[e],IF(Table1[[#This Row],[h_toko]]="","",MATCH(Table1[[#This Row],[h_toko]],Table2[a],0)),))</f>
        <v/>
      </c>
      <c r="O138" s="289" t="str">
        <f>IF(Table1[[#This Row],[h_Item Description]]="","",INDEX([1]!db[NB PAJAK],MATCH(Table1[[#This Row],[h_Item Description]],[1]!db[kode],0)))</f>
        <v/>
      </c>
      <c r="Q138" s="285"/>
      <c r="R138" s="286"/>
      <c r="T138" s="285" t="str">
        <f>Table1[[#This Row],[h_hargasetelahdiskon]]</f>
        <v/>
      </c>
      <c r="W138" s="289" t="str">
        <f ca="1">IF(Table1[[#This Row],[Item Description]]="","",IF(Table1[[#This Row],[//]]="",INDIRECT(ADDRESS(ROW()-1,COLUMN())),Table1[[#This Row],[//]]))</f>
        <v/>
      </c>
      <c r="X138" s="289" t="str">
        <f ca="1">IF(Table1[[#This Row],[h_id]]="","",COUNTIF(Table1[h_id],Table1[[#This Row],[h_id]]))</f>
        <v/>
      </c>
      <c r="Y138" s="285" t="str">
        <f>IF(Table1[Item Description]="","",Table1[[#This Row],[Qty]]*Table1[[#This Row],[Unit Price]])</f>
        <v/>
      </c>
      <c r="Z138" s="285" t="str">
        <f>IF(Table1[[#This Row],[h_hargasebelumdiskon]]="","",IF(Table1[[#This Row],[Disc 1]]="",0,Table1[[#This Row],[h_hargasebelumdiskon]]*Table1[[#This Row],[Disc 1]]))</f>
        <v/>
      </c>
      <c r="AA138" s="285" t="str">
        <f>IF(Table1[[#This Row],[h_hargasebelumdiskon]]="","",IF(Table1[[#This Row],[Disc 2]]="",0,(Table1[[#This Row],[h_hargasebelumdiskon]]-Table1[[#This Row],[h_disc 1]])*Table1[[#This Row],[Disc 2]]))</f>
        <v/>
      </c>
      <c r="AB138" s="285" t="str">
        <f>IF(Table1[Item Description]="","",Table1[[#This Row],[h_disc 1]]+Table1[[#This Row],[h_disc 2]])</f>
        <v/>
      </c>
      <c r="AC138" s="285" t="str">
        <f>IF(Table1[Item Description]="","",Table1[[#This Row],[h_hargasebelumdiskon]]-Table1[[#This Row],[h_diskon]])</f>
        <v/>
      </c>
      <c r="AD138" s="285" t="str">
        <f>IF(Table1[//]="","",SUMIF(Table1[h_id],Table1[h_id],Table1[h_hargasetelahdiskon]))</f>
        <v/>
      </c>
      <c r="AE138" s="285"/>
      <c r="AF138" s="285" t="str">
        <f>Table1[[#This Row],[Item Description]]&amp;Table1[[#This Row],[Unit]]&amp;Table1[[#This Row],[Unit Price]]</f>
        <v/>
      </c>
    </row>
    <row r="139" spans="1:32" x14ac:dyDescent="0.25">
      <c r="A139" s="289" t="str">
        <f>IF(Table1[[#This Row],[No. Invoice :]]="","",ROW())</f>
        <v/>
      </c>
      <c r="B139" s="289" t="str">
        <f>IF(Table1[h_Kode Sales :_1]="","",B$1+COUNT(B$2:B138))</f>
        <v/>
      </c>
      <c r="C139" s="283" t="str">
        <f>IF(Table1[[#This Row],[H_TGL]]="","",Table1[[#This Row],[H_TGL]]+C$1-1)</f>
        <v/>
      </c>
      <c r="H139" s="289" t="str">
        <f>IF(Table1[[#This Row],[h_No. Invoice :]]="","",CONCATENATE("AM"," ",Table1[[#This Row],[h_No. Invoice :]]))</f>
        <v/>
      </c>
      <c r="I139" s="290" t="str">
        <f>CONCATENATE(UPPER(Table1[[#This Row],[h_Kode Sales :_1]])," ",Table1[[#This Row],[h_Kode Sales :_2]])</f>
        <v xml:space="preserve"> </v>
      </c>
      <c r="J139" s="289" t="str">
        <f>IF(Table1[[#This Row],[h_toko]]="","",INDEX(Table2[e],IF(Table1[[#This Row],[h_toko]]="","",MATCH(Table1[[#This Row],[h_toko]],Table2[a],0)),))</f>
        <v/>
      </c>
      <c r="O139" s="289" t="str">
        <f>IF(Table1[[#This Row],[h_Item Description]]="","",INDEX([1]!db[NB PAJAK],MATCH(Table1[[#This Row],[h_Item Description]],[1]!db[kode],0)))</f>
        <v/>
      </c>
      <c r="Q139" s="285"/>
      <c r="R139" s="286"/>
      <c r="T139" s="285" t="str">
        <f>Table1[[#This Row],[h_hargasetelahdiskon]]</f>
        <v/>
      </c>
      <c r="W139" s="289" t="str">
        <f ca="1">IF(Table1[[#This Row],[Item Description]]="","",IF(Table1[[#This Row],[//]]="",INDIRECT(ADDRESS(ROW()-1,COLUMN())),Table1[[#This Row],[//]]))</f>
        <v/>
      </c>
      <c r="X139" s="289" t="str">
        <f ca="1">IF(Table1[[#This Row],[h_id]]="","",COUNTIF(Table1[h_id],Table1[[#This Row],[h_id]]))</f>
        <v/>
      </c>
      <c r="Y139" s="285" t="str">
        <f>IF(Table1[Item Description]="","",Table1[[#This Row],[Qty]]*Table1[[#This Row],[Unit Price]])</f>
        <v/>
      </c>
      <c r="Z139" s="285" t="str">
        <f>IF(Table1[[#This Row],[h_hargasebelumdiskon]]="","",IF(Table1[[#This Row],[Disc 1]]="",0,Table1[[#This Row],[h_hargasebelumdiskon]]*Table1[[#This Row],[Disc 1]]))</f>
        <v/>
      </c>
      <c r="AA139" s="285" t="str">
        <f>IF(Table1[[#This Row],[h_hargasebelumdiskon]]="","",IF(Table1[[#This Row],[Disc 2]]="",0,(Table1[[#This Row],[h_hargasebelumdiskon]]-Table1[[#This Row],[h_disc 1]])*Table1[[#This Row],[Disc 2]]))</f>
        <v/>
      </c>
      <c r="AB139" s="285" t="str">
        <f>IF(Table1[Item Description]="","",Table1[[#This Row],[h_disc 1]]+Table1[[#This Row],[h_disc 2]])</f>
        <v/>
      </c>
      <c r="AC139" s="285" t="str">
        <f>IF(Table1[Item Description]="","",Table1[[#This Row],[h_hargasebelumdiskon]]-Table1[[#This Row],[h_diskon]])</f>
        <v/>
      </c>
      <c r="AD139" s="285" t="str">
        <f>IF(Table1[//]="","",SUMIF(Table1[h_id],Table1[h_id],Table1[h_hargasetelahdiskon]))</f>
        <v/>
      </c>
      <c r="AE139" s="285"/>
      <c r="AF139" s="285" t="str">
        <f>Table1[[#This Row],[Item Description]]&amp;Table1[[#This Row],[Unit]]&amp;Table1[[#This Row],[Unit Price]]</f>
        <v/>
      </c>
    </row>
    <row r="140" spans="1:32" x14ac:dyDescent="0.25">
      <c r="A140" s="289" t="str">
        <f>IF(Table1[[#This Row],[No. Invoice :]]="","",ROW())</f>
        <v/>
      </c>
      <c r="B140" s="289" t="str">
        <f>IF(Table1[h_Kode Sales :_1]="","",B$1+COUNT(B$2:B139))</f>
        <v/>
      </c>
      <c r="C140" s="283" t="str">
        <f>IF(Table1[[#This Row],[H_TGL]]="","",Table1[[#This Row],[H_TGL]]+C$1-1)</f>
        <v/>
      </c>
      <c r="H140" s="289" t="str">
        <f>IF(Table1[[#This Row],[h_No. Invoice :]]="","",CONCATENATE("AM"," ",Table1[[#This Row],[h_No. Invoice :]]))</f>
        <v/>
      </c>
      <c r="I140" s="290" t="str">
        <f>CONCATENATE(UPPER(Table1[[#This Row],[h_Kode Sales :_1]])," ",Table1[[#This Row],[h_Kode Sales :_2]])</f>
        <v xml:space="preserve"> </v>
      </c>
      <c r="J140" s="289" t="str">
        <f>IF(Table1[[#This Row],[h_toko]]="","",INDEX(Table2[e],IF(Table1[[#This Row],[h_toko]]="","",MATCH(Table1[[#This Row],[h_toko]],Table2[a],0)),))</f>
        <v/>
      </c>
      <c r="O140" s="289" t="str">
        <f>IF(Table1[[#This Row],[h_Item Description]]="","",INDEX([1]!db[NB PAJAK],MATCH(Table1[[#This Row],[h_Item Description]],[1]!db[kode],0)))</f>
        <v/>
      </c>
      <c r="Q140" s="285"/>
      <c r="R140" s="286"/>
      <c r="T140" s="285" t="str">
        <f>Table1[[#This Row],[h_hargasetelahdiskon]]</f>
        <v/>
      </c>
      <c r="W140" s="289" t="str">
        <f ca="1">IF(Table1[[#This Row],[Item Description]]="","",IF(Table1[[#This Row],[//]]="",INDIRECT(ADDRESS(ROW()-1,COLUMN())),Table1[[#This Row],[//]]))</f>
        <v/>
      </c>
      <c r="X140" s="289" t="str">
        <f ca="1">IF(Table1[[#This Row],[h_id]]="","",COUNTIF(Table1[h_id],Table1[[#This Row],[h_id]]))</f>
        <v/>
      </c>
      <c r="Y140" s="285" t="str">
        <f>IF(Table1[Item Description]="","",Table1[[#This Row],[Qty]]*Table1[[#This Row],[Unit Price]])</f>
        <v/>
      </c>
      <c r="Z140" s="285" t="str">
        <f>IF(Table1[[#This Row],[h_hargasebelumdiskon]]="","",IF(Table1[[#This Row],[Disc 1]]="",0,Table1[[#This Row],[h_hargasebelumdiskon]]*Table1[[#This Row],[Disc 1]]))</f>
        <v/>
      </c>
      <c r="AA140" s="285" t="str">
        <f>IF(Table1[[#This Row],[h_hargasebelumdiskon]]="","",IF(Table1[[#This Row],[Disc 2]]="",0,(Table1[[#This Row],[h_hargasebelumdiskon]]-Table1[[#This Row],[h_disc 1]])*Table1[[#This Row],[Disc 2]]))</f>
        <v/>
      </c>
      <c r="AB140" s="285" t="str">
        <f>IF(Table1[Item Description]="","",Table1[[#This Row],[h_disc 1]]+Table1[[#This Row],[h_disc 2]])</f>
        <v/>
      </c>
      <c r="AC140" s="285" t="str">
        <f>IF(Table1[Item Description]="","",Table1[[#This Row],[h_hargasebelumdiskon]]-Table1[[#This Row],[h_diskon]])</f>
        <v/>
      </c>
      <c r="AD140" s="285" t="str">
        <f>IF(Table1[//]="","",SUMIF(Table1[h_id],Table1[h_id],Table1[h_hargasetelahdiskon]))</f>
        <v/>
      </c>
      <c r="AE140" s="285"/>
      <c r="AF140" s="285" t="str">
        <f>Table1[[#This Row],[Item Description]]&amp;Table1[[#This Row],[Unit]]&amp;Table1[[#This Row],[Unit Price]]</f>
        <v/>
      </c>
    </row>
    <row r="141" spans="1:32" x14ac:dyDescent="0.25">
      <c r="A141" s="289" t="str">
        <f>IF(Table1[[#This Row],[No. Invoice :]]="","",ROW())</f>
        <v/>
      </c>
      <c r="B141" s="289" t="str">
        <f>IF(Table1[h_Kode Sales :_1]="","",B$1+COUNT(B$2:B140))</f>
        <v/>
      </c>
      <c r="C141" s="283" t="str">
        <f>IF(Table1[[#This Row],[H_TGL]]="","",Table1[[#This Row],[H_TGL]]+C$1-1)</f>
        <v/>
      </c>
      <c r="H141" s="289" t="str">
        <f>IF(Table1[[#This Row],[h_No. Invoice :]]="","",CONCATENATE("AM"," ",Table1[[#This Row],[h_No. Invoice :]]))</f>
        <v/>
      </c>
      <c r="I141" s="290" t="str">
        <f>CONCATENATE(UPPER(Table1[[#This Row],[h_Kode Sales :_1]])," ",Table1[[#This Row],[h_Kode Sales :_2]])</f>
        <v xml:space="preserve"> </v>
      </c>
      <c r="J141" s="289" t="str">
        <f>IF(Table1[[#This Row],[h_toko]]="","",INDEX(Table2[e],IF(Table1[[#This Row],[h_toko]]="","",MATCH(Table1[[#This Row],[h_toko]],Table2[a],0)),))</f>
        <v/>
      </c>
      <c r="O141" s="289" t="str">
        <f>IF(Table1[[#This Row],[h_Item Description]]="","",INDEX([1]!db[NB PAJAK],MATCH(Table1[[#This Row],[h_Item Description]],[1]!db[kode],0)))</f>
        <v/>
      </c>
      <c r="Q141" s="285"/>
      <c r="R141" s="286"/>
      <c r="T141" s="285" t="str">
        <f>Table1[[#This Row],[h_hargasetelahdiskon]]</f>
        <v/>
      </c>
      <c r="W141" s="289" t="str">
        <f ca="1">IF(Table1[[#This Row],[Item Description]]="","",IF(Table1[[#This Row],[//]]="",INDIRECT(ADDRESS(ROW()-1,COLUMN())),Table1[[#This Row],[//]]))</f>
        <v/>
      </c>
      <c r="X141" s="289" t="str">
        <f ca="1">IF(Table1[[#This Row],[h_id]]="","",COUNTIF(Table1[h_id],Table1[[#This Row],[h_id]]))</f>
        <v/>
      </c>
      <c r="Y141" s="285" t="str">
        <f>IF(Table1[Item Description]="","",Table1[[#This Row],[Qty]]*Table1[[#This Row],[Unit Price]])</f>
        <v/>
      </c>
      <c r="Z141" s="285" t="str">
        <f>IF(Table1[[#This Row],[h_hargasebelumdiskon]]="","",IF(Table1[[#This Row],[Disc 1]]="",0,Table1[[#This Row],[h_hargasebelumdiskon]]*Table1[[#This Row],[Disc 1]]))</f>
        <v/>
      </c>
      <c r="AA141" s="285" t="str">
        <f>IF(Table1[[#This Row],[h_hargasebelumdiskon]]="","",IF(Table1[[#This Row],[Disc 2]]="",0,(Table1[[#This Row],[h_hargasebelumdiskon]]-Table1[[#This Row],[h_disc 1]])*Table1[[#This Row],[Disc 2]]))</f>
        <v/>
      </c>
      <c r="AB141" s="285" t="str">
        <f>IF(Table1[Item Description]="","",Table1[[#This Row],[h_disc 1]]+Table1[[#This Row],[h_disc 2]])</f>
        <v/>
      </c>
      <c r="AC141" s="285" t="str">
        <f>IF(Table1[Item Description]="","",Table1[[#This Row],[h_hargasebelumdiskon]]-Table1[[#This Row],[h_diskon]])</f>
        <v/>
      </c>
      <c r="AD141" s="285" t="str">
        <f>IF(Table1[//]="","",SUMIF(Table1[h_id],Table1[h_id],Table1[h_hargasetelahdiskon]))</f>
        <v/>
      </c>
      <c r="AE141" s="285"/>
      <c r="AF141" s="285" t="str">
        <f>Table1[[#This Row],[Item Description]]&amp;Table1[[#This Row],[Unit]]&amp;Table1[[#This Row],[Unit Price]]</f>
        <v/>
      </c>
    </row>
    <row r="142" spans="1:32" x14ac:dyDescent="0.25">
      <c r="A142" s="289" t="str">
        <f>IF(Table1[[#This Row],[No. Invoice :]]="","",ROW())</f>
        <v/>
      </c>
      <c r="B142" s="289" t="str">
        <f>IF(Table1[h_Kode Sales :_1]="","",B$1+COUNT(B$2:B141))</f>
        <v/>
      </c>
      <c r="C142" s="283" t="str">
        <f>IF(Table1[[#This Row],[H_TGL]]="","",Table1[[#This Row],[H_TGL]]+C$1-1)</f>
        <v/>
      </c>
      <c r="H142" s="289" t="str">
        <f>IF(Table1[[#This Row],[h_No. Invoice :]]="","",CONCATENATE("AM"," ",Table1[[#This Row],[h_No. Invoice :]]))</f>
        <v/>
      </c>
      <c r="I142" s="290" t="str">
        <f>CONCATENATE(UPPER(Table1[[#This Row],[h_Kode Sales :_1]])," ",Table1[[#This Row],[h_Kode Sales :_2]])</f>
        <v xml:space="preserve"> </v>
      </c>
      <c r="J142" s="289" t="str">
        <f>IF(Table1[[#This Row],[h_toko]]="","",INDEX(Table2[e],IF(Table1[[#This Row],[h_toko]]="","",MATCH(Table1[[#This Row],[h_toko]],Table2[a],0)),))</f>
        <v/>
      </c>
      <c r="O142" s="289" t="str">
        <f>IF(Table1[[#This Row],[h_Item Description]]="","",INDEX([1]!db[NB PAJAK],MATCH(Table1[[#This Row],[h_Item Description]],[1]!db[kode],0)))</f>
        <v/>
      </c>
      <c r="Q142" s="285"/>
      <c r="R142" s="286"/>
      <c r="T142" s="285" t="str">
        <f>Table1[[#This Row],[h_hargasetelahdiskon]]</f>
        <v/>
      </c>
      <c r="W142" s="289" t="str">
        <f ca="1">IF(Table1[[#This Row],[Item Description]]="","",IF(Table1[[#This Row],[//]]="",INDIRECT(ADDRESS(ROW()-1,COLUMN())),Table1[[#This Row],[//]]))</f>
        <v/>
      </c>
      <c r="X142" s="289" t="str">
        <f ca="1">IF(Table1[[#This Row],[h_id]]="","",COUNTIF(Table1[h_id],Table1[[#This Row],[h_id]]))</f>
        <v/>
      </c>
      <c r="Y142" s="285" t="str">
        <f>IF(Table1[Item Description]="","",Table1[[#This Row],[Qty]]*Table1[[#This Row],[Unit Price]])</f>
        <v/>
      </c>
      <c r="Z142" s="285" t="str">
        <f>IF(Table1[[#This Row],[h_hargasebelumdiskon]]="","",IF(Table1[[#This Row],[Disc 1]]="",0,Table1[[#This Row],[h_hargasebelumdiskon]]*Table1[[#This Row],[Disc 1]]))</f>
        <v/>
      </c>
      <c r="AA142" s="285" t="str">
        <f>IF(Table1[[#This Row],[h_hargasebelumdiskon]]="","",IF(Table1[[#This Row],[Disc 2]]="",0,(Table1[[#This Row],[h_hargasebelumdiskon]]-Table1[[#This Row],[h_disc 1]])*Table1[[#This Row],[Disc 2]]))</f>
        <v/>
      </c>
      <c r="AB142" s="285" t="str">
        <f>IF(Table1[Item Description]="","",Table1[[#This Row],[h_disc 1]]+Table1[[#This Row],[h_disc 2]])</f>
        <v/>
      </c>
      <c r="AC142" s="285" t="str">
        <f>IF(Table1[Item Description]="","",Table1[[#This Row],[h_hargasebelumdiskon]]-Table1[[#This Row],[h_diskon]])</f>
        <v/>
      </c>
      <c r="AD142" s="285" t="str">
        <f>IF(Table1[//]="","",SUMIF(Table1[h_id],Table1[h_id],Table1[h_hargasetelahdiskon]))</f>
        <v/>
      </c>
      <c r="AE142" s="285"/>
      <c r="AF142" s="285" t="str">
        <f>Table1[[#This Row],[Item Description]]&amp;Table1[[#This Row],[Unit]]&amp;Table1[[#This Row],[Unit Price]]</f>
        <v/>
      </c>
    </row>
    <row r="143" spans="1:32" x14ac:dyDescent="0.25">
      <c r="A143" s="289" t="str">
        <f>IF(Table1[[#This Row],[No. Invoice :]]="","",ROW())</f>
        <v/>
      </c>
      <c r="B143" s="289" t="str">
        <f>IF(Table1[h_Kode Sales :_1]="","",B$1+COUNT(B$2:B142))</f>
        <v/>
      </c>
      <c r="C143" s="283" t="str">
        <f>IF(Table1[[#This Row],[H_TGL]]="","",Table1[[#This Row],[H_TGL]]+C$1-1)</f>
        <v/>
      </c>
      <c r="H143" s="289" t="str">
        <f>IF(Table1[[#This Row],[h_No. Invoice :]]="","",CONCATENATE("AM"," ",Table1[[#This Row],[h_No. Invoice :]]))</f>
        <v/>
      </c>
      <c r="I143" s="290" t="str">
        <f>CONCATENATE(UPPER(Table1[[#This Row],[h_Kode Sales :_1]])," ",Table1[[#This Row],[h_Kode Sales :_2]])</f>
        <v xml:space="preserve"> </v>
      </c>
      <c r="J143" s="289" t="str">
        <f>IF(Table1[[#This Row],[h_toko]]="","",INDEX(Table2[e],IF(Table1[[#This Row],[h_toko]]="","",MATCH(Table1[[#This Row],[h_toko]],Table2[a],0)),))</f>
        <v/>
      </c>
      <c r="O143" s="289" t="str">
        <f>IF(Table1[[#This Row],[h_Item Description]]="","",INDEX([1]!db[NB PAJAK],MATCH(Table1[[#This Row],[h_Item Description]],[1]!db[kode],0)))</f>
        <v/>
      </c>
      <c r="Q143" s="285"/>
      <c r="R143" s="286"/>
      <c r="T143" s="285" t="str">
        <f>Table1[[#This Row],[h_hargasetelahdiskon]]</f>
        <v/>
      </c>
      <c r="W143" s="289" t="str">
        <f ca="1">IF(Table1[[#This Row],[Item Description]]="","",IF(Table1[[#This Row],[//]]="",INDIRECT(ADDRESS(ROW()-1,COLUMN())),Table1[[#This Row],[//]]))</f>
        <v/>
      </c>
      <c r="X143" s="289" t="str">
        <f ca="1">IF(Table1[[#This Row],[h_id]]="","",COUNTIF(Table1[h_id],Table1[[#This Row],[h_id]]))</f>
        <v/>
      </c>
      <c r="Y143" s="285" t="str">
        <f>IF(Table1[Item Description]="","",Table1[[#This Row],[Qty]]*Table1[[#This Row],[Unit Price]])</f>
        <v/>
      </c>
      <c r="Z143" s="285" t="str">
        <f>IF(Table1[[#This Row],[h_hargasebelumdiskon]]="","",IF(Table1[[#This Row],[Disc 1]]="",0,Table1[[#This Row],[h_hargasebelumdiskon]]*Table1[[#This Row],[Disc 1]]))</f>
        <v/>
      </c>
      <c r="AA143" s="285" t="str">
        <f>IF(Table1[[#This Row],[h_hargasebelumdiskon]]="","",IF(Table1[[#This Row],[Disc 2]]="",0,(Table1[[#This Row],[h_hargasebelumdiskon]]-Table1[[#This Row],[h_disc 1]])*Table1[[#This Row],[Disc 2]]))</f>
        <v/>
      </c>
      <c r="AB143" s="285" t="str">
        <f>IF(Table1[Item Description]="","",Table1[[#This Row],[h_disc 1]]+Table1[[#This Row],[h_disc 2]])</f>
        <v/>
      </c>
      <c r="AC143" s="285" t="str">
        <f>IF(Table1[Item Description]="","",Table1[[#This Row],[h_hargasebelumdiskon]]-Table1[[#This Row],[h_diskon]])</f>
        <v/>
      </c>
      <c r="AD143" s="285" t="str">
        <f>IF(Table1[//]="","",SUMIF(Table1[h_id],Table1[h_id],Table1[h_hargasetelahdiskon]))</f>
        <v/>
      </c>
      <c r="AE143" s="285"/>
      <c r="AF143" s="285" t="str">
        <f>Table1[[#This Row],[Item Description]]&amp;Table1[[#This Row],[Unit]]&amp;Table1[[#This Row],[Unit Price]]</f>
        <v/>
      </c>
    </row>
    <row r="144" spans="1:32" x14ac:dyDescent="0.25">
      <c r="A144" s="289" t="str">
        <f>IF(Table1[[#This Row],[No. Invoice :]]="","",ROW())</f>
        <v/>
      </c>
      <c r="B144" s="289" t="str">
        <f>IF(Table1[h_Kode Sales :_1]="","",B$1+COUNT(B$2:B143))</f>
        <v/>
      </c>
      <c r="C144" s="283" t="str">
        <f>IF(Table1[[#This Row],[H_TGL]]="","",Table1[[#This Row],[H_TGL]]+C$1-1)</f>
        <v/>
      </c>
      <c r="H144" s="289" t="str">
        <f>IF(Table1[[#This Row],[h_No. Invoice :]]="","",CONCATENATE("AM"," ",Table1[[#This Row],[h_No. Invoice :]]))</f>
        <v/>
      </c>
      <c r="I144" s="290" t="str">
        <f>CONCATENATE(UPPER(Table1[[#This Row],[h_Kode Sales :_1]])," ",Table1[[#This Row],[h_Kode Sales :_2]])</f>
        <v xml:space="preserve"> </v>
      </c>
      <c r="J144" s="289" t="str">
        <f>IF(Table1[[#This Row],[h_toko]]="","",INDEX(Table2[e],IF(Table1[[#This Row],[h_toko]]="","",MATCH(Table1[[#This Row],[h_toko]],Table2[a],0)),))</f>
        <v/>
      </c>
      <c r="O144" s="289" t="str">
        <f>IF(Table1[[#This Row],[h_Item Description]]="","",INDEX([1]!db[NB PAJAK],MATCH(Table1[[#This Row],[h_Item Description]],[1]!db[kode],0)))</f>
        <v/>
      </c>
      <c r="Q144" s="285"/>
      <c r="R144" s="286"/>
      <c r="T144" s="285" t="str">
        <f>Table1[[#This Row],[h_hargasetelahdiskon]]</f>
        <v/>
      </c>
      <c r="W144" s="289" t="str">
        <f ca="1">IF(Table1[[#This Row],[Item Description]]="","",IF(Table1[[#This Row],[//]]="",INDIRECT(ADDRESS(ROW()-1,COLUMN())),Table1[[#This Row],[//]]))</f>
        <v/>
      </c>
      <c r="X144" s="289" t="str">
        <f ca="1">IF(Table1[[#This Row],[h_id]]="","",COUNTIF(Table1[h_id],Table1[[#This Row],[h_id]]))</f>
        <v/>
      </c>
      <c r="Y144" s="285" t="str">
        <f>IF(Table1[Item Description]="","",Table1[[#This Row],[Qty]]*Table1[[#This Row],[Unit Price]])</f>
        <v/>
      </c>
      <c r="Z144" s="285" t="str">
        <f>IF(Table1[[#This Row],[h_hargasebelumdiskon]]="","",IF(Table1[[#This Row],[Disc 1]]="",0,Table1[[#This Row],[h_hargasebelumdiskon]]*Table1[[#This Row],[Disc 1]]))</f>
        <v/>
      </c>
      <c r="AA144" s="285" t="str">
        <f>IF(Table1[[#This Row],[h_hargasebelumdiskon]]="","",IF(Table1[[#This Row],[Disc 2]]="",0,(Table1[[#This Row],[h_hargasebelumdiskon]]-Table1[[#This Row],[h_disc 1]])*Table1[[#This Row],[Disc 2]]))</f>
        <v/>
      </c>
      <c r="AB144" s="285" t="str">
        <f>IF(Table1[Item Description]="","",Table1[[#This Row],[h_disc 1]]+Table1[[#This Row],[h_disc 2]])</f>
        <v/>
      </c>
      <c r="AC144" s="285" t="str">
        <f>IF(Table1[Item Description]="","",Table1[[#This Row],[h_hargasebelumdiskon]]-Table1[[#This Row],[h_diskon]])</f>
        <v/>
      </c>
      <c r="AD144" s="285" t="str">
        <f>IF(Table1[//]="","",SUMIF(Table1[h_id],Table1[h_id],Table1[h_hargasetelahdiskon]))</f>
        <v/>
      </c>
      <c r="AE144" s="285"/>
      <c r="AF144" s="285" t="str">
        <f>Table1[[#This Row],[Item Description]]&amp;Table1[[#This Row],[Unit]]&amp;Table1[[#This Row],[Unit Price]]</f>
        <v/>
      </c>
    </row>
    <row r="145" spans="1:32" x14ac:dyDescent="0.25">
      <c r="A145" s="289" t="str">
        <f>IF(Table1[[#This Row],[No. Invoice :]]="","",ROW())</f>
        <v/>
      </c>
      <c r="B145" s="289" t="str">
        <f>IF(Table1[h_Kode Sales :_1]="","",B$1+COUNT(B$2:B144))</f>
        <v/>
      </c>
      <c r="C145" s="283" t="str">
        <f>IF(Table1[[#This Row],[H_TGL]]="","",Table1[[#This Row],[H_TGL]]+C$1-1)</f>
        <v/>
      </c>
      <c r="H145" s="289" t="str">
        <f>IF(Table1[[#This Row],[h_No. Invoice :]]="","",CONCATENATE("AM"," ",Table1[[#This Row],[h_No. Invoice :]]))</f>
        <v/>
      </c>
      <c r="I145" s="290" t="str">
        <f>CONCATENATE(UPPER(Table1[[#This Row],[h_Kode Sales :_1]])," ",Table1[[#This Row],[h_Kode Sales :_2]])</f>
        <v xml:space="preserve"> </v>
      </c>
      <c r="J145" s="289" t="str">
        <f>IF(Table1[[#This Row],[h_toko]]="","",INDEX(Table2[e],IF(Table1[[#This Row],[h_toko]]="","",MATCH(Table1[[#This Row],[h_toko]],Table2[a],0)),))</f>
        <v/>
      </c>
      <c r="O145" s="289" t="str">
        <f>IF(Table1[[#This Row],[h_Item Description]]="","",INDEX([1]!db[NB PAJAK],MATCH(Table1[[#This Row],[h_Item Description]],[1]!db[kode],0)))</f>
        <v/>
      </c>
      <c r="Q145" s="285"/>
      <c r="R145" s="286"/>
      <c r="T145" s="285" t="str">
        <f>Table1[[#This Row],[h_hargasetelahdiskon]]</f>
        <v/>
      </c>
      <c r="W145" s="289" t="str">
        <f ca="1">IF(Table1[[#This Row],[Item Description]]="","",IF(Table1[[#This Row],[//]]="",INDIRECT(ADDRESS(ROW()-1,COLUMN())),Table1[[#This Row],[//]]))</f>
        <v/>
      </c>
      <c r="X145" s="289" t="str">
        <f ca="1">IF(Table1[[#This Row],[h_id]]="","",COUNTIF(Table1[h_id],Table1[[#This Row],[h_id]]))</f>
        <v/>
      </c>
      <c r="Y145" s="285" t="str">
        <f>IF(Table1[Item Description]="","",Table1[[#This Row],[Qty]]*Table1[[#This Row],[Unit Price]])</f>
        <v/>
      </c>
      <c r="Z145" s="285" t="str">
        <f>IF(Table1[[#This Row],[h_hargasebelumdiskon]]="","",IF(Table1[[#This Row],[Disc 1]]="",0,Table1[[#This Row],[h_hargasebelumdiskon]]*Table1[[#This Row],[Disc 1]]))</f>
        <v/>
      </c>
      <c r="AA145" s="285" t="str">
        <f>IF(Table1[[#This Row],[h_hargasebelumdiskon]]="","",IF(Table1[[#This Row],[Disc 2]]="",0,(Table1[[#This Row],[h_hargasebelumdiskon]]-Table1[[#This Row],[h_disc 1]])*Table1[[#This Row],[Disc 2]]))</f>
        <v/>
      </c>
      <c r="AB145" s="285" t="str">
        <f>IF(Table1[Item Description]="","",Table1[[#This Row],[h_disc 1]]+Table1[[#This Row],[h_disc 2]])</f>
        <v/>
      </c>
      <c r="AC145" s="285" t="str">
        <f>IF(Table1[Item Description]="","",Table1[[#This Row],[h_hargasebelumdiskon]]-Table1[[#This Row],[h_diskon]])</f>
        <v/>
      </c>
      <c r="AD145" s="285" t="str">
        <f>IF(Table1[//]="","",SUMIF(Table1[h_id],Table1[h_id],Table1[h_hargasetelahdiskon]))</f>
        <v/>
      </c>
      <c r="AE145" s="285"/>
      <c r="AF145" s="285" t="str">
        <f>Table1[[#This Row],[Item Description]]&amp;Table1[[#This Row],[Unit]]&amp;Table1[[#This Row],[Unit Price]]</f>
        <v/>
      </c>
    </row>
    <row r="146" spans="1:32" x14ac:dyDescent="0.25">
      <c r="A146" s="289" t="str">
        <f>IF(Table1[[#This Row],[No. Invoice :]]="","",ROW())</f>
        <v/>
      </c>
      <c r="B146" s="289" t="str">
        <f>IF(Table1[h_Kode Sales :_1]="","",B$1+COUNT(B$2:B144))</f>
        <v/>
      </c>
      <c r="C146" s="283" t="str">
        <f>IF(Table1[[#This Row],[H_TGL]]="","",Table1[[#This Row],[H_TGL]]+C$1-1)</f>
        <v/>
      </c>
      <c r="H146" s="289" t="str">
        <f>IF(Table1[[#This Row],[h_No. Invoice :]]="","",CONCATENATE("AM"," ",Table1[[#This Row],[h_No. Invoice :]]))</f>
        <v/>
      </c>
      <c r="I146" s="290" t="str">
        <f>CONCATENATE(UPPER(Table1[[#This Row],[h_Kode Sales :_1]])," ",Table1[[#This Row],[h_Kode Sales :_2]])</f>
        <v xml:space="preserve"> </v>
      </c>
      <c r="J146" s="289" t="str">
        <f>IF(Table1[[#This Row],[h_toko]]="","",INDEX(Table2[e],IF(Table1[[#This Row],[h_toko]]="","",MATCH(Table1[[#This Row],[h_toko]],Table2[a],0)),))</f>
        <v/>
      </c>
      <c r="O146" s="289" t="str">
        <f>IF(Table1[[#This Row],[h_Item Description]]="","",INDEX([1]!db[NB PAJAK],MATCH(Table1[[#This Row],[h_Item Description]],[1]!db[kode],0)))</f>
        <v/>
      </c>
      <c r="Q146" s="285"/>
      <c r="R146" s="286"/>
      <c r="T146" s="285" t="str">
        <f>Table1[[#This Row],[h_hargasetelahdiskon]]</f>
        <v/>
      </c>
      <c r="W146" s="289" t="str">
        <f ca="1">IF(Table1[[#This Row],[Item Description]]="","",IF(Table1[[#This Row],[//]]="",INDIRECT(ADDRESS(ROW()-1,COLUMN())),Table1[[#This Row],[//]]))</f>
        <v/>
      </c>
      <c r="X146" s="289" t="str">
        <f ca="1">IF(Table1[[#This Row],[h_id]]="","",COUNTIF(Table1[h_id],Table1[[#This Row],[h_id]]))</f>
        <v/>
      </c>
      <c r="Y146" s="285" t="str">
        <f>IF(Table1[Item Description]="","",Table1[[#This Row],[Qty]]*Table1[[#This Row],[Unit Price]])</f>
        <v/>
      </c>
      <c r="Z146" s="285" t="str">
        <f>IF(Table1[[#This Row],[h_hargasebelumdiskon]]="","",IF(Table1[[#This Row],[Disc 1]]="",0,Table1[[#This Row],[h_hargasebelumdiskon]]*Table1[[#This Row],[Disc 1]]))</f>
        <v/>
      </c>
      <c r="AA146" s="285" t="str">
        <f>IF(Table1[[#This Row],[h_hargasebelumdiskon]]="","",IF(Table1[[#This Row],[Disc 2]]="",0,(Table1[[#This Row],[h_hargasebelumdiskon]]-Table1[[#This Row],[h_disc 1]])*Table1[[#This Row],[Disc 2]]))</f>
        <v/>
      </c>
      <c r="AB146" s="285" t="str">
        <f>IF(Table1[Item Description]="","",Table1[[#This Row],[h_disc 1]]+Table1[[#This Row],[h_disc 2]])</f>
        <v/>
      </c>
      <c r="AC146" s="285" t="str">
        <f>IF(Table1[Item Description]="","",Table1[[#This Row],[h_hargasebelumdiskon]]-Table1[[#This Row],[h_diskon]])</f>
        <v/>
      </c>
      <c r="AD146" s="285" t="str">
        <f>IF(Table1[//]="","",SUMIF(Table1[h_id],Table1[h_id],Table1[h_hargasetelahdiskon]))</f>
        <v/>
      </c>
      <c r="AE146" s="285"/>
      <c r="AF146" s="285" t="str">
        <f>Table1[[#This Row],[Item Description]]&amp;Table1[[#This Row],[Unit]]&amp;Table1[[#This Row],[Unit Price]]</f>
        <v/>
      </c>
    </row>
    <row r="147" spans="1:32" x14ac:dyDescent="0.25">
      <c r="A147" s="289" t="str">
        <f>IF(Table1[[#This Row],[No. Invoice :]]="","",ROW())</f>
        <v/>
      </c>
      <c r="B147" s="289" t="str">
        <f>IF(Table1[h_Kode Sales :_1]="","",B$1+COUNT(B$2:B146))</f>
        <v/>
      </c>
      <c r="C147" s="283" t="str">
        <f>IF(Table1[[#This Row],[H_TGL]]="","",Table1[[#This Row],[H_TGL]]+C$1-1)</f>
        <v/>
      </c>
      <c r="H147" s="289" t="str">
        <f>IF(Table1[[#This Row],[h_No. Invoice :]]="","",CONCATENATE("AM"," ",Table1[[#This Row],[h_No. Invoice :]]))</f>
        <v/>
      </c>
      <c r="I147" s="290" t="str">
        <f>CONCATENATE(UPPER(Table1[[#This Row],[h_Kode Sales :_1]])," ",Table1[[#This Row],[h_Kode Sales :_2]])</f>
        <v xml:space="preserve"> </v>
      </c>
      <c r="J147" s="289" t="str">
        <f>IF(Table1[[#This Row],[h_toko]]="","",INDEX(Table2[e],IF(Table1[[#This Row],[h_toko]]="","",MATCH(Table1[[#This Row],[h_toko]],Table2[a],0)),))</f>
        <v/>
      </c>
      <c r="O147" s="289" t="str">
        <f>IF(Table1[[#This Row],[h_Item Description]]="","",INDEX([1]!db[NB PAJAK],MATCH(Table1[[#This Row],[h_Item Description]],[1]!db[kode],0)))</f>
        <v/>
      </c>
      <c r="Q147" s="285"/>
      <c r="R147" s="286"/>
      <c r="T147" s="285" t="str">
        <f>Table1[[#This Row],[h_hargasetelahdiskon]]</f>
        <v/>
      </c>
      <c r="W147" s="289" t="str">
        <f ca="1">IF(Table1[[#This Row],[Item Description]]="","",IF(Table1[[#This Row],[//]]="",INDIRECT(ADDRESS(ROW()-1,COLUMN())),Table1[[#This Row],[//]]))</f>
        <v/>
      </c>
      <c r="X147" s="289" t="str">
        <f ca="1">IF(Table1[[#This Row],[h_id]]="","",COUNTIF(Table1[h_id],Table1[[#This Row],[h_id]]))</f>
        <v/>
      </c>
      <c r="Y147" s="285" t="str">
        <f>IF(Table1[Item Description]="","",Table1[[#This Row],[Qty]]*Table1[[#This Row],[Unit Price]])</f>
        <v/>
      </c>
      <c r="Z147" s="285" t="str">
        <f>IF(Table1[[#This Row],[h_hargasebelumdiskon]]="","",IF(Table1[[#This Row],[Disc 1]]="",0,Table1[[#This Row],[h_hargasebelumdiskon]]*Table1[[#This Row],[Disc 1]]))</f>
        <v/>
      </c>
      <c r="AA147" s="285" t="str">
        <f>IF(Table1[[#This Row],[h_hargasebelumdiskon]]="","",IF(Table1[[#This Row],[Disc 2]]="",0,(Table1[[#This Row],[h_hargasebelumdiskon]]-Table1[[#This Row],[h_disc 1]])*Table1[[#This Row],[Disc 2]]))</f>
        <v/>
      </c>
      <c r="AB147" s="285" t="str">
        <f>IF(Table1[Item Description]="","",Table1[[#This Row],[h_disc 1]]+Table1[[#This Row],[h_disc 2]])</f>
        <v/>
      </c>
      <c r="AC147" s="285" t="str">
        <f>IF(Table1[Item Description]="","",Table1[[#This Row],[h_hargasebelumdiskon]]-Table1[[#This Row],[h_diskon]])</f>
        <v/>
      </c>
      <c r="AD147" s="285" t="str">
        <f>IF(Table1[//]="","",SUMIF(Table1[h_id],Table1[h_id],Table1[h_hargasetelahdiskon]))</f>
        <v/>
      </c>
      <c r="AE147" s="285"/>
      <c r="AF147" s="285" t="str">
        <f>Table1[[#This Row],[Item Description]]&amp;Table1[[#This Row],[Unit]]&amp;Table1[[#This Row],[Unit Price]]</f>
        <v/>
      </c>
    </row>
    <row r="148" spans="1:32" x14ac:dyDescent="0.25">
      <c r="A148" s="289" t="str">
        <f>IF(Table1[[#This Row],[No. Invoice :]]="","",ROW())</f>
        <v/>
      </c>
      <c r="B148" s="289" t="str">
        <f>IF(Table1[h_Kode Sales :_1]="","",B$1+COUNT(B$2:B147))</f>
        <v/>
      </c>
      <c r="C148" s="283" t="str">
        <f>IF(Table1[[#This Row],[H_TGL]]="","",Table1[[#This Row],[H_TGL]]+C$1-1)</f>
        <v/>
      </c>
      <c r="H148" s="289" t="str">
        <f>IF(Table1[[#This Row],[h_No. Invoice :]]="","",CONCATENATE("AM"," ",Table1[[#This Row],[h_No. Invoice :]]))</f>
        <v/>
      </c>
      <c r="I148" s="290" t="str">
        <f>CONCATENATE(UPPER(Table1[[#This Row],[h_Kode Sales :_1]])," ",Table1[[#This Row],[h_Kode Sales :_2]])</f>
        <v xml:space="preserve"> </v>
      </c>
      <c r="J148" s="289" t="str">
        <f>IF(Table1[[#This Row],[h_toko]]="","",INDEX(Table2[e],IF(Table1[[#This Row],[h_toko]]="","",MATCH(Table1[[#This Row],[h_toko]],Table2[a],0)),))</f>
        <v/>
      </c>
      <c r="O148" s="289" t="str">
        <f>IF(Table1[[#This Row],[h_Item Description]]="","",INDEX([1]!db[NB PAJAK],MATCH(Table1[[#This Row],[h_Item Description]],[1]!db[kode],0)))</f>
        <v/>
      </c>
      <c r="Q148" s="285"/>
      <c r="R148" s="286"/>
      <c r="T148" s="285" t="str">
        <f>Table1[[#This Row],[h_hargasetelahdiskon]]</f>
        <v/>
      </c>
      <c r="W148" s="289" t="str">
        <f ca="1">IF(Table1[[#This Row],[Item Description]]="","",IF(Table1[[#This Row],[//]]="",INDIRECT(ADDRESS(ROW()-1,COLUMN())),Table1[[#This Row],[//]]))</f>
        <v/>
      </c>
      <c r="X148" s="289" t="str">
        <f ca="1">IF(Table1[[#This Row],[h_id]]="","",COUNTIF(Table1[h_id],Table1[[#This Row],[h_id]]))</f>
        <v/>
      </c>
      <c r="Y148" s="285" t="str">
        <f>IF(Table1[Item Description]="","",Table1[[#This Row],[Qty]]*Table1[[#This Row],[Unit Price]])</f>
        <v/>
      </c>
      <c r="Z148" s="285" t="str">
        <f>IF(Table1[[#This Row],[h_hargasebelumdiskon]]="","",IF(Table1[[#This Row],[Disc 1]]="",0,Table1[[#This Row],[h_hargasebelumdiskon]]*Table1[[#This Row],[Disc 1]]))</f>
        <v/>
      </c>
      <c r="AA148" s="285" t="str">
        <f>IF(Table1[[#This Row],[h_hargasebelumdiskon]]="","",IF(Table1[[#This Row],[Disc 2]]="",0,(Table1[[#This Row],[h_hargasebelumdiskon]]-Table1[[#This Row],[h_disc 1]])*Table1[[#This Row],[Disc 2]]))</f>
        <v/>
      </c>
      <c r="AB148" s="285" t="str">
        <f>IF(Table1[Item Description]="","",Table1[[#This Row],[h_disc 1]]+Table1[[#This Row],[h_disc 2]])</f>
        <v/>
      </c>
      <c r="AC148" s="285" t="str">
        <f>IF(Table1[Item Description]="","",Table1[[#This Row],[h_hargasebelumdiskon]]-Table1[[#This Row],[h_diskon]])</f>
        <v/>
      </c>
      <c r="AD148" s="285" t="str">
        <f>IF(Table1[//]="","",SUMIF(Table1[h_id],Table1[h_id],Table1[h_hargasetelahdiskon]))</f>
        <v/>
      </c>
      <c r="AE148" s="285"/>
      <c r="AF148" s="285" t="str">
        <f>Table1[[#This Row],[Item Description]]&amp;Table1[[#This Row],[Unit]]&amp;Table1[[#This Row],[Unit Price]]</f>
        <v/>
      </c>
    </row>
    <row r="149" spans="1:32" x14ac:dyDescent="0.25">
      <c r="A149" s="289" t="str">
        <f>IF(Table1[[#This Row],[No. Invoice :]]="","",ROW())</f>
        <v/>
      </c>
      <c r="B149" s="289" t="str">
        <f>IF(Table1[h_Kode Sales :_1]="","",B$1+COUNT(B$2:B148))</f>
        <v/>
      </c>
      <c r="C149" s="283" t="str">
        <f>IF(Table1[[#This Row],[H_TGL]]="","",Table1[[#This Row],[H_TGL]]+C$1-1)</f>
        <v/>
      </c>
      <c r="H149" s="289" t="str">
        <f>IF(Table1[[#This Row],[h_No. Invoice :]]="","",CONCATENATE("AM"," ",Table1[[#This Row],[h_No. Invoice :]]))</f>
        <v/>
      </c>
      <c r="I149" s="290" t="str">
        <f>CONCATENATE(UPPER(Table1[[#This Row],[h_Kode Sales :_1]])," ",Table1[[#This Row],[h_Kode Sales :_2]])</f>
        <v xml:space="preserve"> </v>
      </c>
      <c r="J149" s="289" t="str">
        <f>IF(Table1[[#This Row],[h_toko]]="","",INDEX(Table2[e],IF(Table1[[#This Row],[h_toko]]="","",MATCH(Table1[[#This Row],[h_toko]],Table2[a],0)),))</f>
        <v/>
      </c>
      <c r="O149" s="289" t="str">
        <f>IF(Table1[[#This Row],[h_Item Description]]="","",INDEX([1]!db[NB PAJAK],MATCH(Table1[[#This Row],[h_Item Description]],[1]!db[kode],0)))</f>
        <v/>
      </c>
      <c r="Q149" s="285"/>
      <c r="R149" s="286"/>
      <c r="T149" s="285" t="str">
        <f>Table1[[#This Row],[h_hargasetelahdiskon]]</f>
        <v/>
      </c>
      <c r="W149" s="289" t="str">
        <f ca="1">IF(Table1[[#This Row],[Item Description]]="","",IF(Table1[[#This Row],[//]]="",INDIRECT(ADDRESS(ROW()-1,COLUMN())),Table1[[#This Row],[//]]))</f>
        <v/>
      </c>
      <c r="X149" s="289" t="str">
        <f ca="1">IF(Table1[[#This Row],[h_id]]="","",COUNTIF(Table1[h_id],Table1[[#This Row],[h_id]]))</f>
        <v/>
      </c>
      <c r="Y149" s="285" t="str">
        <f>IF(Table1[Item Description]="","",Table1[[#This Row],[Qty]]*Table1[[#This Row],[Unit Price]])</f>
        <v/>
      </c>
      <c r="Z149" s="285" t="str">
        <f>IF(Table1[[#This Row],[h_hargasebelumdiskon]]="","",IF(Table1[[#This Row],[Disc 1]]="",0,Table1[[#This Row],[h_hargasebelumdiskon]]*Table1[[#This Row],[Disc 1]]))</f>
        <v/>
      </c>
      <c r="AA149" s="285" t="str">
        <f>IF(Table1[[#This Row],[h_hargasebelumdiskon]]="","",IF(Table1[[#This Row],[Disc 2]]="",0,(Table1[[#This Row],[h_hargasebelumdiskon]]-Table1[[#This Row],[h_disc 1]])*Table1[[#This Row],[Disc 2]]))</f>
        <v/>
      </c>
      <c r="AB149" s="285" t="str">
        <f>IF(Table1[Item Description]="","",Table1[[#This Row],[h_disc 1]]+Table1[[#This Row],[h_disc 2]])</f>
        <v/>
      </c>
      <c r="AC149" s="285" t="str">
        <f>IF(Table1[Item Description]="","",Table1[[#This Row],[h_hargasebelumdiskon]]-Table1[[#This Row],[h_diskon]])</f>
        <v/>
      </c>
      <c r="AD149" s="285" t="str">
        <f>IF(Table1[//]="","",SUMIF(Table1[h_id],Table1[h_id],Table1[h_hargasetelahdiskon]))</f>
        <v/>
      </c>
      <c r="AE149" s="285"/>
      <c r="AF149" s="285" t="str">
        <f>Table1[[#This Row],[Item Description]]&amp;Table1[[#This Row],[Unit]]&amp;Table1[[#This Row],[Unit Price]]</f>
        <v/>
      </c>
    </row>
    <row r="150" spans="1:32" x14ac:dyDescent="0.25">
      <c r="A150" s="289" t="str">
        <f>IF(Table1[[#This Row],[No. Invoice :]]="","",ROW())</f>
        <v/>
      </c>
      <c r="B150" s="289" t="str">
        <f>IF(Table1[h_Kode Sales :_1]="","",B$1+COUNT(B$2:B149))</f>
        <v/>
      </c>
      <c r="C150" s="283" t="str">
        <f>IF(Table1[[#This Row],[H_TGL]]="","",Table1[[#This Row],[H_TGL]]+C$1-1)</f>
        <v/>
      </c>
      <c r="H150" s="289" t="str">
        <f>IF(Table1[[#This Row],[h_No. Invoice :]]="","",CONCATENATE("AM"," ",Table1[[#This Row],[h_No. Invoice :]]))</f>
        <v/>
      </c>
      <c r="I150" s="290" t="str">
        <f>CONCATENATE(UPPER(Table1[[#This Row],[h_Kode Sales :_1]])," ",Table1[[#This Row],[h_Kode Sales :_2]])</f>
        <v xml:space="preserve"> </v>
      </c>
      <c r="J150" s="289" t="str">
        <f>IF(Table1[[#This Row],[h_toko]]="","",INDEX(Table2[e],IF(Table1[[#This Row],[h_toko]]="","",MATCH(Table1[[#This Row],[h_toko]],Table2[a],0)),))</f>
        <v/>
      </c>
      <c r="O150" s="289" t="str">
        <f>IF(Table1[[#This Row],[h_Item Description]]="","",INDEX([1]!db[NB PAJAK],MATCH(Table1[[#This Row],[h_Item Description]],[1]!db[kode],0)))</f>
        <v/>
      </c>
      <c r="Q150" s="285"/>
      <c r="R150" s="286"/>
      <c r="T150" s="285" t="str">
        <f>Table1[[#This Row],[h_hargasetelahdiskon]]</f>
        <v/>
      </c>
      <c r="W150" s="289" t="str">
        <f ca="1">IF(Table1[[#This Row],[Item Description]]="","",IF(Table1[[#This Row],[//]]="",INDIRECT(ADDRESS(ROW()-1,COLUMN())),Table1[[#This Row],[//]]))</f>
        <v/>
      </c>
      <c r="X150" s="289" t="str">
        <f ca="1">IF(Table1[[#This Row],[h_id]]="","",COUNTIF(Table1[h_id],Table1[[#This Row],[h_id]]))</f>
        <v/>
      </c>
      <c r="Y150" s="285" t="str">
        <f>IF(Table1[Item Description]="","",Table1[[#This Row],[Qty]]*Table1[[#This Row],[Unit Price]])</f>
        <v/>
      </c>
      <c r="Z150" s="285" t="str">
        <f>IF(Table1[[#This Row],[h_hargasebelumdiskon]]="","",IF(Table1[[#This Row],[Disc 1]]="",0,Table1[[#This Row],[h_hargasebelumdiskon]]*Table1[[#This Row],[Disc 1]]))</f>
        <v/>
      </c>
      <c r="AA150" s="285" t="str">
        <f>IF(Table1[[#This Row],[h_hargasebelumdiskon]]="","",IF(Table1[[#This Row],[Disc 2]]="",0,(Table1[[#This Row],[h_hargasebelumdiskon]]-Table1[[#This Row],[h_disc 1]])*Table1[[#This Row],[Disc 2]]))</f>
        <v/>
      </c>
      <c r="AB150" s="285" t="str">
        <f>IF(Table1[Item Description]="","",Table1[[#This Row],[h_disc 1]]+Table1[[#This Row],[h_disc 2]])</f>
        <v/>
      </c>
      <c r="AC150" s="285" t="str">
        <f>IF(Table1[Item Description]="","",Table1[[#This Row],[h_hargasebelumdiskon]]-Table1[[#This Row],[h_diskon]])</f>
        <v/>
      </c>
      <c r="AD150" s="285" t="str">
        <f>IF(Table1[//]="","",SUMIF(Table1[h_id],Table1[h_id],Table1[h_hargasetelahdiskon]))</f>
        <v/>
      </c>
      <c r="AE150" s="285"/>
      <c r="AF150" s="285" t="str">
        <f>Table1[[#This Row],[Item Description]]&amp;Table1[[#This Row],[Unit]]&amp;Table1[[#This Row],[Unit Price]]</f>
        <v/>
      </c>
    </row>
    <row r="151" spans="1:32" x14ac:dyDescent="0.25">
      <c r="A151" s="289" t="str">
        <f>IF(Table1[[#This Row],[No. Invoice :]]="","",ROW())</f>
        <v/>
      </c>
      <c r="B151" s="289" t="str">
        <f>IF(Table1[h_Kode Sales :_1]="","",B$1+COUNT(B$2:B150))</f>
        <v/>
      </c>
      <c r="C151" s="283" t="str">
        <f>IF(Table1[[#This Row],[H_TGL]]="","",Table1[[#This Row],[H_TGL]]+C$1-1)</f>
        <v/>
      </c>
      <c r="H151" s="289" t="str">
        <f>IF(Table1[[#This Row],[h_No. Invoice :]]="","",CONCATENATE("AM"," ",Table1[[#This Row],[h_No. Invoice :]]))</f>
        <v/>
      </c>
      <c r="I151" s="290" t="str">
        <f>CONCATENATE(UPPER(Table1[[#This Row],[h_Kode Sales :_1]])," ",Table1[[#This Row],[h_Kode Sales :_2]])</f>
        <v xml:space="preserve"> </v>
      </c>
      <c r="J151" s="289" t="str">
        <f>IF(Table1[[#This Row],[h_toko]]="","",INDEX(Table2[e],IF(Table1[[#This Row],[h_toko]]="","",MATCH(Table1[[#This Row],[h_toko]],Table2[a],0)),))</f>
        <v/>
      </c>
      <c r="O151" s="289" t="str">
        <f>IF(Table1[[#This Row],[h_Item Description]]="","",INDEX([1]!db[NB PAJAK],MATCH(Table1[[#This Row],[h_Item Description]],[1]!db[kode],0)))</f>
        <v/>
      </c>
      <c r="Q151" s="285"/>
      <c r="R151" s="286"/>
      <c r="T151" s="285" t="str">
        <f>Table1[[#This Row],[h_hargasetelahdiskon]]</f>
        <v/>
      </c>
      <c r="W151" s="289" t="str">
        <f ca="1">IF(Table1[[#This Row],[Item Description]]="","",IF(Table1[[#This Row],[//]]="",INDIRECT(ADDRESS(ROW()-1,COLUMN())),Table1[[#This Row],[//]]))</f>
        <v/>
      </c>
      <c r="X151" s="289" t="str">
        <f ca="1">IF(Table1[[#This Row],[h_id]]="","",COUNTIF(Table1[h_id],Table1[[#This Row],[h_id]]))</f>
        <v/>
      </c>
      <c r="Y151" s="285" t="str">
        <f>IF(Table1[Item Description]="","",Table1[[#This Row],[Qty]]*Table1[[#This Row],[Unit Price]])</f>
        <v/>
      </c>
      <c r="Z151" s="285" t="str">
        <f>IF(Table1[[#This Row],[h_hargasebelumdiskon]]="","",IF(Table1[[#This Row],[Disc 1]]="",0,Table1[[#This Row],[h_hargasebelumdiskon]]*Table1[[#This Row],[Disc 1]]))</f>
        <v/>
      </c>
      <c r="AA151" s="285" t="str">
        <f>IF(Table1[[#This Row],[h_hargasebelumdiskon]]="","",IF(Table1[[#This Row],[Disc 2]]="",0,(Table1[[#This Row],[h_hargasebelumdiskon]]-Table1[[#This Row],[h_disc 1]])*Table1[[#This Row],[Disc 2]]))</f>
        <v/>
      </c>
      <c r="AB151" s="285" t="str">
        <f>IF(Table1[Item Description]="","",Table1[[#This Row],[h_disc 1]]+Table1[[#This Row],[h_disc 2]])</f>
        <v/>
      </c>
      <c r="AC151" s="285" t="str">
        <f>IF(Table1[Item Description]="","",Table1[[#This Row],[h_hargasebelumdiskon]]-Table1[[#This Row],[h_diskon]])</f>
        <v/>
      </c>
      <c r="AD151" s="285" t="str">
        <f>IF(Table1[//]="","",SUMIF(Table1[h_id],Table1[h_id],Table1[h_hargasetelahdiskon]))</f>
        <v/>
      </c>
      <c r="AE151" s="285"/>
      <c r="AF151" s="285" t="str">
        <f>Table1[[#This Row],[Item Description]]&amp;Table1[[#This Row],[Unit]]&amp;Table1[[#This Row],[Unit Price]]</f>
        <v/>
      </c>
    </row>
    <row r="152" spans="1:32" x14ac:dyDescent="0.25">
      <c r="A152" s="289" t="str">
        <f>IF(Table1[[#This Row],[No. Invoice :]]="","",ROW())</f>
        <v/>
      </c>
      <c r="B152" s="289" t="str">
        <f>IF(Table1[h_Kode Sales :_1]="","",B$1+COUNT(B$2:B150))</f>
        <v/>
      </c>
      <c r="C152" s="283" t="str">
        <f>IF(Table1[[#This Row],[H_TGL]]="","",Table1[[#This Row],[H_TGL]]+C$1-1)</f>
        <v/>
      </c>
      <c r="H152" s="289" t="str">
        <f>IF(Table1[[#This Row],[h_No. Invoice :]]="","",CONCATENATE("AM"," ",Table1[[#This Row],[h_No. Invoice :]]))</f>
        <v/>
      </c>
      <c r="I152" s="290" t="str">
        <f>CONCATENATE(UPPER(Table1[[#This Row],[h_Kode Sales :_1]])," ",Table1[[#This Row],[h_Kode Sales :_2]])</f>
        <v xml:space="preserve"> </v>
      </c>
      <c r="J152" s="289" t="str">
        <f>IF(Table1[[#This Row],[h_toko]]="","",INDEX(Table2[e],IF(Table1[[#This Row],[h_toko]]="","",MATCH(Table1[[#This Row],[h_toko]],Table2[a],0)),))</f>
        <v/>
      </c>
      <c r="O152" s="289" t="str">
        <f>IF(Table1[[#This Row],[h_Item Description]]="","",INDEX([1]!db[NB PAJAK],MATCH(Table1[[#This Row],[h_Item Description]],[1]!db[kode],0)))</f>
        <v/>
      </c>
      <c r="Q152" s="285"/>
      <c r="R152" s="286"/>
      <c r="T152" s="285" t="str">
        <f>Table1[[#This Row],[h_hargasetelahdiskon]]</f>
        <v/>
      </c>
      <c r="W152" s="289" t="str">
        <f ca="1">IF(Table1[[#This Row],[Item Description]]="","",IF(Table1[[#This Row],[//]]="",INDIRECT(ADDRESS(ROW()-1,COLUMN())),Table1[[#This Row],[//]]))</f>
        <v/>
      </c>
      <c r="X152" s="289" t="str">
        <f ca="1">IF(Table1[[#This Row],[h_id]]="","",COUNTIF(Table1[h_id],Table1[[#This Row],[h_id]]))</f>
        <v/>
      </c>
      <c r="Y152" s="285" t="str">
        <f>IF(Table1[Item Description]="","",Table1[[#This Row],[Qty]]*Table1[[#This Row],[Unit Price]])</f>
        <v/>
      </c>
      <c r="Z152" s="285" t="str">
        <f>IF(Table1[[#This Row],[h_hargasebelumdiskon]]="","",IF(Table1[[#This Row],[Disc 1]]="",0,Table1[[#This Row],[h_hargasebelumdiskon]]*Table1[[#This Row],[Disc 1]]))</f>
        <v/>
      </c>
      <c r="AA152" s="285" t="str">
        <f>IF(Table1[[#This Row],[h_hargasebelumdiskon]]="","",IF(Table1[[#This Row],[Disc 2]]="",0,(Table1[[#This Row],[h_hargasebelumdiskon]]-Table1[[#This Row],[h_disc 1]])*Table1[[#This Row],[Disc 2]]))</f>
        <v/>
      </c>
      <c r="AB152" s="285" t="str">
        <f>IF(Table1[Item Description]="","",Table1[[#This Row],[h_disc 1]]+Table1[[#This Row],[h_disc 2]])</f>
        <v/>
      </c>
      <c r="AC152" s="285" t="str">
        <f>IF(Table1[Item Description]="","",Table1[[#This Row],[h_hargasebelumdiskon]]-Table1[[#This Row],[h_diskon]])</f>
        <v/>
      </c>
      <c r="AD152" s="285" t="str">
        <f>IF(Table1[//]="","",SUMIF(Table1[h_id],Table1[h_id],Table1[h_hargasetelahdiskon]))</f>
        <v/>
      </c>
      <c r="AE152" s="285"/>
      <c r="AF152" s="285" t="str">
        <f>Table1[[#This Row],[Item Description]]&amp;Table1[[#This Row],[Unit]]&amp;Table1[[#This Row],[Unit Price]]</f>
        <v/>
      </c>
    </row>
    <row r="153" spans="1:32" x14ac:dyDescent="0.25">
      <c r="A153" s="289" t="str">
        <f>IF(Table1[[#This Row],[No. Invoice :]]="","",ROW())</f>
        <v/>
      </c>
      <c r="B153" s="289" t="str">
        <f>IF(Table1[h_Kode Sales :_1]="","",B$1+COUNT(B$2:B152))</f>
        <v/>
      </c>
      <c r="C153" s="283" t="str">
        <f>IF(Table1[[#This Row],[H_TGL]]="","",Table1[[#This Row],[H_TGL]]+C$1-1)</f>
        <v/>
      </c>
      <c r="H153" s="289" t="str">
        <f>IF(Table1[[#This Row],[h_No. Invoice :]]="","",CONCATENATE("AM"," ",Table1[[#This Row],[h_No. Invoice :]]))</f>
        <v/>
      </c>
      <c r="I153" s="290" t="str">
        <f>CONCATENATE(UPPER(Table1[[#This Row],[h_Kode Sales :_1]])," ",Table1[[#This Row],[h_Kode Sales :_2]])</f>
        <v xml:space="preserve"> </v>
      </c>
      <c r="J153" s="289" t="str">
        <f>IF(Table1[[#This Row],[h_toko]]="","",INDEX(Table2[e],IF(Table1[[#This Row],[h_toko]]="","",MATCH(Table1[[#This Row],[h_toko]],Table2[a],0)),))</f>
        <v/>
      </c>
      <c r="O153" s="289" t="str">
        <f>IF(Table1[[#This Row],[h_Item Description]]="","",INDEX([1]!db[NB PAJAK],MATCH(Table1[[#This Row],[h_Item Description]],[1]!db[kode],0)))</f>
        <v/>
      </c>
      <c r="Q153" s="285"/>
      <c r="R153" s="286"/>
      <c r="T153" s="285" t="str">
        <f>Table1[[#This Row],[h_hargasetelahdiskon]]</f>
        <v/>
      </c>
      <c r="W153" s="289" t="str">
        <f ca="1">IF(Table1[[#This Row],[Item Description]]="","",IF(Table1[[#This Row],[//]]="",INDIRECT(ADDRESS(ROW()-1,COLUMN())),Table1[[#This Row],[//]]))</f>
        <v/>
      </c>
      <c r="X153" s="289" t="str">
        <f ca="1">IF(Table1[[#This Row],[h_id]]="","",COUNTIF(Table1[h_id],Table1[[#This Row],[h_id]]))</f>
        <v/>
      </c>
      <c r="Y153" s="285" t="str">
        <f>IF(Table1[Item Description]="","",Table1[[#This Row],[Qty]]*Table1[[#This Row],[Unit Price]])</f>
        <v/>
      </c>
      <c r="Z153" s="285" t="str">
        <f>IF(Table1[[#This Row],[h_hargasebelumdiskon]]="","",IF(Table1[[#This Row],[Disc 1]]="",0,Table1[[#This Row],[h_hargasebelumdiskon]]*Table1[[#This Row],[Disc 1]]))</f>
        <v/>
      </c>
      <c r="AA153" s="285" t="str">
        <f>IF(Table1[[#This Row],[h_hargasebelumdiskon]]="","",IF(Table1[[#This Row],[Disc 2]]="",0,(Table1[[#This Row],[h_hargasebelumdiskon]]-Table1[[#This Row],[h_disc 1]])*Table1[[#This Row],[Disc 2]]))</f>
        <v/>
      </c>
      <c r="AB153" s="285" t="str">
        <f>IF(Table1[Item Description]="","",Table1[[#This Row],[h_disc 1]]+Table1[[#This Row],[h_disc 2]])</f>
        <v/>
      </c>
      <c r="AC153" s="285" t="str">
        <f>IF(Table1[Item Description]="","",Table1[[#This Row],[h_hargasebelumdiskon]]-Table1[[#This Row],[h_diskon]])</f>
        <v/>
      </c>
      <c r="AD153" s="285" t="str">
        <f>IF(Table1[//]="","",SUMIF(Table1[h_id],Table1[h_id],Table1[h_hargasetelahdiskon]))</f>
        <v/>
      </c>
      <c r="AE153" s="285"/>
      <c r="AF153" s="285" t="str">
        <f>Table1[[#This Row],[Item Description]]&amp;Table1[[#This Row],[Unit]]&amp;Table1[[#This Row],[Unit Price]]</f>
        <v/>
      </c>
    </row>
    <row r="154" spans="1:32" x14ac:dyDescent="0.25">
      <c r="A154" s="289" t="str">
        <f>IF(Table1[[#This Row],[No. Invoice :]]="","",ROW())</f>
        <v/>
      </c>
      <c r="B154" s="289" t="str">
        <f>IF(Table1[h_Kode Sales :_1]="","",B$1+COUNT(B$2:B153))</f>
        <v/>
      </c>
      <c r="C154" s="283" t="str">
        <f>IF(Table1[[#This Row],[H_TGL]]="","",Table1[[#This Row],[H_TGL]]+C$1-1)</f>
        <v/>
      </c>
      <c r="H154" s="289" t="str">
        <f>IF(Table1[[#This Row],[h_No. Invoice :]]="","",CONCATENATE("AM"," ",Table1[[#This Row],[h_No. Invoice :]]))</f>
        <v/>
      </c>
      <c r="I154" s="290" t="str">
        <f>CONCATENATE(UPPER(Table1[[#This Row],[h_Kode Sales :_1]])," ",Table1[[#This Row],[h_Kode Sales :_2]])</f>
        <v xml:space="preserve"> </v>
      </c>
      <c r="J154" s="289" t="str">
        <f>IF(Table1[[#This Row],[h_toko]]="","",INDEX(Table2[e],IF(Table1[[#This Row],[h_toko]]="","",MATCH(Table1[[#This Row],[h_toko]],Table2[a],0)),))</f>
        <v/>
      </c>
      <c r="O154" s="289" t="str">
        <f>IF(Table1[[#This Row],[h_Item Description]]="","",INDEX([1]!db[NB PAJAK],MATCH(Table1[[#This Row],[h_Item Description]],[1]!db[kode],0)))</f>
        <v/>
      </c>
      <c r="Q154" s="285"/>
      <c r="R154" s="286"/>
      <c r="T154" s="285" t="str">
        <f>Table1[[#This Row],[h_hargasetelahdiskon]]</f>
        <v/>
      </c>
      <c r="W154" s="289" t="str">
        <f ca="1">IF(Table1[[#This Row],[Item Description]]="","",IF(Table1[[#This Row],[//]]="",INDIRECT(ADDRESS(ROW()-1,COLUMN())),Table1[[#This Row],[//]]))</f>
        <v/>
      </c>
      <c r="X154" s="289" t="str">
        <f ca="1">IF(Table1[[#This Row],[h_id]]="","",COUNTIF(Table1[h_id],Table1[[#This Row],[h_id]]))</f>
        <v/>
      </c>
      <c r="Y154" s="285" t="str">
        <f>IF(Table1[Item Description]="","",Table1[[#This Row],[Qty]]*Table1[[#This Row],[Unit Price]])</f>
        <v/>
      </c>
      <c r="Z154" s="285" t="str">
        <f>IF(Table1[[#This Row],[h_hargasebelumdiskon]]="","",IF(Table1[[#This Row],[Disc 1]]="",0,Table1[[#This Row],[h_hargasebelumdiskon]]*Table1[[#This Row],[Disc 1]]))</f>
        <v/>
      </c>
      <c r="AA154" s="285" t="str">
        <f>IF(Table1[[#This Row],[h_hargasebelumdiskon]]="","",IF(Table1[[#This Row],[Disc 2]]="",0,(Table1[[#This Row],[h_hargasebelumdiskon]]-Table1[[#This Row],[h_disc 1]])*Table1[[#This Row],[Disc 2]]))</f>
        <v/>
      </c>
      <c r="AB154" s="285" t="str">
        <f>IF(Table1[Item Description]="","",Table1[[#This Row],[h_disc 1]]+Table1[[#This Row],[h_disc 2]])</f>
        <v/>
      </c>
      <c r="AC154" s="285" t="str">
        <f>IF(Table1[Item Description]="","",Table1[[#This Row],[h_hargasebelumdiskon]]-Table1[[#This Row],[h_diskon]])</f>
        <v/>
      </c>
      <c r="AD154" s="285" t="str">
        <f>IF(Table1[//]="","",SUMIF(Table1[h_id],Table1[h_id],Table1[h_hargasetelahdiskon]))</f>
        <v/>
      </c>
      <c r="AE154" s="285"/>
      <c r="AF154" s="285" t="str">
        <f>Table1[[#This Row],[Item Description]]&amp;Table1[[#This Row],[Unit]]&amp;Table1[[#This Row],[Unit Price]]</f>
        <v/>
      </c>
    </row>
    <row r="155" spans="1:32" x14ac:dyDescent="0.25">
      <c r="A155" s="289" t="str">
        <f>IF(Table1[[#This Row],[No. Invoice :]]="","",ROW())</f>
        <v/>
      </c>
      <c r="B155" s="289" t="str">
        <f>IF(Table1[h_Kode Sales :_1]="","",B$1+COUNT(B$2:B154))</f>
        <v/>
      </c>
      <c r="C155" s="283" t="str">
        <f>IF(Table1[[#This Row],[H_TGL]]="","",Table1[[#This Row],[H_TGL]]+C$1-1)</f>
        <v/>
      </c>
      <c r="H155" s="289" t="str">
        <f>IF(Table1[[#This Row],[h_No. Invoice :]]="","",CONCATENATE("AM"," ",Table1[[#This Row],[h_No. Invoice :]]))</f>
        <v/>
      </c>
      <c r="I155" s="290" t="str">
        <f>CONCATENATE(UPPER(Table1[[#This Row],[h_Kode Sales :_1]])," ",Table1[[#This Row],[h_Kode Sales :_2]])</f>
        <v xml:space="preserve"> </v>
      </c>
      <c r="J155" s="289" t="str">
        <f>IF(Table1[[#This Row],[h_toko]]="","",INDEX(Table2[e],IF(Table1[[#This Row],[h_toko]]="","",MATCH(Table1[[#This Row],[h_toko]],Table2[a],0)),))</f>
        <v/>
      </c>
      <c r="O155" s="289" t="str">
        <f>IF(Table1[[#This Row],[h_Item Description]]="","",INDEX([1]!db[NB PAJAK],MATCH(Table1[[#This Row],[h_Item Description]],[1]!db[kode],0)))</f>
        <v/>
      </c>
      <c r="Q155" s="285"/>
      <c r="R155" s="286"/>
      <c r="T155" s="285" t="str">
        <f>Table1[[#This Row],[h_hargasetelahdiskon]]</f>
        <v/>
      </c>
      <c r="W155" s="289" t="str">
        <f ca="1">IF(Table1[[#This Row],[Item Description]]="","",IF(Table1[[#This Row],[//]]="",INDIRECT(ADDRESS(ROW()-1,COLUMN())),Table1[[#This Row],[//]]))</f>
        <v/>
      </c>
      <c r="X155" s="289" t="str">
        <f ca="1">IF(Table1[[#This Row],[h_id]]="","",COUNTIF(Table1[h_id],Table1[[#This Row],[h_id]]))</f>
        <v/>
      </c>
      <c r="Y155" s="285" t="str">
        <f>IF(Table1[Item Description]="","",Table1[[#This Row],[Qty]]*Table1[[#This Row],[Unit Price]])</f>
        <v/>
      </c>
      <c r="Z155" s="285" t="str">
        <f>IF(Table1[[#This Row],[h_hargasebelumdiskon]]="","",IF(Table1[[#This Row],[Disc 1]]="",0,Table1[[#This Row],[h_hargasebelumdiskon]]*Table1[[#This Row],[Disc 1]]))</f>
        <v/>
      </c>
      <c r="AA155" s="285" t="str">
        <f>IF(Table1[[#This Row],[h_hargasebelumdiskon]]="","",IF(Table1[[#This Row],[Disc 2]]="",0,(Table1[[#This Row],[h_hargasebelumdiskon]]-Table1[[#This Row],[h_disc 1]])*Table1[[#This Row],[Disc 2]]))</f>
        <v/>
      </c>
      <c r="AB155" s="285" t="str">
        <f>IF(Table1[Item Description]="","",Table1[[#This Row],[h_disc 1]]+Table1[[#This Row],[h_disc 2]])</f>
        <v/>
      </c>
      <c r="AC155" s="285" t="str">
        <f>IF(Table1[Item Description]="","",Table1[[#This Row],[h_hargasebelumdiskon]]-Table1[[#This Row],[h_diskon]])</f>
        <v/>
      </c>
      <c r="AD155" s="285" t="str">
        <f>IF(Table1[//]="","",SUMIF(Table1[h_id],Table1[h_id],Table1[h_hargasetelahdiskon]))</f>
        <v/>
      </c>
      <c r="AE155" s="285"/>
      <c r="AF155" s="285" t="str">
        <f>Table1[[#This Row],[Item Description]]&amp;Table1[[#This Row],[Unit]]&amp;Table1[[#This Row],[Unit Price]]</f>
        <v/>
      </c>
    </row>
    <row r="156" spans="1:32" x14ac:dyDescent="0.25">
      <c r="A156" s="289" t="str">
        <f>IF(Table1[[#This Row],[No. Invoice :]]="","",ROW())</f>
        <v/>
      </c>
      <c r="B156" s="289" t="str">
        <f>IF(Table1[h_Kode Sales :_1]="","",B$1+COUNT(B$2:B155))</f>
        <v/>
      </c>
      <c r="C156" s="283" t="str">
        <f>IF(Table1[[#This Row],[H_TGL]]="","",Table1[[#This Row],[H_TGL]]+C$1-1)</f>
        <v/>
      </c>
      <c r="H156" s="289" t="str">
        <f>IF(Table1[[#This Row],[h_No. Invoice :]]="","",CONCATENATE("AM"," ",Table1[[#This Row],[h_No. Invoice :]]))</f>
        <v/>
      </c>
      <c r="I156" s="290" t="str">
        <f>CONCATENATE(UPPER(Table1[[#This Row],[h_Kode Sales :_1]])," ",Table1[[#This Row],[h_Kode Sales :_2]])</f>
        <v xml:space="preserve"> </v>
      </c>
      <c r="J156" s="289" t="str">
        <f>IF(Table1[[#This Row],[h_toko]]="","",INDEX(Table2[e],IF(Table1[[#This Row],[h_toko]]="","",MATCH(Table1[[#This Row],[h_toko]],Table2[a],0)),))</f>
        <v/>
      </c>
      <c r="O156" s="289" t="str">
        <f>IF(Table1[[#This Row],[h_Item Description]]="","",INDEX([1]!db[NB PAJAK],MATCH(Table1[[#This Row],[h_Item Description]],[1]!db[kode],0)))</f>
        <v/>
      </c>
      <c r="Q156" s="285"/>
      <c r="R156" s="286"/>
      <c r="T156" s="285" t="str">
        <f>Table1[[#This Row],[h_hargasetelahdiskon]]</f>
        <v/>
      </c>
      <c r="W156" s="289" t="str">
        <f ca="1">IF(Table1[[#This Row],[Item Description]]="","",IF(Table1[[#This Row],[//]]="",INDIRECT(ADDRESS(ROW()-1,COLUMN())),Table1[[#This Row],[//]]))</f>
        <v/>
      </c>
      <c r="X156" s="289" t="str">
        <f ca="1">IF(Table1[[#This Row],[h_id]]="","",COUNTIF(Table1[h_id],Table1[[#This Row],[h_id]]))</f>
        <v/>
      </c>
      <c r="Y156" s="285" t="str">
        <f>IF(Table1[Item Description]="","",Table1[[#This Row],[Qty]]*Table1[[#This Row],[Unit Price]])</f>
        <v/>
      </c>
      <c r="Z156" s="285" t="str">
        <f>IF(Table1[[#This Row],[h_hargasebelumdiskon]]="","",IF(Table1[[#This Row],[Disc 1]]="",0,Table1[[#This Row],[h_hargasebelumdiskon]]*Table1[[#This Row],[Disc 1]]))</f>
        <v/>
      </c>
      <c r="AA156" s="285" t="str">
        <f>IF(Table1[[#This Row],[h_hargasebelumdiskon]]="","",IF(Table1[[#This Row],[Disc 2]]="",0,(Table1[[#This Row],[h_hargasebelumdiskon]]-Table1[[#This Row],[h_disc 1]])*Table1[[#This Row],[Disc 2]]))</f>
        <v/>
      </c>
      <c r="AB156" s="285" t="str">
        <f>IF(Table1[Item Description]="","",Table1[[#This Row],[h_disc 1]]+Table1[[#This Row],[h_disc 2]])</f>
        <v/>
      </c>
      <c r="AC156" s="285" t="str">
        <f>IF(Table1[Item Description]="","",Table1[[#This Row],[h_hargasebelumdiskon]]-Table1[[#This Row],[h_diskon]])</f>
        <v/>
      </c>
      <c r="AD156" s="285" t="str">
        <f>IF(Table1[//]="","",SUMIF(Table1[h_id],Table1[h_id],Table1[h_hargasetelahdiskon]))</f>
        <v/>
      </c>
      <c r="AE156" s="285"/>
      <c r="AF156" s="285" t="str">
        <f>Table1[[#This Row],[Item Description]]&amp;Table1[[#This Row],[Unit]]&amp;Table1[[#This Row],[Unit Price]]</f>
        <v/>
      </c>
    </row>
    <row r="157" spans="1:32" x14ac:dyDescent="0.25">
      <c r="A157" s="289" t="str">
        <f>IF(Table1[[#This Row],[No. Invoice :]]="","",ROW())</f>
        <v/>
      </c>
      <c r="B157" s="289" t="str">
        <f>IF(Table1[h_Kode Sales :_1]="","",B$1+COUNT(B$2:B156))</f>
        <v/>
      </c>
      <c r="C157" s="283" t="str">
        <f>IF(Table1[[#This Row],[H_TGL]]="","",Table1[[#This Row],[H_TGL]]+C$1-1)</f>
        <v/>
      </c>
      <c r="H157" s="289" t="str">
        <f>IF(Table1[[#This Row],[h_No. Invoice :]]="","",CONCATENATE("AM"," ",Table1[[#This Row],[h_No. Invoice :]]))</f>
        <v/>
      </c>
      <c r="I157" s="290" t="str">
        <f>CONCATENATE(UPPER(Table1[[#This Row],[h_Kode Sales :_1]])," ",Table1[[#This Row],[h_Kode Sales :_2]])</f>
        <v xml:space="preserve"> </v>
      </c>
      <c r="J157" s="289" t="str">
        <f>IF(Table1[[#This Row],[h_toko]]="","",INDEX(Table2[e],IF(Table1[[#This Row],[h_toko]]="","",MATCH(Table1[[#This Row],[h_toko]],Table2[a],0)),))</f>
        <v/>
      </c>
      <c r="O157" s="289" t="str">
        <f>IF(Table1[[#This Row],[h_Item Description]]="","",INDEX([1]!db[NB PAJAK],MATCH(Table1[[#This Row],[h_Item Description]],[1]!db[kode],0)))</f>
        <v/>
      </c>
      <c r="Q157" s="285"/>
      <c r="R157" s="286"/>
      <c r="T157" s="285" t="str">
        <f>Table1[[#This Row],[h_hargasetelahdiskon]]</f>
        <v/>
      </c>
      <c r="W157" s="289" t="str">
        <f ca="1">IF(Table1[[#This Row],[Item Description]]="","",IF(Table1[[#This Row],[//]]="",INDIRECT(ADDRESS(ROW()-1,COLUMN())),Table1[[#This Row],[//]]))</f>
        <v/>
      </c>
      <c r="X157" s="289" t="str">
        <f ca="1">IF(Table1[[#This Row],[h_id]]="","",COUNTIF(Table1[h_id],Table1[[#This Row],[h_id]]))</f>
        <v/>
      </c>
      <c r="Y157" s="285" t="str">
        <f>IF(Table1[Item Description]="","",Table1[[#This Row],[Qty]]*Table1[[#This Row],[Unit Price]])</f>
        <v/>
      </c>
      <c r="Z157" s="285" t="str">
        <f>IF(Table1[[#This Row],[h_hargasebelumdiskon]]="","",IF(Table1[[#This Row],[Disc 1]]="",0,Table1[[#This Row],[h_hargasebelumdiskon]]*Table1[[#This Row],[Disc 1]]))</f>
        <v/>
      </c>
      <c r="AA157" s="285" t="str">
        <f>IF(Table1[[#This Row],[h_hargasebelumdiskon]]="","",IF(Table1[[#This Row],[Disc 2]]="",0,(Table1[[#This Row],[h_hargasebelumdiskon]]-Table1[[#This Row],[h_disc 1]])*Table1[[#This Row],[Disc 2]]))</f>
        <v/>
      </c>
      <c r="AB157" s="285" t="str">
        <f>IF(Table1[Item Description]="","",Table1[[#This Row],[h_disc 1]]+Table1[[#This Row],[h_disc 2]])</f>
        <v/>
      </c>
      <c r="AC157" s="285" t="str">
        <f>IF(Table1[Item Description]="","",Table1[[#This Row],[h_hargasebelumdiskon]]-Table1[[#This Row],[h_diskon]])</f>
        <v/>
      </c>
      <c r="AD157" s="285" t="str">
        <f>IF(Table1[//]="","",SUMIF(Table1[h_id],Table1[h_id],Table1[h_hargasetelahdiskon]))</f>
        <v/>
      </c>
      <c r="AE157" s="285"/>
      <c r="AF157" s="285" t="str">
        <f>Table1[[#This Row],[Item Description]]&amp;Table1[[#This Row],[Unit]]&amp;Table1[[#This Row],[Unit Price]]</f>
        <v/>
      </c>
    </row>
    <row r="158" spans="1:32" x14ac:dyDescent="0.25">
      <c r="A158" s="289" t="str">
        <f>IF(Table1[[#This Row],[No. Invoice :]]="","",ROW())</f>
        <v/>
      </c>
      <c r="B158" s="289" t="str">
        <f>IF(Table1[h_Kode Sales :_1]="","",B$1+COUNT(B$2:B157))</f>
        <v/>
      </c>
      <c r="C158" s="283" t="str">
        <f>IF(Table1[[#This Row],[H_TGL]]="","",Table1[[#This Row],[H_TGL]]+C$1-1)</f>
        <v/>
      </c>
      <c r="H158" s="289" t="str">
        <f>IF(Table1[[#This Row],[h_No. Invoice :]]="","",CONCATENATE("AM"," ",Table1[[#This Row],[h_No. Invoice :]]))</f>
        <v/>
      </c>
      <c r="I158" s="290" t="str">
        <f>CONCATENATE(UPPER(Table1[[#This Row],[h_Kode Sales :_1]])," ",Table1[[#This Row],[h_Kode Sales :_2]])</f>
        <v xml:space="preserve"> </v>
      </c>
      <c r="J158" s="289" t="str">
        <f>IF(Table1[[#This Row],[h_toko]]="","",INDEX(Table2[e],IF(Table1[[#This Row],[h_toko]]="","",MATCH(Table1[[#This Row],[h_toko]],Table2[a],0)),))</f>
        <v/>
      </c>
      <c r="O158" s="289" t="str">
        <f>IF(Table1[[#This Row],[h_Item Description]]="","",INDEX([1]!db[NB PAJAK],MATCH(Table1[[#This Row],[h_Item Description]],[1]!db[kode],0)))</f>
        <v/>
      </c>
      <c r="Q158" s="285"/>
      <c r="R158" s="286"/>
      <c r="T158" s="285" t="str">
        <f>Table1[[#This Row],[h_hargasetelahdiskon]]</f>
        <v/>
      </c>
      <c r="W158" s="289" t="str">
        <f ca="1">IF(Table1[[#This Row],[Item Description]]="","",IF(Table1[[#This Row],[//]]="",INDIRECT(ADDRESS(ROW()-1,COLUMN())),Table1[[#This Row],[//]]))</f>
        <v/>
      </c>
      <c r="X158" s="289" t="str">
        <f ca="1">IF(Table1[[#This Row],[h_id]]="","",COUNTIF(Table1[h_id],Table1[[#This Row],[h_id]]))</f>
        <v/>
      </c>
      <c r="Y158" s="285" t="str">
        <f>IF(Table1[Item Description]="","",Table1[[#This Row],[Qty]]*Table1[[#This Row],[Unit Price]])</f>
        <v/>
      </c>
      <c r="Z158" s="285" t="str">
        <f>IF(Table1[[#This Row],[h_hargasebelumdiskon]]="","",IF(Table1[[#This Row],[Disc 1]]="",0,Table1[[#This Row],[h_hargasebelumdiskon]]*Table1[[#This Row],[Disc 1]]))</f>
        <v/>
      </c>
      <c r="AA158" s="285" t="str">
        <f>IF(Table1[[#This Row],[h_hargasebelumdiskon]]="","",IF(Table1[[#This Row],[Disc 2]]="",0,(Table1[[#This Row],[h_hargasebelumdiskon]]-Table1[[#This Row],[h_disc 1]])*Table1[[#This Row],[Disc 2]]))</f>
        <v/>
      </c>
      <c r="AB158" s="285" t="str">
        <f>IF(Table1[Item Description]="","",Table1[[#This Row],[h_disc 1]]+Table1[[#This Row],[h_disc 2]])</f>
        <v/>
      </c>
      <c r="AC158" s="285" t="str">
        <f>IF(Table1[Item Description]="","",Table1[[#This Row],[h_hargasebelumdiskon]]-Table1[[#This Row],[h_diskon]])</f>
        <v/>
      </c>
      <c r="AD158" s="285" t="str">
        <f>IF(Table1[//]="","",SUMIF(Table1[h_id],Table1[h_id],Table1[h_hargasetelahdiskon]))</f>
        <v/>
      </c>
      <c r="AE158" s="285"/>
      <c r="AF158" s="285" t="str">
        <f>Table1[[#This Row],[Item Description]]&amp;Table1[[#This Row],[Unit]]&amp;Table1[[#This Row],[Unit Price]]</f>
        <v/>
      </c>
    </row>
    <row r="159" spans="1:32" x14ac:dyDescent="0.25">
      <c r="A159" s="289" t="str">
        <f>IF(Table1[[#This Row],[No. Invoice :]]="","",ROW())</f>
        <v/>
      </c>
      <c r="B159" s="289" t="str">
        <f>IF(Table1[h_Kode Sales :_1]="","",B$1+COUNT(B$2:B158))</f>
        <v/>
      </c>
      <c r="C159" s="283" t="str">
        <f>IF(Table1[[#This Row],[H_TGL]]="","",Table1[[#This Row],[H_TGL]]+C$1-1)</f>
        <v/>
      </c>
      <c r="H159" s="289" t="str">
        <f>IF(Table1[[#This Row],[h_No. Invoice :]]="","",CONCATENATE("AM"," ",Table1[[#This Row],[h_No. Invoice :]]))</f>
        <v/>
      </c>
      <c r="I159" s="290" t="str">
        <f>CONCATENATE(UPPER(Table1[[#This Row],[h_Kode Sales :_1]])," ",Table1[[#This Row],[h_Kode Sales :_2]])</f>
        <v xml:space="preserve"> </v>
      </c>
      <c r="J159" s="289" t="str">
        <f>IF(Table1[[#This Row],[h_toko]]="","",INDEX(Table2[e],IF(Table1[[#This Row],[h_toko]]="","",MATCH(Table1[[#This Row],[h_toko]],Table2[a],0)),))</f>
        <v/>
      </c>
      <c r="O159" s="289" t="str">
        <f>IF(Table1[[#This Row],[h_Item Description]]="","",INDEX([1]!db[NB PAJAK],MATCH(Table1[[#This Row],[h_Item Description]],[1]!db[kode],0)))</f>
        <v/>
      </c>
      <c r="Q159" s="285"/>
      <c r="R159" s="286"/>
      <c r="T159" s="285" t="str">
        <f>Table1[[#This Row],[h_hargasetelahdiskon]]</f>
        <v/>
      </c>
      <c r="W159" s="289" t="str">
        <f ca="1">IF(Table1[[#This Row],[Item Description]]="","",IF(Table1[[#This Row],[//]]="",INDIRECT(ADDRESS(ROW()-1,COLUMN())),Table1[[#This Row],[//]]))</f>
        <v/>
      </c>
      <c r="X159" s="289" t="str">
        <f ca="1">IF(Table1[[#This Row],[h_id]]="","",COUNTIF(Table1[h_id],Table1[[#This Row],[h_id]]))</f>
        <v/>
      </c>
      <c r="Y159" s="285" t="str">
        <f>IF(Table1[Item Description]="","",Table1[[#This Row],[Qty]]*Table1[[#This Row],[Unit Price]])</f>
        <v/>
      </c>
      <c r="Z159" s="285" t="str">
        <f>IF(Table1[[#This Row],[h_hargasebelumdiskon]]="","",IF(Table1[[#This Row],[Disc 1]]="",0,Table1[[#This Row],[h_hargasebelumdiskon]]*Table1[[#This Row],[Disc 1]]))</f>
        <v/>
      </c>
      <c r="AA159" s="285" t="str">
        <f>IF(Table1[[#This Row],[h_hargasebelumdiskon]]="","",IF(Table1[[#This Row],[Disc 2]]="",0,(Table1[[#This Row],[h_hargasebelumdiskon]]-Table1[[#This Row],[h_disc 1]])*Table1[[#This Row],[Disc 2]]))</f>
        <v/>
      </c>
      <c r="AB159" s="285" t="str">
        <f>IF(Table1[Item Description]="","",Table1[[#This Row],[h_disc 1]]+Table1[[#This Row],[h_disc 2]])</f>
        <v/>
      </c>
      <c r="AC159" s="285" t="str">
        <f>IF(Table1[Item Description]="","",Table1[[#This Row],[h_hargasebelumdiskon]]-Table1[[#This Row],[h_diskon]])</f>
        <v/>
      </c>
      <c r="AD159" s="285" t="str">
        <f>IF(Table1[//]="","",SUMIF(Table1[h_id],Table1[h_id],Table1[h_hargasetelahdiskon]))</f>
        <v/>
      </c>
      <c r="AE159" s="285"/>
      <c r="AF159" s="285" t="str">
        <f>Table1[[#This Row],[Item Description]]&amp;Table1[[#This Row],[Unit]]&amp;Table1[[#This Row],[Unit Price]]</f>
        <v/>
      </c>
    </row>
    <row r="160" spans="1:32" x14ac:dyDescent="0.25">
      <c r="A160" s="289" t="str">
        <f>IF(Table1[[#This Row],[No. Invoice :]]="","",ROW())</f>
        <v/>
      </c>
      <c r="B160" s="289" t="str">
        <f>IF(Table1[h_Kode Sales :_1]="","",B$1+COUNT(B$2:B159))</f>
        <v/>
      </c>
      <c r="C160" s="283" t="str">
        <f>IF(Table1[[#This Row],[H_TGL]]="","",Table1[[#This Row],[H_TGL]]+C$1-1)</f>
        <v/>
      </c>
      <c r="H160" s="289" t="str">
        <f>IF(Table1[[#This Row],[h_No. Invoice :]]="","",CONCATENATE("AM"," ",Table1[[#This Row],[h_No. Invoice :]]))</f>
        <v/>
      </c>
      <c r="I160" s="290" t="str">
        <f>CONCATENATE(UPPER(Table1[[#This Row],[h_Kode Sales :_1]])," ",Table1[[#This Row],[h_Kode Sales :_2]])</f>
        <v xml:space="preserve"> </v>
      </c>
      <c r="J160" s="289" t="str">
        <f>IF(Table1[[#This Row],[h_toko]]="","",INDEX(Table2[e],IF(Table1[[#This Row],[h_toko]]="","",MATCH(Table1[[#This Row],[h_toko]],Table2[a],0)),))</f>
        <v/>
      </c>
      <c r="O160" s="289" t="str">
        <f>IF(Table1[[#This Row],[h_Item Description]]="","",INDEX([1]!db[NB PAJAK],MATCH(Table1[[#This Row],[h_Item Description]],[1]!db[kode],0)))</f>
        <v/>
      </c>
      <c r="Q160" s="285"/>
      <c r="R160" s="286"/>
      <c r="T160" s="285" t="str">
        <f>Table1[[#This Row],[h_hargasetelahdiskon]]</f>
        <v/>
      </c>
      <c r="W160" s="289" t="str">
        <f ca="1">IF(Table1[[#This Row],[Item Description]]="","",IF(Table1[[#This Row],[//]]="",INDIRECT(ADDRESS(ROW()-1,COLUMN())),Table1[[#This Row],[//]]))</f>
        <v/>
      </c>
      <c r="X160" s="289" t="str">
        <f ca="1">IF(Table1[[#This Row],[h_id]]="","",COUNTIF(Table1[h_id],Table1[[#This Row],[h_id]]))</f>
        <v/>
      </c>
      <c r="Y160" s="285" t="str">
        <f>IF(Table1[Item Description]="","",Table1[[#This Row],[Qty]]*Table1[[#This Row],[Unit Price]])</f>
        <v/>
      </c>
      <c r="Z160" s="285" t="str">
        <f>IF(Table1[[#This Row],[h_hargasebelumdiskon]]="","",IF(Table1[[#This Row],[Disc 1]]="",0,Table1[[#This Row],[h_hargasebelumdiskon]]*Table1[[#This Row],[Disc 1]]))</f>
        <v/>
      </c>
      <c r="AA160" s="285" t="str">
        <f>IF(Table1[[#This Row],[h_hargasebelumdiskon]]="","",IF(Table1[[#This Row],[Disc 2]]="",0,(Table1[[#This Row],[h_hargasebelumdiskon]]-Table1[[#This Row],[h_disc 1]])*Table1[[#This Row],[Disc 2]]))</f>
        <v/>
      </c>
      <c r="AB160" s="285" t="str">
        <f>IF(Table1[Item Description]="","",Table1[[#This Row],[h_disc 1]]+Table1[[#This Row],[h_disc 2]])</f>
        <v/>
      </c>
      <c r="AC160" s="285" t="str">
        <f>IF(Table1[Item Description]="","",Table1[[#This Row],[h_hargasebelumdiskon]]-Table1[[#This Row],[h_diskon]])</f>
        <v/>
      </c>
      <c r="AD160" s="285" t="str">
        <f>IF(Table1[//]="","",SUMIF(Table1[h_id],Table1[h_id],Table1[h_hargasetelahdiskon]))</f>
        <v/>
      </c>
      <c r="AE160" s="285"/>
      <c r="AF160" s="285" t="str">
        <f>Table1[[#This Row],[Item Description]]&amp;Table1[[#This Row],[Unit]]&amp;Table1[[#This Row],[Unit Price]]</f>
        <v/>
      </c>
    </row>
    <row r="161" spans="1:32" x14ac:dyDescent="0.25">
      <c r="A161" s="289" t="str">
        <f>IF(Table1[[#This Row],[No. Invoice :]]="","",ROW())</f>
        <v/>
      </c>
      <c r="B161" s="289" t="str">
        <f>IF(Table1[h_Kode Sales :_1]="","",B$1+COUNT(B$2:B160))</f>
        <v/>
      </c>
      <c r="C161" s="283" t="str">
        <f>IF(Table1[[#This Row],[H_TGL]]="","",Table1[[#This Row],[H_TGL]]+C$1-1)</f>
        <v/>
      </c>
      <c r="H161" s="289" t="str">
        <f>IF(Table1[[#This Row],[h_No. Invoice :]]="","",CONCATENATE("AM"," ",Table1[[#This Row],[h_No. Invoice :]]))</f>
        <v/>
      </c>
      <c r="I161" s="290" t="str">
        <f>CONCATENATE(UPPER(Table1[[#This Row],[h_Kode Sales :_1]])," ",Table1[[#This Row],[h_Kode Sales :_2]])</f>
        <v xml:space="preserve"> </v>
      </c>
      <c r="J161" s="289" t="str">
        <f>IF(Table1[[#This Row],[h_toko]]="","",INDEX(Table2[e],IF(Table1[[#This Row],[h_toko]]="","",MATCH(Table1[[#This Row],[h_toko]],Table2[a],0)),))</f>
        <v/>
      </c>
      <c r="O161" s="289" t="str">
        <f>IF(Table1[[#This Row],[h_Item Description]]="","",INDEX([1]!db[NB PAJAK],MATCH(Table1[[#This Row],[h_Item Description]],[1]!db[kode],0)))</f>
        <v/>
      </c>
      <c r="Q161" s="285"/>
      <c r="R161" s="286"/>
      <c r="T161" s="285" t="str">
        <f>Table1[[#This Row],[h_hargasetelahdiskon]]</f>
        <v/>
      </c>
      <c r="W161" s="289" t="str">
        <f ca="1">IF(Table1[[#This Row],[Item Description]]="","",IF(Table1[[#This Row],[//]]="",INDIRECT(ADDRESS(ROW()-1,COLUMN())),Table1[[#This Row],[//]]))</f>
        <v/>
      </c>
      <c r="X161" s="289" t="str">
        <f ca="1">IF(Table1[[#This Row],[h_id]]="","",COUNTIF(Table1[h_id],Table1[[#This Row],[h_id]]))</f>
        <v/>
      </c>
      <c r="Y161" s="285" t="str">
        <f>IF(Table1[Item Description]="","",Table1[[#This Row],[Qty]]*Table1[[#This Row],[Unit Price]])</f>
        <v/>
      </c>
      <c r="Z161" s="285" t="str">
        <f>IF(Table1[[#This Row],[h_hargasebelumdiskon]]="","",IF(Table1[[#This Row],[Disc 1]]="",0,Table1[[#This Row],[h_hargasebelumdiskon]]*Table1[[#This Row],[Disc 1]]))</f>
        <v/>
      </c>
      <c r="AA161" s="285" t="str">
        <f>IF(Table1[[#This Row],[h_hargasebelumdiskon]]="","",IF(Table1[[#This Row],[Disc 2]]="",0,(Table1[[#This Row],[h_hargasebelumdiskon]]-Table1[[#This Row],[h_disc 1]])*Table1[[#This Row],[Disc 2]]))</f>
        <v/>
      </c>
      <c r="AB161" s="285" t="str">
        <f>IF(Table1[Item Description]="","",Table1[[#This Row],[h_disc 1]]+Table1[[#This Row],[h_disc 2]])</f>
        <v/>
      </c>
      <c r="AC161" s="285" t="str">
        <f>IF(Table1[Item Description]="","",Table1[[#This Row],[h_hargasebelumdiskon]]-Table1[[#This Row],[h_diskon]])</f>
        <v/>
      </c>
      <c r="AD161" s="285" t="str">
        <f>IF(Table1[//]="","",SUMIF(Table1[h_id],Table1[h_id],Table1[h_hargasetelahdiskon]))</f>
        <v/>
      </c>
      <c r="AE161" s="285"/>
      <c r="AF161" s="285" t="str">
        <f>Table1[[#This Row],[Item Description]]&amp;Table1[[#This Row],[Unit]]&amp;Table1[[#This Row],[Unit Price]]</f>
        <v/>
      </c>
    </row>
    <row r="162" spans="1:32" x14ac:dyDescent="0.25">
      <c r="A162" s="289" t="str">
        <f>IF(Table1[[#This Row],[No. Invoice :]]="","",ROW())</f>
        <v/>
      </c>
      <c r="B162" s="289" t="str">
        <f>IF(Table1[h_Kode Sales :_1]="","",B$1+COUNT(B$2:B161))</f>
        <v/>
      </c>
      <c r="C162" s="283" t="str">
        <f>IF(Table1[[#This Row],[H_TGL]]="","",Table1[[#This Row],[H_TGL]]+C$1-1)</f>
        <v/>
      </c>
      <c r="H162" s="289" t="str">
        <f>IF(Table1[[#This Row],[h_No. Invoice :]]="","",CONCATENATE("AM"," ",Table1[[#This Row],[h_No. Invoice :]]))</f>
        <v/>
      </c>
      <c r="I162" s="290" t="str">
        <f>CONCATENATE(UPPER(Table1[[#This Row],[h_Kode Sales :_1]])," ",Table1[[#This Row],[h_Kode Sales :_2]])</f>
        <v xml:space="preserve"> </v>
      </c>
      <c r="J162" s="289" t="str">
        <f>IF(Table1[[#This Row],[h_toko]]="","",INDEX(Table2[e],IF(Table1[[#This Row],[h_toko]]="","",MATCH(Table1[[#This Row],[h_toko]],Table2[a],0)),))</f>
        <v/>
      </c>
      <c r="O162" s="289" t="str">
        <f>IF(Table1[[#This Row],[h_Item Description]]="","",INDEX([1]!db[NB PAJAK],MATCH(Table1[[#This Row],[h_Item Description]],[1]!db[kode],0)))</f>
        <v/>
      </c>
      <c r="Q162" s="285"/>
      <c r="R162" s="286"/>
      <c r="T162" s="285" t="str">
        <f>Table1[[#This Row],[h_hargasetelahdiskon]]</f>
        <v/>
      </c>
      <c r="W162" s="289" t="str">
        <f ca="1">IF(Table1[[#This Row],[Item Description]]="","",IF(Table1[[#This Row],[//]]="",INDIRECT(ADDRESS(ROW()-1,COLUMN())),Table1[[#This Row],[//]]))</f>
        <v/>
      </c>
      <c r="X162" s="289" t="str">
        <f ca="1">IF(Table1[[#This Row],[h_id]]="","",COUNTIF(Table1[h_id],Table1[[#This Row],[h_id]]))</f>
        <v/>
      </c>
      <c r="Y162" s="285" t="str">
        <f>IF(Table1[Item Description]="","",Table1[[#This Row],[Qty]]*Table1[[#This Row],[Unit Price]])</f>
        <v/>
      </c>
      <c r="Z162" s="285" t="str">
        <f>IF(Table1[[#This Row],[h_hargasebelumdiskon]]="","",IF(Table1[[#This Row],[Disc 1]]="",0,Table1[[#This Row],[h_hargasebelumdiskon]]*Table1[[#This Row],[Disc 1]]))</f>
        <v/>
      </c>
      <c r="AA162" s="285" t="str">
        <f>IF(Table1[[#This Row],[h_hargasebelumdiskon]]="","",IF(Table1[[#This Row],[Disc 2]]="",0,(Table1[[#This Row],[h_hargasebelumdiskon]]-Table1[[#This Row],[h_disc 1]])*Table1[[#This Row],[Disc 2]]))</f>
        <v/>
      </c>
      <c r="AB162" s="285" t="str">
        <f>IF(Table1[Item Description]="","",Table1[[#This Row],[h_disc 1]]+Table1[[#This Row],[h_disc 2]])</f>
        <v/>
      </c>
      <c r="AC162" s="285" t="str">
        <f>IF(Table1[Item Description]="","",Table1[[#This Row],[h_hargasebelumdiskon]]-Table1[[#This Row],[h_diskon]])</f>
        <v/>
      </c>
      <c r="AD162" s="285" t="str">
        <f>IF(Table1[//]="","",SUMIF(Table1[h_id],Table1[h_id],Table1[h_hargasetelahdiskon]))</f>
        <v/>
      </c>
      <c r="AE162" s="285"/>
      <c r="AF162" s="285" t="str">
        <f>Table1[[#This Row],[Item Description]]&amp;Table1[[#This Row],[Unit]]&amp;Table1[[#This Row],[Unit Price]]</f>
        <v/>
      </c>
    </row>
    <row r="163" spans="1:32" x14ac:dyDescent="0.25">
      <c r="A163" s="289" t="str">
        <f>IF(Table1[[#This Row],[No. Invoice :]]="","",ROW())</f>
        <v/>
      </c>
      <c r="B163" s="289" t="str">
        <f>IF(Table1[h_Kode Sales :_1]="","",B$1+COUNT(B$2:B162))</f>
        <v/>
      </c>
      <c r="C163" s="283" t="str">
        <f>IF(Table1[[#This Row],[H_TGL]]="","",Table1[[#This Row],[H_TGL]]+C$1-1)</f>
        <v/>
      </c>
      <c r="H163" s="289" t="str">
        <f>IF(Table1[[#This Row],[h_No. Invoice :]]="","",CONCATENATE("AM"," ",Table1[[#This Row],[h_No. Invoice :]]))</f>
        <v/>
      </c>
      <c r="I163" s="290" t="str">
        <f>CONCATENATE(UPPER(Table1[[#This Row],[h_Kode Sales :_1]])," ",Table1[[#This Row],[h_Kode Sales :_2]])</f>
        <v xml:space="preserve"> </v>
      </c>
      <c r="J163" s="289" t="str">
        <f>IF(Table1[[#This Row],[h_toko]]="","",INDEX(Table2[e],IF(Table1[[#This Row],[h_toko]]="","",MATCH(Table1[[#This Row],[h_toko]],Table2[a],0)),))</f>
        <v/>
      </c>
      <c r="O163" s="289" t="str">
        <f>IF(Table1[[#This Row],[h_Item Description]]="","",INDEX([1]!db[NB PAJAK],MATCH(Table1[[#This Row],[h_Item Description]],[1]!db[kode],0)))</f>
        <v/>
      </c>
      <c r="Q163" s="285"/>
      <c r="R163" s="286"/>
      <c r="T163" s="285" t="str">
        <f>Table1[[#This Row],[h_hargasetelahdiskon]]</f>
        <v/>
      </c>
      <c r="W163" s="289" t="str">
        <f ca="1">IF(Table1[[#This Row],[Item Description]]="","",IF(Table1[[#This Row],[//]]="",INDIRECT(ADDRESS(ROW()-1,COLUMN())),Table1[[#This Row],[//]]))</f>
        <v/>
      </c>
      <c r="X163" s="289" t="str">
        <f ca="1">IF(Table1[[#This Row],[h_id]]="","",COUNTIF(Table1[h_id],Table1[[#This Row],[h_id]]))</f>
        <v/>
      </c>
      <c r="Y163" s="285" t="str">
        <f>IF(Table1[Item Description]="","",Table1[[#This Row],[Qty]]*Table1[[#This Row],[Unit Price]])</f>
        <v/>
      </c>
      <c r="Z163" s="285" t="str">
        <f>IF(Table1[[#This Row],[h_hargasebelumdiskon]]="","",IF(Table1[[#This Row],[Disc 1]]="",0,Table1[[#This Row],[h_hargasebelumdiskon]]*Table1[[#This Row],[Disc 1]]))</f>
        <v/>
      </c>
      <c r="AA163" s="285" t="str">
        <f>IF(Table1[[#This Row],[h_hargasebelumdiskon]]="","",IF(Table1[[#This Row],[Disc 2]]="",0,(Table1[[#This Row],[h_hargasebelumdiskon]]-Table1[[#This Row],[h_disc 1]])*Table1[[#This Row],[Disc 2]]))</f>
        <v/>
      </c>
      <c r="AB163" s="285" t="str">
        <f>IF(Table1[Item Description]="","",Table1[[#This Row],[h_disc 1]]+Table1[[#This Row],[h_disc 2]])</f>
        <v/>
      </c>
      <c r="AC163" s="285" t="str">
        <f>IF(Table1[Item Description]="","",Table1[[#This Row],[h_hargasebelumdiskon]]-Table1[[#This Row],[h_diskon]])</f>
        <v/>
      </c>
      <c r="AD163" s="285" t="str">
        <f>IF(Table1[//]="","",SUMIF(Table1[h_id],Table1[h_id],Table1[h_hargasetelahdiskon]))</f>
        <v/>
      </c>
      <c r="AE163" s="285"/>
      <c r="AF163" s="285" t="str">
        <f>Table1[[#This Row],[Item Description]]&amp;Table1[[#This Row],[Unit]]&amp;Table1[[#This Row],[Unit Price]]</f>
        <v/>
      </c>
    </row>
    <row r="164" spans="1:32" ht="16.5" x14ac:dyDescent="0.25">
      <c r="A164" s="289" t="str">
        <f>IF(Table1[[#This Row],[No. Invoice :]]="","",ROW())</f>
        <v/>
      </c>
      <c r="B164" s="289" t="str">
        <f>IF(Table1[h_Kode Sales :_1]="","",B$1+COUNT(B$2:B163))</f>
        <v/>
      </c>
      <c r="C164" s="283" t="str">
        <f>IF(Table1[[#This Row],[H_TGL]]="","",Table1[[#This Row],[H_TGL]]+C$1-1)</f>
        <v/>
      </c>
      <c r="H164" s="289" t="str">
        <f>IF(Table1[[#This Row],[h_No. Invoice :]]="","",CONCATENATE("AM"," ",Table1[[#This Row],[h_No. Invoice :]]))</f>
        <v/>
      </c>
      <c r="I164" s="290" t="str">
        <f>CONCATENATE(UPPER(Table1[[#This Row],[h_Kode Sales :_1]])," ",Table1[[#This Row],[h_Kode Sales :_2]])</f>
        <v xml:space="preserve"> </v>
      </c>
      <c r="J164" s="289" t="str">
        <f>IF(Table1[[#This Row],[h_toko]]="","",INDEX(Table2[e],IF(Table1[[#This Row],[h_toko]]="","",MATCH(Table1[[#This Row],[h_toko]],Table2[a],0)),))</f>
        <v/>
      </c>
      <c r="O164" s="289" t="str">
        <f>IF(Table1[[#This Row],[h_Item Description]]="","",INDEX([1]!db[NB PAJAK],MATCH(Table1[[#This Row],[h_Item Description]],[1]!db[kode],0)))</f>
        <v/>
      </c>
      <c r="P164" s="292"/>
      <c r="Q164" s="285"/>
      <c r="R164" s="286"/>
      <c r="T164" s="285" t="str">
        <f>Table1[[#This Row],[h_hargasetelahdiskon]]</f>
        <v/>
      </c>
      <c r="W164" s="289" t="str">
        <f ca="1">IF(Table1[[#This Row],[Item Description]]="","",IF(Table1[[#This Row],[//]]="",INDIRECT(ADDRESS(ROW()-1,COLUMN())),Table1[[#This Row],[//]]))</f>
        <v/>
      </c>
      <c r="X164" s="289" t="str">
        <f ca="1">IF(Table1[[#This Row],[h_id]]="","",COUNTIF(Table1[h_id],Table1[[#This Row],[h_id]]))</f>
        <v/>
      </c>
      <c r="Y164" s="285" t="str">
        <f>IF(Table1[Item Description]="","",Table1[[#This Row],[Qty]]*Table1[[#This Row],[Unit Price]])</f>
        <v/>
      </c>
      <c r="Z164" s="285" t="str">
        <f>IF(Table1[[#This Row],[h_hargasebelumdiskon]]="","",IF(Table1[[#This Row],[Disc 1]]="",0,Table1[[#This Row],[h_hargasebelumdiskon]]*Table1[[#This Row],[Disc 1]]))</f>
        <v/>
      </c>
      <c r="AA164" s="285" t="str">
        <f>IF(Table1[[#This Row],[h_hargasebelumdiskon]]="","",IF(Table1[[#This Row],[Disc 2]]="",0,(Table1[[#This Row],[h_hargasebelumdiskon]]-Table1[[#This Row],[h_disc 1]])*Table1[[#This Row],[Disc 2]]))</f>
        <v/>
      </c>
      <c r="AB164" s="285" t="str">
        <f>IF(Table1[Item Description]="","",Table1[[#This Row],[h_disc 1]]+Table1[[#This Row],[h_disc 2]])</f>
        <v/>
      </c>
      <c r="AC164" s="285" t="str">
        <f>IF(Table1[Item Description]="","",Table1[[#This Row],[h_hargasebelumdiskon]]-Table1[[#This Row],[h_diskon]])</f>
        <v/>
      </c>
      <c r="AD164" s="285" t="str">
        <f>IF(Table1[//]="","",SUMIF(Table1[h_id],Table1[h_id],Table1[h_hargasetelahdiskon]))</f>
        <v/>
      </c>
      <c r="AE164" s="285"/>
      <c r="AF164" s="285" t="str">
        <f>Table1[[#This Row],[Item Description]]&amp;Table1[[#This Row],[Unit]]&amp;Table1[[#This Row],[Unit Price]]</f>
        <v/>
      </c>
    </row>
    <row r="165" spans="1:32" x14ac:dyDescent="0.25">
      <c r="A165" s="289" t="str">
        <f>IF(Table1[[#This Row],[No. Invoice :]]="","",ROW())</f>
        <v/>
      </c>
      <c r="B165" s="289" t="str">
        <f>IF(Table1[h_Kode Sales :_1]="","",B$1+COUNT(B$2:B164))</f>
        <v/>
      </c>
      <c r="C165" s="283" t="str">
        <f>IF(Table1[[#This Row],[H_TGL]]="","",Table1[[#This Row],[H_TGL]]+C$1-1)</f>
        <v/>
      </c>
      <c r="H165" s="289" t="str">
        <f>IF(Table1[[#This Row],[h_No. Invoice :]]="","",CONCATENATE("AM"," ",Table1[[#This Row],[h_No. Invoice :]]))</f>
        <v/>
      </c>
      <c r="I165" s="290" t="str">
        <f>CONCATENATE(UPPER(Table1[[#This Row],[h_Kode Sales :_1]])," ",Table1[[#This Row],[h_Kode Sales :_2]])</f>
        <v xml:space="preserve"> </v>
      </c>
      <c r="J165" s="289" t="str">
        <f>IF(Table1[[#This Row],[h_toko]]="","",INDEX(Table2[e],IF(Table1[[#This Row],[h_toko]]="","",MATCH(Table1[[#This Row],[h_toko]],Table2[a],0)),))</f>
        <v/>
      </c>
      <c r="O165" s="289" t="str">
        <f>IF(Table1[[#This Row],[h_Item Description]]="","",INDEX([1]!db[NB PAJAK],MATCH(Table1[[#This Row],[h_Item Description]],[1]!db[kode],0)))</f>
        <v/>
      </c>
      <c r="Q165" s="285"/>
      <c r="R165" s="286"/>
      <c r="T165" s="285" t="str">
        <f>Table1[[#This Row],[h_hargasetelahdiskon]]</f>
        <v/>
      </c>
      <c r="W165" s="289" t="str">
        <f ca="1">IF(Table1[[#This Row],[Item Description]]="","",IF(Table1[[#This Row],[//]]="",INDIRECT(ADDRESS(ROW()-1,COLUMN())),Table1[[#This Row],[//]]))</f>
        <v/>
      </c>
      <c r="X165" s="289" t="str">
        <f ca="1">IF(Table1[[#This Row],[h_id]]="","",COUNTIF(Table1[h_id],Table1[[#This Row],[h_id]]))</f>
        <v/>
      </c>
      <c r="Y165" s="285" t="str">
        <f>IF(Table1[Item Description]="","",Table1[[#This Row],[Qty]]*Table1[[#This Row],[Unit Price]])</f>
        <v/>
      </c>
      <c r="Z165" s="285" t="str">
        <f>IF(Table1[[#This Row],[h_hargasebelumdiskon]]="","",IF(Table1[[#This Row],[Disc 1]]="",0,Table1[[#This Row],[h_hargasebelumdiskon]]*Table1[[#This Row],[Disc 1]]))</f>
        <v/>
      </c>
      <c r="AA165" s="285" t="str">
        <f>IF(Table1[[#This Row],[h_hargasebelumdiskon]]="","",IF(Table1[[#This Row],[Disc 2]]="",0,(Table1[[#This Row],[h_hargasebelumdiskon]]-Table1[[#This Row],[h_disc 1]])*Table1[[#This Row],[Disc 2]]))</f>
        <v/>
      </c>
      <c r="AB165" s="285" t="str">
        <f>IF(Table1[Item Description]="","",Table1[[#This Row],[h_disc 1]]+Table1[[#This Row],[h_disc 2]])</f>
        <v/>
      </c>
      <c r="AC165" s="285" t="str">
        <f>IF(Table1[Item Description]="","",Table1[[#This Row],[h_hargasebelumdiskon]]-Table1[[#This Row],[h_diskon]])</f>
        <v/>
      </c>
      <c r="AD165" s="285" t="str">
        <f>IF(Table1[//]="","",SUMIF(Table1[h_id],Table1[h_id],Table1[h_hargasetelahdiskon]))</f>
        <v/>
      </c>
      <c r="AE165" s="285"/>
      <c r="AF165" s="285" t="str">
        <f>Table1[[#This Row],[Item Description]]&amp;Table1[[#This Row],[Unit]]&amp;Table1[[#This Row],[Unit Price]]</f>
        <v/>
      </c>
    </row>
    <row r="166" spans="1:32" x14ac:dyDescent="0.25">
      <c r="A166" s="289" t="str">
        <f>IF(Table1[[#This Row],[No. Invoice :]]="","",ROW())</f>
        <v/>
      </c>
      <c r="B166" s="289" t="str">
        <f>IF(Table1[h_Kode Sales :_1]="","",B$1+COUNT(B$2:B165))</f>
        <v/>
      </c>
      <c r="C166" s="283" t="str">
        <f>IF(Table1[[#This Row],[H_TGL]]="","",Table1[[#This Row],[H_TGL]]+C$1-1)</f>
        <v/>
      </c>
      <c r="H166" s="289" t="str">
        <f>IF(Table1[[#This Row],[h_No. Invoice :]]="","",CONCATENATE("AM"," ",Table1[[#This Row],[h_No. Invoice :]]))</f>
        <v/>
      </c>
      <c r="I166" s="290" t="str">
        <f>CONCATENATE(UPPER(Table1[[#This Row],[h_Kode Sales :_1]])," ",Table1[[#This Row],[h_Kode Sales :_2]])</f>
        <v xml:space="preserve"> </v>
      </c>
      <c r="J166" s="289" t="str">
        <f>IF(Table1[[#This Row],[h_toko]]="","",INDEX(Table2[e],IF(Table1[[#This Row],[h_toko]]="","",MATCH(Table1[[#This Row],[h_toko]],Table2[a],0)),))</f>
        <v/>
      </c>
      <c r="O166" s="289" t="str">
        <f>IF(Table1[[#This Row],[h_Item Description]]="","",INDEX([1]!db[NB PAJAK],MATCH(Table1[[#This Row],[h_Item Description]],[1]!db[kode],0)))</f>
        <v/>
      </c>
      <c r="Q166" s="285"/>
      <c r="R166" s="286"/>
      <c r="T166" s="285" t="str">
        <f>Table1[[#This Row],[h_hargasetelahdiskon]]</f>
        <v/>
      </c>
      <c r="W166" s="289" t="str">
        <f ca="1">IF(Table1[[#This Row],[Item Description]]="","",IF(Table1[[#This Row],[//]]="",INDIRECT(ADDRESS(ROW()-1,COLUMN())),Table1[[#This Row],[//]]))</f>
        <v/>
      </c>
      <c r="X166" s="289" t="str">
        <f ca="1">IF(Table1[[#This Row],[h_id]]="","",COUNTIF(Table1[h_id],Table1[[#This Row],[h_id]]))</f>
        <v/>
      </c>
      <c r="Y166" s="285" t="str">
        <f>IF(Table1[Item Description]="","",Table1[[#This Row],[Qty]]*Table1[[#This Row],[Unit Price]])</f>
        <v/>
      </c>
      <c r="Z166" s="285" t="str">
        <f>IF(Table1[[#This Row],[h_hargasebelumdiskon]]="","",IF(Table1[[#This Row],[Disc 1]]="",0,Table1[[#This Row],[h_hargasebelumdiskon]]*Table1[[#This Row],[Disc 1]]))</f>
        <v/>
      </c>
      <c r="AA166" s="285" t="str">
        <f>IF(Table1[[#This Row],[h_hargasebelumdiskon]]="","",IF(Table1[[#This Row],[Disc 2]]="",0,(Table1[[#This Row],[h_hargasebelumdiskon]]-Table1[[#This Row],[h_disc 1]])*Table1[[#This Row],[Disc 2]]))</f>
        <v/>
      </c>
      <c r="AB166" s="285" t="str">
        <f>IF(Table1[Item Description]="","",Table1[[#This Row],[h_disc 1]]+Table1[[#This Row],[h_disc 2]])</f>
        <v/>
      </c>
      <c r="AC166" s="285" t="str">
        <f>IF(Table1[Item Description]="","",Table1[[#This Row],[h_hargasebelumdiskon]]-Table1[[#This Row],[h_diskon]])</f>
        <v/>
      </c>
      <c r="AD166" s="285" t="str">
        <f>IF(Table1[//]="","",SUMIF(Table1[h_id],Table1[h_id],Table1[h_hargasetelahdiskon]))</f>
        <v/>
      </c>
      <c r="AE166" s="285"/>
      <c r="AF166" s="285" t="str">
        <f>Table1[[#This Row],[Item Description]]&amp;Table1[[#This Row],[Unit]]&amp;Table1[[#This Row],[Unit Price]]</f>
        <v/>
      </c>
    </row>
    <row r="167" spans="1:32" x14ac:dyDescent="0.25">
      <c r="A167" s="289" t="str">
        <f>IF(Table1[[#This Row],[No. Invoice :]]="","",ROW())</f>
        <v/>
      </c>
      <c r="B167" s="289" t="str">
        <f>IF(Table1[h_Kode Sales :_1]="","",B$1+COUNT(B$2:B166))</f>
        <v/>
      </c>
      <c r="C167" s="283" t="str">
        <f>IF(Table1[[#This Row],[H_TGL]]="","",Table1[[#This Row],[H_TGL]]+C$1-1)</f>
        <v/>
      </c>
      <c r="H167" s="289" t="str">
        <f>IF(Table1[[#This Row],[h_No. Invoice :]]="","",CONCATENATE("AM"," ",Table1[[#This Row],[h_No. Invoice :]]))</f>
        <v/>
      </c>
      <c r="I167" s="290" t="str">
        <f>CONCATENATE(UPPER(Table1[[#This Row],[h_Kode Sales :_1]])," ",Table1[[#This Row],[h_Kode Sales :_2]])</f>
        <v xml:space="preserve"> </v>
      </c>
      <c r="J167" s="289" t="str">
        <f>IF(Table1[[#This Row],[h_toko]]="","",INDEX(Table2[e],IF(Table1[[#This Row],[h_toko]]="","",MATCH(Table1[[#This Row],[h_toko]],Table2[a],0)),))</f>
        <v/>
      </c>
      <c r="O167" s="289" t="str">
        <f>IF(Table1[[#This Row],[h_Item Description]]="","",INDEX([1]!db[NB PAJAK],MATCH(Table1[[#This Row],[h_Item Description]],[1]!db[kode],0)))</f>
        <v/>
      </c>
      <c r="Q167" s="285"/>
      <c r="R167" s="286"/>
      <c r="T167" s="285" t="str">
        <f>Table1[[#This Row],[h_hargasetelahdiskon]]</f>
        <v/>
      </c>
      <c r="W167" s="289" t="str">
        <f ca="1">IF(Table1[[#This Row],[Item Description]]="","",IF(Table1[[#This Row],[//]]="",INDIRECT(ADDRESS(ROW()-1,COLUMN())),Table1[[#This Row],[//]]))</f>
        <v/>
      </c>
      <c r="X167" s="289" t="str">
        <f ca="1">IF(Table1[[#This Row],[h_id]]="","",COUNTIF(Table1[h_id],Table1[[#This Row],[h_id]]))</f>
        <v/>
      </c>
      <c r="Y167" s="285" t="str">
        <f>IF(Table1[Item Description]="","",Table1[[#This Row],[Qty]]*Table1[[#This Row],[Unit Price]])</f>
        <v/>
      </c>
      <c r="Z167" s="285" t="str">
        <f>IF(Table1[[#This Row],[h_hargasebelumdiskon]]="","",IF(Table1[[#This Row],[Disc 1]]="",0,Table1[[#This Row],[h_hargasebelumdiskon]]*Table1[[#This Row],[Disc 1]]))</f>
        <v/>
      </c>
      <c r="AA167" s="285" t="str">
        <f>IF(Table1[[#This Row],[h_hargasebelumdiskon]]="","",IF(Table1[[#This Row],[Disc 2]]="",0,(Table1[[#This Row],[h_hargasebelumdiskon]]-Table1[[#This Row],[h_disc 1]])*Table1[[#This Row],[Disc 2]]))</f>
        <v/>
      </c>
      <c r="AB167" s="285" t="str">
        <f>IF(Table1[Item Description]="","",Table1[[#This Row],[h_disc 1]]+Table1[[#This Row],[h_disc 2]])</f>
        <v/>
      </c>
      <c r="AC167" s="285" t="str">
        <f>IF(Table1[Item Description]="","",Table1[[#This Row],[h_hargasebelumdiskon]]-Table1[[#This Row],[h_diskon]])</f>
        <v/>
      </c>
      <c r="AD167" s="285" t="str">
        <f>IF(Table1[//]="","",SUMIF(Table1[h_id],Table1[h_id],Table1[h_hargasetelahdiskon]))</f>
        <v/>
      </c>
      <c r="AE167" s="285"/>
      <c r="AF167" s="285" t="str">
        <f>Table1[[#This Row],[Item Description]]&amp;Table1[[#This Row],[Unit]]&amp;Table1[[#This Row],[Unit Price]]</f>
        <v/>
      </c>
    </row>
    <row r="168" spans="1:32" x14ac:dyDescent="0.25">
      <c r="A168" s="289" t="str">
        <f>IF(Table1[[#This Row],[No. Invoice :]]="","",ROW())</f>
        <v/>
      </c>
      <c r="B168" s="289" t="str">
        <f>IF(Table1[h_Kode Sales :_1]="","",B$1+COUNT(B$2:B167))</f>
        <v/>
      </c>
      <c r="C168" s="283" t="str">
        <f>IF(Table1[[#This Row],[H_TGL]]="","",Table1[[#This Row],[H_TGL]]+C$1-1)</f>
        <v/>
      </c>
      <c r="H168" s="289" t="str">
        <f>IF(Table1[[#This Row],[h_No. Invoice :]]="","",CONCATENATE("AM"," ",Table1[[#This Row],[h_No. Invoice :]]))</f>
        <v/>
      </c>
      <c r="I168" s="290" t="str">
        <f>CONCATENATE(UPPER(Table1[[#This Row],[h_Kode Sales :_1]])," ",Table1[[#This Row],[h_Kode Sales :_2]])</f>
        <v xml:space="preserve"> </v>
      </c>
      <c r="J168" s="289" t="str">
        <f>IF(Table1[[#This Row],[h_toko]]="","",INDEX(Table2[e],IF(Table1[[#This Row],[h_toko]]="","",MATCH(Table1[[#This Row],[h_toko]],Table2[a],0)),))</f>
        <v/>
      </c>
      <c r="O168" s="289" t="str">
        <f>IF(Table1[[#This Row],[h_Item Description]]="","",INDEX([1]!db[NB PAJAK],MATCH(Table1[[#This Row],[h_Item Description]],[1]!db[kode],0)))</f>
        <v/>
      </c>
      <c r="Q168" s="285"/>
      <c r="R168" s="286"/>
      <c r="T168" s="285" t="str">
        <f>Table1[[#This Row],[h_hargasetelahdiskon]]</f>
        <v/>
      </c>
      <c r="W168" s="289" t="str">
        <f ca="1">IF(Table1[[#This Row],[Item Description]]="","",IF(Table1[[#This Row],[//]]="",INDIRECT(ADDRESS(ROW()-1,COLUMN())),Table1[[#This Row],[//]]))</f>
        <v/>
      </c>
      <c r="X168" s="289" t="str">
        <f ca="1">IF(Table1[[#This Row],[h_id]]="","",COUNTIF(Table1[h_id],Table1[[#This Row],[h_id]]))</f>
        <v/>
      </c>
      <c r="Y168" s="285" t="str">
        <f>IF(Table1[Item Description]="","",Table1[[#This Row],[Qty]]*Table1[[#This Row],[Unit Price]])</f>
        <v/>
      </c>
      <c r="Z168" s="285" t="str">
        <f>IF(Table1[[#This Row],[h_hargasebelumdiskon]]="","",IF(Table1[[#This Row],[Disc 1]]="",0,Table1[[#This Row],[h_hargasebelumdiskon]]*Table1[[#This Row],[Disc 1]]))</f>
        <v/>
      </c>
      <c r="AA168" s="285" t="str">
        <f>IF(Table1[[#This Row],[h_hargasebelumdiskon]]="","",IF(Table1[[#This Row],[Disc 2]]="",0,(Table1[[#This Row],[h_hargasebelumdiskon]]-Table1[[#This Row],[h_disc 1]])*Table1[[#This Row],[Disc 2]]))</f>
        <v/>
      </c>
      <c r="AB168" s="285" t="str">
        <f>IF(Table1[Item Description]="","",Table1[[#This Row],[h_disc 1]]+Table1[[#This Row],[h_disc 2]])</f>
        <v/>
      </c>
      <c r="AC168" s="285" t="str">
        <f>IF(Table1[Item Description]="","",Table1[[#This Row],[h_hargasebelumdiskon]]-Table1[[#This Row],[h_diskon]])</f>
        <v/>
      </c>
      <c r="AD168" s="285" t="str">
        <f>IF(Table1[//]="","",SUMIF(Table1[h_id],Table1[h_id],Table1[h_hargasetelahdiskon]))</f>
        <v/>
      </c>
      <c r="AE168" s="285"/>
      <c r="AF168" s="285" t="str">
        <f>Table1[[#This Row],[Item Description]]&amp;Table1[[#This Row],[Unit]]&amp;Table1[[#This Row],[Unit Price]]</f>
        <v/>
      </c>
    </row>
    <row r="169" spans="1:32" x14ac:dyDescent="0.25">
      <c r="A169" s="289" t="str">
        <f>IF(Table1[[#This Row],[No. Invoice :]]="","",ROW())</f>
        <v/>
      </c>
      <c r="B169" s="289" t="str">
        <f>IF(Table1[h_Kode Sales :_1]="","",B$1+COUNT(B$2:B168))</f>
        <v/>
      </c>
      <c r="C169" s="283" t="str">
        <f>IF(Table1[[#This Row],[H_TGL]]="","",Table1[[#This Row],[H_TGL]]+C$1-1)</f>
        <v/>
      </c>
      <c r="H169" s="289" t="str">
        <f>IF(Table1[[#This Row],[h_No. Invoice :]]="","",CONCATENATE("AM"," ",Table1[[#This Row],[h_No. Invoice :]]))</f>
        <v/>
      </c>
      <c r="I169" s="290" t="str">
        <f>CONCATENATE(UPPER(Table1[[#This Row],[h_Kode Sales :_1]])," ",Table1[[#This Row],[h_Kode Sales :_2]])</f>
        <v xml:space="preserve"> </v>
      </c>
      <c r="J169" s="289" t="str">
        <f>IF(Table1[[#This Row],[h_toko]]="","",INDEX(Table2[e],IF(Table1[[#This Row],[h_toko]]="","",MATCH(Table1[[#This Row],[h_toko]],Table2[a],0)),))</f>
        <v/>
      </c>
      <c r="O169" s="289" t="str">
        <f>IF(Table1[[#This Row],[h_Item Description]]="","",INDEX([1]!db[NB PAJAK],MATCH(Table1[[#This Row],[h_Item Description]],[1]!db[kode],0)))</f>
        <v/>
      </c>
      <c r="Q169" s="285"/>
      <c r="R169" s="286"/>
      <c r="T169" s="285" t="str">
        <f>Table1[[#This Row],[h_hargasetelahdiskon]]</f>
        <v/>
      </c>
      <c r="W169" s="289" t="str">
        <f ca="1">IF(Table1[[#This Row],[Item Description]]="","",IF(Table1[[#This Row],[//]]="",INDIRECT(ADDRESS(ROW()-1,COLUMN())),Table1[[#This Row],[//]]))</f>
        <v/>
      </c>
      <c r="X169" s="289" t="str">
        <f ca="1">IF(Table1[[#This Row],[h_id]]="","",COUNTIF(Table1[h_id],Table1[[#This Row],[h_id]]))</f>
        <v/>
      </c>
      <c r="Y169" s="285" t="str">
        <f>IF(Table1[Item Description]="","",Table1[[#This Row],[Qty]]*Table1[[#This Row],[Unit Price]])</f>
        <v/>
      </c>
      <c r="Z169" s="285" t="str">
        <f>IF(Table1[[#This Row],[h_hargasebelumdiskon]]="","",IF(Table1[[#This Row],[Disc 1]]="",0,Table1[[#This Row],[h_hargasebelumdiskon]]*Table1[[#This Row],[Disc 1]]))</f>
        <v/>
      </c>
      <c r="AA169" s="285" t="str">
        <f>IF(Table1[[#This Row],[h_hargasebelumdiskon]]="","",IF(Table1[[#This Row],[Disc 2]]="",0,(Table1[[#This Row],[h_hargasebelumdiskon]]-Table1[[#This Row],[h_disc 1]])*Table1[[#This Row],[Disc 2]]))</f>
        <v/>
      </c>
      <c r="AB169" s="285" t="str">
        <f>IF(Table1[Item Description]="","",Table1[[#This Row],[h_disc 1]]+Table1[[#This Row],[h_disc 2]])</f>
        <v/>
      </c>
      <c r="AC169" s="285" t="str">
        <f>IF(Table1[Item Description]="","",Table1[[#This Row],[h_hargasebelumdiskon]]-Table1[[#This Row],[h_diskon]])</f>
        <v/>
      </c>
      <c r="AD169" s="285" t="str">
        <f>IF(Table1[//]="","",SUMIF(Table1[h_id],Table1[h_id],Table1[h_hargasetelahdiskon]))</f>
        <v/>
      </c>
      <c r="AE169" s="285"/>
      <c r="AF169" s="285" t="str">
        <f>Table1[[#This Row],[Item Description]]&amp;Table1[[#This Row],[Unit]]&amp;Table1[[#This Row],[Unit Price]]</f>
        <v/>
      </c>
    </row>
    <row r="170" spans="1:32" x14ac:dyDescent="0.25">
      <c r="A170" s="289" t="str">
        <f>IF(Table1[[#This Row],[No. Invoice :]]="","",ROW())</f>
        <v/>
      </c>
      <c r="B170" s="289" t="str">
        <f>IF(Table1[h_Kode Sales :_1]="","",B$1+COUNT(B$2:B169))</f>
        <v/>
      </c>
      <c r="C170" s="283" t="str">
        <f>IF(Table1[[#This Row],[H_TGL]]="","",Table1[[#This Row],[H_TGL]]+C$1-1)</f>
        <v/>
      </c>
      <c r="H170" s="289" t="str">
        <f>IF(Table1[[#This Row],[h_No. Invoice :]]="","",CONCATENATE("AM"," ",Table1[[#This Row],[h_No. Invoice :]]))</f>
        <v/>
      </c>
      <c r="I170" s="290" t="str">
        <f>CONCATENATE(UPPER(Table1[[#This Row],[h_Kode Sales :_1]])," ",Table1[[#This Row],[h_Kode Sales :_2]])</f>
        <v xml:space="preserve"> </v>
      </c>
      <c r="J170" s="289" t="str">
        <f>IF(Table1[[#This Row],[h_toko]]="","",INDEX(Table2[e],IF(Table1[[#This Row],[h_toko]]="","",MATCH(Table1[[#This Row],[h_toko]],Table2[a],0)),))</f>
        <v/>
      </c>
      <c r="O170" s="289" t="str">
        <f>IF(Table1[[#This Row],[h_Item Description]]="","",INDEX([1]!db[NB PAJAK],MATCH(Table1[[#This Row],[h_Item Description]],[1]!db[kode],0)))</f>
        <v/>
      </c>
      <c r="Q170" s="285"/>
      <c r="R170" s="286"/>
      <c r="T170" s="285" t="str">
        <f>Table1[[#This Row],[h_hargasetelahdiskon]]</f>
        <v/>
      </c>
      <c r="W170" s="289" t="str">
        <f ca="1">IF(Table1[[#This Row],[Item Description]]="","",IF(Table1[[#This Row],[//]]="",INDIRECT(ADDRESS(ROW()-1,COLUMN())),Table1[[#This Row],[//]]))</f>
        <v/>
      </c>
      <c r="X170" s="289" t="str">
        <f ca="1">IF(Table1[[#This Row],[h_id]]="","",COUNTIF(Table1[h_id],Table1[[#This Row],[h_id]]))</f>
        <v/>
      </c>
      <c r="Y170" s="285" t="str">
        <f>IF(Table1[Item Description]="","",Table1[[#This Row],[Qty]]*Table1[[#This Row],[Unit Price]])</f>
        <v/>
      </c>
      <c r="Z170" s="285" t="str">
        <f>IF(Table1[[#This Row],[h_hargasebelumdiskon]]="","",IF(Table1[[#This Row],[Disc 1]]="",0,Table1[[#This Row],[h_hargasebelumdiskon]]*Table1[[#This Row],[Disc 1]]))</f>
        <v/>
      </c>
      <c r="AA170" s="285" t="str">
        <f>IF(Table1[[#This Row],[h_hargasebelumdiskon]]="","",IF(Table1[[#This Row],[Disc 2]]="",0,(Table1[[#This Row],[h_hargasebelumdiskon]]-Table1[[#This Row],[h_disc 1]])*Table1[[#This Row],[Disc 2]]))</f>
        <v/>
      </c>
      <c r="AB170" s="285" t="str">
        <f>IF(Table1[Item Description]="","",Table1[[#This Row],[h_disc 1]]+Table1[[#This Row],[h_disc 2]])</f>
        <v/>
      </c>
      <c r="AC170" s="285" t="str">
        <f>IF(Table1[Item Description]="","",Table1[[#This Row],[h_hargasebelumdiskon]]-Table1[[#This Row],[h_diskon]])</f>
        <v/>
      </c>
      <c r="AD170" s="285" t="str">
        <f>IF(Table1[//]="","",SUMIF(Table1[h_id],Table1[h_id],Table1[h_hargasetelahdiskon]))</f>
        <v/>
      </c>
      <c r="AE170" s="285"/>
      <c r="AF170" s="285" t="str">
        <f>Table1[[#This Row],[Item Description]]&amp;Table1[[#This Row],[Unit]]&amp;Table1[[#This Row],[Unit Price]]</f>
        <v/>
      </c>
    </row>
    <row r="171" spans="1:32" x14ac:dyDescent="0.25">
      <c r="A171" s="289" t="str">
        <f>IF(Table1[[#This Row],[No. Invoice :]]="","",ROW())</f>
        <v/>
      </c>
      <c r="B171" s="289" t="str">
        <f>IF(Table1[h_Kode Sales :_1]="","",B$1+COUNT(B$2:B170))</f>
        <v/>
      </c>
      <c r="C171" s="283" t="str">
        <f>IF(Table1[[#This Row],[H_TGL]]="","",Table1[[#This Row],[H_TGL]]+C$1-1)</f>
        <v/>
      </c>
      <c r="H171" s="289" t="str">
        <f>IF(Table1[[#This Row],[h_No. Invoice :]]="","",CONCATENATE("AM"," ",Table1[[#This Row],[h_No. Invoice :]]))</f>
        <v/>
      </c>
      <c r="I171" s="290" t="str">
        <f>CONCATENATE(UPPER(Table1[[#This Row],[h_Kode Sales :_1]])," ",Table1[[#This Row],[h_Kode Sales :_2]])</f>
        <v xml:space="preserve"> </v>
      </c>
      <c r="J171" s="289" t="str">
        <f>IF(Table1[[#This Row],[h_toko]]="","",INDEX(Table2[e],IF(Table1[[#This Row],[h_toko]]="","",MATCH(Table1[[#This Row],[h_toko]],Table2[a],0)),))</f>
        <v/>
      </c>
      <c r="O171" s="289" t="str">
        <f>IF(Table1[[#This Row],[h_Item Description]]="","",INDEX([1]!db[NB PAJAK],MATCH(Table1[[#This Row],[h_Item Description]],[1]!db[kode],0)))</f>
        <v/>
      </c>
      <c r="Q171" s="285"/>
      <c r="R171" s="286"/>
      <c r="T171" s="285" t="str">
        <f>Table1[[#This Row],[h_hargasetelahdiskon]]</f>
        <v/>
      </c>
      <c r="W171" s="289" t="str">
        <f ca="1">IF(Table1[[#This Row],[Item Description]]="","",IF(Table1[[#This Row],[//]]="",INDIRECT(ADDRESS(ROW()-1,COLUMN())),Table1[[#This Row],[//]]))</f>
        <v/>
      </c>
      <c r="X171" s="289" t="str">
        <f ca="1">IF(Table1[[#This Row],[h_id]]="","",COUNTIF(Table1[h_id],Table1[[#This Row],[h_id]]))</f>
        <v/>
      </c>
      <c r="Y171" s="285" t="str">
        <f>IF(Table1[Item Description]="","",Table1[[#This Row],[Qty]]*Table1[[#This Row],[Unit Price]])</f>
        <v/>
      </c>
      <c r="Z171" s="285" t="str">
        <f>IF(Table1[[#This Row],[h_hargasebelumdiskon]]="","",IF(Table1[[#This Row],[Disc 1]]="",0,Table1[[#This Row],[h_hargasebelumdiskon]]*Table1[[#This Row],[Disc 1]]))</f>
        <v/>
      </c>
      <c r="AA171" s="285" t="str">
        <f>IF(Table1[[#This Row],[h_hargasebelumdiskon]]="","",IF(Table1[[#This Row],[Disc 2]]="",0,(Table1[[#This Row],[h_hargasebelumdiskon]]-Table1[[#This Row],[h_disc 1]])*Table1[[#This Row],[Disc 2]]))</f>
        <v/>
      </c>
      <c r="AB171" s="285" t="str">
        <f>IF(Table1[Item Description]="","",Table1[[#This Row],[h_disc 1]]+Table1[[#This Row],[h_disc 2]])</f>
        <v/>
      </c>
      <c r="AC171" s="285" t="str">
        <f>IF(Table1[Item Description]="","",Table1[[#This Row],[h_hargasebelumdiskon]]-Table1[[#This Row],[h_diskon]])</f>
        <v/>
      </c>
      <c r="AD171" s="285" t="str">
        <f>IF(Table1[//]="","",SUMIF(Table1[h_id],Table1[h_id],Table1[h_hargasetelahdiskon]))</f>
        <v/>
      </c>
      <c r="AE171" s="285"/>
      <c r="AF171" s="285" t="str">
        <f>Table1[[#This Row],[Item Description]]&amp;Table1[[#This Row],[Unit]]&amp;Table1[[#This Row],[Unit Price]]</f>
        <v/>
      </c>
    </row>
    <row r="172" spans="1:32" x14ac:dyDescent="0.25">
      <c r="A172" s="289" t="str">
        <f>IF(Table1[[#This Row],[No. Invoice :]]="","",ROW())</f>
        <v/>
      </c>
      <c r="B172" s="289" t="str">
        <f>IF(Table1[h_Kode Sales :_1]="","",B$1+COUNT(B$2:B171))</f>
        <v/>
      </c>
      <c r="C172" s="283" t="str">
        <f>IF(Table1[[#This Row],[H_TGL]]="","",Table1[[#This Row],[H_TGL]]+C$1-1)</f>
        <v/>
      </c>
      <c r="H172" s="289" t="str">
        <f>IF(Table1[[#This Row],[h_No. Invoice :]]="","",CONCATENATE("AM"," ",Table1[[#This Row],[h_No. Invoice :]]))</f>
        <v/>
      </c>
      <c r="I172" s="290" t="str">
        <f>CONCATENATE(UPPER(Table1[[#This Row],[h_Kode Sales :_1]])," ",Table1[[#This Row],[h_Kode Sales :_2]])</f>
        <v xml:space="preserve"> </v>
      </c>
      <c r="J172" s="289" t="str">
        <f>IF(Table1[[#This Row],[h_toko]]="","",INDEX(Table2[e],IF(Table1[[#This Row],[h_toko]]="","",MATCH(Table1[[#This Row],[h_toko]],Table2[a],0)),))</f>
        <v/>
      </c>
      <c r="O172" s="289" t="str">
        <f>IF(Table1[[#This Row],[h_Item Description]]="","",INDEX([1]!db[NB PAJAK],MATCH(Table1[[#This Row],[h_Item Description]],[1]!db[kode],0)))</f>
        <v/>
      </c>
      <c r="Q172" s="285"/>
      <c r="R172" s="286"/>
      <c r="T172" s="285" t="str">
        <f>Table1[[#This Row],[h_hargasetelahdiskon]]</f>
        <v/>
      </c>
      <c r="W172" s="289" t="str">
        <f ca="1">IF(Table1[[#This Row],[Item Description]]="","",IF(Table1[[#This Row],[//]]="",INDIRECT(ADDRESS(ROW()-1,COLUMN())),Table1[[#This Row],[//]]))</f>
        <v/>
      </c>
      <c r="X172" s="289" t="str">
        <f ca="1">IF(Table1[[#This Row],[h_id]]="","",COUNTIF(Table1[h_id],Table1[[#This Row],[h_id]]))</f>
        <v/>
      </c>
      <c r="Y172" s="285" t="str">
        <f>IF(Table1[Item Description]="","",Table1[[#This Row],[Qty]]*Table1[[#This Row],[Unit Price]])</f>
        <v/>
      </c>
      <c r="Z172" s="285" t="str">
        <f>IF(Table1[[#This Row],[h_hargasebelumdiskon]]="","",IF(Table1[[#This Row],[Disc 1]]="",0,Table1[[#This Row],[h_hargasebelumdiskon]]*Table1[[#This Row],[Disc 1]]))</f>
        <v/>
      </c>
      <c r="AA172" s="285" t="str">
        <f>IF(Table1[[#This Row],[h_hargasebelumdiskon]]="","",IF(Table1[[#This Row],[Disc 2]]="",0,(Table1[[#This Row],[h_hargasebelumdiskon]]-Table1[[#This Row],[h_disc 1]])*Table1[[#This Row],[Disc 2]]))</f>
        <v/>
      </c>
      <c r="AB172" s="285" t="str">
        <f>IF(Table1[Item Description]="","",Table1[[#This Row],[h_disc 1]]+Table1[[#This Row],[h_disc 2]])</f>
        <v/>
      </c>
      <c r="AC172" s="285" t="str">
        <f>IF(Table1[Item Description]="","",Table1[[#This Row],[h_hargasebelumdiskon]]-Table1[[#This Row],[h_diskon]])</f>
        <v/>
      </c>
      <c r="AD172" s="285" t="str">
        <f>IF(Table1[//]="","",SUMIF(Table1[h_id],Table1[h_id],Table1[h_hargasetelahdiskon]))</f>
        <v/>
      </c>
      <c r="AE172" s="285"/>
      <c r="AF172" s="285" t="str">
        <f>Table1[[#This Row],[Item Description]]&amp;Table1[[#This Row],[Unit]]&amp;Table1[[#This Row],[Unit Price]]</f>
        <v/>
      </c>
    </row>
    <row r="173" spans="1:32" x14ac:dyDescent="0.25">
      <c r="A173" s="289" t="str">
        <f>IF(Table1[[#This Row],[No. Invoice :]]="","",ROW())</f>
        <v/>
      </c>
      <c r="B173" s="289" t="str">
        <f>IF(Table1[h_Kode Sales :_1]="","",B$1+COUNT(B$2:B172))</f>
        <v/>
      </c>
      <c r="C173" s="283" t="str">
        <f>IF(Table1[[#This Row],[H_TGL]]="","",Table1[[#This Row],[H_TGL]]+C$1-1)</f>
        <v/>
      </c>
      <c r="H173" s="289" t="str">
        <f>IF(Table1[[#This Row],[h_No. Invoice :]]="","",CONCATENATE("AM"," ",Table1[[#This Row],[h_No. Invoice :]]))</f>
        <v/>
      </c>
      <c r="I173" s="290" t="str">
        <f>CONCATENATE(UPPER(Table1[[#This Row],[h_Kode Sales :_1]])," ",Table1[[#This Row],[h_Kode Sales :_2]])</f>
        <v xml:space="preserve"> </v>
      </c>
      <c r="J173" s="289" t="str">
        <f>IF(Table1[[#This Row],[h_toko]]="","",INDEX(Table2[e],IF(Table1[[#This Row],[h_toko]]="","",MATCH(Table1[[#This Row],[h_toko]],Table2[a],0)),))</f>
        <v/>
      </c>
      <c r="O173" s="289" t="str">
        <f>IF(Table1[[#This Row],[h_Item Description]]="","",INDEX([1]!db[NB PAJAK],MATCH(Table1[[#This Row],[h_Item Description]],[1]!db[kode],0)))</f>
        <v/>
      </c>
      <c r="Q173" s="285"/>
      <c r="R173" s="286"/>
      <c r="T173" s="285" t="str">
        <f>Table1[[#This Row],[h_hargasetelahdiskon]]</f>
        <v/>
      </c>
      <c r="W173" s="289" t="str">
        <f ca="1">IF(Table1[[#This Row],[Item Description]]="","",IF(Table1[[#This Row],[//]]="",INDIRECT(ADDRESS(ROW()-1,COLUMN())),Table1[[#This Row],[//]]))</f>
        <v/>
      </c>
      <c r="X173" s="289" t="str">
        <f ca="1">IF(Table1[[#This Row],[h_id]]="","",COUNTIF(Table1[h_id],Table1[[#This Row],[h_id]]))</f>
        <v/>
      </c>
      <c r="Y173" s="285" t="str">
        <f>IF(Table1[Item Description]="","",Table1[[#This Row],[Qty]]*Table1[[#This Row],[Unit Price]])</f>
        <v/>
      </c>
      <c r="Z173" s="285" t="str">
        <f>IF(Table1[[#This Row],[h_hargasebelumdiskon]]="","",IF(Table1[[#This Row],[Disc 1]]="",0,Table1[[#This Row],[h_hargasebelumdiskon]]*Table1[[#This Row],[Disc 1]]))</f>
        <v/>
      </c>
      <c r="AA173" s="285" t="str">
        <f>IF(Table1[[#This Row],[h_hargasebelumdiskon]]="","",IF(Table1[[#This Row],[Disc 2]]="",0,(Table1[[#This Row],[h_hargasebelumdiskon]]-Table1[[#This Row],[h_disc 1]])*Table1[[#This Row],[Disc 2]]))</f>
        <v/>
      </c>
      <c r="AB173" s="285" t="str">
        <f>IF(Table1[Item Description]="","",Table1[[#This Row],[h_disc 1]]+Table1[[#This Row],[h_disc 2]])</f>
        <v/>
      </c>
      <c r="AC173" s="285" t="str">
        <f>IF(Table1[Item Description]="","",Table1[[#This Row],[h_hargasebelumdiskon]]-Table1[[#This Row],[h_diskon]])</f>
        <v/>
      </c>
      <c r="AD173" s="285" t="str">
        <f>IF(Table1[//]="","",SUMIF(Table1[h_id],Table1[h_id],Table1[h_hargasetelahdiskon]))</f>
        <v/>
      </c>
      <c r="AE173" s="285"/>
      <c r="AF173" s="285" t="str">
        <f>Table1[[#This Row],[Item Description]]&amp;Table1[[#This Row],[Unit]]&amp;Table1[[#This Row],[Unit Price]]</f>
        <v/>
      </c>
    </row>
    <row r="174" spans="1:32" x14ac:dyDescent="0.25">
      <c r="A174" s="289" t="str">
        <f>IF(Table1[[#This Row],[No. Invoice :]]="","",ROW())</f>
        <v/>
      </c>
      <c r="B174" s="289" t="str">
        <f>IF(Table1[h_Kode Sales :_1]="","",B$1+COUNT(B$2:B173))</f>
        <v/>
      </c>
      <c r="C174" s="283" t="str">
        <f>IF(Table1[[#This Row],[H_TGL]]="","",Table1[[#This Row],[H_TGL]]+C$1-1)</f>
        <v/>
      </c>
      <c r="H174" s="289" t="str">
        <f>IF(Table1[[#This Row],[h_No. Invoice :]]="","",CONCATENATE("AM"," ",Table1[[#This Row],[h_No. Invoice :]]))</f>
        <v/>
      </c>
      <c r="I174" s="290" t="str">
        <f>CONCATENATE(UPPER(Table1[[#This Row],[h_Kode Sales :_1]])," ",Table1[[#This Row],[h_Kode Sales :_2]])</f>
        <v xml:space="preserve"> </v>
      </c>
      <c r="J174" s="289" t="str">
        <f>IF(Table1[[#This Row],[h_toko]]="","",INDEX(Table2[e],IF(Table1[[#This Row],[h_toko]]="","",MATCH(Table1[[#This Row],[h_toko]],Table2[a],0)),))</f>
        <v/>
      </c>
      <c r="O174" s="289" t="str">
        <f>IF(Table1[[#This Row],[h_Item Description]]="","",INDEX([1]!db[NB PAJAK],MATCH(Table1[[#This Row],[h_Item Description]],[1]!db[kode],0)))</f>
        <v/>
      </c>
      <c r="Q174" s="285"/>
      <c r="R174" s="286"/>
      <c r="T174" s="285" t="str">
        <f>Table1[[#This Row],[h_hargasetelahdiskon]]</f>
        <v/>
      </c>
      <c r="W174" s="289" t="str">
        <f ca="1">IF(Table1[[#This Row],[Item Description]]="","",IF(Table1[[#This Row],[//]]="",INDIRECT(ADDRESS(ROW()-1,COLUMN())),Table1[[#This Row],[//]]))</f>
        <v/>
      </c>
      <c r="X174" s="289" t="str">
        <f ca="1">IF(Table1[[#This Row],[h_id]]="","",COUNTIF(Table1[h_id],Table1[[#This Row],[h_id]]))</f>
        <v/>
      </c>
      <c r="Y174" s="285" t="str">
        <f>IF(Table1[Item Description]="","",Table1[[#This Row],[Qty]]*Table1[[#This Row],[Unit Price]])</f>
        <v/>
      </c>
      <c r="Z174" s="285" t="str">
        <f>IF(Table1[[#This Row],[h_hargasebelumdiskon]]="","",IF(Table1[[#This Row],[Disc 1]]="",0,Table1[[#This Row],[h_hargasebelumdiskon]]*Table1[[#This Row],[Disc 1]]))</f>
        <v/>
      </c>
      <c r="AA174" s="285" t="str">
        <f>IF(Table1[[#This Row],[h_hargasebelumdiskon]]="","",IF(Table1[[#This Row],[Disc 2]]="",0,(Table1[[#This Row],[h_hargasebelumdiskon]]-Table1[[#This Row],[h_disc 1]])*Table1[[#This Row],[Disc 2]]))</f>
        <v/>
      </c>
      <c r="AB174" s="285" t="str">
        <f>IF(Table1[Item Description]="","",Table1[[#This Row],[h_disc 1]]+Table1[[#This Row],[h_disc 2]])</f>
        <v/>
      </c>
      <c r="AC174" s="285" t="str">
        <f>IF(Table1[Item Description]="","",Table1[[#This Row],[h_hargasebelumdiskon]]-Table1[[#This Row],[h_diskon]])</f>
        <v/>
      </c>
      <c r="AD174" s="285" t="str">
        <f>IF(Table1[//]="","",SUMIF(Table1[h_id],Table1[h_id],Table1[h_hargasetelahdiskon]))</f>
        <v/>
      </c>
      <c r="AE174" s="285"/>
      <c r="AF174" s="285" t="str">
        <f>Table1[[#This Row],[Item Description]]&amp;Table1[[#This Row],[Unit]]&amp;Table1[[#This Row],[Unit Price]]</f>
        <v/>
      </c>
    </row>
    <row r="175" spans="1:32" x14ac:dyDescent="0.25">
      <c r="A175" s="289" t="str">
        <f>IF(Table1[[#This Row],[No. Invoice :]]="","",ROW())</f>
        <v/>
      </c>
      <c r="B175" s="289" t="str">
        <f>IF(Table1[h_Kode Sales :_1]="","",B$1+COUNT(B$2:B173))</f>
        <v/>
      </c>
      <c r="C175" s="283" t="str">
        <f>IF(Table1[[#This Row],[H_TGL]]="","",Table1[[#This Row],[H_TGL]]+C$1-1)</f>
        <v/>
      </c>
      <c r="H175" s="289" t="str">
        <f>IF(Table1[[#This Row],[h_No. Invoice :]]="","",CONCATENATE("AM"," ",Table1[[#This Row],[h_No. Invoice :]]))</f>
        <v/>
      </c>
      <c r="I175" s="290" t="str">
        <f>CONCATENATE(UPPER(Table1[[#This Row],[h_Kode Sales :_1]])," ",Table1[[#This Row],[h_Kode Sales :_2]])</f>
        <v xml:space="preserve"> </v>
      </c>
      <c r="J175" s="289" t="str">
        <f>IF(Table1[[#This Row],[h_toko]]="","",INDEX(Table2[e],IF(Table1[[#This Row],[h_toko]]="","",MATCH(Table1[[#This Row],[h_toko]],Table2[a],0)),))</f>
        <v/>
      </c>
      <c r="O175" s="289" t="str">
        <f>IF(Table1[[#This Row],[h_Item Description]]="","",INDEX([1]!db[NB PAJAK],MATCH(Table1[[#This Row],[h_Item Description]],[1]!db[kode],0)))</f>
        <v/>
      </c>
      <c r="Q175" s="285"/>
      <c r="R175" s="286"/>
      <c r="T175" s="285" t="str">
        <f>Table1[[#This Row],[h_hargasetelahdiskon]]</f>
        <v/>
      </c>
      <c r="W175" s="289" t="str">
        <f ca="1">IF(Table1[[#This Row],[Item Description]]="","",IF(Table1[[#This Row],[//]]="",INDIRECT(ADDRESS(ROW()-1,COLUMN())),Table1[[#This Row],[//]]))</f>
        <v/>
      </c>
      <c r="X175" s="289" t="str">
        <f ca="1">IF(Table1[[#This Row],[h_id]]="","",COUNTIF(Table1[h_id],Table1[[#This Row],[h_id]]))</f>
        <v/>
      </c>
      <c r="Y175" s="285" t="str">
        <f>IF(Table1[Item Description]="","",Table1[[#This Row],[Qty]]*Table1[[#This Row],[Unit Price]])</f>
        <v/>
      </c>
      <c r="Z175" s="285" t="str">
        <f>IF(Table1[[#This Row],[h_hargasebelumdiskon]]="","",IF(Table1[[#This Row],[Disc 1]]="",0,Table1[[#This Row],[h_hargasebelumdiskon]]*Table1[[#This Row],[Disc 1]]))</f>
        <v/>
      </c>
      <c r="AA175" s="285" t="str">
        <f>IF(Table1[[#This Row],[h_hargasebelumdiskon]]="","",IF(Table1[[#This Row],[Disc 2]]="",0,(Table1[[#This Row],[h_hargasebelumdiskon]]-Table1[[#This Row],[h_disc 1]])*Table1[[#This Row],[Disc 2]]))</f>
        <v/>
      </c>
      <c r="AB175" s="285" t="str">
        <f>IF(Table1[Item Description]="","",Table1[[#This Row],[h_disc 1]]+Table1[[#This Row],[h_disc 2]])</f>
        <v/>
      </c>
      <c r="AC175" s="285" t="str">
        <f>IF(Table1[Item Description]="","",Table1[[#This Row],[h_hargasebelumdiskon]]-Table1[[#This Row],[h_diskon]])</f>
        <v/>
      </c>
      <c r="AD175" s="285" t="str">
        <f>IF(Table1[//]="","",SUMIF(Table1[h_id],Table1[h_id],Table1[h_hargasetelahdiskon]))</f>
        <v/>
      </c>
      <c r="AE175" s="285"/>
      <c r="AF175" s="285" t="str">
        <f>Table1[[#This Row],[Item Description]]&amp;Table1[[#This Row],[Unit]]&amp;Table1[[#This Row],[Unit Price]]</f>
        <v/>
      </c>
    </row>
    <row r="176" spans="1:32" x14ac:dyDescent="0.25">
      <c r="A176" s="289" t="str">
        <f>IF(Table1[[#This Row],[No. Invoice :]]="","",ROW())</f>
        <v/>
      </c>
      <c r="B176" s="289" t="str">
        <f>IF(Table1[h_Kode Sales :_1]="","",B$1+COUNT(B$2:B175))</f>
        <v/>
      </c>
      <c r="C176" s="283" t="str">
        <f>IF(Table1[[#This Row],[H_TGL]]="","",Table1[[#This Row],[H_TGL]]+C$1-1)</f>
        <v/>
      </c>
      <c r="H176" s="289" t="str">
        <f>IF(Table1[[#This Row],[h_No. Invoice :]]="","",CONCATENATE("AM"," ",Table1[[#This Row],[h_No. Invoice :]]))</f>
        <v/>
      </c>
      <c r="I176" s="290" t="str">
        <f>CONCATENATE(UPPER(Table1[[#This Row],[h_Kode Sales :_1]])," ",Table1[[#This Row],[h_Kode Sales :_2]])</f>
        <v xml:space="preserve"> </v>
      </c>
      <c r="J176" s="289" t="str">
        <f>IF(Table1[[#This Row],[h_toko]]="","",INDEX(Table2[e],IF(Table1[[#This Row],[h_toko]]="","",MATCH(Table1[[#This Row],[h_toko]],Table2[a],0)),))</f>
        <v/>
      </c>
      <c r="O176" s="289" t="str">
        <f>IF(Table1[[#This Row],[h_Item Description]]="","",INDEX([1]!db[NB PAJAK],MATCH(Table1[[#This Row],[h_Item Description]],[1]!db[kode],0)))</f>
        <v/>
      </c>
      <c r="Q176" s="285"/>
      <c r="R176" s="286"/>
      <c r="T176" s="285" t="str">
        <f>Table1[[#This Row],[h_hargasetelahdiskon]]</f>
        <v/>
      </c>
      <c r="W176" s="289" t="str">
        <f ca="1">IF(Table1[[#This Row],[Item Description]]="","",IF(Table1[[#This Row],[//]]="",INDIRECT(ADDRESS(ROW()-1,COLUMN())),Table1[[#This Row],[//]]))</f>
        <v/>
      </c>
      <c r="X176" s="289" t="str">
        <f ca="1">IF(Table1[[#This Row],[h_id]]="","",COUNTIF(Table1[h_id],Table1[[#This Row],[h_id]]))</f>
        <v/>
      </c>
      <c r="Y176" s="285" t="str">
        <f>IF(Table1[Item Description]="","",Table1[[#This Row],[Qty]]*Table1[[#This Row],[Unit Price]])</f>
        <v/>
      </c>
      <c r="Z176" s="285" t="str">
        <f>IF(Table1[[#This Row],[h_hargasebelumdiskon]]="","",IF(Table1[[#This Row],[Disc 1]]="",0,Table1[[#This Row],[h_hargasebelumdiskon]]*Table1[[#This Row],[Disc 1]]))</f>
        <v/>
      </c>
      <c r="AA176" s="285" t="str">
        <f>IF(Table1[[#This Row],[h_hargasebelumdiskon]]="","",IF(Table1[[#This Row],[Disc 2]]="",0,(Table1[[#This Row],[h_hargasebelumdiskon]]-Table1[[#This Row],[h_disc 1]])*Table1[[#This Row],[Disc 2]]))</f>
        <v/>
      </c>
      <c r="AB176" s="285" t="str">
        <f>IF(Table1[Item Description]="","",Table1[[#This Row],[h_disc 1]]+Table1[[#This Row],[h_disc 2]])</f>
        <v/>
      </c>
      <c r="AC176" s="285" t="str">
        <f>IF(Table1[Item Description]="","",Table1[[#This Row],[h_hargasebelumdiskon]]-Table1[[#This Row],[h_diskon]])</f>
        <v/>
      </c>
      <c r="AD176" s="285" t="str">
        <f>IF(Table1[//]="","",SUMIF(Table1[h_id],Table1[h_id],Table1[h_hargasetelahdiskon]))</f>
        <v/>
      </c>
      <c r="AE176" s="285"/>
      <c r="AF176" s="285" t="str">
        <f>Table1[[#This Row],[Item Description]]&amp;Table1[[#This Row],[Unit]]&amp;Table1[[#This Row],[Unit Price]]</f>
        <v/>
      </c>
    </row>
    <row r="177" spans="1:32" x14ac:dyDescent="0.25">
      <c r="A177" s="289" t="str">
        <f>IF(Table1[[#This Row],[No. Invoice :]]="","",ROW())</f>
        <v/>
      </c>
      <c r="B177" s="289" t="str">
        <f>IF(Table1[h_Kode Sales :_1]="","",B$1+COUNT(B$2:B176))</f>
        <v/>
      </c>
      <c r="C177" s="283" t="str">
        <f>IF(Table1[[#This Row],[H_TGL]]="","",Table1[[#This Row],[H_TGL]]+C$1-1)</f>
        <v/>
      </c>
      <c r="H177" s="289" t="str">
        <f>IF(Table1[[#This Row],[h_No. Invoice :]]="","",CONCATENATE("AM"," ",Table1[[#This Row],[h_No. Invoice :]]))</f>
        <v/>
      </c>
      <c r="I177" s="290" t="str">
        <f>CONCATENATE(UPPER(Table1[[#This Row],[h_Kode Sales :_1]])," ",Table1[[#This Row],[h_Kode Sales :_2]])</f>
        <v xml:space="preserve"> </v>
      </c>
      <c r="J177" s="289" t="str">
        <f>IF(Table1[[#This Row],[h_toko]]="","",INDEX(Table2[e],IF(Table1[[#This Row],[h_toko]]="","",MATCH(Table1[[#This Row],[h_toko]],Table2[a],0)),))</f>
        <v/>
      </c>
      <c r="O177" s="289" t="str">
        <f>IF(Table1[[#This Row],[h_Item Description]]="","",INDEX([1]!db[NB PAJAK],MATCH(Table1[[#This Row],[h_Item Description]],[1]!db[kode],0)))</f>
        <v/>
      </c>
      <c r="Q177" s="285"/>
      <c r="R177" s="286"/>
      <c r="T177" s="285" t="str">
        <f>Table1[[#This Row],[h_hargasetelahdiskon]]</f>
        <v/>
      </c>
      <c r="W177" s="289" t="str">
        <f ca="1">IF(Table1[[#This Row],[Item Description]]="","",IF(Table1[[#This Row],[//]]="",INDIRECT(ADDRESS(ROW()-1,COLUMN())),Table1[[#This Row],[//]]))</f>
        <v/>
      </c>
      <c r="X177" s="289" t="str">
        <f ca="1">IF(Table1[[#This Row],[h_id]]="","",COUNTIF(Table1[h_id],Table1[[#This Row],[h_id]]))</f>
        <v/>
      </c>
      <c r="Y177" s="285" t="str">
        <f>IF(Table1[Item Description]="","",Table1[[#This Row],[Qty]]*Table1[[#This Row],[Unit Price]])</f>
        <v/>
      </c>
      <c r="Z177" s="285" t="str">
        <f>IF(Table1[[#This Row],[h_hargasebelumdiskon]]="","",IF(Table1[[#This Row],[Disc 1]]="",0,Table1[[#This Row],[h_hargasebelumdiskon]]*Table1[[#This Row],[Disc 1]]))</f>
        <v/>
      </c>
      <c r="AA177" s="285" t="str">
        <f>IF(Table1[[#This Row],[h_hargasebelumdiskon]]="","",IF(Table1[[#This Row],[Disc 2]]="",0,(Table1[[#This Row],[h_hargasebelumdiskon]]-Table1[[#This Row],[h_disc 1]])*Table1[[#This Row],[Disc 2]]))</f>
        <v/>
      </c>
      <c r="AB177" s="285" t="str">
        <f>IF(Table1[Item Description]="","",Table1[[#This Row],[h_disc 1]]+Table1[[#This Row],[h_disc 2]])</f>
        <v/>
      </c>
      <c r="AC177" s="285" t="str">
        <f>IF(Table1[Item Description]="","",Table1[[#This Row],[h_hargasebelumdiskon]]-Table1[[#This Row],[h_diskon]])</f>
        <v/>
      </c>
      <c r="AD177" s="285" t="str">
        <f>IF(Table1[//]="","",SUMIF(Table1[h_id],Table1[h_id],Table1[h_hargasetelahdiskon]))</f>
        <v/>
      </c>
      <c r="AE177" s="285"/>
      <c r="AF177" s="285" t="str">
        <f>Table1[[#This Row],[Item Description]]&amp;Table1[[#This Row],[Unit]]&amp;Table1[[#This Row],[Unit Price]]</f>
        <v/>
      </c>
    </row>
    <row r="178" spans="1:32" x14ac:dyDescent="0.25">
      <c r="A178" s="289" t="str">
        <f>IF(Table1[[#This Row],[No. Invoice :]]="","",ROW())</f>
        <v/>
      </c>
      <c r="B178" s="289" t="str">
        <f>IF(Table1[h_Kode Sales :_1]="","",B$1+COUNT(B$2:B177))</f>
        <v/>
      </c>
      <c r="C178" s="283" t="str">
        <f>IF(Table1[[#This Row],[H_TGL]]="","",Table1[[#This Row],[H_TGL]]+C$1-1)</f>
        <v/>
      </c>
      <c r="H178" s="289" t="str">
        <f>IF(Table1[[#This Row],[h_No. Invoice :]]="","",CONCATENATE("AM"," ",Table1[[#This Row],[h_No. Invoice :]]))</f>
        <v/>
      </c>
      <c r="I178" s="290" t="str">
        <f>CONCATENATE(UPPER(Table1[[#This Row],[h_Kode Sales :_1]])," ",Table1[[#This Row],[h_Kode Sales :_2]])</f>
        <v xml:space="preserve"> </v>
      </c>
      <c r="J178" s="289" t="str">
        <f>IF(Table1[[#This Row],[h_toko]]="","",INDEX(Table2[e],IF(Table1[[#This Row],[h_toko]]="","",MATCH(Table1[[#This Row],[h_toko]],Table2[a],0)),))</f>
        <v/>
      </c>
      <c r="O178" s="289" t="str">
        <f>IF(Table1[[#This Row],[h_Item Description]]="","",INDEX([1]!db[NB PAJAK],MATCH(Table1[[#This Row],[h_Item Description]],[1]!db[kode],0)))</f>
        <v/>
      </c>
      <c r="Q178" s="285"/>
      <c r="R178" s="286"/>
      <c r="T178" s="285" t="str">
        <f>Table1[[#This Row],[h_hargasetelahdiskon]]</f>
        <v/>
      </c>
      <c r="W178" s="289" t="str">
        <f ca="1">IF(Table1[[#This Row],[Item Description]]="","",IF(Table1[[#This Row],[//]]="",INDIRECT(ADDRESS(ROW()-1,COLUMN())),Table1[[#This Row],[//]]))</f>
        <v/>
      </c>
      <c r="X178" s="289" t="str">
        <f ca="1">IF(Table1[[#This Row],[h_id]]="","",COUNTIF(Table1[h_id],Table1[[#This Row],[h_id]]))</f>
        <v/>
      </c>
      <c r="Y178" s="285" t="str">
        <f>IF(Table1[Item Description]="","",Table1[[#This Row],[Qty]]*Table1[[#This Row],[Unit Price]])</f>
        <v/>
      </c>
      <c r="Z178" s="285" t="str">
        <f>IF(Table1[[#This Row],[h_hargasebelumdiskon]]="","",IF(Table1[[#This Row],[Disc 1]]="",0,Table1[[#This Row],[h_hargasebelumdiskon]]*Table1[[#This Row],[Disc 1]]))</f>
        <v/>
      </c>
      <c r="AA178" s="285" t="str">
        <f>IF(Table1[[#This Row],[h_hargasebelumdiskon]]="","",IF(Table1[[#This Row],[Disc 2]]="",0,(Table1[[#This Row],[h_hargasebelumdiskon]]-Table1[[#This Row],[h_disc 1]])*Table1[[#This Row],[Disc 2]]))</f>
        <v/>
      </c>
      <c r="AB178" s="285" t="str">
        <f>IF(Table1[Item Description]="","",Table1[[#This Row],[h_disc 1]]+Table1[[#This Row],[h_disc 2]])</f>
        <v/>
      </c>
      <c r="AC178" s="285" t="str">
        <f>IF(Table1[Item Description]="","",Table1[[#This Row],[h_hargasebelumdiskon]]-Table1[[#This Row],[h_diskon]])</f>
        <v/>
      </c>
      <c r="AD178" s="285" t="str">
        <f>IF(Table1[//]="","",SUMIF(Table1[h_id],Table1[h_id],Table1[h_hargasetelahdiskon]))</f>
        <v/>
      </c>
      <c r="AE178" s="285"/>
      <c r="AF178" s="285" t="str">
        <f>Table1[[#This Row],[Item Description]]&amp;Table1[[#This Row],[Unit]]&amp;Table1[[#This Row],[Unit Price]]</f>
        <v/>
      </c>
    </row>
    <row r="179" spans="1:32" x14ac:dyDescent="0.25">
      <c r="A179" s="289" t="str">
        <f>IF(Table1[[#This Row],[No. Invoice :]]="","",ROW())</f>
        <v/>
      </c>
      <c r="B179" s="289" t="str">
        <f>IF(Table1[h_Kode Sales :_1]="","",B$1+COUNT(B$2:B178))</f>
        <v/>
      </c>
      <c r="C179" s="283" t="str">
        <f>IF(Table1[[#This Row],[H_TGL]]="","",Table1[[#This Row],[H_TGL]]+C$1-1)</f>
        <v/>
      </c>
      <c r="H179" s="289" t="str">
        <f>IF(Table1[[#This Row],[h_No. Invoice :]]="","",CONCATENATE("AM"," ",Table1[[#This Row],[h_No. Invoice :]]))</f>
        <v/>
      </c>
      <c r="I179" s="290" t="str">
        <f>CONCATENATE(UPPER(Table1[[#This Row],[h_Kode Sales :_1]])," ",Table1[[#This Row],[h_Kode Sales :_2]])</f>
        <v xml:space="preserve"> </v>
      </c>
      <c r="J179" s="289" t="str">
        <f>IF(Table1[[#This Row],[h_toko]]="","",INDEX(Table2[e],IF(Table1[[#This Row],[h_toko]]="","",MATCH(Table1[[#This Row],[h_toko]],Table2[a],0)),))</f>
        <v/>
      </c>
      <c r="O179" s="289" t="str">
        <f>IF(Table1[[#This Row],[h_Item Description]]="","",INDEX([1]!db[NB PAJAK],MATCH(Table1[[#This Row],[h_Item Description]],[1]!db[kode],0)))</f>
        <v/>
      </c>
      <c r="Q179" s="285"/>
      <c r="R179" s="286"/>
      <c r="T179" s="285" t="str">
        <f>Table1[[#This Row],[h_hargasetelahdiskon]]</f>
        <v/>
      </c>
      <c r="W179" s="289" t="str">
        <f ca="1">IF(Table1[[#This Row],[Item Description]]="","",IF(Table1[[#This Row],[//]]="",INDIRECT(ADDRESS(ROW()-1,COLUMN())),Table1[[#This Row],[//]]))</f>
        <v/>
      </c>
      <c r="X179" s="289" t="str">
        <f ca="1">IF(Table1[[#This Row],[h_id]]="","",COUNTIF(Table1[h_id],Table1[[#This Row],[h_id]]))</f>
        <v/>
      </c>
      <c r="Y179" s="285" t="str">
        <f>IF(Table1[Item Description]="","",Table1[[#This Row],[Qty]]*Table1[[#This Row],[Unit Price]])</f>
        <v/>
      </c>
      <c r="Z179" s="285" t="str">
        <f>IF(Table1[[#This Row],[h_hargasebelumdiskon]]="","",IF(Table1[[#This Row],[Disc 1]]="",0,Table1[[#This Row],[h_hargasebelumdiskon]]*Table1[[#This Row],[Disc 1]]))</f>
        <v/>
      </c>
      <c r="AA179" s="285" t="str">
        <f>IF(Table1[[#This Row],[h_hargasebelumdiskon]]="","",IF(Table1[[#This Row],[Disc 2]]="",0,(Table1[[#This Row],[h_hargasebelumdiskon]]-Table1[[#This Row],[h_disc 1]])*Table1[[#This Row],[Disc 2]]))</f>
        <v/>
      </c>
      <c r="AB179" s="285" t="str">
        <f>IF(Table1[Item Description]="","",Table1[[#This Row],[h_disc 1]]+Table1[[#This Row],[h_disc 2]])</f>
        <v/>
      </c>
      <c r="AC179" s="285" t="str">
        <f>IF(Table1[Item Description]="","",Table1[[#This Row],[h_hargasebelumdiskon]]-Table1[[#This Row],[h_diskon]])</f>
        <v/>
      </c>
      <c r="AD179" s="285" t="str">
        <f>IF(Table1[//]="","",SUMIF(Table1[h_id],Table1[h_id],Table1[h_hargasetelahdiskon]))</f>
        <v/>
      </c>
      <c r="AE179" s="285"/>
      <c r="AF179" s="285" t="str">
        <f>Table1[[#This Row],[Item Description]]&amp;Table1[[#This Row],[Unit]]&amp;Table1[[#This Row],[Unit Price]]</f>
        <v/>
      </c>
    </row>
    <row r="180" spans="1:32" x14ac:dyDescent="0.25">
      <c r="A180" s="289" t="str">
        <f>IF(Table1[[#This Row],[No. Invoice :]]="","",ROW())</f>
        <v/>
      </c>
      <c r="B180" s="289" t="str">
        <f>IF(Table1[h_Kode Sales :_1]="","",B$1+COUNT(B$2:B179))</f>
        <v/>
      </c>
      <c r="C180" s="283" t="str">
        <f>IF(Table1[[#This Row],[H_TGL]]="","",Table1[[#This Row],[H_TGL]]+C$1-1)</f>
        <v/>
      </c>
      <c r="H180" s="289" t="str">
        <f>IF(Table1[[#This Row],[h_No. Invoice :]]="","",CONCATENATE("AM"," ",Table1[[#This Row],[h_No. Invoice :]]))</f>
        <v/>
      </c>
      <c r="I180" s="290" t="str">
        <f>CONCATENATE(UPPER(Table1[[#This Row],[h_Kode Sales :_1]])," ",Table1[[#This Row],[h_Kode Sales :_2]])</f>
        <v xml:space="preserve"> </v>
      </c>
      <c r="J180" s="289" t="str">
        <f>IF(Table1[[#This Row],[h_toko]]="","",INDEX(Table2[e],IF(Table1[[#This Row],[h_toko]]="","",MATCH(Table1[[#This Row],[h_toko]],Table2[a],0)),))</f>
        <v/>
      </c>
      <c r="O180" s="289" t="str">
        <f>IF(Table1[[#This Row],[h_Item Description]]="","",INDEX([1]!db[NB PAJAK],MATCH(Table1[[#This Row],[h_Item Description]],[1]!db[kode],0)))</f>
        <v/>
      </c>
      <c r="Q180" s="285"/>
      <c r="R180" s="286"/>
      <c r="T180" s="285" t="str">
        <f>Table1[[#This Row],[h_hargasetelahdiskon]]</f>
        <v/>
      </c>
      <c r="W180" s="289" t="str">
        <f ca="1">IF(Table1[[#This Row],[Item Description]]="","",IF(Table1[[#This Row],[//]]="",INDIRECT(ADDRESS(ROW()-1,COLUMN())),Table1[[#This Row],[//]]))</f>
        <v/>
      </c>
      <c r="X180" s="289" t="str">
        <f ca="1">IF(Table1[[#This Row],[h_id]]="","",COUNTIF(Table1[h_id],Table1[[#This Row],[h_id]]))</f>
        <v/>
      </c>
      <c r="Y180" s="285" t="str">
        <f>IF(Table1[Item Description]="","",Table1[[#This Row],[Qty]]*Table1[[#This Row],[Unit Price]])</f>
        <v/>
      </c>
      <c r="Z180" s="285" t="str">
        <f>IF(Table1[[#This Row],[h_hargasebelumdiskon]]="","",IF(Table1[[#This Row],[Disc 1]]="",0,Table1[[#This Row],[h_hargasebelumdiskon]]*Table1[[#This Row],[Disc 1]]))</f>
        <v/>
      </c>
      <c r="AA180" s="285" t="str">
        <f>IF(Table1[[#This Row],[h_hargasebelumdiskon]]="","",IF(Table1[[#This Row],[Disc 2]]="",0,(Table1[[#This Row],[h_hargasebelumdiskon]]-Table1[[#This Row],[h_disc 1]])*Table1[[#This Row],[Disc 2]]))</f>
        <v/>
      </c>
      <c r="AB180" s="285" t="str">
        <f>IF(Table1[Item Description]="","",Table1[[#This Row],[h_disc 1]]+Table1[[#This Row],[h_disc 2]])</f>
        <v/>
      </c>
      <c r="AC180" s="285" t="str">
        <f>IF(Table1[Item Description]="","",Table1[[#This Row],[h_hargasebelumdiskon]]-Table1[[#This Row],[h_diskon]])</f>
        <v/>
      </c>
      <c r="AD180" s="285" t="str">
        <f>IF(Table1[//]="","",SUMIF(Table1[h_id],Table1[h_id],Table1[h_hargasetelahdiskon]))</f>
        <v/>
      </c>
      <c r="AE180" s="285"/>
      <c r="AF180" s="285" t="str">
        <f>Table1[[#This Row],[Item Description]]&amp;Table1[[#This Row],[Unit]]&amp;Table1[[#This Row],[Unit Price]]</f>
        <v/>
      </c>
    </row>
    <row r="181" spans="1:32" x14ac:dyDescent="0.25">
      <c r="A181" s="289" t="str">
        <f>IF(Table1[[#This Row],[No. Invoice :]]="","",ROW())</f>
        <v/>
      </c>
      <c r="B181" s="289" t="str">
        <f>IF(Table1[h_Kode Sales :_1]="","",B$1+COUNT(B$2:B180))</f>
        <v/>
      </c>
      <c r="C181" s="283" t="str">
        <f>IF(Table1[[#This Row],[H_TGL]]="","",Table1[[#This Row],[H_TGL]]+C$1-1)</f>
        <v/>
      </c>
      <c r="H181" s="289" t="str">
        <f>IF(Table1[[#This Row],[h_No. Invoice :]]="","",CONCATENATE("AM"," ",Table1[[#This Row],[h_No. Invoice :]]))</f>
        <v/>
      </c>
      <c r="I181" s="290" t="str">
        <f>CONCATENATE(UPPER(Table1[[#This Row],[h_Kode Sales :_1]])," ",Table1[[#This Row],[h_Kode Sales :_2]])</f>
        <v xml:space="preserve"> </v>
      </c>
      <c r="J181" s="289" t="str">
        <f>IF(Table1[[#This Row],[h_toko]]="","",INDEX(Table2[e],IF(Table1[[#This Row],[h_toko]]="","",MATCH(Table1[[#This Row],[h_toko]],Table2[a],0)),))</f>
        <v/>
      </c>
      <c r="O181" s="289" t="str">
        <f>IF(Table1[[#This Row],[h_Item Description]]="","",INDEX([1]!db[NB PAJAK],MATCH(Table1[[#This Row],[h_Item Description]],[1]!db[kode],0)))</f>
        <v/>
      </c>
      <c r="Q181" s="285"/>
      <c r="R181" s="286"/>
      <c r="T181" s="285" t="str">
        <f>Table1[[#This Row],[h_hargasetelahdiskon]]</f>
        <v/>
      </c>
      <c r="W181" s="289" t="str">
        <f ca="1">IF(Table1[[#This Row],[Item Description]]="","",IF(Table1[[#This Row],[//]]="",INDIRECT(ADDRESS(ROW()-1,COLUMN())),Table1[[#This Row],[//]]))</f>
        <v/>
      </c>
      <c r="X181" s="289" t="str">
        <f ca="1">IF(Table1[[#This Row],[h_id]]="","",COUNTIF(Table1[h_id],Table1[[#This Row],[h_id]]))</f>
        <v/>
      </c>
      <c r="Y181" s="285" t="str">
        <f>IF(Table1[Item Description]="","",Table1[[#This Row],[Qty]]*Table1[[#This Row],[Unit Price]])</f>
        <v/>
      </c>
      <c r="Z181" s="285" t="str">
        <f>IF(Table1[[#This Row],[h_hargasebelumdiskon]]="","",IF(Table1[[#This Row],[Disc 1]]="",0,Table1[[#This Row],[h_hargasebelumdiskon]]*Table1[[#This Row],[Disc 1]]))</f>
        <v/>
      </c>
      <c r="AA181" s="285" t="str">
        <f>IF(Table1[[#This Row],[h_hargasebelumdiskon]]="","",IF(Table1[[#This Row],[Disc 2]]="",0,(Table1[[#This Row],[h_hargasebelumdiskon]]-Table1[[#This Row],[h_disc 1]])*Table1[[#This Row],[Disc 2]]))</f>
        <v/>
      </c>
      <c r="AB181" s="285" t="str">
        <f>IF(Table1[Item Description]="","",Table1[[#This Row],[h_disc 1]]+Table1[[#This Row],[h_disc 2]])</f>
        <v/>
      </c>
      <c r="AC181" s="285" t="str">
        <f>IF(Table1[Item Description]="","",Table1[[#This Row],[h_hargasebelumdiskon]]-Table1[[#This Row],[h_diskon]])</f>
        <v/>
      </c>
      <c r="AD181" s="285" t="str">
        <f>IF(Table1[//]="","",SUMIF(Table1[h_id],Table1[h_id],Table1[h_hargasetelahdiskon]))</f>
        <v/>
      </c>
      <c r="AE181" s="285"/>
      <c r="AF181" s="285" t="str">
        <f>Table1[[#This Row],[Item Description]]&amp;Table1[[#This Row],[Unit]]&amp;Table1[[#This Row],[Unit Price]]</f>
        <v/>
      </c>
    </row>
    <row r="182" spans="1:32" x14ac:dyDescent="0.25">
      <c r="A182" s="289" t="str">
        <f>IF(Table1[[#This Row],[No. Invoice :]]="","",ROW())</f>
        <v/>
      </c>
      <c r="B182" s="289" t="str">
        <f>IF(Table1[h_Kode Sales :_1]="","",B$1+COUNT(B$2:B181))</f>
        <v/>
      </c>
      <c r="C182" s="283" t="str">
        <f>IF(Table1[[#This Row],[H_TGL]]="","",Table1[[#This Row],[H_TGL]]+C$1-1)</f>
        <v/>
      </c>
      <c r="H182" s="289" t="str">
        <f>IF(Table1[[#This Row],[h_No. Invoice :]]="","",CONCATENATE("AM"," ",Table1[[#This Row],[h_No. Invoice :]]))</f>
        <v/>
      </c>
      <c r="I182" s="290" t="str">
        <f>CONCATENATE(UPPER(Table1[[#This Row],[h_Kode Sales :_1]])," ",Table1[[#This Row],[h_Kode Sales :_2]])</f>
        <v xml:space="preserve"> </v>
      </c>
      <c r="J182" s="289" t="str">
        <f>IF(Table1[[#This Row],[h_toko]]="","",INDEX(Table2[e],IF(Table1[[#This Row],[h_toko]]="","",MATCH(Table1[[#This Row],[h_toko]],Table2[a],0)),))</f>
        <v/>
      </c>
      <c r="O182" s="289" t="str">
        <f>IF(Table1[[#This Row],[h_Item Description]]="","",INDEX([1]!db[NB PAJAK],MATCH(Table1[[#This Row],[h_Item Description]],[1]!db[kode],0)))</f>
        <v/>
      </c>
      <c r="Q182" s="285"/>
      <c r="R182" s="286"/>
      <c r="T182" s="285" t="str">
        <f>Table1[[#This Row],[h_hargasetelahdiskon]]</f>
        <v/>
      </c>
      <c r="W182" s="289" t="str">
        <f ca="1">IF(Table1[[#This Row],[Item Description]]="","",IF(Table1[[#This Row],[//]]="",INDIRECT(ADDRESS(ROW()-1,COLUMN())),Table1[[#This Row],[//]]))</f>
        <v/>
      </c>
      <c r="X182" s="289" t="str">
        <f ca="1">IF(Table1[[#This Row],[h_id]]="","",COUNTIF(Table1[h_id],Table1[[#This Row],[h_id]]))</f>
        <v/>
      </c>
      <c r="Y182" s="285" t="str">
        <f>IF(Table1[Item Description]="","",Table1[[#This Row],[Qty]]*Table1[[#This Row],[Unit Price]])</f>
        <v/>
      </c>
      <c r="Z182" s="285" t="str">
        <f>IF(Table1[[#This Row],[h_hargasebelumdiskon]]="","",IF(Table1[[#This Row],[Disc 1]]="",0,Table1[[#This Row],[h_hargasebelumdiskon]]*Table1[[#This Row],[Disc 1]]))</f>
        <v/>
      </c>
      <c r="AA182" s="285" t="str">
        <f>IF(Table1[[#This Row],[h_hargasebelumdiskon]]="","",IF(Table1[[#This Row],[Disc 2]]="",0,(Table1[[#This Row],[h_hargasebelumdiskon]]-Table1[[#This Row],[h_disc 1]])*Table1[[#This Row],[Disc 2]]))</f>
        <v/>
      </c>
      <c r="AB182" s="285" t="str">
        <f>IF(Table1[Item Description]="","",Table1[[#This Row],[h_disc 1]]+Table1[[#This Row],[h_disc 2]])</f>
        <v/>
      </c>
      <c r="AC182" s="285" t="str">
        <f>IF(Table1[Item Description]="","",Table1[[#This Row],[h_hargasebelumdiskon]]-Table1[[#This Row],[h_diskon]])</f>
        <v/>
      </c>
      <c r="AD182" s="285" t="str">
        <f>IF(Table1[//]="","",SUMIF(Table1[h_id],Table1[h_id],Table1[h_hargasetelahdiskon]))</f>
        <v/>
      </c>
      <c r="AE182" s="285"/>
      <c r="AF182" s="285" t="str">
        <f>Table1[[#This Row],[Item Description]]&amp;Table1[[#This Row],[Unit]]&amp;Table1[[#This Row],[Unit Price]]</f>
        <v/>
      </c>
    </row>
    <row r="183" spans="1:32" x14ac:dyDescent="0.25">
      <c r="A183" s="289" t="str">
        <f>IF(Table1[[#This Row],[No. Invoice :]]="","",ROW())</f>
        <v/>
      </c>
      <c r="B183" s="289" t="str">
        <f>IF(Table1[h_Kode Sales :_1]="","",B$1+COUNT(B$2:B182))</f>
        <v/>
      </c>
      <c r="C183" s="283" t="str">
        <f>IF(Table1[[#This Row],[H_TGL]]="","",Table1[[#This Row],[H_TGL]]+C$1-1)</f>
        <v/>
      </c>
      <c r="H183" s="289" t="str">
        <f>IF(Table1[[#This Row],[h_No. Invoice :]]="","",CONCATENATE("AM"," ",Table1[[#This Row],[h_No. Invoice :]]))</f>
        <v/>
      </c>
      <c r="I183" s="290" t="str">
        <f>CONCATENATE(UPPER(Table1[[#This Row],[h_Kode Sales :_1]])," ",Table1[[#This Row],[h_Kode Sales :_2]])</f>
        <v xml:space="preserve"> </v>
      </c>
      <c r="J183" s="289" t="str">
        <f>IF(Table1[[#This Row],[h_toko]]="","",INDEX(Table2[e],IF(Table1[[#This Row],[h_toko]]="","",MATCH(Table1[[#This Row],[h_toko]],Table2[a],0)),))</f>
        <v/>
      </c>
      <c r="O183" s="289" t="str">
        <f>IF(Table1[[#This Row],[h_Item Description]]="","",INDEX([1]!db[NB PAJAK],MATCH(Table1[[#This Row],[h_Item Description]],[1]!db[kode],0)))</f>
        <v/>
      </c>
      <c r="Q183" s="285"/>
      <c r="R183" s="286"/>
      <c r="T183" s="285" t="str">
        <f>Table1[[#This Row],[h_hargasetelahdiskon]]</f>
        <v/>
      </c>
      <c r="W183" s="289" t="str">
        <f ca="1">IF(Table1[[#This Row],[Item Description]]="","",IF(Table1[[#This Row],[//]]="",INDIRECT(ADDRESS(ROW()-1,COLUMN())),Table1[[#This Row],[//]]))</f>
        <v/>
      </c>
      <c r="X183" s="289" t="str">
        <f ca="1">IF(Table1[[#This Row],[h_id]]="","",COUNTIF(Table1[h_id],Table1[[#This Row],[h_id]]))</f>
        <v/>
      </c>
      <c r="Y183" s="285" t="str">
        <f>IF(Table1[Item Description]="","",Table1[[#This Row],[Qty]]*Table1[[#This Row],[Unit Price]])</f>
        <v/>
      </c>
      <c r="Z183" s="285" t="str">
        <f>IF(Table1[[#This Row],[h_hargasebelumdiskon]]="","",IF(Table1[[#This Row],[Disc 1]]="",0,Table1[[#This Row],[h_hargasebelumdiskon]]*Table1[[#This Row],[Disc 1]]))</f>
        <v/>
      </c>
      <c r="AA183" s="285" t="str">
        <f>IF(Table1[[#This Row],[h_hargasebelumdiskon]]="","",IF(Table1[[#This Row],[Disc 2]]="",0,(Table1[[#This Row],[h_hargasebelumdiskon]]-Table1[[#This Row],[h_disc 1]])*Table1[[#This Row],[Disc 2]]))</f>
        <v/>
      </c>
      <c r="AB183" s="285" t="str">
        <f>IF(Table1[Item Description]="","",Table1[[#This Row],[h_disc 1]]+Table1[[#This Row],[h_disc 2]])</f>
        <v/>
      </c>
      <c r="AC183" s="285" t="str">
        <f>IF(Table1[Item Description]="","",Table1[[#This Row],[h_hargasebelumdiskon]]-Table1[[#This Row],[h_diskon]])</f>
        <v/>
      </c>
      <c r="AD183" s="285" t="str">
        <f>IF(Table1[//]="","",SUMIF(Table1[h_id],Table1[h_id],Table1[h_hargasetelahdiskon]))</f>
        <v/>
      </c>
      <c r="AE183" s="285"/>
      <c r="AF183" s="285" t="str">
        <f>Table1[[#This Row],[Item Description]]&amp;Table1[[#This Row],[Unit]]&amp;Table1[[#This Row],[Unit Price]]</f>
        <v/>
      </c>
    </row>
    <row r="184" spans="1:32" x14ac:dyDescent="0.25">
      <c r="A184" s="289" t="str">
        <f>IF(Table1[[#This Row],[No. Invoice :]]="","",ROW())</f>
        <v/>
      </c>
      <c r="B184" s="289" t="str">
        <f>IF(Table1[h_Kode Sales :_1]="","",B$1+COUNT(B$2:B183))</f>
        <v/>
      </c>
      <c r="C184" s="283" t="str">
        <f>IF(Table1[[#This Row],[H_TGL]]="","",Table1[[#This Row],[H_TGL]]+C$1-1)</f>
        <v/>
      </c>
      <c r="H184" s="289" t="str">
        <f>IF(Table1[[#This Row],[h_No. Invoice :]]="","",CONCATENATE("AM"," ",Table1[[#This Row],[h_No. Invoice :]]))</f>
        <v/>
      </c>
      <c r="I184" s="290" t="str">
        <f>CONCATENATE(UPPER(Table1[[#This Row],[h_Kode Sales :_1]])," ",Table1[[#This Row],[h_Kode Sales :_2]])</f>
        <v xml:space="preserve"> </v>
      </c>
      <c r="J184" s="289" t="str">
        <f>IF(Table1[[#This Row],[h_toko]]="","",INDEX(Table2[e],IF(Table1[[#This Row],[h_toko]]="","",MATCH(Table1[[#This Row],[h_toko]],Table2[a],0)),))</f>
        <v/>
      </c>
      <c r="O184" s="289" t="str">
        <f>IF(Table1[[#This Row],[h_Item Description]]="","",INDEX([1]!db[NB PAJAK],MATCH(Table1[[#This Row],[h_Item Description]],[1]!db[kode],0)))</f>
        <v/>
      </c>
      <c r="Q184" s="285"/>
      <c r="R184" s="286"/>
      <c r="T184" s="285" t="str">
        <f>Table1[[#This Row],[h_hargasetelahdiskon]]</f>
        <v/>
      </c>
      <c r="W184" s="289" t="str">
        <f ca="1">IF(Table1[[#This Row],[Item Description]]="","",IF(Table1[[#This Row],[//]]="",INDIRECT(ADDRESS(ROW()-1,COLUMN())),Table1[[#This Row],[//]]))</f>
        <v/>
      </c>
      <c r="X184" s="289" t="str">
        <f ca="1">IF(Table1[[#This Row],[h_id]]="","",COUNTIF(Table1[h_id],Table1[[#This Row],[h_id]]))</f>
        <v/>
      </c>
      <c r="Y184" s="285" t="str">
        <f>IF(Table1[Item Description]="","",Table1[[#This Row],[Qty]]*Table1[[#This Row],[Unit Price]])</f>
        <v/>
      </c>
      <c r="Z184" s="285" t="str">
        <f>IF(Table1[[#This Row],[h_hargasebelumdiskon]]="","",IF(Table1[[#This Row],[Disc 1]]="",0,Table1[[#This Row],[h_hargasebelumdiskon]]*Table1[[#This Row],[Disc 1]]))</f>
        <v/>
      </c>
      <c r="AA184" s="285" t="str">
        <f>IF(Table1[[#This Row],[h_hargasebelumdiskon]]="","",IF(Table1[[#This Row],[Disc 2]]="",0,(Table1[[#This Row],[h_hargasebelumdiskon]]-Table1[[#This Row],[h_disc 1]])*Table1[[#This Row],[Disc 2]]))</f>
        <v/>
      </c>
      <c r="AB184" s="285" t="str">
        <f>IF(Table1[Item Description]="","",Table1[[#This Row],[h_disc 1]]+Table1[[#This Row],[h_disc 2]])</f>
        <v/>
      </c>
      <c r="AC184" s="285" t="str">
        <f>IF(Table1[Item Description]="","",Table1[[#This Row],[h_hargasebelumdiskon]]-Table1[[#This Row],[h_diskon]])</f>
        <v/>
      </c>
      <c r="AD184" s="285" t="str">
        <f>IF(Table1[//]="","",SUMIF(Table1[h_id],Table1[h_id],Table1[h_hargasetelahdiskon]))</f>
        <v/>
      </c>
      <c r="AE184" s="285"/>
      <c r="AF184" s="285" t="str">
        <f>Table1[[#This Row],[Item Description]]&amp;Table1[[#This Row],[Unit]]&amp;Table1[[#This Row],[Unit Price]]</f>
        <v/>
      </c>
    </row>
    <row r="185" spans="1:32" x14ac:dyDescent="0.25">
      <c r="A185" s="289" t="str">
        <f>IF(Table1[[#This Row],[No. Invoice :]]="","",ROW())</f>
        <v/>
      </c>
      <c r="B185" s="289" t="str">
        <f>IF(Table1[h_Kode Sales :_1]="","",B$1+COUNT(B$2:B184))</f>
        <v/>
      </c>
      <c r="C185" s="283" t="str">
        <f>IF(Table1[[#This Row],[H_TGL]]="","",Table1[[#This Row],[H_TGL]]+C$1-1)</f>
        <v/>
      </c>
      <c r="H185" s="289" t="str">
        <f>IF(Table1[[#This Row],[h_No. Invoice :]]="","",CONCATENATE("AM"," ",Table1[[#This Row],[h_No. Invoice :]]))</f>
        <v/>
      </c>
      <c r="I185" s="290" t="str">
        <f>CONCATENATE(UPPER(Table1[[#This Row],[h_Kode Sales :_1]])," ",Table1[[#This Row],[h_Kode Sales :_2]])</f>
        <v xml:space="preserve"> </v>
      </c>
      <c r="J185" s="289" t="str">
        <f>IF(Table1[[#This Row],[h_toko]]="","",INDEX(Table2[e],IF(Table1[[#This Row],[h_toko]]="","",MATCH(Table1[[#This Row],[h_toko]],Table2[a],0)),))</f>
        <v/>
      </c>
      <c r="O185" s="289" t="str">
        <f>IF(Table1[[#This Row],[h_Item Description]]="","",INDEX([1]!db[NB PAJAK],MATCH(Table1[[#This Row],[h_Item Description]],[1]!db[kode],0)))</f>
        <v/>
      </c>
      <c r="Q185" s="285"/>
      <c r="R185" s="286"/>
      <c r="T185" s="285" t="str">
        <f>Table1[[#This Row],[h_hargasetelahdiskon]]</f>
        <v/>
      </c>
      <c r="W185" s="289" t="str">
        <f ca="1">IF(Table1[[#This Row],[Item Description]]="","",IF(Table1[[#This Row],[//]]="",INDIRECT(ADDRESS(ROW()-1,COLUMN())),Table1[[#This Row],[//]]))</f>
        <v/>
      </c>
      <c r="X185" s="289" t="str">
        <f ca="1">IF(Table1[[#This Row],[h_id]]="","",COUNTIF(Table1[h_id],Table1[[#This Row],[h_id]]))</f>
        <v/>
      </c>
      <c r="Y185" s="285" t="str">
        <f>IF(Table1[Item Description]="","",Table1[[#This Row],[Qty]]*Table1[[#This Row],[Unit Price]])</f>
        <v/>
      </c>
      <c r="Z185" s="285" t="str">
        <f>IF(Table1[[#This Row],[h_hargasebelumdiskon]]="","",IF(Table1[[#This Row],[Disc 1]]="",0,Table1[[#This Row],[h_hargasebelumdiskon]]*Table1[[#This Row],[Disc 1]]))</f>
        <v/>
      </c>
      <c r="AA185" s="285" t="str">
        <f>IF(Table1[[#This Row],[h_hargasebelumdiskon]]="","",IF(Table1[[#This Row],[Disc 2]]="",0,(Table1[[#This Row],[h_hargasebelumdiskon]]-Table1[[#This Row],[h_disc 1]])*Table1[[#This Row],[Disc 2]]))</f>
        <v/>
      </c>
      <c r="AB185" s="285" t="str">
        <f>IF(Table1[Item Description]="","",Table1[[#This Row],[h_disc 1]]+Table1[[#This Row],[h_disc 2]])</f>
        <v/>
      </c>
      <c r="AC185" s="285" t="str">
        <f>IF(Table1[Item Description]="","",Table1[[#This Row],[h_hargasebelumdiskon]]-Table1[[#This Row],[h_diskon]])</f>
        <v/>
      </c>
      <c r="AD185" s="285" t="str">
        <f>IF(Table1[//]="","",SUMIF(Table1[h_id],Table1[h_id],Table1[h_hargasetelahdiskon]))</f>
        <v/>
      </c>
      <c r="AE185" s="285"/>
      <c r="AF185" s="285" t="str">
        <f>Table1[[#This Row],[Item Description]]&amp;Table1[[#This Row],[Unit]]&amp;Table1[[#This Row],[Unit Price]]</f>
        <v/>
      </c>
    </row>
    <row r="186" spans="1:32" x14ac:dyDescent="0.25">
      <c r="A186" s="289" t="str">
        <f>IF(Table1[[#This Row],[No. Invoice :]]="","",ROW())</f>
        <v/>
      </c>
      <c r="B186" s="289" t="str">
        <f>IF(Table1[h_Kode Sales :_1]="","",B$1+COUNT(B$2:B185))</f>
        <v/>
      </c>
      <c r="C186" s="283" t="str">
        <f>IF(Table1[[#This Row],[H_TGL]]="","",Table1[[#This Row],[H_TGL]]+C$1-1)</f>
        <v/>
      </c>
      <c r="H186" s="289" t="str">
        <f>IF(Table1[[#This Row],[h_No. Invoice :]]="","",CONCATENATE("AM"," ",Table1[[#This Row],[h_No. Invoice :]]))</f>
        <v/>
      </c>
      <c r="I186" s="290" t="str">
        <f>CONCATENATE(UPPER(Table1[[#This Row],[h_Kode Sales :_1]])," ",Table1[[#This Row],[h_Kode Sales :_2]])</f>
        <v xml:space="preserve"> </v>
      </c>
      <c r="J186" s="289" t="str">
        <f>IF(Table1[[#This Row],[h_toko]]="","",INDEX(Table2[e],IF(Table1[[#This Row],[h_toko]]="","",MATCH(Table1[[#This Row],[h_toko]],Table2[a],0)),))</f>
        <v/>
      </c>
      <c r="O186" s="289" t="str">
        <f>IF(Table1[[#This Row],[h_Item Description]]="","",INDEX([1]!db[NB PAJAK],MATCH(Table1[[#This Row],[h_Item Description]],[1]!db[kode],0)))</f>
        <v/>
      </c>
      <c r="Q186" s="285"/>
      <c r="R186" s="286"/>
      <c r="T186" s="285" t="str">
        <f>Table1[[#This Row],[h_hargasetelahdiskon]]</f>
        <v/>
      </c>
      <c r="W186" s="289" t="str">
        <f ca="1">IF(Table1[[#This Row],[Item Description]]="","",IF(Table1[[#This Row],[//]]="",INDIRECT(ADDRESS(ROW()-1,COLUMN())),Table1[[#This Row],[//]]))</f>
        <v/>
      </c>
      <c r="X186" s="289" t="str">
        <f ca="1">IF(Table1[[#This Row],[h_id]]="","",COUNTIF(Table1[h_id],Table1[[#This Row],[h_id]]))</f>
        <v/>
      </c>
      <c r="Y186" s="285" t="str">
        <f>IF(Table1[Item Description]="","",Table1[[#This Row],[Qty]]*Table1[[#This Row],[Unit Price]])</f>
        <v/>
      </c>
      <c r="Z186" s="285" t="str">
        <f>IF(Table1[[#This Row],[h_hargasebelumdiskon]]="","",IF(Table1[[#This Row],[Disc 1]]="",0,Table1[[#This Row],[h_hargasebelumdiskon]]*Table1[[#This Row],[Disc 1]]))</f>
        <v/>
      </c>
      <c r="AA186" s="285" t="str">
        <f>IF(Table1[[#This Row],[h_hargasebelumdiskon]]="","",IF(Table1[[#This Row],[Disc 2]]="",0,(Table1[[#This Row],[h_hargasebelumdiskon]]-Table1[[#This Row],[h_disc 1]])*Table1[[#This Row],[Disc 2]]))</f>
        <v/>
      </c>
      <c r="AB186" s="285" t="str">
        <f>IF(Table1[Item Description]="","",Table1[[#This Row],[h_disc 1]]+Table1[[#This Row],[h_disc 2]])</f>
        <v/>
      </c>
      <c r="AC186" s="285" t="str">
        <f>IF(Table1[Item Description]="","",Table1[[#This Row],[h_hargasebelumdiskon]]-Table1[[#This Row],[h_diskon]])</f>
        <v/>
      </c>
      <c r="AD186" s="285" t="str">
        <f>IF(Table1[//]="","",SUMIF(Table1[h_id],Table1[h_id],Table1[h_hargasetelahdiskon]))</f>
        <v/>
      </c>
      <c r="AE186" s="285"/>
      <c r="AF186" s="285" t="str">
        <f>Table1[[#This Row],[Item Description]]&amp;Table1[[#This Row],[Unit]]&amp;Table1[[#This Row],[Unit Price]]</f>
        <v/>
      </c>
    </row>
    <row r="187" spans="1:32" x14ac:dyDescent="0.25">
      <c r="A187" s="289" t="str">
        <f>IF(Table1[[#This Row],[No. Invoice :]]="","",ROW())</f>
        <v/>
      </c>
      <c r="B187" s="289" t="str">
        <f>IF(Table1[h_Kode Sales :_1]="","",B$1+COUNT(B$2:B186))</f>
        <v/>
      </c>
      <c r="C187" s="283" t="str">
        <f>IF(Table1[[#This Row],[H_TGL]]="","",Table1[[#This Row],[H_TGL]]+C$1-1)</f>
        <v/>
      </c>
      <c r="H187" s="289" t="str">
        <f>IF(Table1[[#This Row],[h_No. Invoice :]]="","",CONCATENATE("AM"," ",Table1[[#This Row],[h_No. Invoice :]]))</f>
        <v/>
      </c>
      <c r="I187" s="290" t="str">
        <f>CONCATENATE(UPPER(Table1[[#This Row],[h_Kode Sales :_1]])," ",Table1[[#This Row],[h_Kode Sales :_2]])</f>
        <v xml:space="preserve"> </v>
      </c>
      <c r="J187" s="289" t="str">
        <f>IF(Table1[[#This Row],[h_toko]]="","",INDEX(Table2[e],IF(Table1[[#This Row],[h_toko]]="","",MATCH(Table1[[#This Row],[h_toko]],Table2[a],0)),))</f>
        <v/>
      </c>
      <c r="O187" s="289" t="str">
        <f>IF(Table1[[#This Row],[h_Item Description]]="","",INDEX([1]!db[NB PAJAK],MATCH(Table1[[#This Row],[h_Item Description]],[1]!db[kode],0)))</f>
        <v/>
      </c>
      <c r="Q187" s="285"/>
      <c r="R187" s="286"/>
      <c r="T187" s="285" t="str">
        <f>Table1[[#This Row],[h_hargasetelahdiskon]]</f>
        <v/>
      </c>
      <c r="W187" s="289" t="str">
        <f ca="1">IF(Table1[[#This Row],[Item Description]]="","",IF(Table1[[#This Row],[//]]="",INDIRECT(ADDRESS(ROW()-1,COLUMN())),Table1[[#This Row],[//]]))</f>
        <v/>
      </c>
      <c r="X187" s="289" t="str">
        <f ca="1">IF(Table1[[#This Row],[h_id]]="","",COUNTIF(Table1[h_id],Table1[[#This Row],[h_id]]))</f>
        <v/>
      </c>
      <c r="Y187" s="285" t="str">
        <f>IF(Table1[Item Description]="","",Table1[[#This Row],[Qty]]*Table1[[#This Row],[Unit Price]])</f>
        <v/>
      </c>
      <c r="Z187" s="285" t="str">
        <f>IF(Table1[[#This Row],[h_hargasebelumdiskon]]="","",IF(Table1[[#This Row],[Disc 1]]="",0,Table1[[#This Row],[h_hargasebelumdiskon]]*Table1[[#This Row],[Disc 1]]))</f>
        <v/>
      </c>
      <c r="AA187" s="285" t="str">
        <f>IF(Table1[[#This Row],[h_hargasebelumdiskon]]="","",IF(Table1[[#This Row],[Disc 2]]="",0,(Table1[[#This Row],[h_hargasebelumdiskon]]-Table1[[#This Row],[h_disc 1]])*Table1[[#This Row],[Disc 2]]))</f>
        <v/>
      </c>
      <c r="AB187" s="285" t="str">
        <f>IF(Table1[Item Description]="","",Table1[[#This Row],[h_disc 1]]+Table1[[#This Row],[h_disc 2]])</f>
        <v/>
      </c>
      <c r="AC187" s="285" t="str">
        <f>IF(Table1[Item Description]="","",Table1[[#This Row],[h_hargasebelumdiskon]]-Table1[[#This Row],[h_diskon]])</f>
        <v/>
      </c>
      <c r="AD187" s="285" t="str">
        <f>IF(Table1[//]="","",SUMIF(Table1[h_id],Table1[h_id],Table1[h_hargasetelahdiskon]))</f>
        <v/>
      </c>
      <c r="AE187" s="285"/>
      <c r="AF187" s="285" t="str">
        <f>Table1[[#This Row],[Item Description]]&amp;Table1[[#This Row],[Unit]]&amp;Table1[[#This Row],[Unit Price]]</f>
        <v/>
      </c>
    </row>
    <row r="188" spans="1:32" x14ac:dyDescent="0.25">
      <c r="A188" s="289" t="str">
        <f>IF(Table1[[#This Row],[No. Invoice :]]="","",ROW())</f>
        <v/>
      </c>
      <c r="B188" s="289" t="str">
        <f>IF(Table1[h_Kode Sales :_1]="","",B$1+COUNT(B$2:B187))</f>
        <v/>
      </c>
      <c r="C188" s="283" t="str">
        <f>IF(Table1[[#This Row],[H_TGL]]="","",Table1[[#This Row],[H_TGL]]+C$1-1)</f>
        <v/>
      </c>
      <c r="H188" s="289" t="str">
        <f>IF(Table1[[#This Row],[h_No. Invoice :]]="","",CONCATENATE("AM"," ",Table1[[#This Row],[h_No. Invoice :]]))</f>
        <v/>
      </c>
      <c r="I188" s="290" t="str">
        <f>CONCATENATE(UPPER(Table1[[#This Row],[h_Kode Sales :_1]])," ",Table1[[#This Row],[h_Kode Sales :_2]])</f>
        <v xml:space="preserve"> </v>
      </c>
      <c r="J188" s="289" t="str">
        <f>IF(Table1[[#This Row],[h_toko]]="","",INDEX(Table2[e],IF(Table1[[#This Row],[h_toko]]="","",MATCH(Table1[[#This Row],[h_toko]],Table2[a],0)),))</f>
        <v/>
      </c>
      <c r="O188" s="289" t="str">
        <f>IF(Table1[[#This Row],[h_Item Description]]="","",INDEX([1]!db[NB PAJAK],MATCH(Table1[[#This Row],[h_Item Description]],[1]!db[kode],0)))</f>
        <v/>
      </c>
      <c r="Q188" s="285"/>
      <c r="R188" s="286"/>
      <c r="T188" s="285" t="str">
        <f>Table1[[#This Row],[h_hargasetelahdiskon]]</f>
        <v/>
      </c>
      <c r="W188" s="289" t="str">
        <f ca="1">IF(Table1[[#This Row],[Item Description]]="","",IF(Table1[[#This Row],[//]]="",INDIRECT(ADDRESS(ROW()-1,COLUMN())),Table1[[#This Row],[//]]))</f>
        <v/>
      </c>
      <c r="X188" s="289" t="str">
        <f ca="1">IF(Table1[[#This Row],[h_id]]="","",COUNTIF(Table1[h_id],Table1[[#This Row],[h_id]]))</f>
        <v/>
      </c>
      <c r="Y188" s="285" t="str">
        <f>IF(Table1[Item Description]="","",Table1[[#This Row],[Qty]]*Table1[[#This Row],[Unit Price]])</f>
        <v/>
      </c>
      <c r="Z188" s="285" t="str">
        <f>IF(Table1[[#This Row],[h_hargasebelumdiskon]]="","",IF(Table1[[#This Row],[Disc 1]]="",0,Table1[[#This Row],[h_hargasebelumdiskon]]*Table1[[#This Row],[Disc 1]]))</f>
        <v/>
      </c>
      <c r="AA188" s="285" t="str">
        <f>IF(Table1[[#This Row],[h_hargasebelumdiskon]]="","",IF(Table1[[#This Row],[Disc 2]]="",0,(Table1[[#This Row],[h_hargasebelumdiskon]]-Table1[[#This Row],[h_disc 1]])*Table1[[#This Row],[Disc 2]]))</f>
        <v/>
      </c>
      <c r="AB188" s="285" t="str">
        <f>IF(Table1[Item Description]="","",Table1[[#This Row],[h_disc 1]]+Table1[[#This Row],[h_disc 2]])</f>
        <v/>
      </c>
      <c r="AC188" s="285" t="str">
        <f>IF(Table1[Item Description]="","",Table1[[#This Row],[h_hargasebelumdiskon]]-Table1[[#This Row],[h_diskon]])</f>
        <v/>
      </c>
      <c r="AD188" s="285" t="str">
        <f>IF(Table1[//]="","",SUMIF(Table1[h_id],Table1[h_id],Table1[h_hargasetelahdiskon]))</f>
        <v/>
      </c>
      <c r="AE188" s="285"/>
      <c r="AF188" s="285" t="str">
        <f>Table1[[#This Row],[Item Description]]&amp;Table1[[#This Row],[Unit]]&amp;Table1[[#This Row],[Unit Price]]</f>
        <v/>
      </c>
    </row>
    <row r="189" spans="1:32" x14ac:dyDescent="0.25">
      <c r="A189" s="289" t="str">
        <f>IF(Table1[[#This Row],[No. Invoice :]]="","",ROW())</f>
        <v/>
      </c>
      <c r="B189" s="289" t="str">
        <f>IF(Table1[h_Kode Sales :_1]="","",B$1+COUNT(B$2:B188))</f>
        <v/>
      </c>
      <c r="C189" s="283" t="str">
        <f>IF(Table1[[#This Row],[H_TGL]]="","",Table1[[#This Row],[H_TGL]]+C$1-1)</f>
        <v/>
      </c>
      <c r="H189" s="289" t="str">
        <f>IF(Table1[[#This Row],[h_No. Invoice :]]="","",CONCATENATE("AM"," ",Table1[[#This Row],[h_No. Invoice :]]))</f>
        <v/>
      </c>
      <c r="I189" s="290" t="str">
        <f>CONCATENATE(UPPER(Table1[[#This Row],[h_Kode Sales :_1]])," ",Table1[[#This Row],[h_Kode Sales :_2]])</f>
        <v xml:space="preserve"> </v>
      </c>
      <c r="J189" s="289" t="str">
        <f>IF(Table1[[#This Row],[h_toko]]="","",INDEX(Table2[e],IF(Table1[[#This Row],[h_toko]]="","",MATCH(Table1[[#This Row],[h_toko]],Table2[a],0)),))</f>
        <v/>
      </c>
      <c r="O189" s="289" t="str">
        <f>IF(Table1[[#This Row],[h_Item Description]]="","",INDEX([1]!db[NB PAJAK],MATCH(Table1[[#This Row],[h_Item Description]],[1]!db[kode],0)))</f>
        <v/>
      </c>
      <c r="Q189" s="285"/>
      <c r="R189" s="286"/>
      <c r="T189" s="285" t="str">
        <f>Table1[[#This Row],[h_hargasetelahdiskon]]</f>
        <v/>
      </c>
      <c r="W189" s="289" t="str">
        <f ca="1">IF(Table1[[#This Row],[Item Description]]="","",IF(Table1[[#This Row],[//]]="",INDIRECT(ADDRESS(ROW()-1,COLUMN())),Table1[[#This Row],[//]]))</f>
        <v/>
      </c>
      <c r="X189" s="289" t="str">
        <f ca="1">IF(Table1[[#This Row],[h_id]]="","",COUNTIF(Table1[h_id],Table1[[#This Row],[h_id]]))</f>
        <v/>
      </c>
      <c r="Y189" s="285" t="str">
        <f>IF(Table1[Item Description]="","",Table1[[#This Row],[Qty]]*Table1[[#This Row],[Unit Price]])</f>
        <v/>
      </c>
      <c r="Z189" s="285" t="str">
        <f>IF(Table1[[#This Row],[h_hargasebelumdiskon]]="","",IF(Table1[[#This Row],[Disc 1]]="",0,Table1[[#This Row],[h_hargasebelumdiskon]]*Table1[[#This Row],[Disc 1]]))</f>
        <v/>
      </c>
      <c r="AA189" s="285" t="str">
        <f>IF(Table1[[#This Row],[h_hargasebelumdiskon]]="","",IF(Table1[[#This Row],[Disc 2]]="",0,(Table1[[#This Row],[h_hargasebelumdiskon]]-Table1[[#This Row],[h_disc 1]])*Table1[[#This Row],[Disc 2]]))</f>
        <v/>
      </c>
      <c r="AB189" s="285" t="str">
        <f>IF(Table1[Item Description]="","",Table1[[#This Row],[h_disc 1]]+Table1[[#This Row],[h_disc 2]])</f>
        <v/>
      </c>
      <c r="AC189" s="285" t="str">
        <f>IF(Table1[Item Description]="","",Table1[[#This Row],[h_hargasebelumdiskon]]-Table1[[#This Row],[h_diskon]])</f>
        <v/>
      </c>
      <c r="AD189" s="285" t="str">
        <f>IF(Table1[//]="","",SUMIF(Table1[h_id],Table1[h_id],Table1[h_hargasetelahdiskon]))</f>
        <v/>
      </c>
      <c r="AE189" s="285"/>
      <c r="AF189" s="285" t="str">
        <f>Table1[[#This Row],[Item Description]]&amp;Table1[[#This Row],[Unit]]&amp;Table1[[#This Row],[Unit Price]]</f>
        <v/>
      </c>
    </row>
    <row r="190" spans="1:32" x14ac:dyDescent="0.25">
      <c r="A190" s="289" t="str">
        <f>IF(Table1[[#This Row],[No. Invoice :]]="","",ROW())</f>
        <v/>
      </c>
      <c r="B190" s="289" t="str">
        <f>IF(Table1[h_Kode Sales :_1]="","",B$1+COUNT(B$2:B189))</f>
        <v/>
      </c>
      <c r="C190" s="283" t="str">
        <f>IF(Table1[[#This Row],[H_TGL]]="","",Table1[[#This Row],[H_TGL]]+C$1-1)</f>
        <v/>
      </c>
      <c r="H190" s="289" t="str">
        <f>IF(Table1[[#This Row],[h_No. Invoice :]]="","",CONCATENATE("AM"," ",Table1[[#This Row],[h_No. Invoice :]]))</f>
        <v/>
      </c>
      <c r="I190" s="290" t="str">
        <f>CONCATENATE(UPPER(Table1[[#This Row],[h_Kode Sales :_1]])," ",Table1[[#This Row],[h_Kode Sales :_2]])</f>
        <v xml:space="preserve"> </v>
      </c>
      <c r="J190" s="289" t="str">
        <f>IF(Table1[[#This Row],[h_toko]]="","",INDEX(Table2[e],IF(Table1[[#This Row],[h_toko]]="","",MATCH(Table1[[#This Row],[h_toko]],Table2[a],0)),))</f>
        <v/>
      </c>
      <c r="O190" s="289" t="str">
        <f>IF(Table1[[#This Row],[h_Item Description]]="","",INDEX([1]!db[NB PAJAK],MATCH(Table1[[#This Row],[h_Item Description]],[1]!db[kode],0)))</f>
        <v/>
      </c>
      <c r="Q190" s="285"/>
      <c r="R190" s="286"/>
      <c r="T190" s="285" t="str">
        <f>Table1[[#This Row],[h_hargasetelahdiskon]]</f>
        <v/>
      </c>
      <c r="W190" s="289" t="str">
        <f ca="1">IF(Table1[[#This Row],[Item Description]]="","",IF(Table1[[#This Row],[//]]="",INDIRECT(ADDRESS(ROW()-1,COLUMN())),Table1[[#This Row],[//]]))</f>
        <v/>
      </c>
      <c r="X190" s="289" t="str">
        <f ca="1">IF(Table1[[#This Row],[h_id]]="","",COUNTIF(Table1[h_id],Table1[[#This Row],[h_id]]))</f>
        <v/>
      </c>
      <c r="Y190" s="285" t="str">
        <f>IF(Table1[Item Description]="","",Table1[[#This Row],[Qty]]*Table1[[#This Row],[Unit Price]])</f>
        <v/>
      </c>
      <c r="Z190" s="285" t="str">
        <f>IF(Table1[[#This Row],[h_hargasebelumdiskon]]="","",IF(Table1[[#This Row],[Disc 1]]="",0,Table1[[#This Row],[h_hargasebelumdiskon]]*Table1[[#This Row],[Disc 1]]))</f>
        <v/>
      </c>
      <c r="AA190" s="285" t="str">
        <f>IF(Table1[[#This Row],[h_hargasebelumdiskon]]="","",IF(Table1[[#This Row],[Disc 2]]="",0,(Table1[[#This Row],[h_hargasebelumdiskon]]-Table1[[#This Row],[h_disc 1]])*Table1[[#This Row],[Disc 2]]))</f>
        <v/>
      </c>
      <c r="AB190" s="285" t="str">
        <f>IF(Table1[Item Description]="","",Table1[[#This Row],[h_disc 1]]+Table1[[#This Row],[h_disc 2]])</f>
        <v/>
      </c>
      <c r="AC190" s="285" t="str">
        <f>IF(Table1[Item Description]="","",Table1[[#This Row],[h_hargasebelumdiskon]]-Table1[[#This Row],[h_diskon]])</f>
        <v/>
      </c>
      <c r="AD190" s="285" t="str">
        <f>IF(Table1[//]="","",SUMIF(Table1[h_id],Table1[h_id],Table1[h_hargasetelahdiskon]))</f>
        <v/>
      </c>
      <c r="AE190" s="285"/>
      <c r="AF190" s="285" t="str">
        <f>Table1[[#This Row],[Item Description]]&amp;Table1[[#This Row],[Unit]]&amp;Table1[[#This Row],[Unit Price]]</f>
        <v/>
      </c>
    </row>
    <row r="191" spans="1:32" x14ac:dyDescent="0.25">
      <c r="A191" s="289" t="str">
        <f>IF(Table1[[#This Row],[No. Invoice :]]="","",ROW())</f>
        <v/>
      </c>
      <c r="B191" s="289" t="str">
        <f>IF(Table1[h_Kode Sales :_1]="","",B$1+COUNT(B$2:B190))</f>
        <v/>
      </c>
      <c r="C191" s="283" t="str">
        <f>IF(Table1[[#This Row],[H_TGL]]="","",Table1[[#This Row],[H_TGL]]+C$1-1)</f>
        <v/>
      </c>
      <c r="H191" s="289" t="str">
        <f>IF(Table1[[#This Row],[h_No. Invoice :]]="","",CONCATENATE("AM"," ",Table1[[#This Row],[h_No. Invoice :]]))</f>
        <v/>
      </c>
      <c r="I191" s="290" t="str">
        <f>CONCATENATE(UPPER(Table1[[#This Row],[h_Kode Sales :_1]])," ",Table1[[#This Row],[h_Kode Sales :_2]])</f>
        <v xml:space="preserve"> </v>
      </c>
      <c r="J191" s="289" t="str">
        <f>IF(Table1[[#This Row],[h_toko]]="","",INDEX(Table2[e],IF(Table1[[#This Row],[h_toko]]="","",MATCH(Table1[[#This Row],[h_toko]],Table2[a],0)),))</f>
        <v/>
      </c>
      <c r="O191" s="289" t="str">
        <f>IF(Table1[[#This Row],[h_Item Description]]="","",INDEX([1]!db[NB PAJAK],MATCH(Table1[[#This Row],[h_Item Description]],[1]!db[kode],0)))</f>
        <v/>
      </c>
      <c r="Q191" s="285"/>
      <c r="R191" s="286"/>
      <c r="T191" s="285" t="str">
        <f>Table1[[#This Row],[h_hargasetelahdiskon]]</f>
        <v/>
      </c>
      <c r="W191" s="289" t="str">
        <f ca="1">IF(Table1[[#This Row],[Item Description]]="","",IF(Table1[[#This Row],[//]]="",INDIRECT(ADDRESS(ROW()-1,COLUMN())),Table1[[#This Row],[//]]))</f>
        <v/>
      </c>
      <c r="X191" s="289" t="str">
        <f ca="1">IF(Table1[[#This Row],[h_id]]="","",COUNTIF(Table1[h_id],Table1[[#This Row],[h_id]]))</f>
        <v/>
      </c>
      <c r="Y191" s="285" t="str">
        <f>IF(Table1[Item Description]="","",Table1[[#This Row],[Qty]]*Table1[[#This Row],[Unit Price]])</f>
        <v/>
      </c>
      <c r="Z191" s="285" t="str">
        <f>IF(Table1[[#This Row],[h_hargasebelumdiskon]]="","",IF(Table1[[#This Row],[Disc 1]]="",0,Table1[[#This Row],[h_hargasebelumdiskon]]*Table1[[#This Row],[Disc 1]]))</f>
        <v/>
      </c>
      <c r="AA191" s="285" t="str">
        <f>IF(Table1[[#This Row],[h_hargasebelumdiskon]]="","",IF(Table1[[#This Row],[Disc 2]]="",0,(Table1[[#This Row],[h_hargasebelumdiskon]]-Table1[[#This Row],[h_disc 1]])*Table1[[#This Row],[Disc 2]]))</f>
        <v/>
      </c>
      <c r="AB191" s="285" t="str">
        <f>IF(Table1[Item Description]="","",Table1[[#This Row],[h_disc 1]]+Table1[[#This Row],[h_disc 2]])</f>
        <v/>
      </c>
      <c r="AC191" s="285" t="str">
        <f>IF(Table1[Item Description]="","",Table1[[#This Row],[h_hargasebelumdiskon]]-Table1[[#This Row],[h_diskon]])</f>
        <v/>
      </c>
      <c r="AD191" s="285" t="str">
        <f>IF(Table1[//]="","",SUMIF(Table1[h_id],Table1[h_id],Table1[h_hargasetelahdiskon]))</f>
        <v/>
      </c>
      <c r="AE191" s="285"/>
      <c r="AF191" s="285" t="str">
        <f>Table1[[#This Row],[Item Description]]&amp;Table1[[#This Row],[Unit]]&amp;Table1[[#This Row],[Unit Price]]</f>
        <v/>
      </c>
    </row>
    <row r="192" spans="1:32" x14ac:dyDescent="0.25">
      <c r="A192" s="289" t="str">
        <f>IF(Table1[[#This Row],[No. Invoice :]]="","",ROW())</f>
        <v/>
      </c>
      <c r="B192" s="289" t="str">
        <f>IF(Table1[h_Kode Sales :_1]="","",B$1+COUNT(B$2:B191))</f>
        <v/>
      </c>
      <c r="C192" s="283" t="str">
        <f>IF(Table1[[#This Row],[H_TGL]]="","",Table1[[#This Row],[H_TGL]]+C$1-1)</f>
        <v/>
      </c>
      <c r="H192" s="289" t="str">
        <f>IF(Table1[[#This Row],[h_No. Invoice :]]="","",CONCATENATE("AM"," ",Table1[[#This Row],[h_No. Invoice :]]))</f>
        <v/>
      </c>
      <c r="I192" s="290" t="str">
        <f>CONCATENATE(UPPER(Table1[[#This Row],[h_Kode Sales :_1]])," ",Table1[[#This Row],[h_Kode Sales :_2]])</f>
        <v xml:space="preserve"> </v>
      </c>
      <c r="J192" s="289" t="str">
        <f>IF(Table1[[#This Row],[h_toko]]="","",INDEX(Table2[e],IF(Table1[[#This Row],[h_toko]]="","",MATCH(Table1[[#This Row],[h_toko]],Table2[a],0)),))</f>
        <v/>
      </c>
      <c r="O192" s="289" t="str">
        <f>IF(Table1[[#This Row],[h_Item Description]]="","",INDEX([1]!db[NB PAJAK],MATCH(Table1[[#This Row],[h_Item Description]],[1]!db[kode],0)))</f>
        <v/>
      </c>
      <c r="Q192" s="285"/>
      <c r="R192" s="286"/>
      <c r="T192" s="285" t="str">
        <f>Table1[[#This Row],[h_hargasetelahdiskon]]</f>
        <v/>
      </c>
      <c r="W192" s="289" t="str">
        <f ca="1">IF(Table1[[#This Row],[Item Description]]="","",IF(Table1[[#This Row],[//]]="",INDIRECT(ADDRESS(ROW()-1,COLUMN())),Table1[[#This Row],[//]]))</f>
        <v/>
      </c>
      <c r="X192" s="289" t="str">
        <f ca="1">IF(Table1[[#This Row],[h_id]]="","",COUNTIF(Table1[h_id],Table1[[#This Row],[h_id]]))</f>
        <v/>
      </c>
      <c r="Y192" s="285" t="str">
        <f>IF(Table1[Item Description]="","",Table1[[#This Row],[Qty]]*Table1[[#This Row],[Unit Price]])</f>
        <v/>
      </c>
      <c r="Z192" s="285" t="str">
        <f>IF(Table1[[#This Row],[h_hargasebelumdiskon]]="","",IF(Table1[[#This Row],[Disc 1]]="",0,Table1[[#This Row],[h_hargasebelumdiskon]]*Table1[[#This Row],[Disc 1]]))</f>
        <v/>
      </c>
      <c r="AA192" s="285" t="str">
        <f>IF(Table1[[#This Row],[h_hargasebelumdiskon]]="","",IF(Table1[[#This Row],[Disc 2]]="",0,(Table1[[#This Row],[h_hargasebelumdiskon]]-Table1[[#This Row],[h_disc 1]])*Table1[[#This Row],[Disc 2]]))</f>
        <v/>
      </c>
      <c r="AB192" s="285" t="str">
        <f>IF(Table1[Item Description]="","",Table1[[#This Row],[h_disc 1]]+Table1[[#This Row],[h_disc 2]])</f>
        <v/>
      </c>
      <c r="AC192" s="285" t="str">
        <f>IF(Table1[Item Description]="","",Table1[[#This Row],[h_hargasebelumdiskon]]-Table1[[#This Row],[h_diskon]])</f>
        <v/>
      </c>
      <c r="AD192" s="285" t="str">
        <f>IF(Table1[//]="","",SUMIF(Table1[h_id],Table1[h_id],Table1[h_hargasetelahdiskon]))</f>
        <v/>
      </c>
      <c r="AE192" s="285"/>
      <c r="AF192" s="285" t="str">
        <f>Table1[[#This Row],[Item Description]]&amp;Table1[[#This Row],[Unit]]&amp;Table1[[#This Row],[Unit Price]]</f>
        <v/>
      </c>
    </row>
    <row r="193" spans="1:32" x14ac:dyDescent="0.25">
      <c r="A193" s="289" t="str">
        <f>IF(Table1[[#This Row],[No. Invoice :]]="","",ROW())</f>
        <v/>
      </c>
      <c r="B193" s="289" t="str">
        <f>IF(Table1[h_Kode Sales :_1]="","",B$1+COUNT(B$2:B192))</f>
        <v/>
      </c>
      <c r="C193" s="283" t="str">
        <f>IF(Table1[[#This Row],[H_TGL]]="","",Table1[[#This Row],[H_TGL]]+C$1-1)</f>
        <v/>
      </c>
      <c r="H193" s="289" t="str">
        <f>IF(Table1[[#This Row],[h_No. Invoice :]]="","",CONCATENATE("AM"," ",Table1[[#This Row],[h_No. Invoice :]]))</f>
        <v/>
      </c>
      <c r="I193" s="290" t="str">
        <f>CONCATENATE(UPPER(Table1[[#This Row],[h_Kode Sales :_1]])," ",Table1[[#This Row],[h_Kode Sales :_2]])</f>
        <v xml:space="preserve"> </v>
      </c>
      <c r="J193" s="289" t="str">
        <f>IF(Table1[[#This Row],[h_toko]]="","",INDEX(Table2[e],IF(Table1[[#This Row],[h_toko]]="","",MATCH(Table1[[#This Row],[h_toko]],Table2[a],0)),))</f>
        <v/>
      </c>
      <c r="O193" s="289" t="str">
        <f>IF(Table1[[#This Row],[h_Item Description]]="","",INDEX([1]!db[NB PAJAK],MATCH(Table1[[#This Row],[h_Item Description]],[1]!db[kode],0)))</f>
        <v/>
      </c>
      <c r="Q193" s="285"/>
      <c r="R193" s="286"/>
      <c r="T193" s="285" t="str">
        <f>Table1[[#This Row],[h_hargasetelahdiskon]]</f>
        <v/>
      </c>
      <c r="W193" s="289" t="str">
        <f ca="1">IF(Table1[[#This Row],[Item Description]]="","",IF(Table1[[#This Row],[//]]="",INDIRECT(ADDRESS(ROW()-1,COLUMN())),Table1[[#This Row],[//]]))</f>
        <v/>
      </c>
      <c r="X193" s="289" t="str">
        <f ca="1">IF(Table1[[#This Row],[h_id]]="","",COUNTIF(Table1[h_id],Table1[[#This Row],[h_id]]))</f>
        <v/>
      </c>
      <c r="Y193" s="285" t="str">
        <f>IF(Table1[Item Description]="","",Table1[[#This Row],[Qty]]*Table1[[#This Row],[Unit Price]])</f>
        <v/>
      </c>
      <c r="Z193" s="285" t="str">
        <f>IF(Table1[[#This Row],[h_hargasebelumdiskon]]="","",IF(Table1[[#This Row],[Disc 1]]="",0,Table1[[#This Row],[h_hargasebelumdiskon]]*Table1[[#This Row],[Disc 1]]))</f>
        <v/>
      </c>
      <c r="AA193" s="285" t="str">
        <f>IF(Table1[[#This Row],[h_hargasebelumdiskon]]="","",IF(Table1[[#This Row],[Disc 2]]="",0,(Table1[[#This Row],[h_hargasebelumdiskon]]-Table1[[#This Row],[h_disc 1]])*Table1[[#This Row],[Disc 2]]))</f>
        <v/>
      </c>
      <c r="AB193" s="285" t="str">
        <f>IF(Table1[Item Description]="","",Table1[[#This Row],[h_disc 1]]+Table1[[#This Row],[h_disc 2]])</f>
        <v/>
      </c>
      <c r="AC193" s="285" t="str">
        <f>IF(Table1[Item Description]="","",Table1[[#This Row],[h_hargasebelumdiskon]]-Table1[[#This Row],[h_diskon]])</f>
        <v/>
      </c>
      <c r="AD193" s="285" t="str">
        <f>IF(Table1[//]="","",SUMIF(Table1[h_id],Table1[h_id],Table1[h_hargasetelahdiskon]))</f>
        <v/>
      </c>
      <c r="AE193" s="285"/>
      <c r="AF193" s="285" t="str">
        <f>Table1[[#This Row],[Item Description]]&amp;Table1[[#This Row],[Unit]]&amp;Table1[[#This Row],[Unit Price]]</f>
        <v/>
      </c>
    </row>
    <row r="194" spans="1:32" x14ac:dyDescent="0.25">
      <c r="A194" s="289" t="str">
        <f>IF(Table1[[#This Row],[No. Invoice :]]="","",ROW())</f>
        <v/>
      </c>
      <c r="B194" s="289" t="str">
        <f>IF(Table1[h_Kode Sales :_1]="","",B$1+COUNT(B$2:B193))</f>
        <v/>
      </c>
      <c r="C194" s="283" t="str">
        <f>IF(Table1[[#This Row],[H_TGL]]="","",Table1[[#This Row],[H_TGL]]+C$1-1)</f>
        <v/>
      </c>
      <c r="H194" s="289" t="str">
        <f>IF(Table1[[#This Row],[h_No. Invoice :]]="","",CONCATENATE("AM"," ",Table1[[#This Row],[h_No. Invoice :]]))</f>
        <v/>
      </c>
      <c r="I194" s="290" t="str">
        <f>CONCATENATE(UPPER(Table1[[#This Row],[h_Kode Sales :_1]])," ",Table1[[#This Row],[h_Kode Sales :_2]])</f>
        <v xml:space="preserve"> </v>
      </c>
      <c r="J194" s="289" t="str">
        <f>IF(Table1[[#This Row],[h_toko]]="","",INDEX(Table2[e],IF(Table1[[#This Row],[h_toko]]="","",MATCH(Table1[[#This Row],[h_toko]],Table2[a],0)),))</f>
        <v/>
      </c>
      <c r="O194" s="289" t="str">
        <f>IF(Table1[[#This Row],[h_Item Description]]="","",INDEX([1]!db[NB PAJAK],MATCH(Table1[[#This Row],[h_Item Description]],[1]!db[kode],0)))</f>
        <v/>
      </c>
      <c r="Q194" s="285"/>
      <c r="R194" s="286"/>
      <c r="T194" s="285" t="str">
        <f>Table1[[#This Row],[h_hargasetelahdiskon]]</f>
        <v/>
      </c>
      <c r="W194" s="289" t="str">
        <f ca="1">IF(Table1[[#This Row],[Item Description]]="","",IF(Table1[[#This Row],[//]]="",INDIRECT(ADDRESS(ROW()-1,COLUMN())),Table1[[#This Row],[//]]))</f>
        <v/>
      </c>
      <c r="X194" s="289" t="str">
        <f ca="1">IF(Table1[[#This Row],[h_id]]="","",COUNTIF(Table1[h_id],Table1[[#This Row],[h_id]]))</f>
        <v/>
      </c>
      <c r="Y194" s="285" t="str">
        <f>IF(Table1[Item Description]="","",Table1[[#This Row],[Qty]]*Table1[[#This Row],[Unit Price]])</f>
        <v/>
      </c>
      <c r="Z194" s="285" t="str">
        <f>IF(Table1[[#This Row],[h_hargasebelumdiskon]]="","",IF(Table1[[#This Row],[Disc 1]]="",0,Table1[[#This Row],[h_hargasebelumdiskon]]*Table1[[#This Row],[Disc 1]]))</f>
        <v/>
      </c>
      <c r="AA194" s="285" t="str">
        <f>IF(Table1[[#This Row],[h_hargasebelumdiskon]]="","",IF(Table1[[#This Row],[Disc 2]]="",0,(Table1[[#This Row],[h_hargasebelumdiskon]]-Table1[[#This Row],[h_disc 1]])*Table1[[#This Row],[Disc 2]]))</f>
        <v/>
      </c>
      <c r="AB194" s="285" t="str">
        <f>IF(Table1[Item Description]="","",Table1[[#This Row],[h_disc 1]]+Table1[[#This Row],[h_disc 2]])</f>
        <v/>
      </c>
      <c r="AC194" s="285" t="str">
        <f>IF(Table1[Item Description]="","",Table1[[#This Row],[h_hargasebelumdiskon]]-Table1[[#This Row],[h_diskon]])</f>
        <v/>
      </c>
      <c r="AD194" s="285" t="str">
        <f>IF(Table1[//]="","",SUMIF(Table1[h_id],Table1[h_id],Table1[h_hargasetelahdiskon]))</f>
        <v/>
      </c>
      <c r="AE194" s="285"/>
      <c r="AF194" s="285" t="str">
        <f>Table1[[#This Row],[Item Description]]&amp;Table1[[#This Row],[Unit]]&amp;Table1[[#This Row],[Unit Price]]</f>
        <v/>
      </c>
    </row>
    <row r="195" spans="1:32" x14ac:dyDescent="0.25">
      <c r="A195" s="289" t="str">
        <f>IF(Table1[[#This Row],[No. Invoice :]]="","",ROW())</f>
        <v/>
      </c>
      <c r="B195" s="289" t="str">
        <f>IF(Table1[h_Kode Sales :_1]="","",B$1+COUNT(B$2:B194))</f>
        <v/>
      </c>
      <c r="C195" s="283" t="str">
        <f>IF(Table1[[#This Row],[H_TGL]]="","",Table1[[#This Row],[H_TGL]]+C$1-1)</f>
        <v/>
      </c>
      <c r="H195" s="289" t="str">
        <f>IF(Table1[[#This Row],[h_No. Invoice :]]="","",CONCATENATE("AM"," ",Table1[[#This Row],[h_No. Invoice :]]))</f>
        <v/>
      </c>
      <c r="I195" s="290" t="str">
        <f>CONCATENATE(UPPER(Table1[[#This Row],[h_Kode Sales :_1]])," ",Table1[[#This Row],[h_Kode Sales :_2]])</f>
        <v xml:space="preserve"> </v>
      </c>
      <c r="J195" s="289" t="str">
        <f>IF(Table1[[#This Row],[h_toko]]="","",INDEX(Table2[e],IF(Table1[[#This Row],[h_toko]]="","",MATCH(Table1[[#This Row],[h_toko]],Table2[a],0)),))</f>
        <v/>
      </c>
      <c r="O195" s="289" t="str">
        <f>IF(Table1[[#This Row],[h_Item Description]]="","",INDEX([1]!db[NB PAJAK],MATCH(Table1[[#This Row],[h_Item Description]],[1]!db[kode],0)))</f>
        <v/>
      </c>
      <c r="Q195" s="285"/>
      <c r="R195" s="286"/>
      <c r="T195" s="285" t="str">
        <f>Table1[[#This Row],[h_hargasetelahdiskon]]</f>
        <v/>
      </c>
      <c r="W195" s="289" t="str">
        <f ca="1">IF(Table1[[#This Row],[Item Description]]="","",IF(Table1[[#This Row],[//]]="",INDIRECT(ADDRESS(ROW()-1,COLUMN())),Table1[[#This Row],[//]]))</f>
        <v/>
      </c>
      <c r="X195" s="289" t="str">
        <f ca="1">IF(Table1[[#This Row],[h_id]]="","",COUNTIF(Table1[h_id],Table1[[#This Row],[h_id]]))</f>
        <v/>
      </c>
      <c r="Y195" s="285" t="str">
        <f>IF(Table1[Item Description]="","",Table1[[#This Row],[Qty]]*Table1[[#This Row],[Unit Price]])</f>
        <v/>
      </c>
      <c r="Z195" s="285" t="str">
        <f>IF(Table1[[#This Row],[h_hargasebelumdiskon]]="","",IF(Table1[[#This Row],[Disc 1]]="",0,Table1[[#This Row],[h_hargasebelumdiskon]]*Table1[[#This Row],[Disc 1]]))</f>
        <v/>
      </c>
      <c r="AA195" s="285" t="str">
        <f>IF(Table1[[#This Row],[h_hargasebelumdiskon]]="","",IF(Table1[[#This Row],[Disc 2]]="",0,(Table1[[#This Row],[h_hargasebelumdiskon]]-Table1[[#This Row],[h_disc 1]])*Table1[[#This Row],[Disc 2]]))</f>
        <v/>
      </c>
      <c r="AB195" s="285" t="str">
        <f>IF(Table1[Item Description]="","",Table1[[#This Row],[h_disc 1]]+Table1[[#This Row],[h_disc 2]])</f>
        <v/>
      </c>
      <c r="AC195" s="285" t="str">
        <f>IF(Table1[Item Description]="","",Table1[[#This Row],[h_hargasebelumdiskon]]-Table1[[#This Row],[h_diskon]])</f>
        <v/>
      </c>
      <c r="AD195" s="285" t="str">
        <f>IF(Table1[//]="","",SUMIF(Table1[h_id],Table1[h_id],Table1[h_hargasetelahdiskon]))</f>
        <v/>
      </c>
      <c r="AE195" s="285"/>
      <c r="AF195" s="285" t="str">
        <f>Table1[[#This Row],[Item Description]]&amp;Table1[[#This Row],[Unit]]&amp;Table1[[#This Row],[Unit Price]]</f>
        <v/>
      </c>
    </row>
    <row r="196" spans="1:32" x14ac:dyDescent="0.25">
      <c r="A196" s="289" t="str">
        <f>IF(Table1[[#This Row],[No. Invoice :]]="","",ROW())</f>
        <v/>
      </c>
      <c r="B196" s="289" t="str">
        <f>IF(Table1[h_Kode Sales :_1]="","",B$1+COUNT(B$2:B195))</f>
        <v/>
      </c>
      <c r="C196" s="283" t="str">
        <f>IF(Table1[[#This Row],[H_TGL]]="","",Table1[[#This Row],[H_TGL]]+C$1-1)</f>
        <v/>
      </c>
      <c r="H196" s="289" t="str">
        <f>IF(Table1[[#This Row],[h_No. Invoice :]]="","",CONCATENATE("AM"," ",Table1[[#This Row],[h_No. Invoice :]]))</f>
        <v/>
      </c>
      <c r="I196" s="290" t="str">
        <f>CONCATENATE(UPPER(Table1[[#This Row],[h_Kode Sales :_1]])," ",Table1[[#This Row],[h_Kode Sales :_2]])</f>
        <v xml:space="preserve"> </v>
      </c>
      <c r="J196" s="289" t="str">
        <f>IF(Table1[[#This Row],[h_toko]]="","",INDEX(Table2[e],IF(Table1[[#This Row],[h_toko]]="","",MATCH(Table1[[#This Row],[h_toko]],Table2[a],0)),))</f>
        <v/>
      </c>
      <c r="O196" s="289" t="str">
        <f>IF(Table1[[#This Row],[h_Item Description]]="","",INDEX([1]!db[NB PAJAK],MATCH(Table1[[#This Row],[h_Item Description]],[1]!db[kode],0)))</f>
        <v/>
      </c>
      <c r="Q196" s="285"/>
      <c r="R196" s="286"/>
      <c r="T196" s="285" t="str">
        <f>Table1[[#This Row],[h_hargasetelahdiskon]]</f>
        <v/>
      </c>
      <c r="W196" s="289" t="str">
        <f ca="1">IF(Table1[[#This Row],[Item Description]]="","",IF(Table1[[#This Row],[//]]="",INDIRECT(ADDRESS(ROW()-1,COLUMN())),Table1[[#This Row],[//]]))</f>
        <v/>
      </c>
      <c r="X196" s="289" t="str">
        <f ca="1">IF(Table1[[#This Row],[h_id]]="","",COUNTIF(Table1[h_id],Table1[[#This Row],[h_id]]))</f>
        <v/>
      </c>
      <c r="Y196" s="285" t="str">
        <f>IF(Table1[Item Description]="","",Table1[[#This Row],[Qty]]*Table1[[#This Row],[Unit Price]])</f>
        <v/>
      </c>
      <c r="Z196" s="285" t="str">
        <f>IF(Table1[[#This Row],[h_hargasebelumdiskon]]="","",IF(Table1[[#This Row],[Disc 1]]="",0,Table1[[#This Row],[h_hargasebelumdiskon]]*Table1[[#This Row],[Disc 1]]))</f>
        <v/>
      </c>
      <c r="AA196" s="285" t="str">
        <f>IF(Table1[[#This Row],[h_hargasebelumdiskon]]="","",IF(Table1[[#This Row],[Disc 2]]="",0,(Table1[[#This Row],[h_hargasebelumdiskon]]-Table1[[#This Row],[h_disc 1]])*Table1[[#This Row],[Disc 2]]))</f>
        <v/>
      </c>
      <c r="AB196" s="285" t="str">
        <f>IF(Table1[Item Description]="","",Table1[[#This Row],[h_disc 1]]+Table1[[#This Row],[h_disc 2]])</f>
        <v/>
      </c>
      <c r="AC196" s="285" t="str">
        <f>IF(Table1[Item Description]="","",Table1[[#This Row],[h_hargasebelumdiskon]]-Table1[[#This Row],[h_diskon]])</f>
        <v/>
      </c>
      <c r="AD196" s="285" t="str">
        <f>IF(Table1[//]="","",SUMIF(Table1[h_id],Table1[h_id],Table1[h_hargasetelahdiskon]))</f>
        <v/>
      </c>
      <c r="AE196" s="285"/>
      <c r="AF196" s="285" t="str">
        <f>Table1[[#This Row],[Item Description]]&amp;Table1[[#This Row],[Unit]]&amp;Table1[[#This Row],[Unit Price]]</f>
        <v/>
      </c>
    </row>
    <row r="197" spans="1:32" x14ac:dyDescent="0.25">
      <c r="A197" s="289" t="str">
        <f>IF(Table1[[#This Row],[No. Invoice :]]="","",ROW())</f>
        <v/>
      </c>
      <c r="B197" s="289" t="str">
        <f>IF(Table1[h_Kode Sales :_1]="","",B$1+COUNT(B$2:B196))</f>
        <v/>
      </c>
      <c r="C197" s="283" t="str">
        <f>IF(Table1[[#This Row],[H_TGL]]="","",Table1[[#This Row],[H_TGL]]+C$1-1)</f>
        <v/>
      </c>
      <c r="H197" s="289" t="str">
        <f>IF(Table1[[#This Row],[h_No. Invoice :]]="","",CONCATENATE("AM"," ",Table1[[#This Row],[h_No. Invoice :]]))</f>
        <v/>
      </c>
      <c r="I197" s="290" t="str">
        <f>CONCATENATE(UPPER(Table1[[#This Row],[h_Kode Sales :_1]])," ",Table1[[#This Row],[h_Kode Sales :_2]])</f>
        <v xml:space="preserve"> </v>
      </c>
      <c r="J197" s="289" t="str">
        <f>IF(Table1[[#This Row],[h_toko]]="","",INDEX(Table2[e],IF(Table1[[#This Row],[h_toko]]="","",MATCH(Table1[[#This Row],[h_toko]],Table2[a],0)),))</f>
        <v/>
      </c>
      <c r="O197" s="289" t="str">
        <f>IF(Table1[[#This Row],[h_Item Description]]="","",INDEX([1]!db[NB PAJAK],MATCH(Table1[[#This Row],[h_Item Description]],[1]!db[kode],0)))</f>
        <v/>
      </c>
      <c r="Q197" s="285"/>
      <c r="R197" s="286"/>
      <c r="T197" s="285" t="str">
        <f>Table1[[#This Row],[h_hargasetelahdiskon]]</f>
        <v/>
      </c>
      <c r="W197" s="289" t="str">
        <f ca="1">IF(Table1[[#This Row],[Item Description]]="","",IF(Table1[[#This Row],[//]]="",INDIRECT(ADDRESS(ROW()-1,COLUMN())),Table1[[#This Row],[//]]))</f>
        <v/>
      </c>
      <c r="X197" s="289" t="str">
        <f ca="1">IF(Table1[[#This Row],[h_id]]="","",COUNTIF(Table1[h_id],Table1[[#This Row],[h_id]]))</f>
        <v/>
      </c>
      <c r="Y197" s="285" t="str">
        <f>IF(Table1[Item Description]="","",Table1[[#This Row],[Qty]]*Table1[[#This Row],[Unit Price]])</f>
        <v/>
      </c>
      <c r="Z197" s="285" t="str">
        <f>IF(Table1[[#This Row],[h_hargasebelumdiskon]]="","",IF(Table1[[#This Row],[Disc 1]]="",0,Table1[[#This Row],[h_hargasebelumdiskon]]*Table1[[#This Row],[Disc 1]]))</f>
        <v/>
      </c>
      <c r="AA197" s="285" t="str">
        <f>IF(Table1[[#This Row],[h_hargasebelumdiskon]]="","",IF(Table1[[#This Row],[Disc 2]]="",0,(Table1[[#This Row],[h_hargasebelumdiskon]]-Table1[[#This Row],[h_disc 1]])*Table1[[#This Row],[Disc 2]]))</f>
        <v/>
      </c>
      <c r="AB197" s="285" t="str">
        <f>IF(Table1[Item Description]="","",Table1[[#This Row],[h_disc 1]]+Table1[[#This Row],[h_disc 2]])</f>
        <v/>
      </c>
      <c r="AC197" s="285" t="str">
        <f>IF(Table1[Item Description]="","",Table1[[#This Row],[h_hargasebelumdiskon]]-Table1[[#This Row],[h_diskon]])</f>
        <v/>
      </c>
      <c r="AD197" s="285" t="str">
        <f>IF(Table1[//]="","",SUMIF(Table1[h_id],Table1[h_id],Table1[h_hargasetelahdiskon]))</f>
        <v/>
      </c>
      <c r="AE197" s="285"/>
      <c r="AF197" s="285" t="str">
        <f>Table1[[#This Row],[Item Description]]&amp;Table1[[#This Row],[Unit]]&amp;Table1[[#This Row],[Unit Price]]</f>
        <v/>
      </c>
    </row>
    <row r="198" spans="1:32" x14ac:dyDescent="0.25">
      <c r="A198" s="289" t="str">
        <f>IF(Table1[[#This Row],[No. Invoice :]]="","",ROW())</f>
        <v/>
      </c>
      <c r="B198" s="289" t="str">
        <f>IF(Table1[h_Kode Sales :_1]="","",B$1+COUNT(B$2:B197))</f>
        <v/>
      </c>
      <c r="C198" s="283" t="str">
        <f>IF(Table1[[#This Row],[H_TGL]]="","",Table1[[#This Row],[H_TGL]]+C$1-1)</f>
        <v/>
      </c>
      <c r="H198" s="289" t="str">
        <f>IF(Table1[[#This Row],[h_No. Invoice :]]="","",CONCATENATE("AM"," ",Table1[[#This Row],[h_No. Invoice :]]))</f>
        <v/>
      </c>
      <c r="I198" s="290" t="str">
        <f>CONCATENATE(UPPER(Table1[[#This Row],[h_Kode Sales :_1]])," ",Table1[[#This Row],[h_Kode Sales :_2]])</f>
        <v xml:space="preserve"> </v>
      </c>
      <c r="J198" s="289" t="str">
        <f>IF(Table1[[#This Row],[h_toko]]="","",INDEX(Table2[e],IF(Table1[[#This Row],[h_toko]]="","",MATCH(Table1[[#This Row],[h_toko]],Table2[a],0)),))</f>
        <v/>
      </c>
      <c r="O198" s="289" t="str">
        <f>IF(Table1[[#This Row],[h_Item Description]]="","",INDEX([1]!db[NB PAJAK],MATCH(Table1[[#This Row],[h_Item Description]],[1]!db[kode],0)))</f>
        <v/>
      </c>
      <c r="Q198" s="285"/>
      <c r="R198" s="286"/>
      <c r="T198" s="285" t="str">
        <f>Table1[[#This Row],[h_hargasetelahdiskon]]</f>
        <v/>
      </c>
      <c r="W198" s="289" t="str">
        <f ca="1">IF(Table1[[#This Row],[Item Description]]="","",IF(Table1[[#This Row],[//]]="",INDIRECT(ADDRESS(ROW()-1,COLUMN())),Table1[[#This Row],[//]]))</f>
        <v/>
      </c>
      <c r="X198" s="289" t="str">
        <f ca="1">IF(Table1[[#This Row],[h_id]]="","",COUNTIF(Table1[h_id],Table1[[#This Row],[h_id]]))</f>
        <v/>
      </c>
      <c r="Y198" s="285" t="str">
        <f>IF(Table1[Item Description]="","",Table1[[#This Row],[Qty]]*Table1[[#This Row],[Unit Price]])</f>
        <v/>
      </c>
      <c r="Z198" s="285" t="str">
        <f>IF(Table1[[#This Row],[h_hargasebelumdiskon]]="","",IF(Table1[[#This Row],[Disc 1]]="",0,Table1[[#This Row],[h_hargasebelumdiskon]]*Table1[[#This Row],[Disc 1]]))</f>
        <v/>
      </c>
      <c r="AA198" s="285" t="str">
        <f>IF(Table1[[#This Row],[h_hargasebelumdiskon]]="","",IF(Table1[[#This Row],[Disc 2]]="",0,(Table1[[#This Row],[h_hargasebelumdiskon]]-Table1[[#This Row],[h_disc 1]])*Table1[[#This Row],[Disc 2]]))</f>
        <v/>
      </c>
      <c r="AB198" s="285" t="str">
        <f>IF(Table1[Item Description]="","",Table1[[#This Row],[h_disc 1]]+Table1[[#This Row],[h_disc 2]])</f>
        <v/>
      </c>
      <c r="AC198" s="285" t="str">
        <f>IF(Table1[Item Description]="","",Table1[[#This Row],[h_hargasebelumdiskon]]-Table1[[#This Row],[h_diskon]])</f>
        <v/>
      </c>
      <c r="AD198" s="285" t="str">
        <f>IF(Table1[//]="","",SUMIF(Table1[h_id],Table1[h_id],Table1[h_hargasetelahdiskon]))</f>
        <v/>
      </c>
      <c r="AE198" s="285"/>
      <c r="AF198" s="285" t="str">
        <f>Table1[[#This Row],[Item Description]]&amp;Table1[[#This Row],[Unit]]&amp;Table1[[#This Row],[Unit Price]]</f>
        <v/>
      </c>
    </row>
    <row r="199" spans="1:32" x14ac:dyDescent="0.25">
      <c r="A199" s="289" t="str">
        <f>IF(Table1[[#This Row],[No. Invoice :]]="","",ROW())</f>
        <v/>
      </c>
      <c r="B199" s="289" t="str">
        <f>IF(Table1[h_Kode Sales :_1]="","",B$1+COUNT(B$2:B198))</f>
        <v/>
      </c>
      <c r="C199" s="283" t="str">
        <f>IF(Table1[[#This Row],[H_TGL]]="","",Table1[[#This Row],[H_TGL]]+C$1-1)</f>
        <v/>
      </c>
      <c r="H199" s="289" t="str">
        <f>IF(Table1[[#This Row],[h_No. Invoice :]]="","",CONCATENATE("AM"," ",Table1[[#This Row],[h_No. Invoice :]]))</f>
        <v/>
      </c>
      <c r="I199" s="290" t="str">
        <f>CONCATENATE(UPPER(Table1[[#This Row],[h_Kode Sales :_1]])," ",Table1[[#This Row],[h_Kode Sales :_2]])</f>
        <v xml:space="preserve"> </v>
      </c>
      <c r="J199" s="289" t="str">
        <f>IF(Table1[[#This Row],[h_toko]]="","",INDEX(Table2[e],IF(Table1[[#This Row],[h_toko]]="","",MATCH(Table1[[#This Row],[h_toko]],Table2[a],0)),))</f>
        <v/>
      </c>
      <c r="O199" s="289" t="str">
        <f>IF(Table1[[#This Row],[h_Item Description]]="","",INDEX([1]!db[NB PAJAK],MATCH(Table1[[#This Row],[h_Item Description]],[1]!db[kode],0)))</f>
        <v/>
      </c>
      <c r="Q199" s="285"/>
      <c r="R199" s="286"/>
      <c r="T199" s="285" t="str">
        <f>Table1[[#This Row],[h_hargasetelahdiskon]]</f>
        <v/>
      </c>
      <c r="W199" s="289" t="str">
        <f ca="1">IF(Table1[[#This Row],[Item Description]]="","",IF(Table1[[#This Row],[//]]="",INDIRECT(ADDRESS(ROW()-1,COLUMN())),Table1[[#This Row],[//]]))</f>
        <v/>
      </c>
      <c r="X199" s="289" t="str">
        <f ca="1">IF(Table1[[#This Row],[h_id]]="","",COUNTIF(Table1[h_id],Table1[[#This Row],[h_id]]))</f>
        <v/>
      </c>
      <c r="Y199" s="285" t="str">
        <f>IF(Table1[Item Description]="","",Table1[[#This Row],[Qty]]*Table1[[#This Row],[Unit Price]])</f>
        <v/>
      </c>
      <c r="Z199" s="285" t="str">
        <f>IF(Table1[[#This Row],[h_hargasebelumdiskon]]="","",IF(Table1[[#This Row],[Disc 1]]="",0,Table1[[#This Row],[h_hargasebelumdiskon]]*Table1[[#This Row],[Disc 1]]))</f>
        <v/>
      </c>
      <c r="AA199" s="285" t="str">
        <f>IF(Table1[[#This Row],[h_hargasebelumdiskon]]="","",IF(Table1[[#This Row],[Disc 2]]="",0,(Table1[[#This Row],[h_hargasebelumdiskon]]-Table1[[#This Row],[h_disc 1]])*Table1[[#This Row],[Disc 2]]))</f>
        <v/>
      </c>
      <c r="AB199" s="285" t="str">
        <f>IF(Table1[Item Description]="","",Table1[[#This Row],[h_disc 1]]+Table1[[#This Row],[h_disc 2]])</f>
        <v/>
      </c>
      <c r="AC199" s="285" t="str">
        <f>IF(Table1[Item Description]="","",Table1[[#This Row],[h_hargasebelumdiskon]]-Table1[[#This Row],[h_diskon]])</f>
        <v/>
      </c>
      <c r="AD199" s="285" t="str">
        <f>IF(Table1[//]="","",SUMIF(Table1[h_id],Table1[h_id],Table1[h_hargasetelahdiskon]))</f>
        <v/>
      </c>
      <c r="AE199" s="285"/>
      <c r="AF199" s="285" t="str">
        <f>Table1[[#This Row],[Item Description]]&amp;Table1[[#This Row],[Unit]]&amp;Table1[[#This Row],[Unit Price]]</f>
        <v/>
      </c>
    </row>
    <row r="200" spans="1:32" x14ac:dyDescent="0.25">
      <c r="A200" s="289" t="str">
        <f>IF(Table1[[#This Row],[No. Invoice :]]="","",ROW())</f>
        <v/>
      </c>
      <c r="B200" s="289" t="str">
        <f>IF(Table1[h_Kode Sales :_1]="","",B$1+COUNT(B$2:B199))</f>
        <v/>
      </c>
      <c r="C200" s="283" t="str">
        <f>IF(Table1[[#This Row],[H_TGL]]="","",Table1[[#This Row],[H_TGL]]+C$1-1)</f>
        <v/>
      </c>
      <c r="H200" s="289" t="str">
        <f>IF(Table1[[#This Row],[h_No. Invoice :]]="","",CONCATENATE("AM"," ",Table1[[#This Row],[h_No. Invoice :]]))</f>
        <v/>
      </c>
      <c r="I200" s="290" t="str">
        <f>CONCATENATE(UPPER(Table1[[#This Row],[h_Kode Sales :_1]])," ",Table1[[#This Row],[h_Kode Sales :_2]])</f>
        <v xml:space="preserve"> </v>
      </c>
      <c r="J200" s="289" t="str">
        <f>IF(Table1[[#This Row],[h_toko]]="","",INDEX(Table2[e],IF(Table1[[#This Row],[h_toko]]="","",MATCH(Table1[[#This Row],[h_toko]],Table2[a],0)),))</f>
        <v/>
      </c>
      <c r="O200" s="289" t="str">
        <f>IF(Table1[[#This Row],[h_Item Description]]="","",INDEX([1]!db[NB PAJAK],MATCH(Table1[[#This Row],[h_Item Description]],[1]!db[kode],0)))</f>
        <v/>
      </c>
      <c r="Q200" s="285"/>
      <c r="R200" s="286"/>
      <c r="T200" s="285" t="str">
        <f>Table1[[#This Row],[h_hargasetelahdiskon]]</f>
        <v/>
      </c>
      <c r="W200" s="289" t="str">
        <f ca="1">IF(Table1[[#This Row],[Item Description]]="","",IF(Table1[[#This Row],[//]]="",INDIRECT(ADDRESS(ROW()-1,COLUMN())),Table1[[#This Row],[//]]))</f>
        <v/>
      </c>
      <c r="X200" s="289" t="str">
        <f ca="1">IF(Table1[[#This Row],[h_id]]="","",COUNTIF(Table1[h_id],Table1[[#This Row],[h_id]]))</f>
        <v/>
      </c>
      <c r="Y200" s="285" t="str">
        <f>IF(Table1[Item Description]="","",Table1[[#This Row],[Qty]]*Table1[[#This Row],[Unit Price]])</f>
        <v/>
      </c>
      <c r="Z200" s="285" t="str">
        <f>IF(Table1[[#This Row],[h_hargasebelumdiskon]]="","",IF(Table1[[#This Row],[Disc 1]]="",0,Table1[[#This Row],[h_hargasebelumdiskon]]*Table1[[#This Row],[Disc 1]]))</f>
        <v/>
      </c>
      <c r="AA200" s="285" t="str">
        <f>IF(Table1[[#This Row],[h_hargasebelumdiskon]]="","",IF(Table1[[#This Row],[Disc 2]]="",0,(Table1[[#This Row],[h_hargasebelumdiskon]]-Table1[[#This Row],[h_disc 1]])*Table1[[#This Row],[Disc 2]]))</f>
        <v/>
      </c>
      <c r="AB200" s="285" t="str">
        <f>IF(Table1[Item Description]="","",Table1[[#This Row],[h_disc 1]]+Table1[[#This Row],[h_disc 2]])</f>
        <v/>
      </c>
      <c r="AC200" s="285" t="str">
        <f>IF(Table1[Item Description]="","",Table1[[#This Row],[h_hargasebelumdiskon]]-Table1[[#This Row],[h_diskon]])</f>
        <v/>
      </c>
      <c r="AD200" s="285" t="str">
        <f>IF(Table1[//]="","",SUMIF(Table1[h_id],Table1[h_id],Table1[h_hargasetelahdiskon]))</f>
        <v/>
      </c>
      <c r="AE200" s="285"/>
      <c r="AF200" s="285" t="str">
        <f>Table1[[#This Row],[Item Description]]&amp;Table1[[#This Row],[Unit]]&amp;Table1[[#This Row],[Unit Price]]</f>
        <v/>
      </c>
    </row>
    <row r="201" spans="1:32" x14ac:dyDescent="0.25">
      <c r="A201" s="289" t="str">
        <f>IF(Table1[[#This Row],[No. Invoice :]]="","",ROW())</f>
        <v/>
      </c>
      <c r="B201" s="289" t="str">
        <f>IF(Table1[h_Kode Sales :_1]="","",B$1+COUNT(B$2:B200))</f>
        <v/>
      </c>
      <c r="C201" s="283" t="str">
        <f>IF(Table1[[#This Row],[H_TGL]]="","",Table1[[#This Row],[H_TGL]]+C$1-1)</f>
        <v/>
      </c>
      <c r="H201" s="289" t="str">
        <f>IF(Table1[[#This Row],[h_No. Invoice :]]="","",CONCATENATE("AM"," ",Table1[[#This Row],[h_No. Invoice :]]))</f>
        <v/>
      </c>
      <c r="I201" s="290" t="str">
        <f>CONCATENATE(UPPER(Table1[[#This Row],[h_Kode Sales :_1]])," ",Table1[[#This Row],[h_Kode Sales :_2]])</f>
        <v xml:space="preserve"> </v>
      </c>
      <c r="J201" s="289" t="str">
        <f>IF(Table1[[#This Row],[h_toko]]="","",INDEX(Table2[e],IF(Table1[[#This Row],[h_toko]]="","",MATCH(Table1[[#This Row],[h_toko]],Table2[a],0)),))</f>
        <v/>
      </c>
      <c r="O201" s="289" t="str">
        <f>IF(Table1[[#This Row],[h_Item Description]]="","",INDEX([1]!db[NB PAJAK],MATCH(Table1[[#This Row],[h_Item Description]],[1]!db[kode],0)))</f>
        <v/>
      </c>
      <c r="Q201" s="285"/>
      <c r="R201" s="286"/>
      <c r="T201" s="285" t="str">
        <f>Table1[[#This Row],[h_hargasetelahdiskon]]</f>
        <v/>
      </c>
      <c r="W201" s="289" t="str">
        <f ca="1">IF(Table1[[#This Row],[Item Description]]="","",IF(Table1[[#This Row],[//]]="",INDIRECT(ADDRESS(ROW()-1,COLUMN())),Table1[[#This Row],[//]]))</f>
        <v/>
      </c>
      <c r="X201" s="289" t="str">
        <f ca="1">IF(Table1[[#This Row],[h_id]]="","",COUNTIF(Table1[h_id],Table1[[#This Row],[h_id]]))</f>
        <v/>
      </c>
      <c r="Y201" s="285" t="str">
        <f>IF(Table1[Item Description]="","",Table1[[#This Row],[Qty]]*Table1[[#This Row],[Unit Price]])</f>
        <v/>
      </c>
      <c r="Z201" s="285" t="str">
        <f>IF(Table1[[#This Row],[h_hargasebelumdiskon]]="","",IF(Table1[[#This Row],[Disc 1]]="",0,Table1[[#This Row],[h_hargasebelumdiskon]]*Table1[[#This Row],[Disc 1]]))</f>
        <v/>
      </c>
      <c r="AA201" s="285" t="str">
        <f>IF(Table1[[#This Row],[h_hargasebelumdiskon]]="","",IF(Table1[[#This Row],[Disc 2]]="",0,(Table1[[#This Row],[h_hargasebelumdiskon]]-Table1[[#This Row],[h_disc 1]])*Table1[[#This Row],[Disc 2]]))</f>
        <v/>
      </c>
      <c r="AB201" s="285" t="str">
        <f>IF(Table1[Item Description]="","",Table1[[#This Row],[h_disc 1]]+Table1[[#This Row],[h_disc 2]])</f>
        <v/>
      </c>
      <c r="AC201" s="285" t="str">
        <f>IF(Table1[Item Description]="","",Table1[[#This Row],[h_hargasebelumdiskon]]-Table1[[#This Row],[h_diskon]])</f>
        <v/>
      </c>
      <c r="AD201" s="285" t="str">
        <f>IF(Table1[//]="","",SUMIF(Table1[h_id],Table1[h_id],Table1[h_hargasetelahdiskon]))</f>
        <v/>
      </c>
      <c r="AE201" s="285"/>
      <c r="AF201" s="285" t="str">
        <f>Table1[[#This Row],[Item Description]]&amp;Table1[[#This Row],[Unit]]&amp;Table1[[#This Row],[Unit Price]]</f>
        <v/>
      </c>
    </row>
    <row r="202" spans="1:32" x14ac:dyDescent="0.25">
      <c r="A202" s="289" t="str">
        <f>IF(Table1[[#This Row],[No. Invoice :]]="","",ROW())</f>
        <v/>
      </c>
      <c r="B202" s="289" t="str">
        <f>IF(Table1[h_Kode Sales :_1]="","",B$1+COUNT(B$2:B201))</f>
        <v/>
      </c>
      <c r="C202" s="283" t="str">
        <f>IF(Table1[[#This Row],[H_TGL]]="","",Table1[[#This Row],[H_TGL]]+C$1-1)</f>
        <v/>
      </c>
      <c r="H202" s="289" t="str">
        <f>IF(Table1[[#This Row],[h_No. Invoice :]]="","",CONCATENATE("AM"," ",Table1[[#This Row],[h_No. Invoice :]]))</f>
        <v/>
      </c>
      <c r="I202" s="290" t="str">
        <f>CONCATENATE(UPPER(Table1[[#This Row],[h_Kode Sales :_1]])," ",Table1[[#This Row],[h_Kode Sales :_2]])</f>
        <v xml:space="preserve"> </v>
      </c>
      <c r="J202" s="289" t="str">
        <f>IF(Table1[[#This Row],[h_toko]]="","",INDEX(Table2[e],IF(Table1[[#This Row],[h_toko]]="","",MATCH(Table1[[#This Row],[h_toko]],Table2[a],0)),))</f>
        <v/>
      </c>
      <c r="O202" s="289" t="str">
        <f>IF(Table1[[#This Row],[h_Item Description]]="","",INDEX([1]!db[NB PAJAK],MATCH(Table1[[#This Row],[h_Item Description]],[1]!db[kode],0)))</f>
        <v/>
      </c>
      <c r="Q202" s="285"/>
      <c r="R202" s="286"/>
      <c r="T202" s="285" t="str">
        <f>Table1[[#This Row],[h_hargasetelahdiskon]]</f>
        <v/>
      </c>
      <c r="W202" s="289" t="str">
        <f ca="1">IF(Table1[[#This Row],[Item Description]]="","",IF(Table1[[#This Row],[//]]="",INDIRECT(ADDRESS(ROW()-1,COLUMN())),Table1[[#This Row],[//]]))</f>
        <v/>
      </c>
      <c r="X202" s="289" t="str">
        <f ca="1">IF(Table1[[#This Row],[h_id]]="","",COUNTIF(Table1[h_id],Table1[[#This Row],[h_id]]))</f>
        <v/>
      </c>
      <c r="Y202" s="285" t="str">
        <f>IF(Table1[Item Description]="","",Table1[[#This Row],[Qty]]*Table1[[#This Row],[Unit Price]])</f>
        <v/>
      </c>
      <c r="Z202" s="285" t="str">
        <f>IF(Table1[[#This Row],[h_hargasebelumdiskon]]="","",IF(Table1[[#This Row],[Disc 1]]="",0,Table1[[#This Row],[h_hargasebelumdiskon]]*Table1[[#This Row],[Disc 1]]))</f>
        <v/>
      </c>
      <c r="AA202" s="285" t="str">
        <f>IF(Table1[[#This Row],[h_hargasebelumdiskon]]="","",IF(Table1[[#This Row],[Disc 2]]="",0,(Table1[[#This Row],[h_hargasebelumdiskon]]-Table1[[#This Row],[h_disc 1]])*Table1[[#This Row],[Disc 2]]))</f>
        <v/>
      </c>
      <c r="AB202" s="285" t="str">
        <f>IF(Table1[Item Description]="","",Table1[[#This Row],[h_disc 1]]+Table1[[#This Row],[h_disc 2]])</f>
        <v/>
      </c>
      <c r="AC202" s="285" t="str">
        <f>IF(Table1[Item Description]="","",Table1[[#This Row],[h_hargasebelumdiskon]]-Table1[[#This Row],[h_diskon]])</f>
        <v/>
      </c>
      <c r="AD202" s="285" t="str">
        <f>IF(Table1[//]="","",SUMIF(Table1[h_id],Table1[h_id],Table1[h_hargasetelahdiskon]))</f>
        <v/>
      </c>
      <c r="AE202" s="285"/>
      <c r="AF202" s="285" t="str">
        <f>Table1[[#This Row],[Item Description]]&amp;Table1[[#This Row],[Unit]]&amp;Table1[[#This Row],[Unit Price]]</f>
        <v/>
      </c>
    </row>
    <row r="203" spans="1:32" x14ac:dyDescent="0.25">
      <c r="A203" s="289" t="str">
        <f>IF(Table1[[#This Row],[No. Invoice :]]="","",ROW())</f>
        <v/>
      </c>
      <c r="B203" s="289" t="str">
        <f>IF(Table1[h_Kode Sales :_1]="","",B$1+COUNT(B$2:B202))</f>
        <v/>
      </c>
      <c r="C203" s="283" t="str">
        <f>IF(Table1[[#This Row],[H_TGL]]="","",Table1[[#This Row],[H_TGL]]+C$1-1)</f>
        <v/>
      </c>
      <c r="H203" s="289" t="str">
        <f>IF(Table1[[#This Row],[h_No. Invoice :]]="","",CONCATENATE("AM"," ",Table1[[#This Row],[h_No. Invoice :]]))</f>
        <v/>
      </c>
      <c r="I203" s="290" t="str">
        <f>CONCATENATE(UPPER(Table1[[#This Row],[h_Kode Sales :_1]])," ",Table1[[#This Row],[h_Kode Sales :_2]])</f>
        <v xml:space="preserve"> </v>
      </c>
      <c r="J203" s="289" t="str">
        <f>IF(Table1[[#This Row],[h_toko]]="","",INDEX(Table2[e],IF(Table1[[#This Row],[h_toko]]="","",MATCH(Table1[[#This Row],[h_toko]],Table2[a],0)),))</f>
        <v/>
      </c>
      <c r="O203" s="289" t="str">
        <f>IF(Table1[[#This Row],[h_Item Description]]="","",INDEX([1]!db[NB PAJAK],MATCH(Table1[[#This Row],[h_Item Description]],[1]!db[kode],0)))</f>
        <v/>
      </c>
      <c r="Q203" s="285"/>
      <c r="R203" s="286"/>
      <c r="T203" s="285" t="str">
        <f>Table1[[#This Row],[h_hargasetelahdiskon]]</f>
        <v/>
      </c>
      <c r="W203" s="289" t="str">
        <f ca="1">IF(Table1[[#This Row],[Item Description]]="","",IF(Table1[[#This Row],[//]]="",INDIRECT(ADDRESS(ROW()-1,COLUMN())),Table1[[#This Row],[//]]))</f>
        <v/>
      </c>
      <c r="X203" s="289" t="str">
        <f ca="1">IF(Table1[[#This Row],[h_id]]="","",COUNTIF(Table1[h_id],Table1[[#This Row],[h_id]]))</f>
        <v/>
      </c>
      <c r="Y203" s="285" t="str">
        <f>IF(Table1[Item Description]="","",Table1[[#This Row],[Qty]]*Table1[[#This Row],[Unit Price]])</f>
        <v/>
      </c>
      <c r="Z203" s="285" t="str">
        <f>IF(Table1[[#This Row],[h_hargasebelumdiskon]]="","",IF(Table1[[#This Row],[Disc 1]]="",0,Table1[[#This Row],[h_hargasebelumdiskon]]*Table1[[#This Row],[Disc 1]]))</f>
        <v/>
      </c>
      <c r="AA203" s="285" t="str">
        <f>IF(Table1[[#This Row],[h_hargasebelumdiskon]]="","",IF(Table1[[#This Row],[Disc 2]]="",0,(Table1[[#This Row],[h_hargasebelumdiskon]]-Table1[[#This Row],[h_disc 1]])*Table1[[#This Row],[Disc 2]]))</f>
        <v/>
      </c>
      <c r="AB203" s="285" t="str">
        <f>IF(Table1[Item Description]="","",Table1[[#This Row],[h_disc 1]]+Table1[[#This Row],[h_disc 2]])</f>
        <v/>
      </c>
      <c r="AC203" s="285" t="str">
        <f>IF(Table1[Item Description]="","",Table1[[#This Row],[h_hargasebelumdiskon]]-Table1[[#This Row],[h_diskon]])</f>
        <v/>
      </c>
      <c r="AD203" s="285" t="str">
        <f>IF(Table1[//]="","",SUMIF(Table1[h_id],Table1[h_id],Table1[h_hargasetelahdiskon]))</f>
        <v/>
      </c>
      <c r="AE203" s="285"/>
      <c r="AF203" s="285" t="str">
        <f>Table1[[#This Row],[Item Description]]&amp;Table1[[#This Row],[Unit]]&amp;Table1[[#This Row],[Unit Price]]</f>
        <v/>
      </c>
    </row>
    <row r="204" spans="1:32" x14ac:dyDescent="0.25">
      <c r="A204" s="289" t="str">
        <f>IF(Table1[[#This Row],[No. Invoice :]]="","",ROW())</f>
        <v/>
      </c>
      <c r="B204" s="289" t="str">
        <f>IF(Table1[h_Kode Sales :_1]="","",B$1+COUNT(B$2:B203))</f>
        <v/>
      </c>
      <c r="C204" s="283" t="str">
        <f>IF(Table1[[#This Row],[H_TGL]]="","",Table1[[#This Row],[H_TGL]]+C$1-1)</f>
        <v/>
      </c>
      <c r="H204" s="289" t="str">
        <f>IF(Table1[[#This Row],[h_No. Invoice :]]="","",CONCATENATE("AM"," ",Table1[[#This Row],[h_No. Invoice :]]))</f>
        <v/>
      </c>
      <c r="I204" s="290" t="str">
        <f>CONCATENATE(UPPER(Table1[[#This Row],[h_Kode Sales :_1]])," ",Table1[[#This Row],[h_Kode Sales :_2]])</f>
        <v xml:space="preserve"> </v>
      </c>
      <c r="J204" s="289" t="str">
        <f>IF(Table1[[#This Row],[h_toko]]="","",INDEX(Table2[e],IF(Table1[[#This Row],[h_toko]]="","",MATCH(Table1[[#This Row],[h_toko]],Table2[a],0)),))</f>
        <v/>
      </c>
      <c r="O204" s="289" t="str">
        <f>IF(Table1[[#This Row],[h_Item Description]]="","",INDEX([1]!db[NB PAJAK],MATCH(Table1[[#This Row],[h_Item Description]],[1]!db[kode],0)))</f>
        <v/>
      </c>
      <c r="Q204" s="285"/>
      <c r="R204" s="286"/>
      <c r="T204" s="285" t="str">
        <f>Table1[[#This Row],[h_hargasetelahdiskon]]</f>
        <v/>
      </c>
      <c r="W204" s="289" t="str">
        <f ca="1">IF(Table1[[#This Row],[Item Description]]="","",IF(Table1[[#This Row],[//]]="",INDIRECT(ADDRESS(ROW()-1,COLUMN())),Table1[[#This Row],[//]]))</f>
        <v/>
      </c>
      <c r="X204" s="289" t="str">
        <f ca="1">IF(Table1[[#This Row],[h_id]]="","",COUNTIF(Table1[h_id],Table1[[#This Row],[h_id]]))</f>
        <v/>
      </c>
      <c r="Y204" s="285" t="str">
        <f>IF(Table1[Item Description]="","",Table1[[#This Row],[Qty]]*Table1[[#This Row],[Unit Price]])</f>
        <v/>
      </c>
      <c r="Z204" s="285" t="str">
        <f>IF(Table1[[#This Row],[h_hargasebelumdiskon]]="","",IF(Table1[[#This Row],[Disc 1]]="",0,Table1[[#This Row],[h_hargasebelumdiskon]]*Table1[[#This Row],[Disc 1]]))</f>
        <v/>
      </c>
      <c r="AA204" s="285" t="str">
        <f>IF(Table1[[#This Row],[h_hargasebelumdiskon]]="","",IF(Table1[[#This Row],[Disc 2]]="",0,(Table1[[#This Row],[h_hargasebelumdiskon]]-Table1[[#This Row],[h_disc 1]])*Table1[[#This Row],[Disc 2]]))</f>
        <v/>
      </c>
      <c r="AB204" s="285" t="str">
        <f>IF(Table1[Item Description]="","",Table1[[#This Row],[h_disc 1]]+Table1[[#This Row],[h_disc 2]])</f>
        <v/>
      </c>
      <c r="AC204" s="285" t="str">
        <f>IF(Table1[Item Description]="","",Table1[[#This Row],[h_hargasebelumdiskon]]-Table1[[#This Row],[h_diskon]])</f>
        <v/>
      </c>
      <c r="AD204" s="285" t="str">
        <f>IF(Table1[//]="","",SUMIF(Table1[h_id],Table1[h_id],Table1[h_hargasetelahdiskon]))</f>
        <v/>
      </c>
      <c r="AE204" s="285"/>
      <c r="AF204" s="285" t="str">
        <f>Table1[[#This Row],[Item Description]]&amp;Table1[[#This Row],[Unit]]&amp;Table1[[#This Row],[Unit Price]]</f>
        <v/>
      </c>
    </row>
    <row r="205" spans="1:32" x14ac:dyDescent="0.25">
      <c r="A205" s="289" t="str">
        <f>IF(Table1[[#This Row],[No. Invoice :]]="","",ROW())</f>
        <v/>
      </c>
      <c r="B205" s="289" t="str">
        <f>IF(Table1[h_Kode Sales :_1]="","",B$1+COUNT(B$2:B204))</f>
        <v/>
      </c>
      <c r="C205" s="283" t="str">
        <f>IF(Table1[[#This Row],[H_TGL]]="","",Table1[[#This Row],[H_TGL]]+C$1-1)</f>
        <v/>
      </c>
      <c r="H205" s="289" t="str">
        <f>IF(Table1[[#This Row],[h_No. Invoice :]]="","",CONCATENATE("AM"," ",Table1[[#This Row],[h_No. Invoice :]]))</f>
        <v/>
      </c>
      <c r="I205" s="290" t="str">
        <f>CONCATENATE(UPPER(Table1[[#This Row],[h_Kode Sales :_1]])," ",Table1[[#This Row],[h_Kode Sales :_2]])</f>
        <v xml:space="preserve"> </v>
      </c>
      <c r="J205" s="289" t="str">
        <f>IF(Table1[[#This Row],[h_toko]]="","",INDEX(Table2[e],IF(Table1[[#This Row],[h_toko]]="","",MATCH(Table1[[#This Row],[h_toko]],Table2[a],0)),))</f>
        <v/>
      </c>
      <c r="O205" s="289" t="str">
        <f>IF(Table1[[#This Row],[h_Item Description]]="","",INDEX([1]!db[NB PAJAK],MATCH(Table1[[#This Row],[h_Item Description]],[1]!db[kode],0)))</f>
        <v/>
      </c>
      <c r="Q205" s="285"/>
      <c r="R205" s="286"/>
      <c r="T205" s="285" t="str">
        <f>Table1[[#This Row],[h_hargasetelahdiskon]]</f>
        <v/>
      </c>
      <c r="W205" s="289" t="str">
        <f ca="1">IF(Table1[[#This Row],[Item Description]]="","",IF(Table1[[#This Row],[//]]="",INDIRECT(ADDRESS(ROW()-1,COLUMN())),Table1[[#This Row],[//]]))</f>
        <v/>
      </c>
      <c r="X205" s="289" t="str">
        <f ca="1">IF(Table1[[#This Row],[h_id]]="","",COUNTIF(Table1[h_id],Table1[[#This Row],[h_id]]))</f>
        <v/>
      </c>
      <c r="Y205" s="285" t="str">
        <f>IF(Table1[Item Description]="","",Table1[[#This Row],[Qty]]*Table1[[#This Row],[Unit Price]])</f>
        <v/>
      </c>
      <c r="Z205" s="285" t="str">
        <f>IF(Table1[[#This Row],[h_hargasebelumdiskon]]="","",IF(Table1[[#This Row],[Disc 1]]="",0,Table1[[#This Row],[h_hargasebelumdiskon]]*Table1[[#This Row],[Disc 1]]))</f>
        <v/>
      </c>
      <c r="AA205" s="285" t="str">
        <f>IF(Table1[[#This Row],[h_hargasebelumdiskon]]="","",IF(Table1[[#This Row],[Disc 2]]="",0,(Table1[[#This Row],[h_hargasebelumdiskon]]-Table1[[#This Row],[h_disc 1]])*Table1[[#This Row],[Disc 2]]))</f>
        <v/>
      </c>
      <c r="AB205" s="285" t="str">
        <f>IF(Table1[Item Description]="","",Table1[[#This Row],[h_disc 1]]+Table1[[#This Row],[h_disc 2]])</f>
        <v/>
      </c>
      <c r="AC205" s="285" t="str">
        <f>IF(Table1[Item Description]="","",Table1[[#This Row],[h_hargasebelumdiskon]]-Table1[[#This Row],[h_diskon]])</f>
        <v/>
      </c>
      <c r="AD205" s="285" t="str">
        <f>IF(Table1[//]="","",SUMIF(Table1[h_id],Table1[h_id],Table1[h_hargasetelahdiskon]))</f>
        <v/>
      </c>
      <c r="AE205" s="285"/>
      <c r="AF205" s="285" t="str">
        <f>Table1[[#This Row],[Item Description]]&amp;Table1[[#This Row],[Unit]]&amp;Table1[[#This Row],[Unit Price]]</f>
        <v/>
      </c>
    </row>
    <row r="206" spans="1:32" x14ac:dyDescent="0.25">
      <c r="A206" s="289" t="str">
        <f>IF(Table1[[#This Row],[No. Invoice :]]="","",ROW())</f>
        <v/>
      </c>
      <c r="B206" s="289" t="str">
        <f>IF(Table1[h_Kode Sales :_1]="","",B$1+COUNT(B$2:B205))</f>
        <v/>
      </c>
      <c r="C206" s="283" t="str">
        <f>IF(Table1[[#This Row],[H_TGL]]="","",Table1[[#This Row],[H_TGL]]+C$1-1)</f>
        <v/>
      </c>
      <c r="H206" s="289" t="str">
        <f>IF(Table1[[#This Row],[h_No. Invoice :]]="","",CONCATENATE("AM"," ",Table1[[#This Row],[h_No. Invoice :]]))</f>
        <v/>
      </c>
      <c r="I206" s="290" t="str">
        <f>CONCATENATE(UPPER(Table1[[#This Row],[h_Kode Sales :_1]])," ",Table1[[#This Row],[h_Kode Sales :_2]])</f>
        <v xml:space="preserve"> </v>
      </c>
      <c r="J206" s="289" t="str">
        <f>IF(Table1[[#This Row],[h_toko]]="","",INDEX(Table2[e],IF(Table1[[#This Row],[h_toko]]="","",MATCH(Table1[[#This Row],[h_toko]],Table2[a],0)),))</f>
        <v/>
      </c>
      <c r="O206" s="289" t="str">
        <f>IF(Table1[[#This Row],[h_Item Description]]="","",INDEX([1]!db[NB PAJAK],MATCH(Table1[[#This Row],[h_Item Description]],[1]!db[kode],0)))</f>
        <v/>
      </c>
      <c r="Q206" s="285"/>
      <c r="R206" s="286"/>
      <c r="T206" s="285" t="str">
        <f>Table1[[#This Row],[h_hargasetelahdiskon]]</f>
        <v/>
      </c>
      <c r="W206" s="289" t="str">
        <f ca="1">IF(Table1[[#This Row],[Item Description]]="","",IF(Table1[[#This Row],[//]]="",INDIRECT(ADDRESS(ROW()-1,COLUMN())),Table1[[#This Row],[//]]))</f>
        <v/>
      </c>
      <c r="X206" s="289" t="str">
        <f ca="1">IF(Table1[[#This Row],[h_id]]="","",COUNTIF(Table1[h_id],Table1[[#This Row],[h_id]]))</f>
        <v/>
      </c>
      <c r="Y206" s="285" t="str">
        <f>IF(Table1[Item Description]="","",Table1[[#This Row],[Qty]]*Table1[[#This Row],[Unit Price]])</f>
        <v/>
      </c>
      <c r="Z206" s="285" t="str">
        <f>IF(Table1[[#This Row],[h_hargasebelumdiskon]]="","",IF(Table1[[#This Row],[Disc 1]]="",0,Table1[[#This Row],[h_hargasebelumdiskon]]*Table1[[#This Row],[Disc 1]]))</f>
        <v/>
      </c>
      <c r="AA206" s="285" t="str">
        <f>IF(Table1[[#This Row],[h_hargasebelumdiskon]]="","",IF(Table1[[#This Row],[Disc 2]]="",0,(Table1[[#This Row],[h_hargasebelumdiskon]]-Table1[[#This Row],[h_disc 1]])*Table1[[#This Row],[Disc 2]]))</f>
        <v/>
      </c>
      <c r="AB206" s="285" t="str">
        <f>IF(Table1[Item Description]="","",Table1[[#This Row],[h_disc 1]]+Table1[[#This Row],[h_disc 2]])</f>
        <v/>
      </c>
      <c r="AC206" s="285" t="str">
        <f>IF(Table1[Item Description]="","",Table1[[#This Row],[h_hargasebelumdiskon]]-Table1[[#This Row],[h_diskon]])</f>
        <v/>
      </c>
      <c r="AD206" s="285" t="str">
        <f>IF(Table1[//]="","",SUMIF(Table1[h_id],Table1[h_id],Table1[h_hargasetelahdiskon]))</f>
        <v/>
      </c>
      <c r="AE206" s="285"/>
      <c r="AF206" s="285" t="str">
        <f>Table1[[#This Row],[Item Description]]&amp;Table1[[#This Row],[Unit]]&amp;Table1[[#This Row],[Unit Price]]</f>
        <v/>
      </c>
    </row>
    <row r="207" spans="1:32" x14ac:dyDescent="0.25">
      <c r="A207" s="289" t="str">
        <f>IF(Table1[[#This Row],[No. Invoice :]]="","",ROW())</f>
        <v/>
      </c>
      <c r="B207" s="289" t="str">
        <f>IF(Table1[h_Kode Sales :_1]="","",B$1+COUNT(B$2:B206))</f>
        <v/>
      </c>
      <c r="C207" s="283" t="str">
        <f>IF(Table1[[#This Row],[H_TGL]]="","",Table1[[#This Row],[H_TGL]]+C$1-1)</f>
        <v/>
      </c>
      <c r="H207" s="289" t="str">
        <f>IF(Table1[[#This Row],[h_No. Invoice :]]="","",CONCATENATE("AM"," ",Table1[[#This Row],[h_No. Invoice :]]))</f>
        <v/>
      </c>
      <c r="I207" s="290" t="str">
        <f>CONCATENATE(UPPER(Table1[[#This Row],[h_Kode Sales :_1]])," ",Table1[[#This Row],[h_Kode Sales :_2]])</f>
        <v xml:space="preserve"> </v>
      </c>
      <c r="J207" s="289" t="str">
        <f>IF(Table1[[#This Row],[h_toko]]="","",INDEX(Table2[e],IF(Table1[[#This Row],[h_toko]]="","",MATCH(Table1[[#This Row],[h_toko]],Table2[a],0)),))</f>
        <v/>
      </c>
      <c r="O207" s="289" t="str">
        <f>IF(Table1[[#This Row],[h_Item Description]]="","",INDEX([1]!db[NB PAJAK],MATCH(Table1[[#This Row],[h_Item Description]],[1]!db[kode],0)))</f>
        <v/>
      </c>
      <c r="Q207" s="285"/>
      <c r="R207" s="286"/>
      <c r="T207" s="285" t="str">
        <f>Table1[[#This Row],[h_hargasetelahdiskon]]</f>
        <v/>
      </c>
      <c r="W207" s="289" t="str">
        <f ca="1">IF(Table1[[#This Row],[Item Description]]="","",IF(Table1[[#This Row],[//]]="",INDIRECT(ADDRESS(ROW()-1,COLUMN())),Table1[[#This Row],[//]]))</f>
        <v/>
      </c>
      <c r="X207" s="289" t="str">
        <f ca="1">IF(Table1[[#This Row],[h_id]]="","",COUNTIF(Table1[h_id],Table1[[#This Row],[h_id]]))</f>
        <v/>
      </c>
      <c r="Y207" s="285" t="str">
        <f>IF(Table1[Item Description]="","",Table1[[#This Row],[Qty]]*Table1[[#This Row],[Unit Price]])</f>
        <v/>
      </c>
      <c r="Z207" s="285" t="str">
        <f>IF(Table1[[#This Row],[h_hargasebelumdiskon]]="","",IF(Table1[[#This Row],[Disc 1]]="",0,Table1[[#This Row],[h_hargasebelumdiskon]]*Table1[[#This Row],[Disc 1]]))</f>
        <v/>
      </c>
      <c r="AA207" s="285" t="str">
        <f>IF(Table1[[#This Row],[h_hargasebelumdiskon]]="","",IF(Table1[[#This Row],[Disc 2]]="",0,(Table1[[#This Row],[h_hargasebelumdiskon]]-Table1[[#This Row],[h_disc 1]])*Table1[[#This Row],[Disc 2]]))</f>
        <v/>
      </c>
      <c r="AB207" s="285" t="str">
        <f>IF(Table1[Item Description]="","",Table1[[#This Row],[h_disc 1]]+Table1[[#This Row],[h_disc 2]])</f>
        <v/>
      </c>
      <c r="AC207" s="285" t="str">
        <f>IF(Table1[Item Description]="","",Table1[[#This Row],[h_hargasebelumdiskon]]-Table1[[#This Row],[h_diskon]])</f>
        <v/>
      </c>
      <c r="AD207" s="285" t="str">
        <f>IF(Table1[//]="","",SUMIF(Table1[h_id],Table1[h_id],Table1[h_hargasetelahdiskon]))</f>
        <v/>
      </c>
      <c r="AE207" s="285"/>
      <c r="AF207" s="285" t="str">
        <f>Table1[[#This Row],[Item Description]]&amp;Table1[[#This Row],[Unit]]&amp;Table1[[#This Row],[Unit Price]]</f>
        <v/>
      </c>
    </row>
    <row r="208" spans="1:32" x14ac:dyDescent="0.25">
      <c r="A208" s="289" t="str">
        <f>IF(Table1[[#This Row],[No. Invoice :]]="","",ROW())</f>
        <v/>
      </c>
      <c r="B208" s="289" t="str">
        <f>IF(Table1[h_Kode Sales :_1]="","",B$1+COUNT(B$2:B207))</f>
        <v/>
      </c>
      <c r="C208" s="283" t="str">
        <f>IF(Table1[[#This Row],[H_TGL]]="","",Table1[[#This Row],[H_TGL]]+C$1-1)</f>
        <v/>
      </c>
      <c r="H208" s="289" t="str">
        <f>IF(Table1[[#This Row],[h_No. Invoice :]]="","",CONCATENATE("AM"," ",Table1[[#This Row],[h_No. Invoice :]]))</f>
        <v/>
      </c>
      <c r="I208" s="290" t="str">
        <f>CONCATENATE(UPPER(Table1[[#This Row],[h_Kode Sales :_1]])," ",Table1[[#This Row],[h_Kode Sales :_2]])</f>
        <v xml:space="preserve"> </v>
      </c>
      <c r="J208" s="289" t="str">
        <f>IF(Table1[[#This Row],[h_toko]]="","",INDEX(Table2[e],IF(Table1[[#This Row],[h_toko]]="","",MATCH(Table1[[#This Row],[h_toko]],Table2[a],0)),))</f>
        <v/>
      </c>
      <c r="O208" s="289" t="str">
        <f>IF(Table1[[#This Row],[h_Item Description]]="","",INDEX([1]!db[NB PAJAK],MATCH(Table1[[#This Row],[h_Item Description]],[1]!db[kode],0)))</f>
        <v/>
      </c>
      <c r="Q208" s="285"/>
      <c r="R208" s="286"/>
      <c r="T208" s="285" t="str">
        <f>Table1[[#This Row],[h_hargasetelahdiskon]]</f>
        <v/>
      </c>
      <c r="W208" s="289" t="str">
        <f ca="1">IF(Table1[[#This Row],[Item Description]]="","",IF(Table1[[#This Row],[//]]="",INDIRECT(ADDRESS(ROW()-1,COLUMN())),Table1[[#This Row],[//]]))</f>
        <v/>
      </c>
      <c r="X208" s="289" t="str">
        <f ca="1">IF(Table1[[#This Row],[h_id]]="","",COUNTIF(Table1[h_id],Table1[[#This Row],[h_id]]))</f>
        <v/>
      </c>
      <c r="Y208" s="285" t="str">
        <f>IF(Table1[Item Description]="","",Table1[[#This Row],[Qty]]*Table1[[#This Row],[Unit Price]])</f>
        <v/>
      </c>
      <c r="Z208" s="285" t="str">
        <f>IF(Table1[[#This Row],[h_hargasebelumdiskon]]="","",IF(Table1[[#This Row],[Disc 1]]="",0,Table1[[#This Row],[h_hargasebelumdiskon]]*Table1[[#This Row],[Disc 1]]))</f>
        <v/>
      </c>
      <c r="AA208" s="285" t="str">
        <f>IF(Table1[[#This Row],[h_hargasebelumdiskon]]="","",IF(Table1[[#This Row],[Disc 2]]="",0,(Table1[[#This Row],[h_hargasebelumdiskon]]-Table1[[#This Row],[h_disc 1]])*Table1[[#This Row],[Disc 2]]))</f>
        <v/>
      </c>
      <c r="AB208" s="285" t="str">
        <f>IF(Table1[Item Description]="","",Table1[[#This Row],[h_disc 1]]+Table1[[#This Row],[h_disc 2]])</f>
        <v/>
      </c>
      <c r="AC208" s="285" t="str">
        <f>IF(Table1[Item Description]="","",Table1[[#This Row],[h_hargasebelumdiskon]]-Table1[[#This Row],[h_diskon]])</f>
        <v/>
      </c>
      <c r="AD208" s="285" t="str">
        <f>IF(Table1[//]="","",SUMIF(Table1[h_id],Table1[h_id],Table1[h_hargasetelahdiskon]))</f>
        <v/>
      </c>
      <c r="AE208" s="285"/>
      <c r="AF208" s="285" t="str">
        <f>Table1[[#This Row],[Item Description]]&amp;Table1[[#This Row],[Unit]]&amp;Table1[[#This Row],[Unit Price]]</f>
        <v/>
      </c>
    </row>
    <row r="209" spans="1:32" x14ac:dyDescent="0.25">
      <c r="A209" s="289" t="str">
        <f>IF(Table1[[#This Row],[No. Invoice :]]="","",ROW())</f>
        <v/>
      </c>
      <c r="B209" s="289" t="str">
        <f>IF(Table1[h_Kode Sales :_1]="","",B$1+COUNT(B$2:B208))</f>
        <v/>
      </c>
      <c r="C209" s="283" t="str">
        <f>IF(Table1[[#This Row],[H_TGL]]="","",Table1[[#This Row],[H_TGL]]+C$1-1)</f>
        <v/>
      </c>
      <c r="H209" s="289" t="str">
        <f>IF(Table1[[#This Row],[h_No. Invoice :]]="","",CONCATENATE("AM"," ",Table1[[#This Row],[h_No. Invoice :]]))</f>
        <v/>
      </c>
      <c r="I209" s="290" t="str">
        <f>CONCATENATE(UPPER(Table1[[#This Row],[h_Kode Sales :_1]])," ",Table1[[#This Row],[h_Kode Sales :_2]])</f>
        <v xml:space="preserve"> </v>
      </c>
      <c r="J209" s="289" t="str">
        <f>IF(Table1[[#This Row],[h_toko]]="","",INDEX(Table2[e],IF(Table1[[#This Row],[h_toko]]="","",MATCH(Table1[[#This Row],[h_toko]],Table2[a],0)),))</f>
        <v/>
      </c>
      <c r="O209" s="289" t="str">
        <f>IF(Table1[[#This Row],[h_Item Description]]="","",INDEX([1]!db[NB PAJAK],MATCH(Table1[[#This Row],[h_Item Description]],[1]!db[kode],0)))</f>
        <v/>
      </c>
      <c r="Q209" s="285"/>
      <c r="R209" s="286"/>
      <c r="T209" s="285" t="str">
        <f>Table1[[#This Row],[h_hargasetelahdiskon]]</f>
        <v/>
      </c>
      <c r="W209" s="289" t="str">
        <f ca="1">IF(Table1[[#This Row],[Item Description]]="","",IF(Table1[[#This Row],[//]]="",INDIRECT(ADDRESS(ROW()-1,COLUMN())),Table1[[#This Row],[//]]))</f>
        <v/>
      </c>
      <c r="X209" s="289" t="str">
        <f ca="1">IF(Table1[[#This Row],[h_id]]="","",COUNTIF(Table1[h_id],Table1[[#This Row],[h_id]]))</f>
        <v/>
      </c>
      <c r="Y209" s="285" t="str">
        <f>IF(Table1[Item Description]="","",Table1[[#This Row],[Qty]]*Table1[[#This Row],[Unit Price]])</f>
        <v/>
      </c>
      <c r="Z209" s="285" t="str">
        <f>IF(Table1[[#This Row],[h_hargasebelumdiskon]]="","",IF(Table1[[#This Row],[Disc 1]]="",0,Table1[[#This Row],[h_hargasebelumdiskon]]*Table1[[#This Row],[Disc 1]]))</f>
        <v/>
      </c>
      <c r="AA209" s="285" t="str">
        <f>IF(Table1[[#This Row],[h_hargasebelumdiskon]]="","",IF(Table1[[#This Row],[Disc 2]]="",0,(Table1[[#This Row],[h_hargasebelumdiskon]]-Table1[[#This Row],[h_disc 1]])*Table1[[#This Row],[Disc 2]]))</f>
        <v/>
      </c>
      <c r="AB209" s="285" t="str">
        <f>IF(Table1[Item Description]="","",Table1[[#This Row],[h_disc 1]]+Table1[[#This Row],[h_disc 2]])</f>
        <v/>
      </c>
      <c r="AC209" s="285" t="str">
        <f>IF(Table1[Item Description]="","",Table1[[#This Row],[h_hargasebelumdiskon]]-Table1[[#This Row],[h_diskon]])</f>
        <v/>
      </c>
      <c r="AD209" s="285" t="str">
        <f>IF(Table1[//]="","",SUMIF(Table1[h_id],Table1[h_id],Table1[h_hargasetelahdiskon]))</f>
        <v/>
      </c>
      <c r="AE209" s="285"/>
      <c r="AF209" s="285" t="str">
        <f>Table1[[#This Row],[Item Description]]&amp;Table1[[#This Row],[Unit]]&amp;Table1[[#This Row],[Unit Price]]</f>
        <v/>
      </c>
    </row>
    <row r="210" spans="1:32" x14ac:dyDescent="0.25">
      <c r="A210" s="289" t="str">
        <f>IF(Table1[[#This Row],[No. Invoice :]]="","",ROW())</f>
        <v/>
      </c>
      <c r="B210" s="289" t="str">
        <f>IF(Table1[h_Kode Sales :_1]="","",B$1+COUNT(B$2:B209))</f>
        <v/>
      </c>
      <c r="C210" s="283" t="str">
        <f>IF(Table1[[#This Row],[H_TGL]]="","",Table1[[#This Row],[H_TGL]]+C$1-1)</f>
        <v/>
      </c>
      <c r="H210" s="289" t="str">
        <f>IF(Table1[[#This Row],[h_No. Invoice :]]="","",CONCATENATE("AM"," ",Table1[[#This Row],[h_No. Invoice :]]))</f>
        <v/>
      </c>
      <c r="I210" s="290" t="str">
        <f>CONCATENATE(UPPER(Table1[[#This Row],[h_Kode Sales :_1]])," ",Table1[[#This Row],[h_Kode Sales :_2]])</f>
        <v xml:space="preserve"> </v>
      </c>
      <c r="J210" s="289" t="str">
        <f>IF(Table1[[#This Row],[h_toko]]="","",INDEX(Table2[e],IF(Table1[[#This Row],[h_toko]]="","",MATCH(Table1[[#This Row],[h_toko]],Table2[a],0)),))</f>
        <v/>
      </c>
      <c r="O210" s="289" t="str">
        <f>IF(Table1[[#This Row],[h_Item Description]]="","",INDEX([1]!db[NB PAJAK],MATCH(Table1[[#This Row],[h_Item Description]],[1]!db[kode],0)))</f>
        <v/>
      </c>
      <c r="Q210" s="285"/>
      <c r="R210" s="286"/>
      <c r="T210" s="285" t="str">
        <f>Table1[[#This Row],[h_hargasetelahdiskon]]</f>
        <v/>
      </c>
      <c r="W210" s="289" t="str">
        <f ca="1">IF(Table1[[#This Row],[Item Description]]="","",IF(Table1[[#This Row],[//]]="",INDIRECT(ADDRESS(ROW()-1,COLUMN())),Table1[[#This Row],[//]]))</f>
        <v/>
      </c>
      <c r="X210" s="289" t="str">
        <f ca="1">IF(Table1[[#This Row],[h_id]]="","",COUNTIF(Table1[h_id],Table1[[#This Row],[h_id]]))</f>
        <v/>
      </c>
      <c r="Y210" s="285" t="str">
        <f>IF(Table1[Item Description]="","",Table1[[#This Row],[Qty]]*Table1[[#This Row],[Unit Price]])</f>
        <v/>
      </c>
      <c r="Z210" s="285" t="str">
        <f>IF(Table1[[#This Row],[h_hargasebelumdiskon]]="","",IF(Table1[[#This Row],[Disc 1]]="",0,Table1[[#This Row],[h_hargasebelumdiskon]]*Table1[[#This Row],[Disc 1]]))</f>
        <v/>
      </c>
      <c r="AA210" s="285" t="str">
        <f>IF(Table1[[#This Row],[h_hargasebelumdiskon]]="","",IF(Table1[[#This Row],[Disc 2]]="",0,(Table1[[#This Row],[h_hargasebelumdiskon]]-Table1[[#This Row],[h_disc 1]])*Table1[[#This Row],[Disc 2]]))</f>
        <v/>
      </c>
      <c r="AB210" s="285" t="str">
        <f>IF(Table1[Item Description]="","",Table1[[#This Row],[h_disc 1]]+Table1[[#This Row],[h_disc 2]])</f>
        <v/>
      </c>
      <c r="AC210" s="285" t="str">
        <f>IF(Table1[Item Description]="","",Table1[[#This Row],[h_hargasebelumdiskon]]-Table1[[#This Row],[h_diskon]])</f>
        <v/>
      </c>
      <c r="AD210" s="285" t="str">
        <f>IF(Table1[//]="","",SUMIF(Table1[h_id],Table1[h_id],Table1[h_hargasetelahdiskon]))</f>
        <v/>
      </c>
      <c r="AE210" s="285"/>
      <c r="AF210" s="285" t="str">
        <f>Table1[[#This Row],[Item Description]]&amp;Table1[[#This Row],[Unit]]&amp;Table1[[#This Row],[Unit Price]]</f>
        <v/>
      </c>
    </row>
    <row r="211" spans="1:32" x14ac:dyDescent="0.25">
      <c r="A211" s="289" t="str">
        <f>IF(Table1[[#This Row],[No. Invoice :]]="","",ROW())</f>
        <v/>
      </c>
      <c r="B211" s="289" t="str">
        <f>IF(Table1[h_Kode Sales :_1]="","",B$1+COUNT(B$2:B210))</f>
        <v/>
      </c>
      <c r="C211" s="283" t="str">
        <f>IF(Table1[[#This Row],[H_TGL]]="","",Table1[[#This Row],[H_TGL]]+C$1-1)</f>
        <v/>
      </c>
      <c r="H211" s="289" t="str">
        <f>IF(Table1[[#This Row],[h_No. Invoice :]]="","",CONCATENATE("AM"," ",Table1[[#This Row],[h_No. Invoice :]]))</f>
        <v/>
      </c>
      <c r="I211" s="290" t="str">
        <f>CONCATENATE(UPPER(Table1[[#This Row],[h_Kode Sales :_1]])," ",Table1[[#This Row],[h_Kode Sales :_2]])</f>
        <v xml:space="preserve"> </v>
      </c>
      <c r="J211" s="289" t="str">
        <f>IF(Table1[[#This Row],[h_toko]]="","",INDEX(Table2[e],IF(Table1[[#This Row],[h_toko]]="","",MATCH(Table1[[#This Row],[h_toko]],Table2[a],0)),))</f>
        <v/>
      </c>
      <c r="O211" s="289" t="str">
        <f>IF(Table1[[#This Row],[h_Item Description]]="","",INDEX([1]!db[NB PAJAK],MATCH(Table1[[#This Row],[h_Item Description]],[1]!db[kode],0)))</f>
        <v/>
      </c>
      <c r="Q211" s="285"/>
      <c r="R211" s="286"/>
      <c r="T211" s="285" t="str">
        <f>Table1[[#This Row],[h_hargasetelahdiskon]]</f>
        <v/>
      </c>
      <c r="W211" s="289" t="str">
        <f ca="1">IF(Table1[[#This Row],[Item Description]]="","",IF(Table1[[#This Row],[//]]="",INDIRECT(ADDRESS(ROW()-1,COLUMN())),Table1[[#This Row],[//]]))</f>
        <v/>
      </c>
      <c r="X211" s="289" t="str">
        <f ca="1">IF(Table1[[#This Row],[h_id]]="","",COUNTIF(Table1[h_id],Table1[[#This Row],[h_id]]))</f>
        <v/>
      </c>
      <c r="Y211" s="285" t="str">
        <f>IF(Table1[Item Description]="","",Table1[[#This Row],[Qty]]*Table1[[#This Row],[Unit Price]])</f>
        <v/>
      </c>
      <c r="Z211" s="285" t="str">
        <f>IF(Table1[[#This Row],[h_hargasebelumdiskon]]="","",IF(Table1[[#This Row],[Disc 1]]="",0,Table1[[#This Row],[h_hargasebelumdiskon]]*Table1[[#This Row],[Disc 1]]))</f>
        <v/>
      </c>
      <c r="AA211" s="285" t="str">
        <f>IF(Table1[[#This Row],[h_hargasebelumdiskon]]="","",IF(Table1[[#This Row],[Disc 2]]="",0,(Table1[[#This Row],[h_hargasebelumdiskon]]-Table1[[#This Row],[h_disc 1]])*Table1[[#This Row],[Disc 2]]))</f>
        <v/>
      </c>
      <c r="AB211" s="285" t="str">
        <f>IF(Table1[Item Description]="","",Table1[[#This Row],[h_disc 1]]+Table1[[#This Row],[h_disc 2]])</f>
        <v/>
      </c>
      <c r="AC211" s="285" t="str">
        <f>IF(Table1[Item Description]="","",Table1[[#This Row],[h_hargasebelumdiskon]]-Table1[[#This Row],[h_diskon]])</f>
        <v/>
      </c>
      <c r="AD211" s="285" t="str">
        <f>IF(Table1[//]="","",SUMIF(Table1[h_id],Table1[h_id],Table1[h_hargasetelahdiskon]))</f>
        <v/>
      </c>
      <c r="AE211" s="285"/>
      <c r="AF211" s="285" t="str">
        <f>Table1[[#This Row],[Item Description]]&amp;Table1[[#This Row],[Unit]]&amp;Table1[[#This Row],[Unit Price]]</f>
        <v/>
      </c>
    </row>
    <row r="212" spans="1:32" x14ac:dyDescent="0.25">
      <c r="A212" s="289" t="str">
        <f>IF(Table1[[#This Row],[No. Invoice :]]="","",ROW())</f>
        <v/>
      </c>
      <c r="B212" s="289" t="str">
        <f>IF(Table1[h_Kode Sales :_1]="","",B$1+COUNT(B$2:B211))</f>
        <v/>
      </c>
      <c r="C212" s="283" t="str">
        <f>IF(Table1[[#This Row],[H_TGL]]="","",Table1[[#This Row],[H_TGL]]+C$1-1)</f>
        <v/>
      </c>
      <c r="H212" s="289" t="str">
        <f>IF(Table1[[#This Row],[h_No. Invoice :]]="","",CONCATENATE("AM"," ",Table1[[#This Row],[h_No. Invoice :]]))</f>
        <v/>
      </c>
      <c r="I212" s="290" t="str">
        <f>CONCATENATE(UPPER(Table1[[#This Row],[h_Kode Sales :_1]])," ",Table1[[#This Row],[h_Kode Sales :_2]])</f>
        <v xml:space="preserve"> </v>
      </c>
      <c r="J212" s="289" t="str">
        <f>IF(Table1[[#This Row],[h_toko]]="","",INDEX(Table2[e],IF(Table1[[#This Row],[h_toko]]="","",MATCH(Table1[[#This Row],[h_toko]],Table2[a],0)),))</f>
        <v/>
      </c>
      <c r="O212" s="289" t="str">
        <f>IF(Table1[[#This Row],[h_Item Description]]="","",INDEX([1]!db[NB PAJAK],MATCH(Table1[[#This Row],[h_Item Description]],[1]!db[kode],0)))</f>
        <v/>
      </c>
      <c r="Q212" s="285"/>
      <c r="R212" s="286"/>
      <c r="T212" s="285" t="str">
        <f>Table1[[#This Row],[h_hargasetelahdiskon]]</f>
        <v/>
      </c>
      <c r="W212" s="289" t="str">
        <f ca="1">IF(Table1[[#This Row],[Item Description]]="","",IF(Table1[[#This Row],[//]]="",INDIRECT(ADDRESS(ROW()-1,COLUMN())),Table1[[#This Row],[//]]))</f>
        <v/>
      </c>
      <c r="X212" s="289" t="str">
        <f ca="1">IF(Table1[[#This Row],[h_id]]="","",COUNTIF(Table1[h_id],Table1[[#This Row],[h_id]]))</f>
        <v/>
      </c>
      <c r="Y212" s="285" t="str">
        <f>IF(Table1[Item Description]="","",Table1[[#This Row],[Qty]]*Table1[[#This Row],[Unit Price]])</f>
        <v/>
      </c>
      <c r="Z212" s="285" t="str">
        <f>IF(Table1[[#This Row],[h_hargasebelumdiskon]]="","",IF(Table1[[#This Row],[Disc 1]]="",0,Table1[[#This Row],[h_hargasebelumdiskon]]*Table1[[#This Row],[Disc 1]]))</f>
        <v/>
      </c>
      <c r="AA212" s="285" t="str">
        <f>IF(Table1[[#This Row],[h_hargasebelumdiskon]]="","",IF(Table1[[#This Row],[Disc 2]]="",0,(Table1[[#This Row],[h_hargasebelumdiskon]]-Table1[[#This Row],[h_disc 1]])*Table1[[#This Row],[Disc 2]]))</f>
        <v/>
      </c>
      <c r="AB212" s="285" t="str">
        <f>IF(Table1[Item Description]="","",Table1[[#This Row],[h_disc 1]]+Table1[[#This Row],[h_disc 2]])</f>
        <v/>
      </c>
      <c r="AC212" s="285" t="str">
        <f>IF(Table1[Item Description]="","",Table1[[#This Row],[h_hargasebelumdiskon]]-Table1[[#This Row],[h_diskon]])</f>
        <v/>
      </c>
      <c r="AD212" s="285" t="str">
        <f>IF(Table1[//]="","",SUMIF(Table1[h_id],Table1[h_id],Table1[h_hargasetelahdiskon]))</f>
        <v/>
      </c>
      <c r="AE212" s="285"/>
      <c r="AF212" s="285" t="str">
        <f>Table1[[#This Row],[Item Description]]&amp;Table1[[#This Row],[Unit]]&amp;Table1[[#This Row],[Unit Price]]</f>
        <v/>
      </c>
    </row>
    <row r="213" spans="1:32" x14ac:dyDescent="0.25">
      <c r="A213" s="289" t="str">
        <f>IF(Table1[[#This Row],[No. Invoice :]]="","",ROW())</f>
        <v/>
      </c>
      <c r="B213" s="289" t="str">
        <f>IF(Table1[h_Kode Sales :_1]="","",B$1+COUNT(B$2:B212))</f>
        <v/>
      </c>
      <c r="C213" s="283" t="str">
        <f>IF(Table1[[#This Row],[H_TGL]]="","",Table1[[#This Row],[H_TGL]]+C$1-1)</f>
        <v/>
      </c>
      <c r="H213" s="289" t="str">
        <f>IF(Table1[[#This Row],[h_No. Invoice :]]="","",CONCATENATE("AM"," ",Table1[[#This Row],[h_No. Invoice :]]))</f>
        <v/>
      </c>
      <c r="I213" s="290" t="str">
        <f>CONCATENATE(UPPER(Table1[[#This Row],[h_Kode Sales :_1]])," ",Table1[[#This Row],[h_Kode Sales :_2]])</f>
        <v xml:space="preserve"> </v>
      </c>
      <c r="J213" s="289" t="str">
        <f>IF(Table1[[#This Row],[h_toko]]="","",INDEX(Table2[e],IF(Table1[[#This Row],[h_toko]]="","",MATCH(Table1[[#This Row],[h_toko]],Table2[a],0)),))</f>
        <v/>
      </c>
      <c r="O213" s="289" t="str">
        <f>IF(Table1[[#This Row],[h_Item Description]]="","",INDEX([1]!db[NB PAJAK],MATCH(Table1[[#This Row],[h_Item Description]],[1]!db[kode],0)))</f>
        <v/>
      </c>
      <c r="Q213" s="285"/>
      <c r="R213" s="286"/>
      <c r="T213" s="285" t="str">
        <f>Table1[[#This Row],[h_hargasetelahdiskon]]</f>
        <v/>
      </c>
      <c r="W213" s="289" t="str">
        <f ca="1">IF(Table1[[#This Row],[Item Description]]="","",IF(Table1[[#This Row],[//]]="",INDIRECT(ADDRESS(ROW()-1,COLUMN())),Table1[[#This Row],[//]]))</f>
        <v/>
      </c>
      <c r="X213" s="289" t="str">
        <f ca="1">IF(Table1[[#This Row],[h_id]]="","",COUNTIF(Table1[h_id],Table1[[#This Row],[h_id]]))</f>
        <v/>
      </c>
      <c r="Y213" s="285" t="str">
        <f>IF(Table1[Item Description]="","",Table1[[#This Row],[Qty]]*Table1[[#This Row],[Unit Price]])</f>
        <v/>
      </c>
      <c r="Z213" s="285" t="str">
        <f>IF(Table1[[#This Row],[h_hargasebelumdiskon]]="","",IF(Table1[[#This Row],[Disc 1]]="",0,Table1[[#This Row],[h_hargasebelumdiskon]]*Table1[[#This Row],[Disc 1]]))</f>
        <v/>
      </c>
      <c r="AA213" s="285" t="str">
        <f>IF(Table1[[#This Row],[h_hargasebelumdiskon]]="","",IF(Table1[[#This Row],[Disc 2]]="",0,(Table1[[#This Row],[h_hargasebelumdiskon]]-Table1[[#This Row],[h_disc 1]])*Table1[[#This Row],[Disc 2]]))</f>
        <v/>
      </c>
      <c r="AB213" s="285" t="str">
        <f>IF(Table1[Item Description]="","",Table1[[#This Row],[h_disc 1]]+Table1[[#This Row],[h_disc 2]])</f>
        <v/>
      </c>
      <c r="AC213" s="285" t="str">
        <f>IF(Table1[Item Description]="","",Table1[[#This Row],[h_hargasebelumdiskon]]-Table1[[#This Row],[h_diskon]])</f>
        <v/>
      </c>
      <c r="AD213" s="285" t="str">
        <f>IF(Table1[//]="","",SUMIF(Table1[h_id],Table1[h_id],Table1[h_hargasetelahdiskon]))</f>
        <v/>
      </c>
      <c r="AE213" s="285"/>
      <c r="AF213" s="285" t="str">
        <f>Table1[[#This Row],[Item Description]]&amp;Table1[[#This Row],[Unit]]&amp;Table1[[#This Row],[Unit Price]]</f>
        <v/>
      </c>
    </row>
    <row r="214" spans="1:32" x14ac:dyDescent="0.25">
      <c r="A214" s="289" t="str">
        <f>IF(Table1[[#This Row],[No. Invoice :]]="","",ROW())</f>
        <v/>
      </c>
      <c r="B214" s="289" t="str">
        <f>IF(Table1[h_Kode Sales :_1]="","",B$1+COUNT(B$2:B213))</f>
        <v/>
      </c>
      <c r="C214" s="283" t="str">
        <f>IF(Table1[[#This Row],[H_TGL]]="","",Table1[[#This Row],[H_TGL]]+C$1-1)</f>
        <v/>
      </c>
      <c r="H214" s="289" t="str">
        <f>IF(Table1[[#This Row],[h_No. Invoice :]]="","",CONCATENATE("AM"," ",Table1[[#This Row],[h_No. Invoice :]]))</f>
        <v/>
      </c>
      <c r="I214" s="290" t="str">
        <f>CONCATENATE(UPPER(Table1[[#This Row],[h_Kode Sales :_1]])," ",Table1[[#This Row],[h_Kode Sales :_2]])</f>
        <v xml:space="preserve"> </v>
      </c>
      <c r="J214" s="289" t="str">
        <f>IF(Table1[[#This Row],[h_toko]]="","",INDEX(Table2[e],IF(Table1[[#This Row],[h_toko]]="","",MATCH(Table1[[#This Row],[h_toko]],Table2[a],0)),))</f>
        <v/>
      </c>
      <c r="O214" s="289" t="str">
        <f>IF(Table1[[#This Row],[h_Item Description]]="","",INDEX([1]!db[NB PAJAK],MATCH(Table1[[#This Row],[h_Item Description]],[1]!db[kode],0)))</f>
        <v/>
      </c>
      <c r="Q214" s="285"/>
      <c r="R214" s="286"/>
      <c r="T214" s="285" t="str">
        <f>Table1[[#This Row],[h_hargasetelahdiskon]]</f>
        <v/>
      </c>
      <c r="W214" s="289" t="str">
        <f ca="1">IF(Table1[[#This Row],[Item Description]]="","",IF(Table1[[#This Row],[//]]="",INDIRECT(ADDRESS(ROW()-1,COLUMN())),Table1[[#This Row],[//]]))</f>
        <v/>
      </c>
      <c r="X214" s="289" t="str">
        <f ca="1">IF(Table1[[#This Row],[h_id]]="","",COUNTIF(Table1[h_id],Table1[[#This Row],[h_id]]))</f>
        <v/>
      </c>
      <c r="Y214" s="285" t="str">
        <f>IF(Table1[Item Description]="","",Table1[[#This Row],[Qty]]*Table1[[#This Row],[Unit Price]])</f>
        <v/>
      </c>
      <c r="Z214" s="285" t="str">
        <f>IF(Table1[[#This Row],[h_hargasebelumdiskon]]="","",IF(Table1[[#This Row],[Disc 1]]="",0,Table1[[#This Row],[h_hargasebelumdiskon]]*Table1[[#This Row],[Disc 1]]))</f>
        <v/>
      </c>
      <c r="AA214" s="285" t="str">
        <f>IF(Table1[[#This Row],[h_hargasebelumdiskon]]="","",IF(Table1[[#This Row],[Disc 2]]="",0,(Table1[[#This Row],[h_hargasebelumdiskon]]-Table1[[#This Row],[h_disc 1]])*Table1[[#This Row],[Disc 2]]))</f>
        <v/>
      </c>
      <c r="AB214" s="285" t="str">
        <f>IF(Table1[Item Description]="","",Table1[[#This Row],[h_disc 1]]+Table1[[#This Row],[h_disc 2]])</f>
        <v/>
      </c>
      <c r="AC214" s="285" t="str">
        <f>IF(Table1[Item Description]="","",Table1[[#This Row],[h_hargasebelumdiskon]]-Table1[[#This Row],[h_diskon]])</f>
        <v/>
      </c>
      <c r="AD214" s="285" t="str">
        <f>IF(Table1[//]="","",SUMIF(Table1[h_id],Table1[h_id],Table1[h_hargasetelahdiskon]))</f>
        <v/>
      </c>
      <c r="AE214" s="285"/>
      <c r="AF214" s="285" t="str">
        <f>Table1[[#This Row],[Item Description]]&amp;Table1[[#This Row],[Unit]]&amp;Table1[[#This Row],[Unit Price]]</f>
        <v/>
      </c>
    </row>
    <row r="215" spans="1:32" x14ac:dyDescent="0.25">
      <c r="A215" s="289" t="str">
        <f>IF(Table1[[#This Row],[No. Invoice :]]="","",ROW())</f>
        <v/>
      </c>
      <c r="B215" s="289" t="str">
        <f>IF(Table1[h_Kode Sales :_1]="","",B$1+COUNT(B$2:B214))</f>
        <v/>
      </c>
      <c r="C215" s="283" t="str">
        <f>IF(Table1[[#This Row],[H_TGL]]="","",Table1[[#This Row],[H_TGL]]+C$1-1)</f>
        <v/>
      </c>
      <c r="H215" s="289" t="str">
        <f>IF(Table1[[#This Row],[h_No. Invoice :]]="","",CONCATENATE("AM"," ",Table1[[#This Row],[h_No. Invoice :]]))</f>
        <v/>
      </c>
      <c r="I215" s="290" t="str">
        <f>CONCATENATE(UPPER(Table1[[#This Row],[h_Kode Sales :_1]])," ",Table1[[#This Row],[h_Kode Sales :_2]])</f>
        <v xml:space="preserve"> </v>
      </c>
      <c r="J215" s="289" t="str">
        <f>IF(Table1[[#This Row],[h_toko]]="","",INDEX(Table2[e],IF(Table1[[#This Row],[h_toko]]="","",MATCH(Table1[[#This Row],[h_toko]],Table2[a],0)),))</f>
        <v/>
      </c>
      <c r="O215" s="289" t="str">
        <f>IF(Table1[[#This Row],[h_Item Description]]="","",INDEX([1]!db[NB PAJAK],MATCH(Table1[[#This Row],[h_Item Description]],[1]!db[kode],0)))</f>
        <v/>
      </c>
      <c r="Q215" s="285"/>
      <c r="R215" s="286"/>
      <c r="T215" s="285" t="str">
        <f>Table1[[#This Row],[h_hargasetelahdiskon]]</f>
        <v/>
      </c>
      <c r="W215" s="289" t="str">
        <f ca="1">IF(Table1[[#This Row],[Item Description]]="","",IF(Table1[[#This Row],[//]]="",INDIRECT(ADDRESS(ROW()-1,COLUMN())),Table1[[#This Row],[//]]))</f>
        <v/>
      </c>
      <c r="X215" s="289" t="str">
        <f ca="1">IF(Table1[[#This Row],[h_id]]="","",COUNTIF(Table1[h_id],Table1[[#This Row],[h_id]]))</f>
        <v/>
      </c>
      <c r="Y215" s="285" t="str">
        <f>IF(Table1[Item Description]="","",Table1[[#This Row],[Qty]]*Table1[[#This Row],[Unit Price]])</f>
        <v/>
      </c>
      <c r="Z215" s="285" t="str">
        <f>IF(Table1[[#This Row],[h_hargasebelumdiskon]]="","",IF(Table1[[#This Row],[Disc 1]]="",0,Table1[[#This Row],[h_hargasebelumdiskon]]*Table1[[#This Row],[Disc 1]]))</f>
        <v/>
      </c>
      <c r="AA215" s="285" t="str">
        <f>IF(Table1[[#This Row],[h_hargasebelumdiskon]]="","",IF(Table1[[#This Row],[Disc 2]]="",0,(Table1[[#This Row],[h_hargasebelumdiskon]]-Table1[[#This Row],[h_disc 1]])*Table1[[#This Row],[Disc 2]]))</f>
        <v/>
      </c>
      <c r="AB215" s="285" t="str">
        <f>IF(Table1[Item Description]="","",Table1[[#This Row],[h_disc 1]]+Table1[[#This Row],[h_disc 2]])</f>
        <v/>
      </c>
      <c r="AC215" s="285" t="str">
        <f>IF(Table1[Item Description]="","",Table1[[#This Row],[h_hargasebelumdiskon]]-Table1[[#This Row],[h_diskon]])</f>
        <v/>
      </c>
      <c r="AD215" s="285" t="str">
        <f>IF(Table1[//]="","",SUMIF(Table1[h_id],Table1[h_id],Table1[h_hargasetelahdiskon]))</f>
        <v/>
      </c>
      <c r="AE215" s="285"/>
      <c r="AF215" s="285" t="str">
        <f>Table1[[#This Row],[Item Description]]&amp;Table1[[#This Row],[Unit]]&amp;Table1[[#This Row],[Unit Price]]</f>
        <v/>
      </c>
    </row>
    <row r="216" spans="1:32" x14ac:dyDescent="0.25">
      <c r="A216" s="289" t="str">
        <f>IF(Table1[[#This Row],[No. Invoice :]]="","",ROW())</f>
        <v/>
      </c>
      <c r="B216" s="289" t="str">
        <f>IF(Table1[h_Kode Sales :_1]="","",B$1+COUNT(B$2:B215))</f>
        <v/>
      </c>
      <c r="C216" s="283" t="str">
        <f>IF(Table1[[#This Row],[H_TGL]]="","",Table1[[#This Row],[H_TGL]]+C$1-1)</f>
        <v/>
      </c>
      <c r="H216" s="289" t="str">
        <f>IF(Table1[[#This Row],[h_No. Invoice :]]="","",CONCATENATE("AM"," ",Table1[[#This Row],[h_No. Invoice :]]))</f>
        <v/>
      </c>
      <c r="I216" s="290" t="str">
        <f>CONCATENATE(UPPER(Table1[[#This Row],[h_Kode Sales :_1]])," ",Table1[[#This Row],[h_Kode Sales :_2]])</f>
        <v xml:space="preserve"> </v>
      </c>
      <c r="J216" s="289" t="str">
        <f>IF(Table1[[#This Row],[h_toko]]="","",INDEX(Table2[e],IF(Table1[[#This Row],[h_toko]]="","",MATCH(Table1[[#This Row],[h_toko]],Table2[a],0)),))</f>
        <v/>
      </c>
      <c r="O216" s="289" t="str">
        <f>IF(Table1[[#This Row],[h_Item Description]]="","",INDEX([1]!db[NB PAJAK],MATCH(Table1[[#This Row],[h_Item Description]],[1]!db[kode],0)))</f>
        <v/>
      </c>
      <c r="Q216" s="285"/>
      <c r="R216" s="286"/>
      <c r="T216" s="285" t="str">
        <f>Table1[[#This Row],[h_hargasetelahdiskon]]</f>
        <v/>
      </c>
      <c r="W216" s="289" t="str">
        <f ca="1">IF(Table1[[#This Row],[Item Description]]="","",IF(Table1[[#This Row],[//]]="",INDIRECT(ADDRESS(ROW()-1,COLUMN())),Table1[[#This Row],[//]]))</f>
        <v/>
      </c>
      <c r="X216" s="289" t="str">
        <f ca="1">IF(Table1[[#This Row],[h_id]]="","",COUNTIF(Table1[h_id],Table1[[#This Row],[h_id]]))</f>
        <v/>
      </c>
      <c r="Y216" s="285" t="str">
        <f>IF(Table1[Item Description]="","",Table1[[#This Row],[Qty]]*Table1[[#This Row],[Unit Price]])</f>
        <v/>
      </c>
      <c r="Z216" s="285" t="str">
        <f>IF(Table1[[#This Row],[h_hargasebelumdiskon]]="","",IF(Table1[[#This Row],[Disc 1]]="",0,Table1[[#This Row],[h_hargasebelumdiskon]]*Table1[[#This Row],[Disc 1]]))</f>
        <v/>
      </c>
      <c r="AA216" s="285" t="str">
        <f>IF(Table1[[#This Row],[h_hargasebelumdiskon]]="","",IF(Table1[[#This Row],[Disc 2]]="",0,(Table1[[#This Row],[h_hargasebelumdiskon]]-Table1[[#This Row],[h_disc 1]])*Table1[[#This Row],[Disc 2]]))</f>
        <v/>
      </c>
      <c r="AB216" s="285" t="str">
        <f>IF(Table1[Item Description]="","",Table1[[#This Row],[h_disc 1]]+Table1[[#This Row],[h_disc 2]])</f>
        <v/>
      </c>
      <c r="AC216" s="285" t="str">
        <f>IF(Table1[Item Description]="","",Table1[[#This Row],[h_hargasebelumdiskon]]-Table1[[#This Row],[h_diskon]])</f>
        <v/>
      </c>
      <c r="AD216" s="285" t="str">
        <f>IF(Table1[//]="","",SUMIF(Table1[h_id],Table1[h_id],Table1[h_hargasetelahdiskon]))</f>
        <v/>
      </c>
      <c r="AE216" s="285"/>
      <c r="AF216" s="285" t="str">
        <f>Table1[[#This Row],[Item Description]]&amp;Table1[[#This Row],[Unit]]&amp;Table1[[#This Row],[Unit Price]]</f>
        <v/>
      </c>
    </row>
    <row r="217" spans="1:32" x14ac:dyDescent="0.25">
      <c r="A217" s="289" t="str">
        <f>IF(Table1[[#This Row],[No. Invoice :]]="","",ROW())</f>
        <v/>
      </c>
      <c r="B217" s="289" t="str">
        <f>IF(Table1[h_Kode Sales :_1]="","",B$1+COUNT(B$2:B216))</f>
        <v/>
      </c>
      <c r="C217" s="283" t="str">
        <f>IF(Table1[[#This Row],[H_TGL]]="","",Table1[[#This Row],[H_TGL]]+C$1-1)</f>
        <v/>
      </c>
      <c r="H217" s="289" t="str">
        <f>IF(Table1[[#This Row],[h_No. Invoice :]]="","",CONCATENATE("AM"," ",Table1[[#This Row],[h_No. Invoice :]]))</f>
        <v/>
      </c>
      <c r="I217" s="290" t="str">
        <f>CONCATENATE(UPPER(Table1[[#This Row],[h_Kode Sales :_1]])," ",Table1[[#This Row],[h_Kode Sales :_2]])</f>
        <v xml:space="preserve"> </v>
      </c>
      <c r="J217" s="289" t="str">
        <f>IF(Table1[[#This Row],[h_toko]]="","",INDEX(Table2[e],IF(Table1[[#This Row],[h_toko]]="","",MATCH(Table1[[#This Row],[h_toko]],Table2[a],0)),))</f>
        <v/>
      </c>
      <c r="O217" s="289" t="str">
        <f>IF(Table1[[#This Row],[h_Item Description]]="","",INDEX([1]!db[NB PAJAK],MATCH(Table1[[#This Row],[h_Item Description]],[1]!db[kode],0)))</f>
        <v/>
      </c>
      <c r="Q217" s="285"/>
      <c r="R217" s="286"/>
      <c r="T217" s="285" t="str">
        <f>Table1[[#This Row],[h_hargasetelahdiskon]]</f>
        <v/>
      </c>
      <c r="W217" s="289" t="str">
        <f ca="1">IF(Table1[[#This Row],[Item Description]]="","",IF(Table1[[#This Row],[//]]="",INDIRECT(ADDRESS(ROW()-1,COLUMN())),Table1[[#This Row],[//]]))</f>
        <v/>
      </c>
      <c r="X217" s="289" t="str">
        <f ca="1">IF(Table1[[#This Row],[h_id]]="","",COUNTIF(Table1[h_id],Table1[[#This Row],[h_id]]))</f>
        <v/>
      </c>
      <c r="Y217" s="285" t="str">
        <f>IF(Table1[Item Description]="","",Table1[[#This Row],[Qty]]*Table1[[#This Row],[Unit Price]])</f>
        <v/>
      </c>
      <c r="Z217" s="285" t="str">
        <f>IF(Table1[[#This Row],[h_hargasebelumdiskon]]="","",IF(Table1[[#This Row],[Disc 1]]="",0,Table1[[#This Row],[h_hargasebelumdiskon]]*Table1[[#This Row],[Disc 1]]))</f>
        <v/>
      </c>
      <c r="AA217" s="285" t="str">
        <f>IF(Table1[[#This Row],[h_hargasebelumdiskon]]="","",IF(Table1[[#This Row],[Disc 2]]="",0,(Table1[[#This Row],[h_hargasebelumdiskon]]-Table1[[#This Row],[h_disc 1]])*Table1[[#This Row],[Disc 2]]))</f>
        <v/>
      </c>
      <c r="AB217" s="285" t="str">
        <f>IF(Table1[Item Description]="","",Table1[[#This Row],[h_disc 1]]+Table1[[#This Row],[h_disc 2]])</f>
        <v/>
      </c>
      <c r="AC217" s="285" t="str">
        <f>IF(Table1[Item Description]="","",Table1[[#This Row],[h_hargasebelumdiskon]]-Table1[[#This Row],[h_diskon]])</f>
        <v/>
      </c>
      <c r="AD217" s="285" t="str">
        <f>IF(Table1[//]="","",SUMIF(Table1[h_id],Table1[h_id],Table1[h_hargasetelahdiskon]))</f>
        <v/>
      </c>
      <c r="AE217" s="285"/>
      <c r="AF217" s="285" t="str">
        <f>Table1[[#This Row],[Item Description]]&amp;Table1[[#This Row],[Unit]]&amp;Table1[[#This Row],[Unit Price]]</f>
        <v/>
      </c>
    </row>
    <row r="218" spans="1:32" x14ac:dyDescent="0.25">
      <c r="A218" s="289" t="str">
        <f>IF(Table1[[#This Row],[No. Invoice :]]="","",ROW())</f>
        <v/>
      </c>
      <c r="B218" s="289" t="str">
        <f>IF(Table1[h_Kode Sales :_1]="","",B$1+COUNT(B$2:B217))</f>
        <v/>
      </c>
      <c r="C218" s="283" t="str">
        <f>IF(Table1[[#This Row],[H_TGL]]="","",Table1[[#This Row],[H_TGL]]+C$1-1)</f>
        <v/>
      </c>
      <c r="H218" s="289" t="str">
        <f>IF(Table1[[#This Row],[h_No. Invoice :]]="","",CONCATENATE("AM"," ",Table1[[#This Row],[h_No. Invoice :]]))</f>
        <v/>
      </c>
      <c r="I218" s="290" t="str">
        <f>CONCATENATE(UPPER(Table1[[#This Row],[h_Kode Sales :_1]])," ",Table1[[#This Row],[h_Kode Sales :_2]])</f>
        <v xml:space="preserve"> </v>
      </c>
      <c r="J218" s="289" t="str">
        <f>IF(Table1[[#This Row],[h_toko]]="","",INDEX(Table2[e],IF(Table1[[#This Row],[h_toko]]="","",MATCH(Table1[[#This Row],[h_toko]],Table2[a],0)),))</f>
        <v/>
      </c>
      <c r="O218" s="289" t="s">
        <v>120</v>
      </c>
      <c r="Q218" s="285"/>
      <c r="R218" s="286"/>
      <c r="T218" s="285" t="str">
        <f>Table1[[#This Row],[h_hargasetelahdiskon]]</f>
        <v/>
      </c>
      <c r="W218" s="289" t="str">
        <f ca="1">IF(Table1[[#This Row],[Item Description]]="","",IF(Table1[[#This Row],[//]]="",INDIRECT(ADDRESS(ROW()-1,COLUMN())),Table1[[#This Row],[//]]))</f>
        <v/>
      </c>
      <c r="X218" s="289" t="str">
        <f ca="1">IF(Table1[[#This Row],[h_id]]="","",COUNTIF(Table1[h_id],Table1[[#This Row],[h_id]]))</f>
        <v/>
      </c>
      <c r="Y218" s="285" t="str">
        <f>IF(Table1[Item Description]="","",Table1[[#This Row],[Qty]]*Table1[[#This Row],[Unit Price]])</f>
        <v/>
      </c>
      <c r="Z218" s="285" t="str">
        <f>IF(Table1[[#This Row],[h_hargasebelumdiskon]]="","",IF(Table1[[#This Row],[Disc 1]]="",0,Table1[[#This Row],[h_hargasebelumdiskon]]*Table1[[#This Row],[Disc 1]]))</f>
        <v/>
      </c>
      <c r="AA218" s="285" t="str">
        <f>IF(Table1[[#This Row],[h_hargasebelumdiskon]]="","",IF(Table1[[#This Row],[Disc 2]]="",0,(Table1[[#This Row],[h_hargasebelumdiskon]]-Table1[[#This Row],[h_disc 1]])*Table1[[#This Row],[Disc 2]]))</f>
        <v/>
      </c>
      <c r="AB218" s="285" t="str">
        <f>IF(Table1[Item Description]="","",Table1[[#This Row],[h_disc 1]]+Table1[[#This Row],[h_disc 2]])</f>
        <v/>
      </c>
      <c r="AC218" s="285" t="str">
        <f>IF(Table1[Item Description]="","",Table1[[#This Row],[h_hargasebelumdiskon]]-Table1[[#This Row],[h_diskon]])</f>
        <v/>
      </c>
      <c r="AD218" s="285" t="str">
        <f>IF(Table1[//]="","",SUMIF(Table1[h_id],Table1[h_id],Table1[h_hargasetelahdiskon]))</f>
        <v/>
      </c>
      <c r="AE218" s="285"/>
      <c r="AF218" s="285" t="str">
        <f>Table1[[#This Row],[Item Description]]&amp;Table1[[#This Row],[Unit]]&amp;Table1[[#This Row],[Unit Price]]</f>
        <v/>
      </c>
    </row>
    <row r="219" spans="1:32" x14ac:dyDescent="0.25">
      <c r="A219" s="289" t="str">
        <f>IF(Table1[[#This Row],[No. Invoice :]]="","",ROW())</f>
        <v/>
      </c>
      <c r="B219" s="289" t="str">
        <f>IF(Table1[h_Kode Sales :_1]="","",B$1+COUNT(B$2:B218))</f>
        <v/>
      </c>
      <c r="C219" s="283" t="str">
        <f>IF(Table1[[#This Row],[H_TGL]]="","",Table1[[#This Row],[H_TGL]]+C$1-1)</f>
        <v/>
      </c>
      <c r="H219" s="289" t="str">
        <f>IF(Table1[[#This Row],[h_No. Invoice :]]="","",CONCATENATE("AM"," ",Table1[[#This Row],[h_No. Invoice :]]))</f>
        <v/>
      </c>
      <c r="I219" s="290" t="str">
        <f>CONCATENATE(UPPER(Table1[[#This Row],[h_Kode Sales :_1]])," ",Table1[[#This Row],[h_Kode Sales :_2]])</f>
        <v xml:space="preserve"> </v>
      </c>
      <c r="J219" s="289" t="str">
        <f>IF(Table1[[#This Row],[h_toko]]="","",INDEX(Table2[e],IF(Table1[[#This Row],[h_toko]]="","",MATCH(Table1[[#This Row],[h_toko]],Table2[a],0)),))</f>
        <v/>
      </c>
      <c r="O219" s="289" t="str">
        <f>IF(Table1[[#This Row],[h_Item Description]]="","",INDEX([1]!db[NB PAJAK],MATCH(Table1[[#This Row],[h_Item Description]],[1]!db[kode],0)))</f>
        <v/>
      </c>
      <c r="Q219" s="285"/>
      <c r="R219" s="286"/>
      <c r="T219" s="285" t="str">
        <f>Table1[[#This Row],[h_hargasetelahdiskon]]</f>
        <v/>
      </c>
      <c r="W219" s="289" t="str">
        <f ca="1">IF(Table1[[#This Row],[Item Description]]="","",IF(Table1[[#This Row],[//]]="",INDIRECT(ADDRESS(ROW()-1,COLUMN())),Table1[[#This Row],[//]]))</f>
        <v/>
      </c>
      <c r="X219" s="289" t="str">
        <f ca="1">IF(Table1[[#This Row],[h_id]]="","",COUNTIF(Table1[h_id],Table1[[#This Row],[h_id]]))</f>
        <v/>
      </c>
      <c r="Y219" s="285" t="str">
        <f>IF(Table1[Item Description]="","",Table1[[#This Row],[Qty]]*Table1[[#This Row],[Unit Price]])</f>
        <v/>
      </c>
      <c r="Z219" s="285" t="str">
        <f>IF(Table1[[#This Row],[h_hargasebelumdiskon]]="","",IF(Table1[[#This Row],[Disc 1]]="",0,Table1[[#This Row],[h_hargasebelumdiskon]]*Table1[[#This Row],[Disc 1]]))</f>
        <v/>
      </c>
      <c r="AA219" s="285" t="str">
        <f>IF(Table1[[#This Row],[h_hargasebelumdiskon]]="","",IF(Table1[[#This Row],[Disc 2]]="",0,(Table1[[#This Row],[h_hargasebelumdiskon]]-Table1[[#This Row],[h_disc 1]])*Table1[[#This Row],[Disc 2]]))</f>
        <v/>
      </c>
      <c r="AB219" s="285" t="str">
        <f>IF(Table1[Item Description]="","",Table1[[#This Row],[h_disc 1]]+Table1[[#This Row],[h_disc 2]])</f>
        <v/>
      </c>
      <c r="AC219" s="285" t="str">
        <f>IF(Table1[Item Description]="","",Table1[[#This Row],[h_hargasebelumdiskon]]-Table1[[#This Row],[h_diskon]])</f>
        <v/>
      </c>
      <c r="AD219" s="285" t="str">
        <f>IF(Table1[//]="","",SUMIF(Table1[h_id],Table1[h_id],Table1[h_hargasetelahdiskon]))</f>
        <v/>
      </c>
      <c r="AE219" s="285"/>
      <c r="AF219" s="285" t="str">
        <f>Table1[[#This Row],[Item Description]]&amp;Table1[[#This Row],[Unit]]&amp;Table1[[#This Row],[Unit Price]]</f>
        <v/>
      </c>
    </row>
    <row r="220" spans="1:32" x14ac:dyDescent="0.25">
      <c r="A220" s="289" t="str">
        <f>IF(Table1[[#This Row],[No. Invoice :]]="","",ROW())</f>
        <v/>
      </c>
      <c r="B220" s="289" t="str">
        <f>IF(Table1[h_Kode Sales :_1]="","",B$1+COUNT(B$2:B219))</f>
        <v/>
      </c>
      <c r="C220" s="283" t="str">
        <f>IF(Table1[[#This Row],[H_TGL]]="","",Table1[[#This Row],[H_TGL]]+C$1-1)</f>
        <v/>
      </c>
      <c r="H220" s="289" t="str">
        <f>IF(Table1[[#This Row],[h_No. Invoice :]]="","",CONCATENATE("AM"," ",Table1[[#This Row],[h_No. Invoice :]]))</f>
        <v/>
      </c>
      <c r="I220" s="290" t="str">
        <f>CONCATENATE(UPPER(Table1[[#This Row],[h_Kode Sales :_1]])," ",Table1[[#This Row],[h_Kode Sales :_2]])</f>
        <v xml:space="preserve"> </v>
      </c>
      <c r="J220" s="289" t="str">
        <f>IF(Table1[[#This Row],[h_toko]]="","",INDEX(Table2[e],IF(Table1[[#This Row],[h_toko]]="","",MATCH(Table1[[#This Row],[h_toko]],Table2[a],0)),))</f>
        <v/>
      </c>
      <c r="O220" s="289" t="s">
        <v>121</v>
      </c>
      <c r="Q220" s="285"/>
      <c r="R220" s="286"/>
      <c r="T220" s="285" t="str">
        <f>Table1[[#This Row],[h_hargasetelahdiskon]]</f>
        <v/>
      </c>
      <c r="W220" s="289" t="str">
        <f ca="1">IF(Table1[[#This Row],[Item Description]]="","",IF(Table1[[#This Row],[//]]="",INDIRECT(ADDRESS(ROW()-1,COLUMN())),Table1[[#This Row],[//]]))</f>
        <v/>
      </c>
      <c r="X220" s="289" t="str">
        <f ca="1">IF(Table1[[#This Row],[h_id]]="","",COUNTIF(Table1[h_id],Table1[[#This Row],[h_id]]))</f>
        <v/>
      </c>
      <c r="Y220" s="285" t="str">
        <f>IF(Table1[Item Description]="","",Table1[[#This Row],[Qty]]*Table1[[#This Row],[Unit Price]])</f>
        <v/>
      </c>
      <c r="Z220" s="285" t="str">
        <f>IF(Table1[[#This Row],[h_hargasebelumdiskon]]="","",IF(Table1[[#This Row],[Disc 1]]="",0,Table1[[#This Row],[h_hargasebelumdiskon]]*Table1[[#This Row],[Disc 1]]))</f>
        <v/>
      </c>
      <c r="AA220" s="285" t="str">
        <f>IF(Table1[[#This Row],[h_hargasebelumdiskon]]="","",IF(Table1[[#This Row],[Disc 2]]="",0,(Table1[[#This Row],[h_hargasebelumdiskon]]-Table1[[#This Row],[h_disc 1]])*Table1[[#This Row],[Disc 2]]))</f>
        <v/>
      </c>
      <c r="AB220" s="285" t="str">
        <f>IF(Table1[Item Description]="","",Table1[[#This Row],[h_disc 1]]+Table1[[#This Row],[h_disc 2]])</f>
        <v/>
      </c>
      <c r="AC220" s="285" t="str">
        <f>IF(Table1[Item Description]="","",Table1[[#This Row],[h_hargasebelumdiskon]]-Table1[[#This Row],[h_diskon]])</f>
        <v/>
      </c>
      <c r="AD220" s="285" t="str">
        <f>IF(Table1[//]="","",SUMIF(Table1[h_id],Table1[h_id],Table1[h_hargasetelahdiskon]))</f>
        <v/>
      </c>
      <c r="AE220" s="285"/>
      <c r="AF220" s="285" t="str">
        <f>Table1[[#This Row],[Item Description]]&amp;Table1[[#This Row],[Unit]]&amp;Table1[[#This Row],[Unit Price]]</f>
        <v/>
      </c>
    </row>
    <row r="221" spans="1:32" x14ac:dyDescent="0.25">
      <c r="A221" s="289" t="str">
        <f>IF(Table1[[#This Row],[No. Invoice :]]="","",ROW())</f>
        <v/>
      </c>
      <c r="B221" s="289" t="str">
        <f>IF(Table1[h_Kode Sales :_1]="","",B$1+COUNT(B$2:B219))</f>
        <v/>
      </c>
      <c r="C221" s="283" t="str">
        <f>IF(Table1[[#This Row],[H_TGL]]="","",Table1[[#This Row],[H_TGL]]+C$1-1)</f>
        <v/>
      </c>
      <c r="H221" s="289" t="str">
        <f>IF(Table1[[#This Row],[h_No. Invoice :]]="","",CONCATENATE("AM"," ",Table1[[#This Row],[h_No. Invoice :]]))</f>
        <v/>
      </c>
      <c r="I221" s="290" t="str">
        <f>CONCATENATE(UPPER(Table1[[#This Row],[h_Kode Sales :_1]])," ",Table1[[#This Row],[h_Kode Sales :_2]])</f>
        <v xml:space="preserve"> </v>
      </c>
      <c r="J221" s="289" t="str">
        <f>IF(Table1[[#This Row],[h_toko]]="","",INDEX(Table2[e],IF(Table1[[#This Row],[h_toko]]="","",MATCH(Table1[[#This Row],[h_toko]],Table2[a],0)),))</f>
        <v/>
      </c>
      <c r="O221" s="289" t="str">
        <f>IF(Table1[[#This Row],[h_Item Description]]="","",INDEX([1]!db[NB PAJAK],MATCH(Table1[[#This Row],[h_Item Description]],[1]!db[kode],0)))</f>
        <v/>
      </c>
      <c r="Q221" s="285"/>
      <c r="R221" s="286"/>
      <c r="T221" s="285" t="str">
        <f>Table1[[#This Row],[h_hargasetelahdiskon]]</f>
        <v/>
      </c>
      <c r="W221" s="289" t="str">
        <f ca="1">IF(Table1[[#This Row],[Item Description]]="","",IF(Table1[[#This Row],[//]]="",INDIRECT(ADDRESS(ROW()-1,COLUMN())),Table1[[#This Row],[//]]))</f>
        <v/>
      </c>
      <c r="X221" s="289" t="str">
        <f ca="1">IF(Table1[[#This Row],[h_id]]="","",COUNTIF(Table1[h_id],Table1[[#This Row],[h_id]]))</f>
        <v/>
      </c>
      <c r="Y221" s="285" t="str">
        <f>IF(Table1[Item Description]="","",Table1[[#This Row],[Qty]]*Table1[[#This Row],[Unit Price]])</f>
        <v/>
      </c>
      <c r="Z221" s="285" t="str">
        <f>IF(Table1[[#This Row],[h_hargasebelumdiskon]]="","",IF(Table1[[#This Row],[Disc 1]]="",0,Table1[[#This Row],[h_hargasebelumdiskon]]*Table1[[#This Row],[Disc 1]]))</f>
        <v/>
      </c>
      <c r="AA221" s="285" t="str">
        <f>IF(Table1[[#This Row],[h_hargasebelumdiskon]]="","",IF(Table1[[#This Row],[Disc 2]]="",0,(Table1[[#This Row],[h_hargasebelumdiskon]]-Table1[[#This Row],[h_disc 1]])*Table1[[#This Row],[Disc 2]]))</f>
        <v/>
      </c>
      <c r="AB221" s="285" t="str">
        <f>IF(Table1[Item Description]="","",Table1[[#This Row],[h_disc 1]]+Table1[[#This Row],[h_disc 2]])</f>
        <v/>
      </c>
      <c r="AC221" s="285" t="str">
        <f>IF(Table1[Item Description]="","",Table1[[#This Row],[h_hargasebelumdiskon]]-Table1[[#This Row],[h_diskon]])</f>
        <v/>
      </c>
      <c r="AD221" s="285" t="str">
        <f>IF(Table1[//]="","",SUMIF(Table1[h_id],Table1[h_id],Table1[h_hargasetelahdiskon]))</f>
        <v/>
      </c>
      <c r="AE221" s="285"/>
      <c r="AF221" s="285" t="str">
        <f>Table1[[#This Row],[Item Description]]&amp;Table1[[#This Row],[Unit]]&amp;Table1[[#This Row],[Unit Price]]</f>
        <v/>
      </c>
    </row>
    <row r="222" spans="1:32" x14ac:dyDescent="0.25">
      <c r="A222" s="289" t="str">
        <f>IF(Table1[[#This Row],[No. Invoice :]]="","",ROW())</f>
        <v/>
      </c>
      <c r="B222" s="289" t="str">
        <f>IF(Table1[h_Kode Sales :_1]="","",B$1+COUNT(B$2:B221))</f>
        <v/>
      </c>
      <c r="C222" s="283" t="str">
        <f>IF(Table1[[#This Row],[H_TGL]]="","",Table1[[#This Row],[H_TGL]]+C$1-1)</f>
        <v/>
      </c>
      <c r="H222" s="289" t="str">
        <f>IF(Table1[[#This Row],[h_No. Invoice :]]="","",CONCATENATE("AM"," ",Table1[[#This Row],[h_No. Invoice :]]))</f>
        <v/>
      </c>
      <c r="I222" s="290" t="str">
        <f>CONCATENATE(UPPER(Table1[[#This Row],[h_Kode Sales :_1]])," ",Table1[[#This Row],[h_Kode Sales :_2]])</f>
        <v xml:space="preserve"> </v>
      </c>
      <c r="J222" s="289" t="str">
        <f>IF(Table1[[#This Row],[h_toko]]="","",INDEX(Table2[e],IF(Table1[[#This Row],[h_toko]]="","",MATCH(Table1[[#This Row],[h_toko]],Table2[a],0)),))</f>
        <v/>
      </c>
      <c r="O222" s="289" t="str">
        <f>IF(Table1[[#This Row],[h_Item Description]]="","",INDEX([1]!db[NB PAJAK],MATCH(Table1[[#This Row],[h_Item Description]],[1]!db[kode],0)))</f>
        <v/>
      </c>
      <c r="Q222" s="285"/>
      <c r="R222" s="286"/>
      <c r="T222" s="285" t="str">
        <f>Table1[[#This Row],[h_hargasetelahdiskon]]</f>
        <v/>
      </c>
      <c r="W222" s="289" t="str">
        <f ca="1">IF(Table1[[#This Row],[Item Description]]="","",IF(Table1[[#This Row],[//]]="",INDIRECT(ADDRESS(ROW()-1,COLUMN())),Table1[[#This Row],[//]]))</f>
        <v/>
      </c>
      <c r="X222" s="289" t="str">
        <f ca="1">IF(Table1[[#This Row],[h_id]]="","",COUNTIF(Table1[h_id],Table1[[#This Row],[h_id]]))</f>
        <v/>
      </c>
      <c r="Y222" s="285" t="str">
        <f>IF(Table1[Item Description]="","",Table1[[#This Row],[Qty]]*Table1[[#This Row],[Unit Price]])</f>
        <v/>
      </c>
      <c r="Z222" s="285" t="str">
        <f>IF(Table1[[#This Row],[h_hargasebelumdiskon]]="","",IF(Table1[[#This Row],[Disc 1]]="",0,Table1[[#This Row],[h_hargasebelumdiskon]]*Table1[[#This Row],[Disc 1]]))</f>
        <v/>
      </c>
      <c r="AA222" s="285" t="str">
        <f>IF(Table1[[#This Row],[h_hargasebelumdiskon]]="","",IF(Table1[[#This Row],[Disc 2]]="",0,(Table1[[#This Row],[h_hargasebelumdiskon]]-Table1[[#This Row],[h_disc 1]])*Table1[[#This Row],[Disc 2]]))</f>
        <v/>
      </c>
      <c r="AB222" s="285" t="str">
        <f>IF(Table1[Item Description]="","",Table1[[#This Row],[h_disc 1]]+Table1[[#This Row],[h_disc 2]])</f>
        <v/>
      </c>
      <c r="AC222" s="285" t="str">
        <f>IF(Table1[Item Description]="","",Table1[[#This Row],[h_hargasebelumdiskon]]-Table1[[#This Row],[h_diskon]])</f>
        <v/>
      </c>
      <c r="AD222" s="285" t="str">
        <f>IF(Table1[//]="","",SUMIF(Table1[h_id],Table1[h_id],Table1[h_hargasetelahdiskon]))</f>
        <v/>
      </c>
      <c r="AE222" s="285"/>
      <c r="AF222" s="285" t="str">
        <f>Table1[[#This Row],[Item Description]]&amp;Table1[[#This Row],[Unit]]&amp;Table1[[#This Row],[Unit Price]]</f>
        <v/>
      </c>
    </row>
    <row r="223" spans="1:32" x14ac:dyDescent="0.25">
      <c r="A223" s="289" t="str">
        <f>IF(Table1[[#This Row],[No. Invoice :]]="","",ROW())</f>
        <v/>
      </c>
      <c r="B223" s="289" t="str">
        <f>IF(Table1[h_Kode Sales :_1]="","",B$1+COUNT(B$2:B222))</f>
        <v/>
      </c>
      <c r="C223" s="283" t="str">
        <f>IF(Table1[[#This Row],[H_TGL]]="","",Table1[[#This Row],[H_TGL]]+C$1-1)</f>
        <v/>
      </c>
      <c r="H223" s="289" t="str">
        <f>IF(Table1[[#This Row],[h_No. Invoice :]]="","",CONCATENATE("AM"," ",Table1[[#This Row],[h_No. Invoice :]]))</f>
        <v/>
      </c>
      <c r="I223" s="290" t="str">
        <f>CONCATENATE(UPPER(Table1[[#This Row],[h_Kode Sales :_1]])," ",Table1[[#This Row],[h_Kode Sales :_2]])</f>
        <v xml:space="preserve"> </v>
      </c>
      <c r="J223" s="289" t="str">
        <f>IF(Table1[[#This Row],[h_toko]]="","",INDEX(Table2[e],IF(Table1[[#This Row],[h_toko]]="","",MATCH(Table1[[#This Row],[h_toko]],Table2[a],0)),))</f>
        <v/>
      </c>
      <c r="O223" s="289" t="str">
        <f>IF(Table1[[#This Row],[h_Item Description]]="","",INDEX([1]!db[NB PAJAK],MATCH(Table1[[#This Row],[h_Item Description]],[1]!db[kode],0)))</f>
        <v/>
      </c>
      <c r="Q223" s="285"/>
      <c r="R223" s="286"/>
      <c r="T223" s="285" t="str">
        <f>Table1[[#This Row],[h_hargasetelahdiskon]]</f>
        <v/>
      </c>
      <c r="W223" s="289" t="str">
        <f ca="1">IF(Table1[[#This Row],[Item Description]]="","",IF(Table1[[#This Row],[//]]="",INDIRECT(ADDRESS(ROW()-1,COLUMN())),Table1[[#This Row],[//]]))</f>
        <v/>
      </c>
      <c r="X223" s="289" t="str">
        <f ca="1">IF(Table1[[#This Row],[h_id]]="","",COUNTIF(Table1[h_id],Table1[[#This Row],[h_id]]))</f>
        <v/>
      </c>
      <c r="Y223" s="285" t="str">
        <f>IF(Table1[Item Description]="","",Table1[[#This Row],[Qty]]*Table1[[#This Row],[Unit Price]])</f>
        <v/>
      </c>
      <c r="Z223" s="285" t="str">
        <f>IF(Table1[[#This Row],[h_hargasebelumdiskon]]="","",IF(Table1[[#This Row],[Disc 1]]="",0,Table1[[#This Row],[h_hargasebelumdiskon]]*Table1[[#This Row],[Disc 1]]))</f>
        <v/>
      </c>
      <c r="AA223" s="285" t="str">
        <f>IF(Table1[[#This Row],[h_hargasebelumdiskon]]="","",IF(Table1[[#This Row],[Disc 2]]="",0,(Table1[[#This Row],[h_hargasebelumdiskon]]-Table1[[#This Row],[h_disc 1]])*Table1[[#This Row],[Disc 2]]))</f>
        <v/>
      </c>
      <c r="AB223" s="285" t="str">
        <f>IF(Table1[Item Description]="","",Table1[[#This Row],[h_disc 1]]+Table1[[#This Row],[h_disc 2]])</f>
        <v/>
      </c>
      <c r="AC223" s="285" t="str">
        <f>IF(Table1[Item Description]="","",Table1[[#This Row],[h_hargasebelumdiskon]]-Table1[[#This Row],[h_diskon]])</f>
        <v/>
      </c>
      <c r="AD223" s="285" t="str">
        <f>IF(Table1[//]="","",SUMIF(Table1[h_id],Table1[h_id],Table1[h_hargasetelahdiskon]))</f>
        <v/>
      </c>
      <c r="AE223" s="285"/>
      <c r="AF223" s="285" t="str">
        <f>Table1[[#This Row],[Item Description]]&amp;Table1[[#This Row],[Unit]]&amp;Table1[[#This Row],[Unit Price]]</f>
        <v/>
      </c>
    </row>
    <row r="224" spans="1:32" x14ac:dyDescent="0.25">
      <c r="A224" s="289" t="str">
        <f>IF(Table1[[#This Row],[No. Invoice :]]="","",ROW())</f>
        <v/>
      </c>
      <c r="B224" s="289" t="str">
        <f>IF(Table1[h_Kode Sales :_1]="","",B$1+COUNT(B$2:B223))</f>
        <v/>
      </c>
      <c r="C224" s="283" t="str">
        <f>IF(Table1[[#This Row],[H_TGL]]="","",Table1[[#This Row],[H_TGL]]+C$1-1)</f>
        <v/>
      </c>
      <c r="H224" s="289" t="str">
        <f>IF(Table1[[#This Row],[h_No. Invoice :]]="","",CONCATENATE("AM"," ",Table1[[#This Row],[h_No. Invoice :]]))</f>
        <v/>
      </c>
      <c r="I224" s="290" t="str">
        <f>CONCATENATE(UPPER(Table1[[#This Row],[h_Kode Sales :_1]])," ",Table1[[#This Row],[h_Kode Sales :_2]])</f>
        <v xml:space="preserve"> </v>
      </c>
      <c r="J224" s="289" t="str">
        <f>IF(Table1[[#This Row],[h_toko]]="","",INDEX(Table2[e],IF(Table1[[#This Row],[h_toko]]="","",MATCH(Table1[[#This Row],[h_toko]],Table2[a],0)),))</f>
        <v/>
      </c>
      <c r="O224" s="289" t="str">
        <f>IF(Table1[[#This Row],[h_Item Description]]="","",INDEX([1]!db[NB PAJAK],MATCH(Table1[[#This Row],[h_Item Description]],[1]!db[kode],0)))</f>
        <v/>
      </c>
      <c r="Q224" s="285"/>
      <c r="R224" s="286"/>
      <c r="T224" s="285" t="str">
        <f>Table1[[#This Row],[h_hargasetelahdiskon]]</f>
        <v/>
      </c>
      <c r="W224" s="289" t="str">
        <f ca="1">IF(Table1[[#This Row],[Item Description]]="","",IF(Table1[[#This Row],[//]]="",INDIRECT(ADDRESS(ROW()-1,COLUMN())),Table1[[#This Row],[//]]))</f>
        <v/>
      </c>
      <c r="X224" s="289" t="str">
        <f ca="1">IF(Table1[[#This Row],[h_id]]="","",COUNTIF(Table1[h_id],Table1[[#This Row],[h_id]]))</f>
        <v/>
      </c>
      <c r="Y224" s="285" t="str">
        <f>IF(Table1[Item Description]="","",Table1[[#This Row],[Qty]]*Table1[[#This Row],[Unit Price]])</f>
        <v/>
      </c>
      <c r="Z224" s="285" t="str">
        <f>IF(Table1[[#This Row],[h_hargasebelumdiskon]]="","",IF(Table1[[#This Row],[Disc 1]]="",0,Table1[[#This Row],[h_hargasebelumdiskon]]*Table1[[#This Row],[Disc 1]]))</f>
        <v/>
      </c>
      <c r="AA224" s="285" t="str">
        <f>IF(Table1[[#This Row],[h_hargasebelumdiskon]]="","",IF(Table1[[#This Row],[Disc 2]]="",0,(Table1[[#This Row],[h_hargasebelumdiskon]]-Table1[[#This Row],[h_disc 1]])*Table1[[#This Row],[Disc 2]]))</f>
        <v/>
      </c>
      <c r="AB224" s="285" t="str">
        <f>IF(Table1[Item Description]="","",Table1[[#This Row],[h_disc 1]]+Table1[[#This Row],[h_disc 2]])</f>
        <v/>
      </c>
      <c r="AC224" s="285" t="str">
        <f>IF(Table1[Item Description]="","",Table1[[#This Row],[h_hargasebelumdiskon]]-Table1[[#This Row],[h_diskon]])</f>
        <v/>
      </c>
      <c r="AD224" s="285" t="str">
        <f>IF(Table1[//]="","",SUMIF(Table1[h_id],Table1[h_id],Table1[h_hargasetelahdiskon]))</f>
        <v/>
      </c>
      <c r="AE224" s="285"/>
      <c r="AF224" s="285" t="str">
        <f>Table1[[#This Row],[Item Description]]&amp;Table1[[#This Row],[Unit]]&amp;Table1[[#This Row],[Unit Price]]</f>
        <v/>
      </c>
    </row>
    <row r="225" spans="1:32" x14ac:dyDescent="0.25">
      <c r="A225" s="289" t="str">
        <f>IF(Table1[[#This Row],[No. Invoice :]]="","",ROW())</f>
        <v/>
      </c>
      <c r="B225" s="289" t="str">
        <f>IF(Table1[h_Kode Sales :_1]="","",B$1+COUNT(B$2:B224))</f>
        <v/>
      </c>
      <c r="C225" s="283" t="str">
        <f>IF(Table1[[#This Row],[H_TGL]]="","",Table1[[#This Row],[H_TGL]]+C$1-1)</f>
        <v/>
      </c>
      <c r="H225" s="289" t="str">
        <f>IF(Table1[[#This Row],[h_No. Invoice :]]="","",CONCATENATE("AM"," ",Table1[[#This Row],[h_No. Invoice :]]))</f>
        <v/>
      </c>
      <c r="I225" s="290" t="str">
        <f>CONCATENATE(UPPER(Table1[[#This Row],[h_Kode Sales :_1]])," ",Table1[[#This Row],[h_Kode Sales :_2]])</f>
        <v xml:space="preserve"> </v>
      </c>
      <c r="J225" s="289" t="str">
        <f>IF(Table1[[#This Row],[h_toko]]="","",INDEX(Table2[e],IF(Table1[[#This Row],[h_toko]]="","",MATCH(Table1[[#This Row],[h_toko]],Table2[a],0)),))</f>
        <v/>
      </c>
      <c r="O225" s="289" t="str">
        <f>IF(Table1[[#This Row],[h_Item Description]]="","",INDEX([1]!db[NB PAJAK],MATCH(Table1[[#This Row],[h_Item Description]],[1]!db[kode],0)))</f>
        <v/>
      </c>
      <c r="Q225" s="285"/>
      <c r="R225" s="286"/>
      <c r="T225" s="285" t="str">
        <f>Table1[[#This Row],[h_hargasetelahdiskon]]</f>
        <v/>
      </c>
      <c r="W225" s="289" t="str">
        <f ca="1">IF(Table1[[#This Row],[Item Description]]="","",IF(Table1[[#This Row],[//]]="",INDIRECT(ADDRESS(ROW()-1,COLUMN())),Table1[[#This Row],[//]]))</f>
        <v/>
      </c>
      <c r="X225" s="289" t="str">
        <f ca="1">IF(Table1[[#This Row],[h_id]]="","",COUNTIF(Table1[h_id],Table1[[#This Row],[h_id]]))</f>
        <v/>
      </c>
      <c r="Y225" s="285" t="str">
        <f>IF(Table1[Item Description]="","",Table1[[#This Row],[Qty]]*Table1[[#This Row],[Unit Price]])</f>
        <v/>
      </c>
      <c r="Z225" s="285" t="str">
        <f>IF(Table1[[#This Row],[h_hargasebelumdiskon]]="","",IF(Table1[[#This Row],[Disc 1]]="",0,Table1[[#This Row],[h_hargasebelumdiskon]]*Table1[[#This Row],[Disc 1]]))</f>
        <v/>
      </c>
      <c r="AA225" s="285" t="str">
        <f>IF(Table1[[#This Row],[h_hargasebelumdiskon]]="","",IF(Table1[[#This Row],[Disc 2]]="",0,(Table1[[#This Row],[h_hargasebelumdiskon]]-Table1[[#This Row],[h_disc 1]])*Table1[[#This Row],[Disc 2]]))</f>
        <v/>
      </c>
      <c r="AB225" s="285" t="str">
        <f>IF(Table1[Item Description]="","",Table1[[#This Row],[h_disc 1]]+Table1[[#This Row],[h_disc 2]])</f>
        <v/>
      </c>
      <c r="AC225" s="285" t="str">
        <f>IF(Table1[Item Description]="","",Table1[[#This Row],[h_hargasebelumdiskon]]-Table1[[#This Row],[h_diskon]])</f>
        <v/>
      </c>
      <c r="AD225" s="285" t="str">
        <f>IF(Table1[//]="","",SUMIF(Table1[h_id],Table1[h_id],Table1[h_hargasetelahdiskon]))</f>
        <v/>
      </c>
      <c r="AE225" s="285"/>
      <c r="AF225" s="285" t="str">
        <f>Table1[[#This Row],[Item Description]]&amp;Table1[[#This Row],[Unit]]&amp;Table1[[#This Row],[Unit Price]]</f>
        <v/>
      </c>
    </row>
    <row r="226" spans="1:32" x14ac:dyDescent="0.25">
      <c r="A226" s="289" t="str">
        <f>IF(Table1[[#This Row],[No. Invoice :]]="","",ROW())</f>
        <v/>
      </c>
      <c r="B226" s="289" t="str">
        <f>IF(Table1[h_Kode Sales :_1]="","",B$1+COUNT(B$2:B225))</f>
        <v/>
      </c>
      <c r="C226" s="283" t="str">
        <f>IF(Table1[[#This Row],[H_TGL]]="","",Table1[[#This Row],[H_TGL]]+C$1-1)</f>
        <v/>
      </c>
      <c r="H226" s="289" t="str">
        <f>IF(Table1[[#This Row],[h_No. Invoice :]]="","",CONCATENATE("AM"," ",Table1[[#This Row],[h_No. Invoice :]]))</f>
        <v/>
      </c>
      <c r="I226" s="290" t="str">
        <f>CONCATENATE(UPPER(Table1[[#This Row],[h_Kode Sales :_1]])," ",Table1[[#This Row],[h_Kode Sales :_2]])</f>
        <v xml:space="preserve"> </v>
      </c>
      <c r="J226" s="289" t="str">
        <f>IF(Table1[[#This Row],[h_toko]]="","",INDEX(Table2[e],IF(Table1[[#This Row],[h_toko]]="","",MATCH(Table1[[#This Row],[h_toko]],Table2[a],0)),))</f>
        <v/>
      </c>
      <c r="O226" s="289" t="str">
        <f>IF(Table1[[#This Row],[h_Item Description]]="","",INDEX([1]!db[NB PAJAK],MATCH(Table1[[#This Row],[h_Item Description]],[1]!db[kode],0)))</f>
        <v/>
      </c>
      <c r="Q226" s="285"/>
      <c r="R226" s="286"/>
      <c r="T226" s="285" t="str">
        <f>Table1[[#This Row],[h_hargasetelahdiskon]]</f>
        <v/>
      </c>
      <c r="W226" s="289" t="str">
        <f ca="1">IF(Table1[[#This Row],[Item Description]]="","",IF(Table1[[#This Row],[//]]="",INDIRECT(ADDRESS(ROW()-1,COLUMN())),Table1[[#This Row],[//]]))</f>
        <v/>
      </c>
      <c r="X226" s="289" t="str">
        <f ca="1">IF(Table1[[#This Row],[h_id]]="","",COUNTIF(Table1[h_id],Table1[[#This Row],[h_id]]))</f>
        <v/>
      </c>
      <c r="Y226" s="285" t="str">
        <f>IF(Table1[Item Description]="","",Table1[[#This Row],[Qty]]*Table1[[#This Row],[Unit Price]])</f>
        <v/>
      </c>
      <c r="Z226" s="285" t="str">
        <f>IF(Table1[[#This Row],[h_hargasebelumdiskon]]="","",IF(Table1[[#This Row],[Disc 1]]="",0,Table1[[#This Row],[h_hargasebelumdiskon]]*Table1[[#This Row],[Disc 1]]))</f>
        <v/>
      </c>
      <c r="AA226" s="285" t="str">
        <f>IF(Table1[[#This Row],[h_hargasebelumdiskon]]="","",IF(Table1[[#This Row],[Disc 2]]="",0,(Table1[[#This Row],[h_hargasebelumdiskon]]-Table1[[#This Row],[h_disc 1]])*Table1[[#This Row],[Disc 2]]))</f>
        <v/>
      </c>
      <c r="AB226" s="285" t="str">
        <f>IF(Table1[Item Description]="","",Table1[[#This Row],[h_disc 1]]+Table1[[#This Row],[h_disc 2]])</f>
        <v/>
      </c>
      <c r="AC226" s="285" t="str">
        <f>IF(Table1[Item Description]="","",Table1[[#This Row],[h_hargasebelumdiskon]]-Table1[[#This Row],[h_diskon]])</f>
        <v/>
      </c>
      <c r="AD226" s="285" t="str">
        <f>IF(Table1[//]="","",SUMIF(Table1[h_id],Table1[h_id],Table1[h_hargasetelahdiskon]))</f>
        <v/>
      </c>
      <c r="AE226" s="285"/>
      <c r="AF226" s="285" t="str">
        <f>Table1[[#This Row],[Item Description]]&amp;Table1[[#This Row],[Unit]]&amp;Table1[[#This Row],[Unit Price]]</f>
        <v/>
      </c>
    </row>
    <row r="227" spans="1:32" x14ac:dyDescent="0.25">
      <c r="A227" s="289" t="str">
        <f>IF(Table1[[#This Row],[No. Invoice :]]="","",ROW())</f>
        <v/>
      </c>
      <c r="B227" s="289" t="str">
        <f>IF(Table1[h_Kode Sales :_1]="","",B$1+COUNT(B$2:B226))</f>
        <v/>
      </c>
      <c r="C227" s="283" t="str">
        <f>IF(Table1[[#This Row],[H_TGL]]="","",Table1[[#This Row],[H_TGL]]+C$1-1)</f>
        <v/>
      </c>
      <c r="H227" s="289" t="str">
        <f>IF(Table1[[#This Row],[h_No. Invoice :]]="","",CONCATENATE("AM"," ",Table1[[#This Row],[h_No. Invoice :]]))</f>
        <v/>
      </c>
      <c r="I227" s="290" t="str">
        <f>CONCATENATE(UPPER(Table1[[#This Row],[h_Kode Sales :_1]])," ",Table1[[#This Row],[h_Kode Sales :_2]])</f>
        <v xml:space="preserve"> </v>
      </c>
      <c r="J227" s="289" t="str">
        <f>IF(Table1[[#This Row],[h_toko]]="","",INDEX(Table2[e],IF(Table1[[#This Row],[h_toko]]="","",MATCH(Table1[[#This Row],[h_toko]],Table2[a],0)),))</f>
        <v/>
      </c>
      <c r="O227" s="289" t="str">
        <f>IF(Table1[[#This Row],[h_Item Description]]="","",INDEX([1]!db[NB PAJAK],MATCH(Table1[[#This Row],[h_Item Description]],[1]!db[kode],0)))</f>
        <v/>
      </c>
      <c r="Q227" s="285"/>
      <c r="R227" s="286"/>
      <c r="T227" s="285" t="str">
        <f>Table1[[#This Row],[h_hargasetelahdiskon]]</f>
        <v/>
      </c>
      <c r="W227" s="289" t="str">
        <f ca="1">IF(Table1[[#This Row],[Item Description]]="","",IF(Table1[[#This Row],[//]]="",INDIRECT(ADDRESS(ROW()-1,COLUMN())),Table1[[#This Row],[//]]))</f>
        <v/>
      </c>
      <c r="X227" s="289" t="str">
        <f ca="1">IF(Table1[[#This Row],[h_id]]="","",COUNTIF(Table1[h_id],Table1[[#This Row],[h_id]]))</f>
        <v/>
      </c>
      <c r="Y227" s="285" t="str">
        <f>IF(Table1[Item Description]="","",Table1[[#This Row],[Qty]]*Table1[[#This Row],[Unit Price]])</f>
        <v/>
      </c>
      <c r="Z227" s="285" t="str">
        <f>IF(Table1[[#This Row],[h_hargasebelumdiskon]]="","",IF(Table1[[#This Row],[Disc 1]]="",0,Table1[[#This Row],[h_hargasebelumdiskon]]*Table1[[#This Row],[Disc 1]]))</f>
        <v/>
      </c>
      <c r="AA227" s="285" t="str">
        <f>IF(Table1[[#This Row],[h_hargasebelumdiskon]]="","",IF(Table1[[#This Row],[Disc 2]]="",0,(Table1[[#This Row],[h_hargasebelumdiskon]]-Table1[[#This Row],[h_disc 1]])*Table1[[#This Row],[Disc 2]]))</f>
        <v/>
      </c>
      <c r="AB227" s="285" t="str">
        <f>IF(Table1[Item Description]="","",Table1[[#This Row],[h_disc 1]]+Table1[[#This Row],[h_disc 2]])</f>
        <v/>
      </c>
      <c r="AC227" s="285" t="str">
        <f>IF(Table1[Item Description]="","",Table1[[#This Row],[h_hargasebelumdiskon]]-Table1[[#This Row],[h_diskon]])</f>
        <v/>
      </c>
      <c r="AD227" s="285" t="str">
        <f>IF(Table1[//]="","",SUMIF(Table1[h_id],Table1[h_id],Table1[h_hargasetelahdiskon]))</f>
        <v/>
      </c>
      <c r="AE227" s="285"/>
      <c r="AF227" s="285" t="str">
        <f>Table1[[#This Row],[Item Description]]&amp;Table1[[#This Row],[Unit]]&amp;Table1[[#This Row],[Unit Price]]</f>
        <v/>
      </c>
    </row>
    <row r="228" spans="1:32" x14ac:dyDescent="0.25">
      <c r="A228" s="289" t="str">
        <f>IF(Table1[[#This Row],[No. Invoice :]]="","",ROW())</f>
        <v/>
      </c>
      <c r="B228" s="289" t="str">
        <f>IF(Table1[h_Kode Sales :_1]="","",B$1+COUNT(B$2:B227))</f>
        <v/>
      </c>
      <c r="C228" s="283" t="str">
        <f>IF(Table1[[#This Row],[H_TGL]]="","",Table1[[#This Row],[H_TGL]]+C$1-1)</f>
        <v/>
      </c>
      <c r="H228" s="289" t="str">
        <f>IF(Table1[[#This Row],[h_No. Invoice :]]="","",CONCATENATE("AM"," ",Table1[[#This Row],[h_No. Invoice :]]))</f>
        <v/>
      </c>
      <c r="I228" s="290" t="str">
        <f>CONCATENATE(UPPER(Table1[[#This Row],[h_Kode Sales :_1]])," ",Table1[[#This Row],[h_Kode Sales :_2]])</f>
        <v xml:space="preserve"> </v>
      </c>
      <c r="J228" s="289" t="str">
        <f>IF(Table1[[#This Row],[h_toko]]="","",INDEX(Table2[e],IF(Table1[[#This Row],[h_toko]]="","",MATCH(Table1[[#This Row],[h_toko]],Table2[a],0)),))</f>
        <v/>
      </c>
      <c r="O228" s="289" t="str">
        <f>IF(Table1[[#This Row],[h_Item Description]]="","",INDEX([1]!db[NB PAJAK],MATCH(Table1[[#This Row],[h_Item Description]],[1]!db[kode],0)))</f>
        <v/>
      </c>
      <c r="Q228" s="285"/>
      <c r="R228" s="286"/>
      <c r="T228" s="285" t="str">
        <f>Table1[[#This Row],[h_hargasetelahdiskon]]</f>
        <v/>
      </c>
      <c r="W228" s="289" t="str">
        <f ca="1">IF(Table1[[#This Row],[Item Description]]="","",IF(Table1[[#This Row],[//]]="",INDIRECT(ADDRESS(ROW()-1,COLUMN())),Table1[[#This Row],[//]]))</f>
        <v/>
      </c>
      <c r="X228" s="289" t="str">
        <f ca="1">IF(Table1[[#This Row],[h_id]]="","",COUNTIF(Table1[h_id],Table1[[#This Row],[h_id]]))</f>
        <v/>
      </c>
      <c r="Y228" s="285" t="str">
        <f>IF(Table1[Item Description]="","",Table1[[#This Row],[Qty]]*Table1[[#This Row],[Unit Price]])</f>
        <v/>
      </c>
      <c r="Z228" s="285" t="str">
        <f>IF(Table1[[#This Row],[h_hargasebelumdiskon]]="","",IF(Table1[[#This Row],[Disc 1]]="",0,Table1[[#This Row],[h_hargasebelumdiskon]]*Table1[[#This Row],[Disc 1]]))</f>
        <v/>
      </c>
      <c r="AA228" s="285" t="str">
        <f>IF(Table1[[#This Row],[h_hargasebelumdiskon]]="","",IF(Table1[[#This Row],[Disc 2]]="",0,(Table1[[#This Row],[h_hargasebelumdiskon]]-Table1[[#This Row],[h_disc 1]])*Table1[[#This Row],[Disc 2]]))</f>
        <v/>
      </c>
      <c r="AB228" s="285" t="str">
        <f>IF(Table1[Item Description]="","",Table1[[#This Row],[h_disc 1]]+Table1[[#This Row],[h_disc 2]])</f>
        <v/>
      </c>
      <c r="AC228" s="285" t="str">
        <f>IF(Table1[Item Description]="","",Table1[[#This Row],[h_hargasebelumdiskon]]-Table1[[#This Row],[h_diskon]])</f>
        <v/>
      </c>
      <c r="AD228" s="285" t="str">
        <f>IF(Table1[//]="","",SUMIF(Table1[h_id],Table1[h_id],Table1[h_hargasetelahdiskon]))</f>
        <v/>
      </c>
      <c r="AE228" s="285"/>
      <c r="AF228" s="285" t="str">
        <f>Table1[[#This Row],[Item Description]]&amp;Table1[[#This Row],[Unit]]&amp;Table1[[#This Row],[Unit Price]]</f>
        <v/>
      </c>
    </row>
    <row r="229" spans="1:32" x14ac:dyDescent="0.25">
      <c r="A229" s="289" t="str">
        <f>IF(Table1[[#This Row],[No. Invoice :]]="","",ROW())</f>
        <v/>
      </c>
      <c r="B229" s="289" t="str">
        <f>IF(Table1[h_Kode Sales :_1]="","",B$1+COUNT(B$2:B228))</f>
        <v/>
      </c>
      <c r="C229" s="283" t="str">
        <f>IF(Table1[[#This Row],[H_TGL]]="","",Table1[[#This Row],[H_TGL]]+C$1-1)</f>
        <v/>
      </c>
      <c r="H229" s="289" t="str">
        <f>IF(Table1[[#This Row],[h_No. Invoice :]]="","",CONCATENATE("AM"," ",Table1[[#This Row],[h_No. Invoice :]]))</f>
        <v/>
      </c>
      <c r="I229" s="290" t="str">
        <f>CONCATENATE(UPPER(Table1[[#This Row],[h_Kode Sales :_1]])," ",Table1[[#This Row],[h_Kode Sales :_2]])</f>
        <v xml:space="preserve"> </v>
      </c>
      <c r="J229" s="289" t="str">
        <f>IF(Table1[[#This Row],[h_toko]]="","",INDEX(Table2[e],IF(Table1[[#This Row],[h_toko]]="","",MATCH(Table1[[#This Row],[h_toko]],Table2[a],0)),))</f>
        <v/>
      </c>
      <c r="O229" s="289" t="str">
        <f>IF(Table1[[#This Row],[h_Item Description]]="","",INDEX([1]!db[NB PAJAK],MATCH(Table1[[#This Row],[h_Item Description]],[1]!db[kode],0)))</f>
        <v/>
      </c>
      <c r="Q229" s="285"/>
      <c r="R229" s="286"/>
      <c r="T229" s="285" t="str">
        <f>Table1[[#This Row],[h_hargasetelahdiskon]]</f>
        <v/>
      </c>
      <c r="W229" s="289" t="str">
        <f ca="1">IF(Table1[[#This Row],[Item Description]]="","",IF(Table1[[#This Row],[//]]="",INDIRECT(ADDRESS(ROW()-1,COLUMN())),Table1[[#This Row],[//]]))</f>
        <v/>
      </c>
      <c r="X229" s="289" t="str">
        <f ca="1">IF(Table1[[#This Row],[h_id]]="","",COUNTIF(Table1[h_id],Table1[[#This Row],[h_id]]))</f>
        <v/>
      </c>
      <c r="Y229" s="285" t="str">
        <f>IF(Table1[Item Description]="","",Table1[[#This Row],[Qty]]*Table1[[#This Row],[Unit Price]])</f>
        <v/>
      </c>
      <c r="Z229" s="285" t="str">
        <f>IF(Table1[[#This Row],[h_hargasebelumdiskon]]="","",IF(Table1[[#This Row],[Disc 1]]="",0,Table1[[#This Row],[h_hargasebelumdiskon]]*Table1[[#This Row],[Disc 1]]))</f>
        <v/>
      </c>
      <c r="AA229" s="285" t="str">
        <f>IF(Table1[[#This Row],[h_hargasebelumdiskon]]="","",IF(Table1[[#This Row],[Disc 2]]="",0,(Table1[[#This Row],[h_hargasebelumdiskon]]-Table1[[#This Row],[h_disc 1]])*Table1[[#This Row],[Disc 2]]))</f>
        <v/>
      </c>
      <c r="AB229" s="285" t="str">
        <f>IF(Table1[Item Description]="","",Table1[[#This Row],[h_disc 1]]+Table1[[#This Row],[h_disc 2]])</f>
        <v/>
      </c>
      <c r="AC229" s="285" t="str">
        <f>IF(Table1[Item Description]="","",Table1[[#This Row],[h_hargasebelumdiskon]]-Table1[[#This Row],[h_diskon]])</f>
        <v/>
      </c>
      <c r="AD229" s="285" t="str">
        <f>IF(Table1[//]="","",SUMIF(Table1[h_id],Table1[h_id],Table1[h_hargasetelahdiskon]))</f>
        <v/>
      </c>
      <c r="AE229" s="285"/>
      <c r="AF229" s="285" t="str">
        <f>Table1[[#This Row],[Item Description]]&amp;Table1[[#This Row],[Unit]]&amp;Table1[[#This Row],[Unit Price]]</f>
        <v/>
      </c>
    </row>
    <row r="230" spans="1:32" x14ac:dyDescent="0.25">
      <c r="A230" s="289" t="str">
        <f>IF(Table1[[#This Row],[No. Invoice :]]="","",ROW())</f>
        <v/>
      </c>
      <c r="B230" s="289" t="str">
        <f>IF(Table1[h_Kode Sales :_1]="","",B$1+COUNT(B$2:B229))</f>
        <v/>
      </c>
      <c r="C230" s="283" t="str">
        <f>IF(Table1[[#This Row],[H_TGL]]="","",Table1[[#This Row],[H_TGL]]+C$1-1)</f>
        <v/>
      </c>
      <c r="H230" s="289" t="str">
        <f>IF(Table1[[#This Row],[h_No. Invoice :]]="","",CONCATENATE("AM"," ",Table1[[#This Row],[h_No. Invoice :]]))</f>
        <v/>
      </c>
      <c r="I230" s="290" t="str">
        <f>CONCATENATE(UPPER(Table1[[#This Row],[h_Kode Sales :_1]])," ",Table1[[#This Row],[h_Kode Sales :_2]])</f>
        <v xml:space="preserve"> </v>
      </c>
      <c r="J230" s="289" t="str">
        <f>IF(Table1[[#This Row],[h_toko]]="","",INDEX(Table2[e],IF(Table1[[#This Row],[h_toko]]="","",MATCH(Table1[[#This Row],[h_toko]],Table2[a],0)),))</f>
        <v/>
      </c>
      <c r="O230" s="289" t="str">
        <f>IF(Table1[[#This Row],[h_Item Description]]="","",INDEX([1]!db[NB PAJAK],MATCH(Table1[[#This Row],[h_Item Description]],[1]!db[kode],0)))</f>
        <v/>
      </c>
      <c r="P230" s="289"/>
      <c r="Q230" s="285"/>
      <c r="R230" s="286"/>
      <c r="T230" s="285" t="str">
        <f>Table1[[#This Row],[h_hargasetelahdiskon]]</f>
        <v/>
      </c>
      <c r="W230" s="289" t="str">
        <f ca="1">IF(Table1[[#This Row],[Item Description]]="","",IF(Table1[[#This Row],[//]]="",INDIRECT(ADDRESS(ROW()-1,COLUMN())),Table1[[#This Row],[//]]))</f>
        <v/>
      </c>
      <c r="X230" s="289" t="str">
        <f ca="1">IF(Table1[[#This Row],[h_id]]="","",COUNTIF(Table1[h_id],Table1[[#This Row],[h_id]]))</f>
        <v/>
      </c>
      <c r="Y230" s="285" t="str">
        <f>IF(Table1[Item Description]="","",Table1[[#This Row],[Qty]]*Table1[[#This Row],[Unit Price]])</f>
        <v/>
      </c>
      <c r="Z230" s="285" t="str">
        <f>IF(Table1[[#This Row],[h_hargasebelumdiskon]]="","",IF(Table1[[#This Row],[Disc 1]]="",0,Table1[[#This Row],[h_hargasebelumdiskon]]*Table1[[#This Row],[Disc 1]]))</f>
        <v/>
      </c>
      <c r="AA230" s="285" t="str">
        <f>IF(Table1[[#This Row],[h_hargasebelumdiskon]]="","",IF(Table1[[#This Row],[Disc 2]]="",0,(Table1[[#This Row],[h_hargasebelumdiskon]]-Table1[[#This Row],[h_disc 1]])*Table1[[#This Row],[Disc 2]]))</f>
        <v/>
      </c>
      <c r="AB230" s="285" t="str">
        <f>IF(Table1[Item Description]="","",Table1[[#This Row],[h_disc 1]]+Table1[[#This Row],[h_disc 2]])</f>
        <v/>
      </c>
      <c r="AC230" s="285" t="str">
        <f>IF(Table1[Item Description]="","",Table1[[#This Row],[h_hargasebelumdiskon]]-Table1[[#This Row],[h_diskon]])</f>
        <v/>
      </c>
      <c r="AD230" s="285" t="str">
        <f>IF(Table1[//]="","",SUMIF(Table1[h_id],Table1[h_id],Table1[h_hargasetelahdiskon]))</f>
        <v/>
      </c>
      <c r="AE230" s="285"/>
      <c r="AF230" s="285" t="str">
        <f>Table1[[#This Row],[Item Description]]&amp;Table1[[#This Row],[Unit]]&amp;Table1[[#This Row],[Unit Price]]</f>
        <v/>
      </c>
    </row>
    <row r="231" spans="1:32" x14ac:dyDescent="0.25">
      <c r="A231" s="289" t="str">
        <f>IF(Table1[[#This Row],[No. Invoice :]]="","",ROW())</f>
        <v/>
      </c>
      <c r="B231" s="289" t="str">
        <f>IF(Table1[h_Kode Sales :_1]="","",B$1+COUNT(B$2:B230))</f>
        <v/>
      </c>
      <c r="C231" s="283" t="str">
        <f>IF(Table1[[#This Row],[H_TGL]]="","",Table1[[#This Row],[H_TGL]]+C$1-1)</f>
        <v/>
      </c>
      <c r="H231" s="289" t="str">
        <f>IF(Table1[[#This Row],[h_No. Invoice :]]="","",CONCATENATE("AM"," ",Table1[[#This Row],[h_No. Invoice :]]))</f>
        <v/>
      </c>
      <c r="I231" s="290" t="str">
        <f>CONCATENATE(UPPER(Table1[[#This Row],[h_Kode Sales :_1]])," ",Table1[[#This Row],[h_Kode Sales :_2]])</f>
        <v xml:space="preserve"> </v>
      </c>
      <c r="J231" s="289" t="str">
        <f>IF(Table1[[#This Row],[h_toko]]="","",INDEX(Table2[e],IF(Table1[[#This Row],[h_toko]]="","",MATCH(Table1[[#This Row],[h_toko]],Table2[a],0)),))</f>
        <v/>
      </c>
      <c r="O231" s="289" t="str">
        <f>IF(Table1[[#This Row],[h_Item Description]]="","",INDEX([1]!db[NB PAJAK],MATCH(Table1[[#This Row],[h_Item Description]],[1]!db[kode],0)))</f>
        <v/>
      </c>
      <c r="Q231" s="285"/>
      <c r="R231" s="286"/>
      <c r="T231" s="285" t="str">
        <f>Table1[[#This Row],[h_hargasetelahdiskon]]</f>
        <v/>
      </c>
      <c r="W231" s="289" t="str">
        <f ca="1">IF(Table1[[#This Row],[Item Description]]="","",IF(Table1[[#This Row],[//]]="",INDIRECT(ADDRESS(ROW()-1,COLUMN())),Table1[[#This Row],[//]]))</f>
        <v/>
      </c>
      <c r="X231" s="289" t="str">
        <f ca="1">IF(Table1[[#This Row],[h_id]]="","",COUNTIF(Table1[h_id],Table1[[#This Row],[h_id]]))</f>
        <v/>
      </c>
      <c r="Y231" s="285" t="str">
        <f>IF(Table1[Item Description]="","",Table1[[#This Row],[Qty]]*Table1[[#This Row],[Unit Price]])</f>
        <v/>
      </c>
      <c r="Z231" s="285" t="str">
        <f>IF(Table1[[#This Row],[h_hargasebelumdiskon]]="","",IF(Table1[[#This Row],[Disc 1]]="",0,Table1[[#This Row],[h_hargasebelumdiskon]]*Table1[[#This Row],[Disc 1]]))</f>
        <v/>
      </c>
      <c r="AA231" s="285" t="str">
        <f>IF(Table1[[#This Row],[h_hargasebelumdiskon]]="","",IF(Table1[[#This Row],[Disc 2]]="",0,(Table1[[#This Row],[h_hargasebelumdiskon]]-Table1[[#This Row],[h_disc 1]])*Table1[[#This Row],[Disc 2]]))</f>
        <v/>
      </c>
      <c r="AB231" s="285" t="str">
        <f>IF(Table1[Item Description]="","",Table1[[#This Row],[h_disc 1]]+Table1[[#This Row],[h_disc 2]])</f>
        <v/>
      </c>
      <c r="AC231" s="285" t="str">
        <f>IF(Table1[Item Description]="","",Table1[[#This Row],[h_hargasebelumdiskon]]-Table1[[#This Row],[h_diskon]])</f>
        <v/>
      </c>
      <c r="AD231" s="285" t="str">
        <f>IF(Table1[//]="","",SUMIF(Table1[h_id],Table1[h_id],Table1[h_hargasetelahdiskon]))</f>
        <v/>
      </c>
      <c r="AE231" s="285"/>
      <c r="AF231" s="285" t="str">
        <f>Table1[[#This Row],[Item Description]]&amp;Table1[[#This Row],[Unit]]&amp;Table1[[#This Row],[Unit Price]]</f>
        <v/>
      </c>
    </row>
    <row r="232" spans="1:32" x14ac:dyDescent="0.25">
      <c r="A232" s="289" t="str">
        <f>IF(Table1[[#This Row],[No. Invoice :]]="","",ROW())</f>
        <v/>
      </c>
      <c r="B232" s="289" t="str">
        <f>IF(Table1[h_Kode Sales :_1]="","",B$1+COUNT(B$2:B231))</f>
        <v/>
      </c>
      <c r="C232" s="283" t="str">
        <f>IF(Table1[[#This Row],[H_TGL]]="","",Table1[[#This Row],[H_TGL]]+C$1-1)</f>
        <v/>
      </c>
      <c r="H232" s="289" t="str">
        <f>IF(Table1[[#This Row],[h_No. Invoice :]]="","",CONCATENATE("AM"," ",Table1[[#This Row],[h_No. Invoice :]]))</f>
        <v/>
      </c>
      <c r="I232" s="290" t="str">
        <f>CONCATENATE(UPPER(Table1[[#This Row],[h_Kode Sales :_1]])," ",Table1[[#This Row],[h_Kode Sales :_2]])</f>
        <v xml:space="preserve"> </v>
      </c>
      <c r="J232" s="289" t="str">
        <f>IF(Table1[[#This Row],[h_toko]]="","",INDEX(Table2[e],IF(Table1[[#This Row],[h_toko]]="","",MATCH(Table1[[#This Row],[h_toko]],Table2[a],0)),))</f>
        <v/>
      </c>
      <c r="O232" s="289" t="str">
        <f>IF(Table1[[#This Row],[h_Item Description]]="","",INDEX([1]!db[NB PAJAK],MATCH(Table1[[#This Row],[h_Item Description]],[1]!db[kode],0)))</f>
        <v/>
      </c>
      <c r="Q232" s="285"/>
      <c r="R232" s="286"/>
      <c r="T232" s="285" t="str">
        <f>Table1[[#This Row],[h_hargasetelahdiskon]]</f>
        <v/>
      </c>
      <c r="W232" s="289" t="str">
        <f ca="1">IF(Table1[[#This Row],[Item Description]]="","",IF(Table1[[#This Row],[//]]="",INDIRECT(ADDRESS(ROW()-1,COLUMN())),Table1[[#This Row],[//]]))</f>
        <v/>
      </c>
      <c r="X232" s="289" t="str">
        <f ca="1">IF(Table1[[#This Row],[h_id]]="","",COUNTIF(Table1[h_id],Table1[[#This Row],[h_id]]))</f>
        <v/>
      </c>
      <c r="Y232" s="285" t="str">
        <f>IF(Table1[Item Description]="","",Table1[[#This Row],[Qty]]*Table1[[#This Row],[Unit Price]])</f>
        <v/>
      </c>
      <c r="Z232" s="285" t="str">
        <f>IF(Table1[[#This Row],[h_hargasebelumdiskon]]="","",IF(Table1[[#This Row],[Disc 1]]="",0,Table1[[#This Row],[h_hargasebelumdiskon]]*Table1[[#This Row],[Disc 1]]))</f>
        <v/>
      </c>
      <c r="AA232" s="285" t="str">
        <f>IF(Table1[[#This Row],[h_hargasebelumdiskon]]="","",IF(Table1[[#This Row],[Disc 2]]="",0,(Table1[[#This Row],[h_hargasebelumdiskon]]-Table1[[#This Row],[h_disc 1]])*Table1[[#This Row],[Disc 2]]))</f>
        <v/>
      </c>
      <c r="AB232" s="285" t="str">
        <f>IF(Table1[Item Description]="","",Table1[[#This Row],[h_disc 1]]+Table1[[#This Row],[h_disc 2]])</f>
        <v/>
      </c>
      <c r="AC232" s="285" t="str">
        <f>IF(Table1[Item Description]="","",Table1[[#This Row],[h_hargasebelumdiskon]]-Table1[[#This Row],[h_diskon]])</f>
        <v/>
      </c>
      <c r="AD232" s="285" t="str">
        <f>IF(Table1[//]="","",SUMIF(Table1[h_id],Table1[h_id],Table1[h_hargasetelahdiskon]))</f>
        <v/>
      </c>
      <c r="AE232" s="285"/>
      <c r="AF232" s="285" t="str">
        <f>Table1[[#This Row],[Item Description]]&amp;Table1[[#This Row],[Unit]]&amp;Table1[[#This Row],[Unit Price]]</f>
        <v/>
      </c>
    </row>
    <row r="233" spans="1:32" x14ac:dyDescent="0.25">
      <c r="A233" s="289" t="str">
        <f>IF(Table1[[#This Row],[No. Invoice :]]="","",ROW())</f>
        <v/>
      </c>
      <c r="B233" s="289" t="str">
        <f>IF(Table1[h_Kode Sales :_1]="","",B$1+COUNT(B$2:B232))</f>
        <v/>
      </c>
      <c r="C233" s="283" t="str">
        <f>IF(Table1[[#This Row],[H_TGL]]="","",Table1[[#This Row],[H_TGL]]+C$1-1)</f>
        <v/>
      </c>
      <c r="H233" s="289" t="str">
        <f>IF(Table1[[#This Row],[h_No. Invoice :]]="","",CONCATENATE("AM"," ",Table1[[#This Row],[h_No. Invoice :]]))</f>
        <v/>
      </c>
      <c r="I233" s="290" t="str">
        <f>CONCATENATE(UPPER(Table1[[#This Row],[h_Kode Sales :_1]])," ",Table1[[#This Row],[h_Kode Sales :_2]])</f>
        <v xml:space="preserve"> </v>
      </c>
      <c r="J233" s="289" t="str">
        <f>IF(Table1[[#This Row],[h_toko]]="","",INDEX(Table2[e],IF(Table1[[#This Row],[h_toko]]="","",MATCH(Table1[[#This Row],[h_toko]],Table2[a],0)),))</f>
        <v/>
      </c>
      <c r="O233" s="289" t="str">
        <f>IF(Table1[[#This Row],[h_Item Description]]="","",INDEX([1]!db[NB PAJAK],MATCH(Table1[[#This Row],[h_Item Description]],[1]!db[kode],0)))</f>
        <v/>
      </c>
      <c r="Q233" s="285"/>
      <c r="R233" s="286"/>
      <c r="T233" s="285" t="str">
        <f>Table1[[#This Row],[h_hargasetelahdiskon]]</f>
        <v/>
      </c>
      <c r="W233" s="289" t="str">
        <f ca="1">IF(Table1[[#This Row],[Item Description]]="","",IF(Table1[[#This Row],[//]]="",INDIRECT(ADDRESS(ROW()-1,COLUMN())),Table1[[#This Row],[//]]))</f>
        <v/>
      </c>
      <c r="X233" s="289" t="str">
        <f ca="1">IF(Table1[[#This Row],[h_id]]="","",COUNTIF(Table1[h_id],Table1[[#This Row],[h_id]]))</f>
        <v/>
      </c>
      <c r="Y233" s="285" t="str">
        <f>IF(Table1[Item Description]="","",Table1[[#This Row],[Qty]]*Table1[[#This Row],[Unit Price]])</f>
        <v/>
      </c>
      <c r="Z233" s="285" t="str">
        <f>IF(Table1[[#This Row],[h_hargasebelumdiskon]]="","",IF(Table1[[#This Row],[Disc 1]]="",0,Table1[[#This Row],[h_hargasebelumdiskon]]*Table1[[#This Row],[Disc 1]]))</f>
        <v/>
      </c>
      <c r="AA233" s="285" t="str">
        <f>IF(Table1[[#This Row],[h_hargasebelumdiskon]]="","",IF(Table1[[#This Row],[Disc 2]]="",0,(Table1[[#This Row],[h_hargasebelumdiskon]]-Table1[[#This Row],[h_disc 1]])*Table1[[#This Row],[Disc 2]]))</f>
        <v/>
      </c>
      <c r="AB233" s="285" t="str">
        <f>IF(Table1[Item Description]="","",Table1[[#This Row],[h_disc 1]]+Table1[[#This Row],[h_disc 2]])</f>
        <v/>
      </c>
      <c r="AC233" s="285" t="str">
        <f>IF(Table1[Item Description]="","",Table1[[#This Row],[h_hargasebelumdiskon]]-Table1[[#This Row],[h_diskon]])</f>
        <v/>
      </c>
      <c r="AD233" s="285" t="str">
        <f>IF(Table1[//]="","",SUMIF(Table1[h_id],Table1[h_id],Table1[h_hargasetelahdiskon]))</f>
        <v/>
      </c>
      <c r="AE233" s="285"/>
      <c r="AF233" s="285" t="str">
        <f>Table1[[#This Row],[Item Description]]&amp;Table1[[#This Row],[Unit]]&amp;Table1[[#This Row],[Unit Price]]</f>
        <v/>
      </c>
    </row>
    <row r="234" spans="1:32" x14ac:dyDescent="0.25">
      <c r="A234" s="289" t="str">
        <f>IF(Table1[[#This Row],[No. Invoice :]]="","",ROW())</f>
        <v/>
      </c>
      <c r="B234" s="289" t="str">
        <f>IF(Table1[h_Kode Sales :_1]="","",B$1+COUNT(B$2:B233))</f>
        <v/>
      </c>
      <c r="C234" s="283" t="str">
        <f>IF(Table1[[#This Row],[H_TGL]]="","",Table1[[#This Row],[H_TGL]]+C$1-1)</f>
        <v/>
      </c>
      <c r="H234" s="289" t="str">
        <f>IF(Table1[[#This Row],[h_No. Invoice :]]="","",CONCATENATE("AM"," ",Table1[[#This Row],[h_No. Invoice :]]))</f>
        <v/>
      </c>
      <c r="I234" s="290" t="str">
        <f>CONCATENATE(UPPER(Table1[[#This Row],[h_Kode Sales :_1]])," ",Table1[[#This Row],[h_Kode Sales :_2]])</f>
        <v xml:space="preserve"> </v>
      </c>
      <c r="J234" s="289" t="str">
        <f>IF(Table1[[#This Row],[h_toko]]="","",INDEX(Table2[e],IF(Table1[[#This Row],[h_toko]]="","",MATCH(Table1[[#This Row],[h_toko]],Table2[a],0)),))</f>
        <v/>
      </c>
      <c r="O234" s="289" t="str">
        <f>IF(Table1[[#This Row],[h_Item Description]]="","",INDEX([1]!db[NB PAJAK],MATCH(Table1[[#This Row],[h_Item Description]],[1]!db[kode],0)))</f>
        <v/>
      </c>
      <c r="Q234" s="285"/>
      <c r="R234" s="286"/>
      <c r="T234" s="285" t="str">
        <f>Table1[[#This Row],[h_hargasetelahdiskon]]</f>
        <v/>
      </c>
      <c r="W234" s="289" t="str">
        <f ca="1">IF(Table1[[#This Row],[Item Description]]="","",IF(Table1[[#This Row],[//]]="",INDIRECT(ADDRESS(ROW()-1,COLUMN())),Table1[[#This Row],[//]]))</f>
        <v/>
      </c>
      <c r="X234" s="289" t="str">
        <f ca="1">IF(Table1[[#This Row],[h_id]]="","",COUNTIF(Table1[h_id],Table1[[#This Row],[h_id]]))</f>
        <v/>
      </c>
      <c r="Y234" s="285" t="str">
        <f>IF(Table1[Item Description]="","",Table1[[#This Row],[Qty]]*Table1[[#This Row],[Unit Price]])</f>
        <v/>
      </c>
      <c r="Z234" s="285" t="str">
        <f>IF(Table1[[#This Row],[h_hargasebelumdiskon]]="","",IF(Table1[[#This Row],[Disc 1]]="",0,Table1[[#This Row],[h_hargasebelumdiskon]]*Table1[[#This Row],[Disc 1]]))</f>
        <v/>
      </c>
      <c r="AA234" s="285" t="str">
        <f>IF(Table1[[#This Row],[h_hargasebelumdiskon]]="","",IF(Table1[[#This Row],[Disc 2]]="",0,(Table1[[#This Row],[h_hargasebelumdiskon]]-Table1[[#This Row],[h_disc 1]])*Table1[[#This Row],[Disc 2]]))</f>
        <v/>
      </c>
      <c r="AB234" s="285" t="str">
        <f>IF(Table1[Item Description]="","",Table1[[#This Row],[h_disc 1]]+Table1[[#This Row],[h_disc 2]])</f>
        <v/>
      </c>
      <c r="AC234" s="285" t="str">
        <f>IF(Table1[Item Description]="","",Table1[[#This Row],[h_hargasebelumdiskon]]-Table1[[#This Row],[h_diskon]])</f>
        <v/>
      </c>
      <c r="AD234" s="285" t="str">
        <f>IF(Table1[//]="","",SUMIF(Table1[h_id],Table1[h_id],Table1[h_hargasetelahdiskon]))</f>
        <v/>
      </c>
      <c r="AE234" s="285"/>
      <c r="AF234" s="285" t="str">
        <f>Table1[[#This Row],[Item Description]]&amp;Table1[[#This Row],[Unit]]&amp;Table1[[#This Row],[Unit Price]]</f>
        <v/>
      </c>
    </row>
    <row r="235" spans="1:32" x14ac:dyDescent="0.25">
      <c r="A235" s="289" t="str">
        <f>IF(Table1[[#This Row],[No. Invoice :]]="","",ROW())</f>
        <v/>
      </c>
      <c r="B235" s="289" t="str">
        <f>IF(Table1[h_Kode Sales :_1]="","",B$1+COUNT(B$2:B234))</f>
        <v/>
      </c>
      <c r="C235" s="283" t="str">
        <f>IF(Table1[[#This Row],[H_TGL]]="","",Table1[[#This Row],[H_TGL]]+C$1-1)</f>
        <v/>
      </c>
      <c r="H235" s="289" t="str">
        <f>IF(Table1[[#This Row],[h_No. Invoice :]]="","",CONCATENATE("AM"," ",Table1[[#This Row],[h_No. Invoice :]]))</f>
        <v/>
      </c>
      <c r="I235" s="290" t="str">
        <f>CONCATENATE(UPPER(Table1[[#This Row],[h_Kode Sales :_1]])," ",Table1[[#This Row],[h_Kode Sales :_2]])</f>
        <v xml:space="preserve"> </v>
      </c>
      <c r="J235" s="289" t="str">
        <f>IF(Table1[[#This Row],[h_toko]]="","",INDEX(Table2[e],IF(Table1[[#This Row],[h_toko]]="","",MATCH(Table1[[#This Row],[h_toko]],Table2[a],0)),))</f>
        <v/>
      </c>
      <c r="O235" s="289" t="str">
        <f>IF(Table1[[#This Row],[h_Item Description]]="","",INDEX([1]!db[NB PAJAK],MATCH(Table1[[#This Row],[h_Item Description]],[1]!db[kode],0)))</f>
        <v/>
      </c>
      <c r="Q235" s="285"/>
      <c r="R235" s="286"/>
      <c r="T235" s="285" t="str">
        <f>Table1[[#This Row],[h_hargasetelahdiskon]]</f>
        <v/>
      </c>
      <c r="W235" s="289" t="str">
        <f ca="1">IF(Table1[[#This Row],[Item Description]]="","",IF(Table1[[#This Row],[//]]="",INDIRECT(ADDRESS(ROW()-1,COLUMN())),Table1[[#This Row],[//]]))</f>
        <v/>
      </c>
      <c r="X235" s="289" t="str">
        <f ca="1">IF(Table1[[#This Row],[h_id]]="","",COUNTIF(Table1[h_id],Table1[[#This Row],[h_id]]))</f>
        <v/>
      </c>
      <c r="Y235" s="285" t="str">
        <f>IF(Table1[Item Description]="","",Table1[[#This Row],[Qty]]*Table1[[#This Row],[Unit Price]])</f>
        <v/>
      </c>
      <c r="Z235" s="285" t="str">
        <f>IF(Table1[[#This Row],[h_hargasebelumdiskon]]="","",IF(Table1[[#This Row],[Disc 1]]="",0,Table1[[#This Row],[h_hargasebelumdiskon]]*Table1[[#This Row],[Disc 1]]))</f>
        <v/>
      </c>
      <c r="AA235" s="285" t="str">
        <f>IF(Table1[[#This Row],[h_hargasebelumdiskon]]="","",IF(Table1[[#This Row],[Disc 2]]="",0,(Table1[[#This Row],[h_hargasebelumdiskon]]-Table1[[#This Row],[h_disc 1]])*Table1[[#This Row],[Disc 2]]))</f>
        <v/>
      </c>
      <c r="AB235" s="285" t="str">
        <f>IF(Table1[Item Description]="","",Table1[[#This Row],[h_disc 1]]+Table1[[#This Row],[h_disc 2]])</f>
        <v/>
      </c>
      <c r="AC235" s="285" t="str">
        <f>IF(Table1[Item Description]="","",Table1[[#This Row],[h_hargasebelumdiskon]]-Table1[[#This Row],[h_diskon]])</f>
        <v/>
      </c>
      <c r="AD235" s="285" t="str">
        <f>IF(Table1[//]="","",SUMIF(Table1[h_id],Table1[h_id],Table1[h_hargasetelahdiskon]))</f>
        <v/>
      </c>
      <c r="AE235" s="285"/>
      <c r="AF235" s="285" t="str">
        <f>Table1[[#This Row],[Item Description]]&amp;Table1[[#This Row],[Unit]]&amp;Table1[[#This Row],[Unit Price]]</f>
        <v/>
      </c>
    </row>
    <row r="236" spans="1:32" x14ac:dyDescent="0.25">
      <c r="A236" s="289" t="str">
        <f>IF(Table1[[#This Row],[No. Invoice :]]="","",ROW())</f>
        <v/>
      </c>
      <c r="B236" s="289" t="str">
        <f>IF(Table1[h_Kode Sales :_1]="","",B$1+COUNT(B$2:B235))</f>
        <v/>
      </c>
      <c r="C236" s="283" t="str">
        <f>IF(Table1[[#This Row],[H_TGL]]="","",Table1[[#This Row],[H_TGL]]+C$1-1)</f>
        <v/>
      </c>
      <c r="H236" s="289" t="str">
        <f>IF(Table1[[#This Row],[h_No. Invoice :]]="","",CONCATENATE("AM"," ",Table1[[#This Row],[h_No. Invoice :]]))</f>
        <v/>
      </c>
      <c r="I236" s="290" t="str">
        <f>CONCATENATE(UPPER(Table1[[#This Row],[h_Kode Sales :_1]])," ",Table1[[#This Row],[h_Kode Sales :_2]])</f>
        <v xml:space="preserve"> </v>
      </c>
      <c r="J236" s="289" t="str">
        <f>IF(Table1[[#This Row],[h_toko]]="","",INDEX(Table2[e],IF(Table1[[#This Row],[h_toko]]="","",MATCH(Table1[[#This Row],[h_toko]],Table2[a],0)),))</f>
        <v/>
      </c>
      <c r="O236" s="289" t="str">
        <f>IF(Table1[[#This Row],[h_Item Description]]="","",INDEX([1]!db[NB PAJAK],MATCH(Table1[[#This Row],[h_Item Description]],[1]!db[kode],0)))</f>
        <v/>
      </c>
      <c r="Q236" s="285"/>
      <c r="R236" s="286"/>
      <c r="T236" s="285" t="str">
        <f>Table1[[#This Row],[h_hargasetelahdiskon]]</f>
        <v/>
      </c>
      <c r="W236" s="289" t="str">
        <f ca="1">IF(Table1[[#This Row],[Item Description]]="","",IF(Table1[[#This Row],[//]]="",INDIRECT(ADDRESS(ROW()-1,COLUMN())),Table1[[#This Row],[//]]))</f>
        <v/>
      </c>
      <c r="X236" s="289" t="str">
        <f ca="1">IF(Table1[[#This Row],[h_id]]="","",COUNTIF(Table1[h_id],Table1[[#This Row],[h_id]]))</f>
        <v/>
      </c>
      <c r="Y236" s="285" t="str">
        <f>IF(Table1[Item Description]="","",Table1[[#This Row],[Qty]]*Table1[[#This Row],[Unit Price]])</f>
        <v/>
      </c>
      <c r="Z236" s="285" t="str">
        <f>IF(Table1[[#This Row],[h_hargasebelumdiskon]]="","",IF(Table1[[#This Row],[Disc 1]]="",0,Table1[[#This Row],[h_hargasebelumdiskon]]*Table1[[#This Row],[Disc 1]]))</f>
        <v/>
      </c>
      <c r="AA236" s="285" t="str">
        <f>IF(Table1[[#This Row],[h_hargasebelumdiskon]]="","",IF(Table1[[#This Row],[Disc 2]]="",0,(Table1[[#This Row],[h_hargasebelumdiskon]]-Table1[[#This Row],[h_disc 1]])*Table1[[#This Row],[Disc 2]]))</f>
        <v/>
      </c>
      <c r="AB236" s="285" t="str">
        <f>IF(Table1[Item Description]="","",Table1[[#This Row],[h_disc 1]]+Table1[[#This Row],[h_disc 2]])</f>
        <v/>
      </c>
      <c r="AC236" s="285" t="str">
        <f>IF(Table1[Item Description]="","",Table1[[#This Row],[h_hargasebelumdiskon]]-Table1[[#This Row],[h_diskon]])</f>
        <v/>
      </c>
      <c r="AD236" s="285" t="str">
        <f>IF(Table1[//]="","",SUMIF(Table1[h_id],Table1[h_id],Table1[h_hargasetelahdiskon]))</f>
        <v/>
      </c>
      <c r="AE236" s="285"/>
      <c r="AF236" s="285" t="str">
        <f>Table1[[#This Row],[Item Description]]&amp;Table1[[#This Row],[Unit]]&amp;Table1[[#This Row],[Unit Price]]</f>
        <v/>
      </c>
    </row>
    <row r="237" spans="1:32" x14ac:dyDescent="0.25">
      <c r="A237" s="289" t="str">
        <f>IF(Table1[[#This Row],[No. Invoice :]]="","",ROW())</f>
        <v/>
      </c>
      <c r="B237" s="289" t="str">
        <f>IF(Table1[h_Kode Sales :_1]="","",B$1+COUNT(B$2:B236))</f>
        <v/>
      </c>
      <c r="C237" s="283" t="str">
        <f>IF(Table1[[#This Row],[H_TGL]]="","",Table1[[#This Row],[H_TGL]]+C$1-1)</f>
        <v/>
      </c>
      <c r="H237" s="289" t="str">
        <f>IF(Table1[[#This Row],[h_No. Invoice :]]="","",CONCATENATE("AM"," ",Table1[[#This Row],[h_No. Invoice :]]))</f>
        <v/>
      </c>
      <c r="I237" s="290" t="str">
        <f>CONCATENATE(UPPER(Table1[[#This Row],[h_Kode Sales :_1]])," ",Table1[[#This Row],[h_Kode Sales :_2]])</f>
        <v xml:space="preserve"> </v>
      </c>
      <c r="J237" s="289" t="str">
        <f>IF(Table1[[#This Row],[h_toko]]="","",INDEX(Table2[e],IF(Table1[[#This Row],[h_toko]]="","",MATCH(Table1[[#This Row],[h_toko]],Table2[a],0)),))</f>
        <v/>
      </c>
      <c r="O237" s="289" t="str">
        <f>IF(Table1[[#This Row],[h_Item Description]]="","",INDEX([1]!db[NB PAJAK],MATCH(Table1[[#This Row],[h_Item Description]],[1]!db[kode],0)))</f>
        <v/>
      </c>
      <c r="Q237" s="285"/>
      <c r="R237" s="286"/>
      <c r="T237" s="285" t="str">
        <f>Table1[[#This Row],[h_hargasetelahdiskon]]</f>
        <v/>
      </c>
      <c r="W237" s="289" t="str">
        <f ca="1">IF(Table1[[#This Row],[Item Description]]="","",IF(Table1[[#This Row],[//]]="",INDIRECT(ADDRESS(ROW()-1,COLUMN())),Table1[[#This Row],[//]]))</f>
        <v/>
      </c>
      <c r="X237" s="289" t="str">
        <f ca="1">IF(Table1[[#This Row],[h_id]]="","",COUNTIF(Table1[h_id],Table1[[#This Row],[h_id]]))</f>
        <v/>
      </c>
      <c r="Y237" s="285" t="str">
        <f>IF(Table1[Item Description]="","",Table1[[#This Row],[Qty]]*Table1[[#This Row],[Unit Price]])</f>
        <v/>
      </c>
      <c r="Z237" s="285" t="str">
        <f>IF(Table1[[#This Row],[h_hargasebelumdiskon]]="","",IF(Table1[[#This Row],[Disc 1]]="",0,Table1[[#This Row],[h_hargasebelumdiskon]]*Table1[[#This Row],[Disc 1]]))</f>
        <v/>
      </c>
      <c r="AA237" s="285" t="str">
        <f>IF(Table1[[#This Row],[h_hargasebelumdiskon]]="","",IF(Table1[[#This Row],[Disc 2]]="",0,(Table1[[#This Row],[h_hargasebelumdiskon]]-Table1[[#This Row],[h_disc 1]])*Table1[[#This Row],[Disc 2]]))</f>
        <v/>
      </c>
      <c r="AB237" s="285" t="str">
        <f>IF(Table1[Item Description]="","",Table1[[#This Row],[h_disc 1]]+Table1[[#This Row],[h_disc 2]])</f>
        <v/>
      </c>
      <c r="AC237" s="285" t="str">
        <f>IF(Table1[Item Description]="","",Table1[[#This Row],[h_hargasebelumdiskon]]-Table1[[#This Row],[h_diskon]])</f>
        <v/>
      </c>
      <c r="AD237" s="285" t="str">
        <f>IF(Table1[//]="","",SUMIF(Table1[h_id],Table1[h_id],Table1[h_hargasetelahdiskon]))</f>
        <v/>
      </c>
      <c r="AE237" s="285"/>
      <c r="AF237" s="285" t="str">
        <f>Table1[[#This Row],[Item Description]]&amp;Table1[[#This Row],[Unit]]&amp;Table1[[#This Row],[Unit Price]]</f>
        <v/>
      </c>
    </row>
    <row r="238" spans="1:32" x14ac:dyDescent="0.25">
      <c r="A238" s="289" t="str">
        <f>IF(Table1[[#This Row],[No. Invoice :]]="","",ROW())</f>
        <v/>
      </c>
      <c r="B238" s="289" t="str">
        <f>IF(Table1[h_Kode Sales :_1]="","",B$1+COUNT(B$2:B237))</f>
        <v/>
      </c>
      <c r="C238" s="283" t="str">
        <f>IF(Table1[[#This Row],[H_TGL]]="","",Table1[[#This Row],[H_TGL]]+C$1-1)</f>
        <v/>
      </c>
      <c r="H238" s="289" t="str">
        <f>IF(Table1[[#This Row],[h_No. Invoice :]]="","",CONCATENATE("AM"," ",Table1[[#This Row],[h_No. Invoice :]]))</f>
        <v/>
      </c>
      <c r="I238" s="290" t="str">
        <f>CONCATENATE(UPPER(Table1[[#This Row],[h_Kode Sales :_1]])," ",Table1[[#This Row],[h_Kode Sales :_2]])</f>
        <v xml:space="preserve"> </v>
      </c>
      <c r="J238" s="289" t="str">
        <f>IF(Table1[[#This Row],[h_toko]]="","",INDEX(Table2[e],IF(Table1[[#This Row],[h_toko]]="","",MATCH(Table1[[#This Row],[h_toko]],Table2[a],0)),))</f>
        <v/>
      </c>
      <c r="O238" s="289" t="str">
        <f>IF(Table1[[#This Row],[h_Item Description]]="","",INDEX([1]!db[NB PAJAK],MATCH(Table1[[#This Row],[h_Item Description]],[1]!db[kode],0)))</f>
        <v/>
      </c>
      <c r="Q238" s="285"/>
      <c r="R238" s="286"/>
      <c r="T238" s="285" t="str">
        <f>Table1[[#This Row],[h_hargasetelahdiskon]]</f>
        <v/>
      </c>
      <c r="W238" s="289" t="str">
        <f ca="1">IF(Table1[[#This Row],[Item Description]]="","",IF(Table1[[#This Row],[//]]="",INDIRECT(ADDRESS(ROW()-1,COLUMN())),Table1[[#This Row],[//]]))</f>
        <v/>
      </c>
      <c r="X238" s="289" t="str">
        <f ca="1">IF(Table1[[#This Row],[h_id]]="","",COUNTIF(Table1[h_id],Table1[[#This Row],[h_id]]))</f>
        <v/>
      </c>
      <c r="Y238" s="285" t="str">
        <f>IF(Table1[Item Description]="","",Table1[[#This Row],[Qty]]*Table1[[#This Row],[Unit Price]])</f>
        <v/>
      </c>
      <c r="Z238" s="285" t="str">
        <f>IF(Table1[[#This Row],[h_hargasebelumdiskon]]="","",IF(Table1[[#This Row],[Disc 1]]="",0,Table1[[#This Row],[h_hargasebelumdiskon]]*Table1[[#This Row],[Disc 1]]))</f>
        <v/>
      </c>
      <c r="AA238" s="285" t="str">
        <f>IF(Table1[[#This Row],[h_hargasebelumdiskon]]="","",IF(Table1[[#This Row],[Disc 2]]="",0,(Table1[[#This Row],[h_hargasebelumdiskon]]-Table1[[#This Row],[h_disc 1]])*Table1[[#This Row],[Disc 2]]))</f>
        <v/>
      </c>
      <c r="AB238" s="285" t="str">
        <f>IF(Table1[Item Description]="","",Table1[[#This Row],[h_disc 1]]+Table1[[#This Row],[h_disc 2]])</f>
        <v/>
      </c>
      <c r="AC238" s="285" t="str">
        <f>IF(Table1[Item Description]="","",Table1[[#This Row],[h_hargasebelumdiskon]]-Table1[[#This Row],[h_diskon]])</f>
        <v/>
      </c>
      <c r="AD238" s="285" t="str">
        <f>IF(Table1[//]="","",SUMIF(Table1[h_id],Table1[h_id],Table1[h_hargasetelahdiskon]))</f>
        <v/>
      </c>
      <c r="AE238" s="285"/>
      <c r="AF238" s="285" t="str">
        <f>Table1[[#This Row],[Item Description]]&amp;Table1[[#This Row],[Unit]]&amp;Table1[[#This Row],[Unit Price]]</f>
        <v/>
      </c>
    </row>
    <row r="239" spans="1:32" x14ac:dyDescent="0.25">
      <c r="A239" s="289" t="str">
        <f>IF(Table1[[#This Row],[No. Invoice :]]="","",ROW())</f>
        <v/>
      </c>
      <c r="B239" s="289" t="str">
        <f>IF(Table1[h_Kode Sales :_1]="","",B$1+COUNT(B$2:B238))</f>
        <v/>
      </c>
      <c r="C239" s="283" t="str">
        <f>IF(Table1[[#This Row],[H_TGL]]="","",Table1[[#This Row],[H_TGL]]+C$1-1)</f>
        <v/>
      </c>
      <c r="H239" s="289" t="str">
        <f>IF(Table1[[#This Row],[h_No. Invoice :]]="","",CONCATENATE("AM"," ",Table1[[#This Row],[h_No. Invoice :]]))</f>
        <v/>
      </c>
      <c r="I239" s="290" t="str">
        <f>CONCATENATE(UPPER(Table1[[#This Row],[h_Kode Sales :_1]])," ",Table1[[#This Row],[h_Kode Sales :_2]])</f>
        <v xml:space="preserve"> </v>
      </c>
      <c r="J239" s="289" t="str">
        <f>IF(Table1[[#This Row],[h_toko]]="","",INDEX(Table2[e],IF(Table1[[#This Row],[h_toko]]="","",MATCH(Table1[[#This Row],[h_toko]],Table2[a],0)),))</f>
        <v/>
      </c>
      <c r="O239" s="289" t="str">
        <f>IF(Table1[[#This Row],[h_Item Description]]="","",INDEX([1]!db[NB PAJAK],MATCH(Table1[[#This Row],[h_Item Description]],[1]!db[kode],0)))</f>
        <v/>
      </c>
      <c r="Q239" s="285"/>
      <c r="R239" s="286"/>
      <c r="T239" s="285" t="str">
        <f>Table1[[#This Row],[h_hargasetelahdiskon]]</f>
        <v/>
      </c>
      <c r="W239" s="289" t="str">
        <f ca="1">IF(Table1[[#This Row],[Item Description]]="","",IF(Table1[[#This Row],[//]]="",INDIRECT(ADDRESS(ROW()-1,COLUMN())),Table1[[#This Row],[//]]))</f>
        <v/>
      </c>
      <c r="X239" s="289" t="str">
        <f ca="1">IF(Table1[[#This Row],[h_id]]="","",COUNTIF(Table1[h_id],Table1[[#This Row],[h_id]]))</f>
        <v/>
      </c>
      <c r="Y239" s="285" t="str">
        <f>IF(Table1[Item Description]="","",Table1[[#This Row],[Qty]]*Table1[[#This Row],[Unit Price]])</f>
        <v/>
      </c>
      <c r="Z239" s="285" t="str">
        <f>IF(Table1[[#This Row],[h_hargasebelumdiskon]]="","",IF(Table1[[#This Row],[Disc 1]]="",0,Table1[[#This Row],[h_hargasebelumdiskon]]*Table1[[#This Row],[Disc 1]]))</f>
        <v/>
      </c>
      <c r="AA239" s="285" t="str">
        <f>IF(Table1[[#This Row],[h_hargasebelumdiskon]]="","",IF(Table1[[#This Row],[Disc 2]]="",0,(Table1[[#This Row],[h_hargasebelumdiskon]]-Table1[[#This Row],[h_disc 1]])*Table1[[#This Row],[Disc 2]]))</f>
        <v/>
      </c>
      <c r="AB239" s="285" t="str">
        <f>IF(Table1[Item Description]="","",Table1[[#This Row],[h_disc 1]]+Table1[[#This Row],[h_disc 2]])</f>
        <v/>
      </c>
      <c r="AC239" s="285" t="str">
        <f>IF(Table1[Item Description]="","",Table1[[#This Row],[h_hargasebelumdiskon]]-Table1[[#This Row],[h_diskon]])</f>
        <v/>
      </c>
      <c r="AD239" s="285" t="str">
        <f>IF(Table1[//]="","",SUMIF(Table1[h_id],Table1[h_id],Table1[h_hargasetelahdiskon]))</f>
        <v/>
      </c>
      <c r="AE239" s="285"/>
      <c r="AF239" s="285" t="str">
        <f>Table1[[#This Row],[Item Description]]&amp;Table1[[#This Row],[Unit]]&amp;Table1[[#This Row],[Unit Price]]</f>
        <v/>
      </c>
    </row>
    <row r="240" spans="1:32" x14ac:dyDescent="0.25">
      <c r="A240" s="289" t="str">
        <f>IF(Table1[[#This Row],[No. Invoice :]]="","",ROW())</f>
        <v/>
      </c>
      <c r="B240" s="289" t="str">
        <f>IF(Table1[h_Kode Sales :_1]="","",B$1+COUNT(B$2:B239))</f>
        <v/>
      </c>
      <c r="C240" s="283" t="str">
        <f>IF(Table1[[#This Row],[H_TGL]]="","",Table1[[#This Row],[H_TGL]]+C$1-1)</f>
        <v/>
      </c>
      <c r="H240" s="289" t="str">
        <f>IF(Table1[[#This Row],[h_No. Invoice :]]="","",CONCATENATE("AM"," ",Table1[[#This Row],[h_No. Invoice :]]))</f>
        <v/>
      </c>
      <c r="I240" s="290" t="str">
        <f>CONCATENATE(UPPER(Table1[[#This Row],[h_Kode Sales :_1]])," ",Table1[[#This Row],[h_Kode Sales :_2]])</f>
        <v xml:space="preserve"> </v>
      </c>
      <c r="J240" s="289" t="str">
        <f>IF(Table1[[#This Row],[h_toko]]="","",INDEX(Table2[e],IF(Table1[[#This Row],[h_toko]]="","",MATCH(Table1[[#This Row],[h_toko]],Table2[a],0)),))</f>
        <v/>
      </c>
      <c r="O240" s="289" t="str">
        <f>IF(Table1[[#This Row],[h_Item Description]]="","",INDEX([1]!db[NB PAJAK],MATCH(Table1[[#This Row],[h_Item Description]],[1]!db[kode],0)))</f>
        <v/>
      </c>
      <c r="Q240" s="285"/>
      <c r="R240" s="286"/>
      <c r="T240" s="285" t="str">
        <f>Table1[[#This Row],[h_hargasetelahdiskon]]</f>
        <v/>
      </c>
      <c r="W240" s="289" t="str">
        <f ca="1">IF(Table1[[#This Row],[Item Description]]="","",IF(Table1[[#This Row],[//]]="",INDIRECT(ADDRESS(ROW()-1,COLUMN())),Table1[[#This Row],[//]]))</f>
        <v/>
      </c>
      <c r="X240" s="289" t="str">
        <f ca="1">IF(Table1[[#This Row],[h_id]]="","",COUNTIF(Table1[h_id],Table1[[#This Row],[h_id]]))</f>
        <v/>
      </c>
      <c r="Y240" s="285" t="str">
        <f>IF(Table1[Item Description]="","",Table1[[#This Row],[Qty]]*Table1[[#This Row],[Unit Price]])</f>
        <v/>
      </c>
      <c r="Z240" s="285" t="str">
        <f>IF(Table1[[#This Row],[h_hargasebelumdiskon]]="","",IF(Table1[[#This Row],[Disc 1]]="",0,Table1[[#This Row],[h_hargasebelumdiskon]]*Table1[[#This Row],[Disc 1]]))</f>
        <v/>
      </c>
      <c r="AA240" s="285" t="str">
        <f>IF(Table1[[#This Row],[h_hargasebelumdiskon]]="","",IF(Table1[[#This Row],[Disc 2]]="",0,(Table1[[#This Row],[h_hargasebelumdiskon]]-Table1[[#This Row],[h_disc 1]])*Table1[[#This Row],[Disc 2]]))</f>
        <v/>
      </c>
      <c r="AB240" s="285" t="str">
        <f>IF(Table1[Item Description]="","",Table1[[#This Row],[h_disc 1]]+Table1[[#This Row],[h_disc 2]])</f>
        <v/>
      </c>
      <c r="AC240" s="285" t="str">
        <f>IF(Table1[Item Description]="","",Table1[[#This Row],[h_hargasebelumdiskon]]-Table1[[#This Row],[h_diskon]])</f>
        <v/>
      </c>
      <c r="AD240" s="285" t="str">
        <f>IF(Table1[//]="","",SUMIF(Table1[h_id],Table1[h_id],Table1[h_hargasetelahdiskon]))</f>
        <v/>
      </c>
      <c r="AE240" s="285"/>
      <c r="AF240" s="285" t="str">
        <f>Table1[[#This Row],[Item Description]]&amp;Table1[[#This Row],[Unit]]&amp;Table1[[#This Row],[Unit Price]]</f>
        <v/>
      </c>
    </row>
    <row r="241" spans="1:32" x14ac:dyDescent="0.25">
      <c r="A241" s="289" t="str">
        <f>IF(Table1[[#This Row],[No. Invoice :]]="","",ROW())</f>
        <v/>
      </c>
      <c r="B241" s="289" t="str">
        <f>IF(Table1[h_Kode Sales :_1]="","",B$1+COUNT(B$2:B240))</f>
        <v/>
      </c>
      <c r="C241" s="283" t="str">
        <f>IF(Table1[[#This Row],[H_TGL]]="","",Table1[[#This Row],[H_TGL]]+C$1-1)</f>
        <v/>
      </c>
      <c r="H241" s="289" t="str">
        <f>IF(Table1[[#This Row],[h_No. Invoice :]]="","",CONCATENATE("AM"," ",Table1[[#This Row],[h_No. Invoice :]]))</f>
        <v/>
      </c>
      <c r="I241" s="290" t="str">
        <f>CONCATENATE(UPPER(Table1[[#This Row],[h_Kode Sales :_1]])," ",Table1[[#This Row],[h_Kode Sales :_2]])</f>
        <v xml:space="preserve"> </v>
      </c>
      <c r="J241" s="289" t="str">
        <f>IF(Table1[[#This Row],[h_toko]]="","",INDEX(Table2[e],IF(Table1[[#This Row],[h_toko]]="","",MATCH(Table1[[#This Row],[h_toko]],Table2[a],0)),))</f>
        <v/>
      </c>
      <c r="O241" s="289" t="str">
        <f>IF(Table1[[#This Row],[h_Item Description]]="","",INDEX([1]!db[NB PAJAK],MATCH(Table1[[#This Row],[h_Item Description]],[1]!db[kode],0)))</f>
        <v/>
      </c>
      <c r="Q241" s="285"/>
      <c r="R241" s="286"/>
      <c r="T241" s="285" t="str">
        <f>Table1[[#This Row],[h_hargasetelahdiskon]]</f>
        <v/>
      </c>
      <c r="W241" s="289" t="str">
        <f ca="1">IF(Table1[[#This Row],[Item Description]]="","",IF(Table1[[#This Row],[//]]="",INDIRECT(ADDRESS(ROW()-1,COLUMN())),Table1[[#This Row],[//]]))</f>
        <v/>
      </c>
      <c r="X241" s="289" t="str">
        <f ca="1">IF(Table1[[#This Row],[h_id]]="","",COUNTIF(Table1[h_id],Table1[[#This Row],[h_id]]))</f>
        <v/>
      </c>
      <c r="Y241" s="285" t="str">
        <f>IF(Table1[Item Description]="","",Table1[[#This Row],[Qty]]*Table1[[#This Row],[Unit Price]])</f>
        <v/>
      </c>
      <c r="Z241" s="285" t="str">
        <f>IF(Table1[[#This Row],[h_hargasebelumdiskon]]="","",IF(Table1[[#This Row],[Disc 1]]="",0,Table1[[#This Row],[h_hargasebelumdiskon]]*Table1[[#This Row],[Disc 1]]))</f>
        <v/>
      </c>
      <c r="AA241" s="285" t="str">
        <f>IF(Table1[[#This Row],[h_hargasebelumdiskon]]="","",IF(Table1[[#This Row],[Disc 2]]="",0,(Table1[[#This Row],[h_hargasebelumdiskon]]-Table1[[#This Row],[h_disc 1]])*Table1[[#This Row],[Disc 2]]))</f>
        <v/>
      </c>
      <c r="AB241" s="285" t="str">
        <f>IF(Table1[Item Description]="","",Table1[[#This Row],[h_disc 1]]+Table1[[#This Row],[h_disc 2]])</f>
        <v/>
      </c>
      <c r="AC241" s="285" t="str">
        <f>IF(Table1[Item Description]="","",Table1[[#This Row],[h_hargasebelumdiskon]]-Table1[[#This Row],[h_diskon]])</f>
        <v/>
      </c>
      <c r="AD241" s="285" t="str">
        <f>IF(Table1[//]="","",SUMIF(Table1[h_id],Table1[h_id],Table1[h_hargasetelahdiskon]))</f>
        <v/>
      </c>
      <c r="AE241" s="285"/>
      <c r="AF241" s="285" t="str">
        <f>Table1[[#This Row],[Item Description]]&amp;Table1[[#This Row],[Unit]]&amp;Table1[[#This Row],[Unit Price]]</f>
        <v/>
      </c>
    </row>
    <row r="242" spans="1:32" x14ac:dyDescent="0.25">
      <c r="A242" s="289" t="str">
        <f>IF(Table1[[#This Row],[No. Invoice :]]="","",ROW())</f>
        <v/>
      </c>
      <c r="B242" s="289" t="str">
        <f>IF(Table1[h_Kode Sales :_1]="","",B$1+COUNT(B$2:B241))</f>
        <v/>
      </c>
      <c r="C242" s="283" t="str">
        <f>IF(Table1[[#This Row],[H_TGL]]="","",Table1[[#This Row],[H_TGL]]+C$1-1)</f>
        <v/>
      </c>
      <c r="H242" s="289" t="str">
        <f>IF(Table1[[#This Row],[h_No. Invoice :]]="","",CONCATENATE("AM"," ",Table1[[#This Row],[h_No. Invoice :]]))</f>
        <v/>
      </c>
      <c r="I242" s="290" t="str">
        <f>CONCATENATE(UPPER(Table1[[#This Row],[h_Kode Sales :_1]])," ",Table1[[#This Row],[h_Kode Sales :_2]])</f>
        <v xml:space="preserve"> </v>
      </c>
      <c r="J242" s="289" t="str">
        <f>IF(Table1[[#This Row],[h_toko]]="","",INDEX(Table2[e],IF(Table1[[#This Row],[h_toko]]="","",MATCH(Table1[[#This Row],[h_toko]],Table2[a],0)),))</f>
        <v/>
      </c>
      <c r="O242" s="289" t="str">
        <f>IF(Table1[[#This Row],[h_Item Description]]="","",INDEX([1]!db[NB PAJAK],MATCH(Table1[[#This Row],[h_Item Description]],[1]!db[kode],0)))</f>
        <v/>
      </c>
      <c r="Q242" s="285"/>
      <c r="R242" s="286"/>
      <c r="T242" s="285" t="str">
        <f>Table1[[#This Row],[h_hargasetelahdiskon]]</f>
        <v/>
      </c>
      <c r="W242" s="289" t="str">
        <f ca="1">IF(Table1[[#This Row],[Item Description]]="","",IF(Table1[[#This Row],[//]]="",INDIRECT(ADDRESS(ROW()-1,COLUMN())),Table1[[#This Row],[//]]))</f>
        <v/>
      </c>
      <c r="X242" s="289" t="str">
        <f ca="1">IF(Table1[[#This Row],[h_id]]="","",COUNTIF(Table1[h_id],Table1[[#This Row],[h_id]]))</f>
        <v/>
      </c>
      <c r="Y242" s="285" t="str">
        <f>IF(Table1[Item Description]="","",Table1[[#This Row],[Qty]]*Table1[[#This Row],[Unit Price]])</f>
        <v/>
      </c>
      <c r="Z242" s="285" t="str">
        <f>IF(Table1[[#This Row],[h_hargasebelumdiskon]]="","",IF(Table1[[#This Row],[Disc 1]]="",0,Table1[[#This Row],[h_hargasebelumdiskon]]*Table1[[#This Row],[Disc 1]]))</f>
        <v/>
      </c>
      <c r="AA242" s="285" t="str">
        <f>IF(Table1[[#This Row],[h_hargasebelumdiskon]]="","",IF(Table1[[#This Row],[Disc 2]]="",0,(Table1[[#This Row],[h_hargasebelumdiskon]]-Table1[[#This Row],[h_disc 1]])*Table1[[#This Row],[Disc 2]]))</f>
        <v/>
      </c>
      <c r="AB242" s="285" t="str">
        <f>IF(Table1[Item Description]="","",Table1[[#This Row],[h_disc 1]]+Table1[[#This Row],[h_disc 2]])</f>
        <v/>
      </c>
      <c r="AC242" s="285" t="str">
        <f>IF(Table1[Item Description]="","",Table1[[#This Row],[h_hargasebelumdiskon]]-Table1[[#This Row],[h_diskon]])</f>
        <v/>
      </c>
      <c r="AD242" s="285" t="str">
        <f>IF(Table1[//]="","",SUMIF(Table1[h_id],Table1[h_id],Table1[h_hargasetelahdiskon]))</f>
        <v/>
      </c>
      <c r="AE242" s="285"/>
      <c r="AF242" s="285" t="str">
        <f>Table1[[#This Row],[Item Description]]&amp;Table1[[#This Row],[Unit]]&amp;Table1[[#This Row],[Unit Price]]</f>
        <v/>
      </c>
    </row>
    <row r="243" spans="1:32" x14ac:dyDescent="0.25">
      <c r="A243" s="289" t="str">
        <f>IF(Table1[[#This Row],[No. Invoice :]]="","",ROW())</f>
        <v/>
      </c>
      <c r="B243" s="289" t="str">
        <f>IF(Table1[h_Kode Sales :_1]="","",B$1+COUNT(B$2:B242))</f>
        <v/>
      </c>
      <c r="C243" s="283" t="str">
        <f>IF(Table1[[#This Row],[H_TGL]]="","",Table1[[#This Row],[H_TGL]]+C$1-1)</f>
        <v/>
      </c>
      <c r="H243" s="289" t="str">
        <f>IF(Table1[[#This Row],[h_No. Invoice :]]="","",CONCATENATE("AM"," ",Table1[[#This Row],[h_No. Invoice :]]))</f>
        <v/>
      </c>
      <c r="I243" s="290" t="str">
        <f>CONCATENATE(UPPER(Table1[[#This Row],[h_Kode Sales :_1]])," ",Table1[[#This Row],[h_Kode Sales :_2]])</f>
        <v xml:space="preserve"> </v>
      </c>
      <c r="J243" s="289" t="str">
        <f>IF(Table1[[#This Row],[h_toko]]="","",INDEX(Table2[e],IF(Table1[[#This Row],[h_toko]]="","",MATCH(Table1[[#This Row],[h_toko]],Table2[a],0)),))</f>
        <v/>
      </c>
      <c r="O243" s="289" t="str">
        <f>IF(Table1[[#This Row],[h_Item Description]]="","",INDEX([1]!db[NB PAJAK],MATCH(Table1[[#This Row],[h_Item Description]],[1]!db[kode],0)))</f>
        <v/>
      </c>
      <c r="Q243" s="285"/>
      <c r="R243" s="286"/>
      <c r="T243" s="285" t="str">
        <f>Table1[[#This Row],[h_hargasetelahdiskon]]</f>
        <v/>
      </c>
      <c r="W243" s="289" t="str">
        <f ca="1">IF(Table1[[#This Row],[Item Description]]="","",IF(Table1[[#This Row],[//]]="",INDIRECT(ADDRESS(ROW()-1,COLUMN())),Table1[[#This Row],[//]]))</f>
        <v/>
      </c>
      <c r="X243" s="289" t="str">
        <f ca="1">IF(Table1[[#This Row],[h_id]]="","",COUNTIF(Table1[h_id],Table1[[#This Row],[h_id]]))</f>
        <v/>
      </c>
      <c r="Y243" s="285" t="str">
        <f>IF(Table1[Item Description]="","",Table1[[#This Row],[Qty]]*Table1[[#This Row],[Unit Price]])</f>
        <v/>
      </c>
      <c r="Z243" s="285" t="str">
        <f>IF(Table1[[#This Row],[h_hargasebelumdiskon]]="","",IF(Table1[[#This Row],[Disc 1]]="",0,Table1[[#This Row],[h_hargasebelumdiskon]]*Table1[[#This Row],[Disc 1]]))</f>
        <v/>
      </c>
      <c r="AA243" s="285" t="str">
        <f>IF(Table1[[#This Row],[h_hargasebelumdiskon]]="","",IF(Table1[[#This Row],[Disc 2]]="",0,(Table1[[#This Row],[h_hargasebelumdiskon]]-Table1[[#This Row],[h_disc 1]])*Table1[[#This Row],[Disc 2]]))</f>
        <v/>
      </c>
      <c r="AB243" s="285" t="str">
        <f>IF(Table1[Item Description]="","",Table1[[#This Row],[h_disc 1]]+Table1[[#This Row],[h_disc 2]])</f>
        <v/>
      </c>
      <c r="AC243" s="285" t="str">
        <f>IF(Table1[Item Description]="","",Table1[[#This Row],[h_hargasebelumdiskon]]-Table1[[#This Row],[h_diskon]])</f>
        <v/>
      </c>
      <c r="AD243" s="285" t="str">
        <f>IF(Table1[//]="","",SUMIF(Table1[h_id],Table1[h_id],Table1[h_hargasetelahdiskon]))</f>
        <v/>
      </c>
      <c r="AE243" s="285"/>
      <c r="AF243" s="285" t="str">
        <f>Table1[[#This Row],[Item Description]]&amp;Table1[[#This Row],[Unit]]&amp;Table1[[#This Row],[Unit Price]]</f>
        <v/>
      </c>
    </row>
    <row r="244" spans="1:32" x14ac:dyDescent="0.25">
      <c r="A244" s="289" t="str">
        <f>IF(Table1[[#This Row],[No. Invoice :]]="","",ROW())</f>
        <v/>
      </c>
      <c r="B244" s="289" t="str">
        <f>IF(Table1[h_Kode Sales :_1]="","",B$1+COUNT(B$2:B243))</f>
        <v/>
      </c>
      <c r="C244" s="283" t="str">
        <f>IF(Table1[[#This Row],[H_TGL]]="","",Table1[[#This Row],[H_TGL]]+C$1-1)</f>
        <v/>
      </c>
      <c r="H244" s="289" t="str">
        <f>IF(Table1[[#This Row],[h_No. Invoice :]]="","",CONCATENATE("AM"," ",Table1[[#This Row],[h_No. Invoice :]]))</f>
        <v/>
      </c>
      <c r="I244" s="290" t="str">
        <f>CONCATENATE(UPPER(Table1[[#This Row],[h_Kode Sales :_1]])," ",Table1[[#This Row],[h_Kode Sales :_2]])</f>
        <v xml:space="preserve"> </v>
      </c>
      <c r="J244" s="289" t="str">
        <f>IF(Table1[[#This Row],[h_toko]]="","",INDEX(Table2[e],IF(Table1[[#This Row],[h_toko]]="","",MATCH(Table1[[#This Row],[h_toko]],Table2[a],0)),))</f>
        <v/>
      </c>
      <c r="O244" s="289" t="str">
        <f>IF(Table1[[#This Row],[h_Item Description]]="","",INDEX([1]!db[NB PAJAK],MATCH(Table1[[#This Row],[h_Item Description]],[1]!db[kode],0)))</f>
        <v/>
      </c>
      <c r="Q244" s="285"/>
      <c r="R244" s="286"/>
      <c r="T244" s="285" t="str">
        <f>Table1[[#This Row],[h_hargasetelahdiskon]]</f>
        <v/>
      </c>
      <c r="W244" s="289" t="str">
        <f ca="1">IF(Table1[[#This Row],[Item Description]]="","",IF(Table1[[#This Row],[//]]="",INDIRECT(ADDRESS(ROW()-1,COLUMN())),Table1[[#This Row],[//]]))</f>
        <v/>
      </c>
      <c r="X244" s="289" t="str">
        <f ca="1">IF(Table1[[#This Row],[h_id]]="","",COUNTIF(Table1[h_id],Table1[[#This Row],[h_id]]))</f>
        <v/>
      </c>
      <c r="Y244" s="285" t="str">
        <f>IF(Table1[Item Description]="","",Table1[[#This Row],[Qty]]*Table1[[#This Row],[Unit Price]])</f>
        <v/>
      </c>
      <c r="Z244" s="285" t="str">
        <f>IF(Table1[[#This Row],[h_hargasebelumdiskon]]="","",IF(Table1[[#This Row],[Disc 1]]="",0,Table1[[#This Row],[h_hargasebelumdiskon]]*Table1[[#This Row],[Disc 1]]))</f>
        <v/>
      </c>
      <c r="AA244" s="285" t="str">
        <f>IF(Table1[[#This Row],[h_hargasebelumdiskon]]="","",IF(Table1[[#This Row],[Disc 2]]="",0,(Table1[[#This Row],[h_hargasebelumdiskon]]-Table1[[#This Row],[h_disc 1]])*Table1[[#This Row],[Disc 2]]))</f>
        <v/>
      </c>
      <c r="AB244" s="285" t="str">
        <f>IF(Table1[Item Description]="","",Table1[[#This Row],[h_disc 1]]+Table1[[#This Row],[h_disc 2]])</f>
        <v/>
      </c>
      <c r="AC244" s="285" t="str">
        <f>IF(Table1[Item Description]="","",Table1[[#This Row],[h_hargasebelumdiskon]]-Table1[[#This Row],[h_diskon]])</f>
        <v/>
      </c>
      <c r="AD244" s="285" t="str">
        <f>IF(Table1[//]="","",SUMIF(Table1[h_id],Table1[h_id],Table1[h_hargasetelahdiskon]))</f>
        <v/>
      </c>
      <c r="AE244" s="285"/>
      <c r="AF244" s="285" t="str">
        <f>Table1[[#This Row],[Item Description]]&amp;Table1[[#This Row],[Unit]]&amp;Table1[[#This Row],[Unit Price]]</f>
        <v/>
      </c>
    </row>
    <row r="245" spans="1:32" x14ac:dyDescent="0.25">
      <c r="A245" s="289" t="str">
        <f>IF(Table1[[#This Row],[No. Invoice :]]="","",ROW())</f>
        <v/>
      </c>
      <c r="B245" s="289" t="str">
        <f>IF(Table1[h_Kode Sales :_1]="","",B$1+COUNT(B$2:B244))</f>
        <v/>
      </c>
      <c r="C245" s="283" t="str">
        <f>IF(Table1[[#This Row],[H_TGL]]="","",Table1[[#This Row],[H_TGL]]+C$1-1)</f>
        <v/>
      </c>
      <c r="H245" s="289" t="str">
        <f>IF(Table1[[#This Row],[h_No. Invoice :]]="","",CONCATENATE("AM"," ",Table1[[#This Row],[h_No. Invoice :]]))</f>
        <v/>
      </c>
      <c r="I245" s="290" t="str">
        <f>CONCATENATE(UPPER(Table1[[#This Row],[h_Kode Sales :_1]])," ",Table1[[#This Row],[h_Kode Sales :_2]])</f>
        <v xml:space="preserve"> </v>
      </c>
      <c r="J245" s="289" t="str">
        <f>IF(Table1[[#This Row],[h_toko]]="","",INDEX(Table2[e],IF(Table1[[#This Row],[h_toko]]="","",MATCH(Table1[[#This Row],[h_toko]],Table2[a],0)),))</f>
        <v/>
      </c>
      <c r="O245" s="289" t="str">
        <f>IF(Table1[[#This Row],[h_Item Description]]="","",INDEX([1]!db[NB PAJAK],MATCH(Table1[[#This Row],[h_Item Description]],[1]!db[kode],0)))</f>
        <v/>
      </c>
      <c r="Q245" s="285"/>
      <c r="R245" s="286"/>
      <c r="T245" s="285" t="str">
        <f>Table1[[#This Row],[h_hargasetelahdiskon]]</f>
        <v/>
      </c>
      <c r="W245" s="289" t="str">
        <f ca="1">IF(Table1[[#This Row],[Item Description]]="","",IF(Table1[[#This Row],[//]]="",INDIRECT(ADDRESS(ROW()-1,COLUMN())),Table1[[#This Row],[//]]))</f>
        <v/>
      </c>
      <c r="X245" s="289" t="str">
        <f ca="1">IF(Table1[[#This Row],[h_id]]="","",COUNTIF(Table1[h_id],Table1[[#This Row],[h_id]]))</f>
        <v/>
      </c>
      <c r="Y245" s="285" t="str">
        <f>IF(Table1[Item Description]="","",Table1[[#This Row],[Qty]]*Table1[[#This Row],[Unit Price]])</f>
        <v/>
      </c>
      <c r="Z245" s="285" t="str">
        <f>IF(Table1[[#This Row],[h_hargasebelumdiskon]]="","",IF(Table1[[#This Row],[Disc 1]]="",0,Table1[[#This Row],[h_hargasebelumdiskon]]*Table1[[#This Row],[Disc 1]]))</f>
        <v/>
      </c>
      <c r="AA245" s="285" t="str">
        <f>IF(Table1[[#This Row],[h_hargasebelumdiskon]]="","",IF(Table1[[#This Row],[Disc 2]]="",0,(Table1[[#This Row],[h_hargasebelumdiskon]]-Table1[[#This Row],[h_disc 1]])*Table1[[#This Row],[Disc 2]]))</f>
        <v/>
      </c>
      <c r="AB245" s="285" t="str">
        <f>IF(Table1[Item Description]="","",Table1[[#This Row],[h_disc 1]]+Table1[[#This Row],[h_disc 2]])</f>
        <v/>
      </c>
      <c r="AC245" s="285" t="str">
        <f>IF(Table1[Item Description]="","",Table1[[#This Row],[h_hargasebelumdiskon]]-Table1[[#This Row],[h_diskon]])</f>
        <v/>
      </c>
      <c r="AD245" s="285" t="str">
        <f>IF(Table1[//]="","",SUMIF(Table1[h_id],Table1[h_id],Table1[h_hargasetelahdiskon]))</f>
        <v/>
      </c>
      <c r="AE245" s="285"/>
      <c r="AF245" s="285" t="str">
        <f>Table1[[#This Row],[Item Description]]&amp;Table1[[#This Row],[Unit]]&amp;Table1[[#This Row],[Unit Price]]</f>
        <v/>
      </c>
    </row>
    <row r="246" spans="1:32" x14ac:dyDescent="0.25">
      <c r="A246" s="289" t="str">
        <f>IF(Table1[[#This Row],[No. Invoice :]]="","",ROW())</f>
        <v/>
      </c>
      <c r="B246" s="289" t="str">
        <f>IF(Table1[h_Kode Sales :_1]="","",B$1+COUNT(B$2:B245))</f>
        <v/>
      </c>
      <c r="C246" s="283" t="str">
        <f>IF(Table1[[#This Row],[H_TGL]]="","",Table1[[#This Row],[H_TGL]]+C$1-1)</f>
        <v/>
      </c>
      <c r="H246" s="289" t="str">
        <f>IF(Table1[[#This Row],[h_No. Invoice :]]="","",CONCATENATE("AM"," ",Table1[[#This Row],[h_No. Invoice :]]))</f>
        <v/>
      </c>
      <c r="I246" s="290" t="str">
        <f>CONCATENATE(UPPER(Table1[[#This Row],[h_Kode Sales :_1]])," ",Table1[[#This Row],[h_Kode Sales :_2]])</f>
        <v xml:space="preserve"> </v>
      </c>
      <c r="J246" s="289" t="str">
        <f>IF(Table1[[#This Row],[h_toko]]="","",INDEX(Table2[e],IF(Table1[[#This Row],[h_toko]]="","",MATCH(Table1[[#This Row],[h_toko]],Table2[a],0)),))</f>
        <v/>
      </c>
      <c r="O246" s="289" t="str">
        <f>IF(Table1[[#This Row],[h_Item Description]]="","",INDEX([1]!db[NB PAJAK],MATCH(Table1[[#This Row],[h_Item Description]],[1]!db[kode],0)))</f>
        <v/>
      </c>
      <c r="Q246" s="285"/>
      <c r="R246" s="286"/>
      <c r="T246" s="285" t="str">
        <f>Table1[[#This Row],[h_hargasetelahdiskon]]</f>
        <v/>
      </c>
      <c r="W246" s="289" t="str">
        <f ca="1">IF(Table1[[#This Row],[Item Description]]="","",IF(Table1[[#This Row],[//]]="",INDIRECT(ADDRESS(ROW()-1,COLUMN())),Table1[[#This Row],[//]]))</f>
        <v/>
      </c>
      <c r="X246" s="289" t="str">
        <f ca="1">IF(Table1[[#This Row],[h_id]]="","",COUNTIF(Table1[h_id],Table1[[#This Row],[h_id]]))</f>
        <v/>
      </c>
      <c r="Y246" s="285" t="str">
        <f>IF(Table1[Item Description]="","",Table1[[#This Row],[Qty]]*Table1[[#This Row],[Unit Price]])</f>
        <v/>
      </c>
      <c r="Z246" s="285" t="str">
        <f>IF(Table1[[#This Row],[h_hargasebelumdiskon]]="","",IF(Table1[[#This Row],[Disc 1]]="",0,Table1[[#This Row],[h_hargasebelumdiskon]]*Table1[[#This Row],[Disc 1]]))</f>
        <v/>
      </c>
      <c r="AA246" s="285" t="str">
        <f>IF(Table1[[#This Row],[h_hargasebelumdiskon]]="","",IF(Table1[[#This Row],[Disc 2]]="",0,(Table1[[#This Row],[h_hargasebelumdiskon]]-Table1[[#This Row],[h_disc 1]])*Table1[[#This Row],[Disc 2]]))</f>
        <v/>
      </c>
      <c r="AB246" s="285" t="str">
        <f>IF(Table1[Item Description]="","",Table1[[#This Row],[h_disc 1]]+Table1[[#This Row],[h_disc 2]])</f>
        <v/>
      </c>
      <c r="AC246" s="285" t="str">
        <f>IF(Table1[Item Description]="","",Table1[[#This Row],[h_hargasebelumdiskon]]-Table1[[#This Row],[h_diskon]])</f>
        <v/>
      </c>
      <c r="AD246" s="285" t="str">
        <f>IF(Table1[//]="","",SUMIF(Table1[h_id],Table1[h_id],Table1[h_hargasetelahdiskon]))</f>
        <v/>
      </c>
      <c r="AE246" s="285"/>
      <c r="AF246" s="285" t="str">
        <f>Table1[[#This Row],[Item Description]]&amp;Table1[[#This Row],[Unit]]&amp;Table1[[#This Row],[Unit Price]]</f>
        <v/>
      </c>
    </row>
    <row r="247" spans="1:32" x14ac:dyDescent="0.25">
      <c r="A247" s="289" t="str">
        <f>IF(Table1[[#This Row],[No. Invoice :]]="","",ROW())</f>
        <v/>
      </c>
      <c r="B247" s="289" t="str">
        <f>IF(Table1[h_Kode Sales :_1]="","",B$1+COUNT(B$2:B246))</f>
        <v/>
      </c>
      <c r="C247" s="283" t="str">
        <f>IF(Table1[[#This Row],[H_TGL]]="","",Table1[[#This Row],[H_TGL]]+C$1-1)</f>
        <v/>
      </c>
      <c r="H247" s="289" t="str">
        <f>IF(Table1[[#This Row],[h_No. Invoice :]]="","",CONCATENATE("AM"," ",Table1[[#This Row],[h_No. Invoice :]]))</f>
        <v/>
      </c>
      <c r="I247" s="290" t="str">
        <f>CONCATENATE(UPPER(Table1[[#This Row],[h_Kode Sales :_1]])," ",Table1[[#This Row],[h_Kode Sales :_2]])</f>
        <v xml:space="preserve"> </v>
      </c>
      <c r="J247" s="289" t="str">
        <f>IF(Table1[[#This Row],[h_toko]]="","",INDEX(Table2[e],IF(Table1[[#This Row],[h_toko]]="","",MATCH(Table1[[#This Row],[h_toko]],Table2[a],0)),))</f>
        <v/>
      </c>
      <c r="O247" s="289" t="str">
        <f>IF(Table1[[#This Row],[h_Item Description]]="","",INDEX([1]!db[NB PAJAK],MATCH(Table1[[#This Row],[h_Item Description]],[1]!db[kode],0)))</f>
        <v/>
      </c>
      <c r="Q247" s="285"/>
      <c r="R247" s="286"/>
      <c r="T247" s="285" t="str">
        <f>Table1[[#This Row],[h_hargasetelahdiskon]]</f>
        <v/>
      </c>
      <c r="W247" s="289" t="str">
        <f ca="1">IF(Table1[[#This Row],[Item Description]]="","",IF(Table1[[#This Row],[//]]="",INDIRECT(ADDRESS(ROW()-1,COLUMN())),Table1[[#This Row],[//]]))</f>
        <v/>
      </c>
      <c r="X247" s="289" t="str">
        <f ca="1">IF(Table1[[#This Row],[h_id]]="","",COUNTIF(Table1[h_id],Table1[[#This Row],[h_id]]))</f>
        <v/>
      </c>
      <c r="Y247" s="285" t="str">
        <f>IF(Table1[Item Description]="","",Table1[[#This Row],[Qty]]*Table1[[#This Row],[Unit Price]])</f>
        <v/>
      </c>
      <c r="Z247" s="285" t="str">
        <f>IF(Table1[[#This Row],[h_hargasebelumdiskon]]="","",IF(Table1[[#This Row],[Disc 1]]="",0,Table1[[#This Row],[h_hargasebelumdiskon]]*Table1[[#This Row],[Disc 1]]))</f>
        <v/>
      </c>
      <c r="AA247" s="285" t="str">
        <f>IF(Table1[[#This Row],[h_hargasebelumdiskon]]="","",IF(Table1[[#This Row],[Disc 2]]="",0,(Table1[[#This Row],[h_hargasebelumdiskon]]-Table1[[#This Row],[h_disc 1]])*Table1[[#This Row],[Disc 2]]))</f>
        <v/>
      </c>
      <c r="AB247" s="285" t="str">
        <f>IF(Table1[Item Description]="","",Table1[[#This Row],[h_disc 1]]+Table1[[#This Row],[h_disc 2]])</f>
        <v/>
      </c>
      <c r="AC247" s="285" t="str">
        <f>IF(Table1[Item Description]="","",Table1[[#This Row],[h_hargasebelumdiskon]]-Table1[[#This Row],[h_diskon]])</f>
        <v/>
      </c>
      <c r="AD247" s="285" t="str">
        <f>IF(Table1[//]="","",SUMIF(Table1[h_id],Table1[h_id],Table1[h_hargasetelahdiskon]))</f>
        <v/>
      </c>
      <c r="AE247" s="285"/>
      <c r="AF247" s="285" t="str">
        <f>Table1[[#This Row],[Item Description]]&amp;Table1[[#This Row],[Unit]]&amp;Table1[[#This Row],[Unit Price]]</f>
        <v/>
      </c>
    </row>
    <row r="248" spans="1:32" x14ac:dyDescent="0.25">
      <c r="A248" s="289" t="str">
        <f>IF(Table1[[#This Row],[No. Invoice :]]="","",ROW())</f>
        <v/>
      </c>
      <c r="B248" s="289" t="str">
        <f>IF(Table1[h_Kode Sales :_1]="","",B$1+COUNT(B$2:B247))</f>
        <v/>
      </c>
      <c r="C248" s="283" t="str">
        <f>IF(Table1[[#This Row],[H_TGL]]="","",Table1[[#This Row],[H_TGL]]+C$1-1)</f>
        <v/>
      </c>
      <c r="H248" s="289" t="str">
        <f>IF(Table1[[#This Row],[h_No. Invoice :]]="","",CONCATENATE("AM"," ",Table1[[#This Row],[h_No. Invoice :]]))</f>
        <v/>
      </c>
      <c r="I248" s="290" t="str">
        <f>CONCATENATE(UPPER(Table1[[#This Row],[h_Kode Sales :_1]])," ",Table1[[#This Row],[h_Kode Sales :_2]])</f>
        <v xml:space="preserve"> </v>
      </c>
      <c r="J248" s="289" t="str">
        <f>IF(Table1[[#This Row],[h_toko]]="","",INDEX(Table2[e],IF(Table1[[#This Row],[h_toko]]="","",MATCH(Table1[[#This Row],[h_toko]],Table2[a],0)),))</f>
        <v/>
      </c>
      <c r="O248" s="289" t="str">
        <f>IF(Table1[[#This Row],[h_Item Description]]="","",INDEX([1]!db[NB PAJAK],MATCH(Table1[[#This Row],[h_Item Description]],[1]!db[kode],0)))</f>
        <v/>
      </c>
      <c r="Q248" s="285"/>
      <c r="R248" s="286"/>
      <c r="T248" s="285" t="str">
        <f>Table1[[#This Row],[h_hargasetelahdiskon]]</f>
        <v/>
      </c>
      <c r="W248" s="289" t="str">
        <f ca="1">IF(Table1[[#This Row],[Item Description]]="","",IF(Table1[[#This Row],[//]]="",INDIRECT(ADDRESS(ROW()-1,COLUMN())),Table1[[#This Row],[//]]))</f>
        <v/>
      </c>
      <c r="X248" s="289" t="str">
        <f ca="1">IF(Table1[[#This Row],[h_id]]="","",COUNTIF(Table1[h_id],Table1[[#This Row],[h_id]]))</f>
        <v/>
      </c>
      <c r="Y248" s="285" t="str">
        <f>IF(Table1[Item Description]="","",Table1[[#This Row],[Qty]]*Table1[[#This Row],[Unit Price]])</f>
        <v/>
      </c>
      <c r="Z248" s="285" t="str">
        <f>IF(Table1[[#This Row],[h_hargasebelumdiskon]]="","",IF(Table1[[#This Row],[Disc 1]]="",0,Table1[[#This Row],[h_hargasebelumdiskon]]*Table1[[#This Row],[Disc 1]]))</f>
        <v/>
      </c>
      <c r="AA248" s="285" t="str">
        <f>IF(Table1[[#This Row],[h_hargasebelumdiskon]]="","",IF(Table1[[#This Row],[Disc 2]]="",0,(Table1[[#This Row],[h_hargasebelumdiskon]]-Table1[[#This Row],[h_disc 1]])*Table1[[#This Row],[Disc 2]]))</f>
        <v/>
      </c>
      <c r="AB248" s="285" t="str">
        <f>IF(Table1[Item Description]="","",Table1[[#This Row],[h_disc 1]]+Table1[[#This Row],[h_disc 2]])</f>
        <v/>
      </c>
      <c r="AC248" s="285" t="str">
        <f>IF(Table1[Item Description]="","",Table1[[#This Row],[h_hargasebelumdiskon]]-Table1[[#This Row],[h_diskon]])</f>
        <v/>
      </c>
      <c r="AD248" s="285" t="str">
        <f>IF(Table1[//]="","",SUMIF(Table1[h_id],Table1[h_id],Table1[h_hargasetelahdiskon]))</f>
        <v/>
      </c>
      <c r="AE248" s="285"/>
      <c r="AF248" s="285" t="str">
        <f>Table1[[#This Row],[Item Description]]&amp;Table1[[#This Row],[Unit]]&amp;Table1[[#This Row],[Unit Price]]</f>
        <v/>
      </c>
    </row>
    <row r="249" spans="1:32" x14ac:dyDescent="0.25">
      <c r="A249" s="289" t="str">
        <f>IF(Table1[[#This Row],[No. Invoice :]]="","",ROW())</f>
        <v/>
      </c>
      <c r="B249" s="289" t="str">
        <f>IF(Table1[h_Kode Sales :_1]="","",B$1+COUNT(B$2:B248))</f>
        <v/>
      </c>
      <c r="C249" s="283" t="str">
        <f>IF(Table1[[#This Row],[H_TGL]]="","",Table1[[#This Row],[H_TGL]]+C$1-1)</f>
        <v/>
      </c>
      <c r="H249" s="289" t="str">
        <f>IF(Table1[[#This Row],[h_No. Invoice :]]="","",CONCATENATE("AM"," ",Table1[[#This Row],[h_No. Invoice :]]))</f>
        <v/>
      </c>
      <c r="I249" s="290" t="str">
        <f>CONCATENATE(UPPER(Table1[[#This Row],[h_Kode Sales :_1]])," ",Table1[[#This Row],[h_Kode Sales :_2]])</f>
        <v xml:space="preserve"> </v>
      </c>
      <c r="J249" s="289" t="str">
        <f>IF(Table1[[#This Row],[h_toko]]="","",INDEX(Table2[e],IF(Table1[[#This Row],[h_toko]]="","",MATCH(Table1[[#This Row],[h_toko]],Table2[a],0)),))</f>
        <v/>
      </c>
      <c r="O249" s="289" t="str">
        <f>IF(Table1[[#This Row],[h_Item Description]]="","",INDEX([1]!db[NB PAJAK],MATCH(Table1[[#This Row],[h_Item Description]],[1]!db[kode],0)))</f>
        <v/>
      </c>
      <c r="Q249" s="285"/>
      <c r="R249" s="286"/>
      <c r="T249" s="285" t="str">
        <f>Table1[[#This Row],[h_hargasetelahdiskon]]</f>
        <v/>
      </c>
      <c r="W249" s="289" t="str">
        <f ca="1">IF(Table1[[#This Row],[Item Description]]="","",IF(Table1[[#This Row],[//]]="",INDIRECT(ADDRESS(ROW()-1,COLUMN())),Table1[[#This Row],[//]]))</f>
        <v/>
      </c>
      <c r="X249" s="289" t="str">
        <f ca="1">IF(Table1[[#This Row],[h_id]]="","",COUNTIF(Table1[h_id],Table1[[#This Row],[h_id]]))</f>
        <v/>
      </c>
      <c r="Y249" s="285" t="str">
        <f>IF(Table1[Item Description]="","",Table1[[#This Row],[Qty]]*Table1[[#This Row],[Unit Price]])</f>
        <v/>
      </c>
      <c r="Z249" s="285" t="str">
        <f>IF(Table1[[#This Row],[h_hargasebelumdiskon]]="","",IF(Table1[[#This Row],[Disc 1]]="",0,Table1[[#This Row],[h_hargasebelumdiskon]]*Table1[[#This Row],[Disc 1]]))</f>
        <v/>
      </c>
      <c r="AA249" s="285" t="str">
        <f>IF(Table1[[#This Row],[h_hargasebelumdiskon]]="","",IF(Table1[[#This Row],[Disc 2]]="",0,(Table1[[#This Row],[h_hargasebelumdiskon]]-Table1[[#This Row],[h_disc 1]])*Table1[[#This Row],[Disc 2]]))</f>
        <v/>
      </c>
      <c r="AB249" s="285" t="str">
        <f>IF(Table1[Item Description]="","",Table1[[#This Row],[h_disc 1]]+Table1[[#This Row],[h_disc 2]])</f>
        <v/>
      </c>
      <c r="AC249" s="285" t="str">
        <f>IF(Table1[Item Description]="","",Table1[[#This Row],[h_hargasebelumdiskon]]-Table1[[#This Row],[h_diskon]])</f>
        <v/>
      </c>
      <c r="AD249" s="285" t="str">
        <f>IF(Table1[//]="","",SUMIF(Table1[h_id],Table1[h_id],Table1[h_hargasetelahdiskon]))</f>
        <v/>
      </c>
      <c r="AE249" s="285"/>
      <c r="AF249" s="285" t="str">
        <f>Table1[[#This Row],[Item Description]]&amp;Table1[[#This Row],[Unit]]&amp;Table1[[#This Row],[Unit Price]]</f>
        <v/>
      </c>
    </row>
    <row r="250" spans="1:32" x14ac:dyDescent="0.25">
      <c r="A250" s="289" t="str">
        <f>IF(Table1[[#This Row],[No. Invoice :]]="","",ROW())</f>
        <v/>
      </c>
      <c r="B250" s="289" t="str">
        <f>IF(Table1[h_Kode Sales :_1]="","",B$1+COUNT(B$2:B249))</f>
        <v/>
      </c>
      <c r="C250" s="283" t="str">
        <f>IF(Table1[[#This Row],[H_TGL]]="","",Table1[[#This Row],[H_TGL]]+C$1-1)</f>
        <v/>
      </c>
      <c r="H250" s="289" t="str">
        <f>IF(Table1[[#This Row],[h_No. Invoice :]]="","",CONCATENATE("AM"," ",Table1[[#This Row],[h_No. Invoice :]]))</f>
        <v/>
      </c>
      <c r="I250" s="290" t="str">
        <f>CONCATENATE(UPPER(Table1[[#This Row],[h_Kode Sales :_1]])," ",Table1[[#This Row],[h_Kode Sales :_2]])</f>
        <v xml:space="preserve"> </v>
      </c>
      <c r="J250" s="289" t="str">
        <f>IF(Table1[[#This Row],[h_toko]]="","",INDEX(Table2[e],IF(Table1[[#This Row],[h_toko]]="","",MATCH(Table1[[#This Row],[h_toko]],Table2[a],0)),))</f>
        <v/>
      </c>
      <c r="O250" s="289" t="str">
        <f>IF(Table1[[#This Row],[h_Item Description]]="","",INDEX([1]!db[NB PAJAK],MATCH(Table1[[#This Row],[h_Item Description]],[1]!db[kode],0)))</f>
        <v/>
      </c>
      <c r="Q250" s="285"/>
      <c r="R250" s="286"/>
      <c r="T250" s="285" t="str">
        <f>Table1[[#This Row],[h_hargasetelahdiskon]]</f>
        <v/>
      </c>
      <c r="W250" s="289" t="str">
        <f ca="1">IF(Table1[[#This Row],[Item Description]]="","",IF(Table1[[#This Row],[//]]="",INDIRECT(ADDRESS(ROW()-1,COLUMN())),Table1[[#This Row],[//]]))</f>
        <v/>
      </c>
      <c r="X250" s="289" t="str">
        <f ca="1">IF(Table1[[#This Row],[h_id]]="","",COUNTIF(Table1[h_id],Table1[[#This Row],[h_id]]))</f>
        <v/>
      </c>
      <c r="Y250" s="285" t="str">
        <f>IF(Table1[Item Description]="","",Table1[[#This Row],[Qty]]*Table1[[#This Row],[Unit Price]])</f>
        <v/>
      </c>
      <c r="Z250" s="285" t="str">
        <f>IF(Table1[[#This Row],[h_hargasebelumdiskon]]="","",IF(Table1[[#This Row],[Disc 1]]="",0,Table1[[#This Row],[h_hargasebelumdiskon]]*Table1[[#This Row],[Disc 1]]))</f>
        <v/>
      </c>
      <c r="AA250" s="285" t="str">
        <f>IF(Table1[[#This Row],[h_hargasebelumdiskon]]="","",IF(Table1[[#This Row],[Disc 2]]="",0,(Table1[[#This Row],[h_hargasebelumdiskon]]-Table1[[#This Row],[h_disc 1]])*Table1[[#This Row],[Disc 2]]))</f>
        <v/>
      </c>
      <c r="AB250" s="285" t="str">
        <f>IF(Table1[Item Description]="","",Table1[[#This Row],[h_disc 1]]+Table1[[#This Row],[h_disc 2]])</f>
        <v/>
      </c>
      <c r="AC250" s="285" t="str">
        <f>IF(Table1[Item Description]="","",Table1[[#This Row],[h_hargasebelumdiskon]]-Table1[[#This Row],[h_diskon]])</f>
        <v/>
      </c>
      <c r="AD250" s="285" t="str">
        <f>IF(Table1[//]="","",SUMIF(Table1[h_id],Table1[h_id],Table1[h_hargasetelahdiskon]))</f>
        <v/>
      </c>
      <c r="AE250" s="285"/>
      <c r="AF250" s="285" t="str">
        <f>Table1[[#This Row],[Item Description]]&amp;Table1[[#This Row],[Unit]]&amp;Table1[[#This Row],[Unit Price]]</f>
        <v/>
      </c>
    </row>
    <row r="251" spans="1:32" x14ac:dyDescent="0.25">
      <c r="A251" s="289" t="str">
        <f>IF(Table1[[#This Row],[No. Invoice :]]="","",ROW())</f>
        <v/>
      </c>
      <c r="B251" s="289" t="str">
        <f>IF(Table1[h_Kode Sales :_1]="","",B$1+COUNT(B$2:B250))</f>
        <v/>
      </c>
      <c r="C251" s="283" t="str">
        <f>IF(Table1[[#This Row],[H_TGL]]="","",Table1[[#This Row],[H_TGL]]+C$1-1)</f>
        <v/>
      </c>
      <c r="H251" s="289" t="str">
        <f>IF(Table1[[#This Row],[h_No. Invoice :]]="","",CONCATENATE("AM"," ",Table1[[#This Row],[h_No. Invoice :]]))</f>
        <v/>
      </c>
      <c r="I251" s="290" t="str">
        <f>CONCATENATE(UPPER(Table1[[#This Row],[h_Kode Sales :_1]])," ",Table1[[#This Row],[h_Kode Sales :_2]])</f>
        <v xml:space="preserve"> </v>
      </c>
      <c r="J251" s="289" t="str">
        <f>IF(Table1[[#This Row],[h_toko]]="","",INDEX(Table2[e],IF(Table1[[#This Row],[h_toko]]="","",MATCH(Table1[[#This Row],[h_toko]],Table2[a],0)),))</f>
        <v/>
      </c>
      <c r="O251" s="289" t="str">
        <f>IF(Table1[[#This Row],[h_Item Description]]="","",INDEX([1]!db[NB PAJAK],MATCH(Table1[[#This Row],[h_Item Description]],[1]!db[kode],0)))</f>
        <v/>
      </c>
      <c r="Q251" s="285"/>
      <c r="R251" s="286"/>
      <c r="T251" s="285" t="str">
        <f>Table1[[#This Row],[h_hargasetelahdiskon]]</f>
        <v/>
      </c>
      <c r="W251" s="289" t="str">
        <f ca="1">IF(Table1[[#This Row],[Item Description]]="","",IF(Table1[[#This Row],[//]]="",INDIRECT(ADDRESS(ROW()-1,COLUMN())),Table1[[#This Row],[//]]))</f>
        <v/>
      </c>
      <c r="X251" s="289" t="str">
        <f ca="1">IF(Table1[[#This Row],[h_id]]="","",COUNTIF(Table1[h_id],Table1[[#This Row],[h_id]]))</f>
        <v/>
      </c>
      <c r="Y251" s="285" t="str">
        <f>IF(Table1[Item Description]="","",Table1[[#This Row],[Qty]]*Table1[[#This Row],[Unit Price]])</f>
        <v/>
      </c>
      <c r="Z251" s="285" t="str">
        <f>IF(Table1[[#This Row],[h_hargasebelumdiskon]]="","",IF(Table1[[#This Row],[Disc 1]]="",0,Table1[[#This Row],[h_hargasebelumdiskon]]*Table1[[#This Row],[Disc 1]]))</f>
        <v/>
      </c>
      <c r="AA251" s="285" t="str">
        <f>IF(Table1[[#This Row],[h_hargasebelumdiskon]]="","",IF(Table1[[#This Row],[Disc 2]]="",0,(Table1[[#This Row],[h_hargasebelumdiskon]]-Table1[[#This Row],[h_disc 1]])*Table1[[#This Row],[Disc 2]]))</f>
        <v/>
      </c>
      <c r="AB251" s="285" t="str">
        <f>IF(Table1[Item Description]="","",Table1[[#This Row],[h_disc 1]]+Table1[[#This Row],[h_disc 2]])</f>
        <v/>
      </c>
      <c r="AC251" s="285" t="str">
        <f>IF(Table1[Item Description]="","",Table1[[#This Row],[h_hargasebelumdiskon]]-Table1[[#This Row],[h_diskon]])</f>
        <v/>
      </c>
      <c r="AD251" s="285" t="str">
        <f>IF(Table1[//]="","",SUMIF(Table1[h_id],Table1[h_id],Table1[h_hargasetelahdiskon]))</f>
        <v/>
      </c>
      <c r="AE251" s="285"/>
      <c r="AF251" s="285" t="str">
        <f>Table1[[#This Row],[Item Description]]&amp;Table1[[#This Row],[Unit]]&amp;Table1[[#This Row],[Unit Price]]</f>
        <v/>
      </c>
    </row>
    <row r="252" spans="1:32" x14ac:dyDescent="0.25">
      <c r="A252" s="289" t="str">
        <f>IF(Table1[[#This Row],[No. Invoice :]]="","",ROW())</f>
        <v/>
      </c>
      <c r="B252" s="289" t="str">
        <f>IF(Table1[h_Kode Sales :_1]="","",B$1+COUNT(B$2:B251))</f>
        <v/>
      </c>
      <c r="C252" s="283" t="str">
        <f>IF(Table1[[#This Row],[H_TGL]]="","",Table1[[#This Row],[H_TGL]]+C$1-1)</f>
        <v/>
      </c>
      <c r="H252" s="289" t="str">
        <f>IF(Table1[[#This Row],[h_No. Invoice :]]="","",CONCATENATE("AM"," ",Table1[[#This Row],[h_No. Invoice :]]))</f>
        <v/>
      </c>
      <c r="I252" s="290" t="str">
        <f>CONCATENATE(UPPER(Table1[[#This Row],[h_Kode Sales :_1]])," ",Table1[[#This Row],[h_Kode Sales :_2]])</f>
        <v xml:space="preserve"> </v>
      </c>
      <c r="J252" s="289" t="str">
        <f>IF(Table1[[#This Row],[h_toko]]="","",INDEX(Table2[e],IF(Table1[[#This Row],[h_toko]]="","",MATCH(Table1[[#This Row],[h_toko]],Table2[a],0)),))</f>
        <v/>
      </c>
      <c r="O252" s="289" t="str">
        <f>IF(Table1[[#This Row],[h_Item Description]]="","",INDEX([1]!db[NB PAJAK],MATCH(Table1[[#This Row],[h_Item Description]],[1]!db[kode],0)))</f>
        <v/>
      </c>
      <c r="Q252" s="285"/>
      <c r="R252" s="286"/>
      <c r="T252" s="285" t="str">
        <f>Table1[[#This Row],[h_hargasetelahdiskon]]</f>
        <v/>
      </c>
      <c r="W252" s="289" t="str">
        <f ca="1">IF(Table1[[#This Row],[Item Description]]="","",IF(Table1[[#This Row],[//]]="",INDIRECT(ADDRESS(ROW()-1,COLUMN())),Table1[[#This Row],[//]]))</f>
        <v/>
      </c>
      <c r="X252" s="289" t="str">
        <f ca="1">IF(Table1[[#This Row],[h_id]]="","",COUNTIF(Table1[h_id],Table1[[#This Row],[h_id]]))</f>
        <v/>
      </c>
      <c r="Y252" s="285" t="str">
        <f>IF(Table1[Item Description]="","",Table1[[#This Row],[Qty]]*Table1[[#This Row],[Unit Price]])</f>
        <v/>
      </c>
      <c r="Z252" s="285" t="str">
        <f>IF(Table1[[#This Row],[h_hargasebelumdiskon]]="","",IF(Table1[[#This Row],[Disc 1]]="",0,Table1[[#This Row],[h_hargasebelumdiskon]]*Table1[[#This Row],[Disc 1]]))</f>
        <v/>
      </c>
      <c r="AA252" s="285" t="str">
        <f>IF(Table1[[#This Row],[h_hargasebelumdiskon]]="","",IF(Table1[[#This Row],[Disc 2]]="",0,(Table1[[#This Row],[h_hargasebelumdiskon]]-Table1[[#This Row],[h_disc 1]])*Table1[[#This Row],[Disc 2]]))</f>
        <v/>
      </c>
      <c r="AB252" s="285" t="str">
        <f>IF(Table1[Item Description]="","",Table1[[#This Row],[h_disc 1]]+Table1[[#This Row],[h_disc 2]])</f>
        <v/>
      </c>
      <c r="AC252" s="285" t="str">
        <f>IF(Table1[Item Description]="","",Table1[[#This Row],[h_hargasebelumdiskon]]-Table1[[#This Row],[h_diskon]])</f>
        <v/>
      </c>
      <c r="AD252" s="285" t="str">
        <f>IF(Table1[//]="","",SUMIF(Table1[h_id],Table1[h_id],Table1[h_hargasetelahdiskon]))</f>
        <v/>
      </c>
      <c r="AE252" s="285"/>
      <c r="AF252" s="285" t="str">
        <f>Table1[[#This Row],[Item Description]]&amp;Table1[[#This Row],[Unit]]&amp;Table1[[#This Row],[Unit Price]]</f>
        <v/>
      </c>
    </row>
    <row r="253" spans="1:32" x14ac:dyDescent="0.25">
      <c r="A253" s="289" t="str">
        <f>IF(Table1[[#This Row],[No. Invoice :]]="","",ROW())</f>
        <v/>
      </c>
      <c r="B253" s="289" t="str">
        <f>IF(Table1[h_Kode Sales :_1]="","",B$1+COUNT(B$2:B252))</f>
        <v/>
      </c>
      <c r="C253" s="283" t="str">
        <f>IF(Table1[[#This Row],[H_TGL]]="","",Table1[[#This Row],[H_TGL]]+C$1-1)</f>
        <v/>
      </c>
      <c r="H253" s="289" t="str">
        <f>IF(Table1[[#This Row],[h_No. Invoice :]]="","",CONCATENATE("AM"," ",Table1[[#This Row],[h_No. Invoice :]]))</f>
        <v/>
      </c>
      <c r="I253" s="290" t="str">
        <f>CONCATENATE(UPPER(Table1[[#This Row],[h_Kode Sales :_1]])," ",Table1[[#This Row],[h_Kode Sales :_2]])</f>
        <v xml:space="preserve"> </v>
      </c>
      <c r="J253" s="289" t="str">
        <f>IF(Table1[[#This Row],[h_toko]]="","",INDEX(Table2[e],IF(Table1[[#This Row],[h_toko]]="","",MATCH(Table1[[#This Row],[h_toko]],Table2[a],0)),))</f>
        <v/>
      </c>
      <c r="O253" s="289" t="str">
        <f>IF(Table1[[#This Row],[h_Item Description]]="","",INDEX([1]!db[NB PAJAK],MATCH(Table1[[#This Row],[h_Item Description]],[1]!db[kode],0)))</f>
        <v/>
      </c>
      <c r="Q253" s="285"/>
      <c r="R253" s="286"/>
      <c r="T253" s="285" t="str">
        <f>Table1[[#This Row],[h_hargasetelahdiskon]]</f>
        <v/>
      </c>
      <c r="W253" s="289" t="str">
        <f ca="1">IF(Table1[[#This Row],[Item Description]]="","",IF(Table1[[#This Row],[//]]="",INDIRECT(ADDRESS(ROW()-1,COLUMN())),Table1[[#This Row],[//]]))</f>
        <v/>
      </c>
      <c r="X253" s="289" t="str">
        <f ca="1">IF(Table1[[#This Row],[h_id]]="","",COUNTIF(Table1[h_id],Table1[[#This Row],[h_id]]))</f>
        <v/>
      </c>
      <c r="Y253" s="285" t="str">
        <f>IF(Table1[Item Description]="","",Table1[[#This Row],[Qty]]*Table1[[#This Row],[Unit Price]])</f>
        <v/>
      </c>
      <c r="Z253" s="285" t="str">
        <f>IF(Table1[[#This Row],[h_hargasebelumdiskon]]="","",IF(Table1[[#This Row],[Disc 1]]="",0,Table1[[#This Row],[h_hargasebelumdiskon]]*Table1[[#This Row],[Disc 1]]))</f>
        <v/>
      </c>
      <c r="AA253" s="285" t="str">
        <f>IF(Table1[[#This Row],[h_hargasebelumdiskon]]="","",IF(Table1[[#This Row],[Disc 2]]="",0,(Table1[[#This Row],[h_hargasebelumdiskon]]-Table1[[#This Row],[h_disc 1]])*Table1[[#This Row],[Disc 2]]))</f>
        <v/>
      </c>
      <c r="AB253" s="285" t="str">
        <f>IF(Table1[Item Description]="","",Table1[[#This Row],[h_disc 1]]+Table1[[#This Row],[h_disc 2]])</f>
        <v/>
      </c>
      <c r="AC253" s="285" t="str">
        <f>IF(Table1[Item Description]="","",Table1[[#This Row],[h_hargasebelumdiskon]]-Table1[[#This Row],[h_diskon]])</f>
        <v/>
      </c>
      <c r="AD253" s="285" t="str">
        <f>IF(Table1[//]="","",SUMIF(Table1[h_id],Table1[h_id],Table1[h_hargasetelahdiskon]))</f>
        <v/>
      </c>
      <c r="AE253" s="285"/>
      <c r="AF253" s="285" t="str">
        <f>Table1[[#This Row],[Item Description]]&amp;Table1[[#This Row],[Unit]]&amp;Table1[[#This Row],[Unit Price]]</f>
        <v/>
      </c>
    </row>
    <row r="254" spans="1:32" x14ac:dyDescent="0.25">
      <c r="A254" s="289" t="str">
        <f>IF(Table1[[#This Row],[No. Invoice :]]="","",ROW())</f>
        <v/>
      </c>
      <c r="B254" s="289" t="str">
        <f>IF(Table1[h_Kode Sales :_1]="","",B$1+COUNT(B$2:B253))</f>
        <v/>
      </c>
      <c r="C254" s="283" t="str">
        <f>IF(Table1[[#This Row],[H_TGL]]="","",Table1[[#This Row],[H_TGL]]+C$1-1)</f>
        <v/>
      </c>
      <c r="H254" s="289" t="str">
        <f>IF(Table1[[#This Row],[h_No. Invoice :]]="","",CONCATENATE("AM"," ",Table1[[#This Row],[h_No. Invoice :]]))</f>
        <v/>
      </c>
      <c r="I254" s="290" t="str">
        <f>CONCATENATE(UPPER(Table1[[#This Row],[h_Kode Sales :_1]])," ",Table1[[#This Row],[h_Kode Sales :_2]])</f>
        <v xml:space="preserve"> </v>
      </c>
      <c r="J254" s="289" t="str">
        <f>IF(Table1[[#This Row],[h_toko]]="","",INDEX(Table2[e],IF(Table1[[#This Row],[h_toko]]="","",MATCH(Table1[[#This Row],[h_toko]],Table2[a],0)),))</f>
        <v/>
      </c>
      <c r="O254" s="289" t="str">
        <f>IF(Table1[[#This Row],[h_Item Description]]="","",INDEX([1]!db[NB PAJAK],MATCH(Table1[[#This Row],[h_Item Description]],[1]!db[kode],0)))</f>
        <v/>
      </c>
      <c r="Q254" s="285"/>
      <c r="R254" s="286"/>
      <c r="T254" s="285" t="str">
        <f>Table1[[#This Row],[h_hargasetelahdiskon]]</f>
        <v/>
      </c>
      <c r="W254" s="289" t="str">
        <f ca="1">IF(Table1[[#This Row],[Item Description]]="","",IF(Table1[[#This Row],[//]]="",INDIRECT(ADDRESS(ROW()-1,COLUMN())),Table1[[#This Row],[//]]))</f>
        <v/>
      </c>
      <c r="X254" s="289" t="str">
        <f ca="1">IF(Table1[[#This Row],[h_id]]="","",COUNTIF(Table1[h_id],Table1[[#This Row],[h_id]]))</f>
        <v/>
      </c>
      <c r="Y254" s="285" t="str">
        <f>IF(Table1[Item Description]="","",Table1[[#This Row],[Qty]]*Table1[[#This Row],[Unit Price]])</f>
        <v/>
      </c>
      <c r="Z254" s="285" t="str">
        <f>IF(Table1[[#This Row],[h_hargasebelumdiskon]]="","",IF(Table1[[#This Row],[Disc 1]]="",0,Table1[[#This Row],[h_hargasebelumdiskon]]*Table1[[#This Row],[Disc 1]]))</f>
        <v/>
      </c>
      <c r="AA254" s="285" t="str">
        <f>IF(Table1[[#This Row],[h_hargasebelumdiskon]]="","",IF(Table1[[#This Row],[Disc 2]]="",0,(Table1[[#This Row],[h_hargasebelumdiskon]]-Table1[[#This Row],[h_disc 1]])*Table1[[#This Row],[Disc 2]]))</f>
        <v/>
      </c>
      <c r="AB254" s="285" t="str">
        <f>IF(Table1[Item Description]="","",Table1[[#This Row],[h_disc 1]]+Table1[[#This Row],[h_disc 2]])</f>
        <v/>
      </c>
      <c r="AC254" s="285" t="str">
        <f>IF(Table1[Item Description]="","",Table1[[#This Row],[h_hargasebelumdiskon]]-Table1[[#This Row],[h_diskon]])</f>
        <v/>
      </c>
      <c r="AD254" s="285" t="str">
        <f>IF(Table1[//]="","",SUMIF(Table1[h_id],Table1[h_id],Table1[h_hargasetelahdiskon]))</f>
        <v/>
      </c>
      <c r="AE254" s="285"/>
      <c r="AF254" s="285" t="str">
        <f>Table1[[#This Row],[Item Description]]&amp;Table1[[#This Row],[Unit]]&amp;Table1[[#This Row],[Unit Price]]</f>
        <v/>
      </c>
    </row>
    <row r="255" spans="1:32" x14ac:dyDescent="0.25">
      <c r="A255" s="289" t="str">
        <f>IF(Table1[[#This Row],[No. Invoice :]]="","",ROW())</f>
        <v/>
      </c>
      <c r="B255" s="289" t="str">
        <f>IF(Table1[h_Kode Sales :_1]="","",B$1+COUNT(B$2:B254))</f>
        <v/>
      </c>
      <c r="C255" s="283" t="str">
        <f>IF(Table1[[#This Row],[H_TGL]]="","",Table1[[#This Row],[H_TGL]]+C$1-1)</f>
        <v/>
      </c>
      <c r="H255" s="289" t="str">
        <f>IF(Table1[[#This Row],[h_No. Invoice :]]="","",CONCATENATE("AM"," ",Table1[[#This Row],[h_No. Invoice :]]))</f>
        <v/>
      </c>
      <c r="I255" s="290" t="str">
        <f>CONCATENATE(UPPER(Table1[[#This Row],[h_Kode Sales :_1]])," ",Table1[[#This Row],[h_Kode Sales :_2]])</f>
        <v xml:space="preserve"> </v>
      </c>
      <c r="J255" s="289" t="str">
        <f>IF(Table1[[#This Row],[h_toko]]="","",INDEX(Table2[e],IF(Table1[[#This Row],[h_toko]]="","",MATCH(Table1[[#This Row],[h_toko]],Table2[a],0)),))</f>
        <v/>
      </c>
      <c r="O255" s="289" t="str">
        <f>IF(Table1[[#This Row],[h_Item Description]]="","",INDEX([1]!db[NB PAJAK],MATCH(Table1[[#This Row],[h_Item Description]],[1]!db[kode],0)))</f>
        <v/>
      </c>
      <c r="Q255" s="285"/>
      <c r="R255" s="286"/>
      <c r="T255" s="285" t="str">
        <f>Table1[[#This Row],[h_hargasetelahdiskon]]</f>
        <v/>
      </c>
      <c r="W255" s="289" t="str">
        <f ca="1">IF(Table1[[#This Row],[Item Description]]="","",IF(Table1[[#This Row],[//]]="",INDIRECT(ADDRESS(ROW()-1,COLUMN())),Table1[[#This Row],[//]]))</f>
        <v/>
      </c>
      <c r="X255" s="289" t="str">
        <f ca="1">IF(Table1[[#This Row],[h_id]]="","",COUNTIF(Table1[h_id],Table1[[#This Row],[h_id]]))</f>
        <v/>
      </c>
      <c r="Y255" s="285" t="str">
        <f>IF(Table1[Item Description]="","",Table1[[#This Row],[Qty]]*Table1[[#This Row],[Unit Price]])</f>
        <v/>
      </c>
      <c r="Z255" s="285" t="str">
        <f>IF(Table1[[#This Row],[h_hargasebelumdiskon]]="","",IF(Table1[[#This Row],[Disc 1]]="",0,Table1[[#This Row],[h_hargasebelumdiskon]]*Table1[[#This Row],[Disc 1]]))</f>
        <v/>
      </c>
      <c r="AA255" s="285" t="str">
        <f>IF(Table1[[#This Row],[h_hargasebelumdiskon]]="","",IF(Table1[[#This Row],[Disc 2]]="",0,(Table1[[#This Row],[h_hargasebelumdiskon]]-Table1[[#This Row],[h_disc 1]])*Table1[[#This Row],[Disc 2]]))</f>
        <v/>
      </c>
      <c r="AB255" s="285" t="str">
        <f>IF(Table1[Item Description]="","",Table1[[#This Row],[h_disc 1]]+Table1[[#This Row],[h_disc 2]])</f>
        <v/>
      </c>
      <c r="AC255" s="285" t="str">
        <f>IF(Table1[Item Description]="","",Table1[[#This Row],[h_hargasebelumdiskon]]-Table1[[#This Row],[h_diskon]])</f>
        <v/>
      </c>
      <c r="AD255" s="285" t="str">
        <f>IF(Table1[//]="","",SUMIF(Table1[h_id],Table1[h_id],Table1[h_hargasetelahdiskon]))</f>
        <v/>
      </c>
      <c r="AE255" s="285"/>
      <c r="AF255" s="285" t="str">
        <f>Table1[[#This Row],[Item Description]]&amp;Table1[[#This Row],[Unit]]&amp;Table1[[#This Row],[Unit Price]]</f>
        <v/>
      </c>
    </row>
    <row r="256" spans="1:32" x14ac:dyDescent="0.25">
      <c r="A256" s="289" t="str">
        <f>IF(Table1[[#This Row],[No. Invoice :]]="","",ROW())</f>
        <v/>
      </c>
      <c r="B256" s="289" t="str">
        <f>IF(Table1[h_Kode Sales :_1]="","",B$1+COUNT(B$2:B255))</f>
        <v/>
      </c>
      <c r="C256" s="283" t="str">
        <f>IF(Table1[[#This Row],[H_TGL]]="","",Table1[[#This Row],[H_TGL]]+C$1-1)</f>
        <v/>
      </c>
      <c r="H256" s="289" t="str">
        <f>IF(Table1[[#This Row],[h_No. Invoice :]]="","",CONCATENATE("AM"," ",Table1[[#This Row],[h_No. Invoice :]]))</f>
        <v/>
      </c>
      <c r="I256" s="290" t="str">
        <f>CONCATENATE(UPPER(Table1[[#This Row],[h_Kode Sales :_1]])," ",Table1[[#This Row],[h_Kode Sales :_2]])</f>
        <v xml:space="preserve"> </v>
      </c>
      <c r="J256" s="289" t="str">
        <f>IF(Table1[[#This Row],[h_toko]]="","",INDEX(Table2[e],IF(Table1[[#This Row],[h_toko]]="","",MATCH(Table1[[#This Row],[h_toko]],Table2[a],0)),))</f>
        <v/>
      </c>
      <c r="O256" s="289" t="str">
        <f>IF(Table1[[#This Row],[h_Item Description]]="","",INDEX([1]!db[NB PAJAK],MATCH(Table1[[#This Row],[h_Item Description]],[1]!db[kode],0)))</f>
        <v/>
      </c>
      <c r="Q256" s="285"/>
      <c r="R256" s="286"/>
      <c r="T256" s="285" t="str">
        <f>Table1[[#This Row],[h_hargasetelahdiskon]]</f>
        <v/>
      </c>
      <c r="W256" s="289" t="str">
        <f ca="1">IF(Table1[[#This Row],[Item Description]]="","",IF(Table1[[#This Row],[//]]="",INDIRECT(ADDRESS(ROW()-1,COLUMN())),Table1[[#This Row],[//]]))</f>
        <v/>
      </c>
      <c r="X256" s="289" t="str">
        <f ca="1">IF(Table1[[#This Row],[h_id]]="","",COUNTIF(Table1[h_id],Table1[[#This Row],[h_id]]))</f>
        <v/>
      </c>
      <c r="Y256" s="285" t="str">
        <f>IF(Table1[Item Description]="","",Table1[[#This Row],[Qty]]*Table1[[#This Row],[Unit Price]])</f>
        <v/>
      </c>
      <c r="Z256" s="285" t="str">
        <f>IF(Table1[[#This Row],[h_hargasebelumdiskon]]="","",IF(Table1[[#This Row],[Disc 1]]="",0,Table1[[#This Row],[h_hargasebelumdiskon]]*Table1[[#This Row],[Disc 1]]))</f>
        <v/>
      </c>
      <c r="AA256" s="285" t="str">
        <f>IF(Table1[[#This Row],[h_hargasebelumdiskon]]="","",IF(Table1[[#This Row],[Disc 2]]="",0,(Table1[[#This Row],[h_hargasebelumdiskon]]-Table1[[#This Row],[h_disc 1]])*Table1[[#This Row],[Disc 2]]))</f>
        <v/>
      </c>
      <c r="AB256" s="285" t="str">
        <f>IF(Table1[Item Description]="","",Table1[[#This Row],[h_disc 1]]+Table1[[#This Row],[h_disc 2]])</f>
        <v/>
      </c>
      <c r="AC256" s="285" t="str">
        <f>IF(Table1[Item Description]="","",Table1[[#This Row],[h_hargasebelumdiskon]]-Table1[[#This Row],[h_diskon]])</f>
        <v/>
      </c>
      <c r="AD256" s="285" t="str">
        <f>IF(Table1[//]="","",SUMIF(Table1[h_id],Table1[h_id],Table1[h_hargasetelahdiskon]))</f>
        <v/>
      </c>
      <c r="AE256" s="285"/>
      <c r="AF256" s="285" t="str">
        <f>Table1[[#This Row],[Item Description]]&amp;Table1[[#This Row],[Unit]]&amp;Table1[[#This Row],[Unit Price]]</f>
        <v/>
      </c>
    </row>
    <row r="257" spans="1:32" x14ac:dyDescent="0.25">
      <c r="A257" s="289" t="str">
        <f>IF(Table1[[#This Row],[No. Invoice :]]="","",ROW())</f>
        <v/>
      </c>
      <c r="B257" s="289" t="str">
        <f>IF(Table1[h_Kode Sales :_1]="","",B$1+COUNT(B$2:B256))</f>
        <v/>
      </c>
      <c r="C257" s="283" t="str">
        <f>IF(Table1[[#This Row],[H_TGL]]="","",Table1[[#This Row],[H_TGL]]+C$1-1)</f>
        <v/>
      </c>
      <c r="H257" s="289" t="str">
        <f>IF(Table1[[#This Row],[h_No. Invoice :]]="","",CONCATENATE("AM"," ",Table1[[#This Row],[h_No. Invoice :]]))</f>
        <v/>
      </c>
      <c r="I257" s="290" t="str">
        <f>CONCATENATE(UPPER(Table1[[#This Row],[h_Kode Sales :_1]])," ",Table1[[#This Row],[h_Kode Sales :_2]])</f>
        <v xml:space="preserve"> </v>
      </c>
      <c r="J257" s="289" t="str">
        <f>IF(Table1[[#This Row],[h_toko]]="","",INDEX(Table2[e],IF(Table1[[#This Row],[h_toko]]="","",MATCH(Table1[[#This Row],[h_toko]],Table2[a],0)),))</f>
        <v/>
      </c>
      <c r="O257" s="289" t="str">
        <f>IF(Table1[[#This Row],[h_Item Description]]="","",INDEX([1]!db[NB PAJAK],MATCH(Table1[[#This Row],[h_Item Description]],[1]!db[kode],0)))</f>
        <v/>
      </c>
      <c r="Q257" s="285"/>
      <c r="R257" s="286"/>
      <c r="T257" s="285" t="str">
        <f>Table1[[#This Row],[h_hargasetelahdiskon]]</f>
        <v/>
      </c>
      <c r="W257" s="289" t="str">
        <f ca="1">IF(Table1[[#This Row],[Item Description]]="","",IF(Table1[[#This Row],[//]]="",INDIRECT(ADDRESS(ROW()-1,COLUMN())),Table1[[#This Row],[//]]))</f>
        <v/>
      </c>
      <c r="X257" s="289" t="str">
        <f ca="1">IF(Table1[[#This Row],[h_id]]="","",COUNTIF(Table1[h_id],Table1[[#This Row],[h_id]]))</f>
        <v/>
      </c>
      <c r="Y257" s="285" t="str">
        <f>IF(Table1[Item Description]="","",Table1[[#This Row],[Qty]]*Table1[[#This Row],[Unit Price]])</f>
        <v/>
      </c>
      <c r="Z257" s="285" t="str">
        <f>IF(Table1[[#This Row],[h_hargasebelumdiskon]]="","",IF(Table1[[#This Row],[Disc 1]]="",0,Table1[[#This Row],[h_hargasebelumdiskon]]*Table1[[#This Row],[Disc 1]]))</f>
        <v/>
      </c>
      <c r="AA257" s="285" t="str">
        <f>IF(Table1[[#This Row],[h_hargasebelumdiskon]]="","",IF(Table1[[#This Row],[Disc 2]]="",0,(Table1[[#This Row],[h_hargasebelumdiskon]]-Table1[[#This Row],[h_disc 1]])*Table1[[#This Row],[Disc 2]]))</f>
        <v/>
      </c>
      <c r="AB257" s="285" t="str">
        <f>IF(Table1[Item Description]="","",Table1[[#This Row],[h_disc 1]]+Table1[[#This Row],[h_disc 2]])</f>
        <v/>
      </c>
      <c r="AC257" s="285" t="str">
        <f>IF(Table1[Item Description]="","",Table1[[#This Row],[h_hargasebelumdiskon]]-Table1[[#This Row],[h_diskon]])</f>
        <v/>
      </c>
      <c r="AD257" s="285" t="str">
        <f>IF(Table1[//]="","",SUMIF(Table1[h_id],Table1[h_id],Table1[h_hargasetelahdiskon]))</f>
        <v/>
      </c>
      <c r="AE257" s="285"/>
      <c r="AF257" s="285" t="str">
        <f>Table1[[#This Row],[Item Description]]&amp;Table1[[#This Row],[Unit]]&amp;Table1[[#This Row],[Unit Price]]</f>
        <v/>
      </c>
    </row>
    <row r="258" spans="1:32" x14ac:dyDescent="0.25">
      <c r="A258" s="289" t="str">
        <f>IF(Table1[[#This Row],[No. Invoice :]]="","",ROW())</f>
        <v/>
      </c>
      <c r="B258" s="289" t="str">
        <f>IF(Table1[h_Kode Sales :_1]="","",B$1+COUNT(B$2:B257))</f>
        <v/>
      </c>
      <c r="C258" s="283" t="str">
        <f>IF(Table1[[#This Row],[H_TGL]]="","",Table1[[#This Row],[H_TGL]]+C$1-1)</f>
        <v/>
      </c>
      <c r="H258" s="289" t="str">
        <f>IF(Table1[[#This Row],[h_No. Invoice :]]="","",CONCATENATE("AM"," ",Table1[[#This Row],[h_No. Invoice :]]))</f>
        <v/>
      </c>
      <c r="I258" s="290" t="str">
        <f>CONCATENATE(UPPER(Table1[[#This Row],[h_Kode Sales :_1]])," ",Table1[[#This Row],[h_Kode Sales :_2]])</f>
        <v xml:space="preserve"> </v>
      </c>
      <c r="J258" s="289" t="str">
        <f>IF(Table1[[#This Row],[h_toko]]="","",INDEX(Table2[e],IF(Table1[[#This Row],[h_toko]]="","",MATCH(Table1[[#This Row],[h_toko]],Table2[a],0)),))</f>
        <v/>
      </c>
      <c r="O258" s="289" t="str">
        <f>IF(Table1[[#This Row],[h_Item Description]]="","",INDEX([1]!db[NB PAJAK],MATCH(Table1[[#This Row],[h_Item Description]],[1]!db[kode],0)))</f>
        <v/>
      </c>
      <c r="Q258" s="285"/>
      <c r="R258" s="286"/>
      <c r="T258" s="285" t="str">
        <f>Table1[[#This Row],[h_hargasetelahdiskon]]</f>
        <v/>
      </c>
      <c r="W258" s="289" t="str">
        <f ca="1">IF(Table1[[#This Row],[Item Description]]="","",IF(Table1[[#This Row],[//]]="",INDIRECT(ADDRESS(ROW()-1,COLUMN())),Table1[[#This Row],[//]]))</f>
        <v/>
      </c>
      <c r="X258" s="289" t="str">
        <f ca="1">IF(Table1[[#This Row],[h_id]]="","",COUNTIF(Table1[h_id],Table1[[#This Row],[h_id]]))</f>
        <v/>
      </c>
      <c r="Y258" s="285" t="str">
        <f>IF(Table1[Item Description]="","",Table1[[#This Row],[Qty]]*Table1[[#This Row],[Unit Price]])</f>
        <v/>
      </c>
      <c r="Z258" s="285" t="str">
        <f>IF(Table1[[#This Row],[h_hargasebelumdiskon]]="","",IF(Table1[[#This Row],[Disc 1]]="",0,Table1[[#This Row],[h_hargasebelumdiskon]]*Table1[[#This Row],[Disc 1]]))</f>
        <v/>
      </c>
      <c r="AA258" s="285" t="str">
        <f>IF(Table1[[#This Row],[h_hargasebelumdiskon]]="","",IF(Table1[[#This Row],[Disc 2]]="",0,(Table1[[#This Row],[h_hargasebelumdiskon]]-Table1[[#This Row],[h_disc 1]])*Table1[[#This Row],[Disc 2]]))</f>
        <v/>
      </c>
      <c r="AB258" s="285" t="str">
        <f>IF(Table1[Item Description]="","",Table1[[#This Row],[h_disc 1]]+Table1[[#This Row],[h_disc 2]])</f>
        <v/>
      </c>
      <c r="AC258" s="285" t="str">
        <f>IF(Table1[Item Description]="","",Table1[[#This Row],[h_hargasebelumdiskon]]-Table1[[#This Row],[h_diskon]])</f>
        <v/>
      </c>
      <c r="AD258" s="285" t="str">
        <f>IF(Table1[//]="","",SUMIF(Table1[h_id],Table1[h_id],Table1[h_hargasetelahdiskon]))</f>
        <v/>
      </c>
      <c r="AE258" s="285"/>
      <c r="AF258" s="285" t="str">
        <f>Table1[[#This Row],[Item Description]]&amp;Table1[[#This Row],[Unit]]&amp;Table1[[#This Row],[Unit Price]]</f>
        <v/>
      </c>
    </row>
    <row r="259" spans="1:32" x14ac:dyDescent="0.25">
      <c r="A259" s="289" t="str">
        <f>IF(Table1[[#This Row],[No. Invoice :]]="","",ROW())</f>
        <v/>
      </c>
      <c r="B259" s="289" t="str">
        <f>IF(Table1[h_Kode Sales :_1]="","",B$1+COUNT(B$2:B258))</f>
        <v/>
      </c>
      <c r="C259" s="283" t="str">
        <f>IF(Table1[[#This Row],[H_TGL]]="","",Table1[[#This Row],[H_TGL]]+C$1-1)</f>
        <v/>
      </c>
      <c r="H259" s="289" t="str">
        <f>IF(Table1[[#This Row],[h_No. Invoice :]]="","",CONCATENATE("AM"," ",Table1[[#This Row],[h_No. Invoice :]]))</f>
        <v/>
      </c>
      <c r="I259" s="290" t="str">
        <f>CONCATENATE(UPPER(Table1[[#This Row],[h_Kode Sales :_1]])," ",Table1[[#This Row],[h_Kode Sales :_2]])</f>
        <v xml:space="preserve"> </v>
      </c>
      <c r="J259" s="289" t="str">
        <f>IF(Table1[[#This Row],[h_toko]]="","",INDEX(Table2[e],IF(Table1[[#This Row],[h_toko]]="","",MATCH(Table1[[#This Row],[h_toko]],Table2[a],0)),))</f>
        <v/>
      </c>
      <c r="O259" s="289" t="str">
        <f>IF(Table1[[#This Row],[h_Item Description]]="","",INDEX([1]!db[NB PAJAK],MATCH(Table1[[#This Row],[h_Item Description]],[1]!db[kode],0)))</f>
        <v/>
      </c>
      <c r="Q259" s="285"/>
      <c r="R259" s="286"/>
      <c r="T259" s="285" t="str">
        <f>Table1[[#This Row],[h_hargasetelahdiskon]]</f>
        <v/>
      </c>
      <c r="W259" s="289" t="str">
        <f ca="1">IF(Table1[[#This Row],[Item Description]]="","",IF(Table1[[#This Row],[//]]="",INDIRECT(ADDRESS(ROW()-1,COLUMN())),Table1[[#This Row],[//]]))</f>
        <v/>
      </c>
      <c r="X259" s="289" t="str">
        <f ca="1">IF(Table1[[#This Row],[h_id]]="","",COUNTIF(Table1[h_id],Table1[[#This Row],[h_id]]))</f>
        <v/>
      </c>
      <c r="Y259" s="285" t="str">
        <f>IF(Table1[Item Description]="","",Table1[[#This Row],[Qty]]*Table1[[#This Row],[Unit Price]])</f>
        <v/>
      </c>
      <c r="Z259" s="285" t="str">
        <f>IF(Table1[[#This Row],[h_hargasebelumdiskon]]="","",IF(Table1[[#This Row],[Disc 1]]="",0,Table1[[#This Row],[h_hargasebelumdiskon]]*Table1[[#This Row],[Disc 1]]))</f>
        <v/>
      </c>
      <c r="AA259" s="285" t="str">
        <f>IF(Table1[[#This Row],[h_hargasebelumdiskon]]="","",IF(Table1[[#This Row],[Disc 2]]="",0,(Table1[[#This Row],[h_hargasebelumdiskon]]-Table1[[#This Row],[h_disc 1]])*Table1[[#This Row],[Disc 2]]))</f>
        <v/>
      </c>
      <c r="AB259" s="285" t="str">
        <f>IF(Table1[Item Description]="","",Table1[[#This Row],[h_disc 1]]+Table1[[#This Row],[h_disc 2]])</f>
        <v/>
      </c>
      <c r="AC259" s="285" t="str">
        <f>IF(Table1[Item Description]="","",Table1[[#This Row],[h_hargasebelumdiskon]]-Table1[[#This Row],[h_diskon]])</f>
        <v/>
      </c>
      <c r="AD259" s="285" t="str">
        <f>IF(Table1[//]="","",SUMIF(Table1[h_id],Table1[h_id],Table1[h_hargasetelahdiskon]))</f>
        <v/>
      </c>
      <c r="AE259" s="285"/>
      <c r="AF259" s="285" t="str">
        <f>Table1[[#This Row],[Item Description]]&amp;Table1[[#This Row],[Unit]]&amp;Table1[[#This Row],[Unit Price]]</f>
        <v/>
      </c>
    </row>
    <row r="260" spans="1:32" x14ac:dyDescent="0.25">
      <c r="A260" s="289"/>
      <c r="B260" s="289"/>
      <c r="H260" s="289"/>
      <c r="I260" s="290"/>
      <c r="J260" s="289"/>
      <c r="O260" s="289"/>
      <c r="Q260" s="285"/>
      <c r="R260" s="286"/>
      <c r="T260" s="285"/>
      <c r="W260" s="289"/>
      <c r="X260" s="289"/>
      <c r="Y260" s="285"/>
      <c r="Z260" s="285"/>
      <c r="AA260" s="285"/>
      <c r="AE260" s="285"/>
      <c r="AF260" s="285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Z58"/>
  <sheetViews>
    <sheetView zoomScaleNormal="100" workbookViewId="0">
      <selection activeCell="G3" sqref="G3"/>
    </sheetView>
  </sheetViews>
  <sheetFormatPr defaultRowHeight="15" x14ac:dyDescent="0.25"/>
  <cols>
    <col min="1" max="1" width="13.140625" customWidth="1"/>
    <col min="2" max="2" width="6" customWidth="1"/>
    <col min="3" max="3" width="3" customWidth="1"/>
    <col min="4" max="4" width="12.42578125" customWidth="1"/>
    <col min="5" max="5" width="10.7109375" style="88" customWidth="1"/>
    <col min="6" max="6" width="8" customWidth="1"/>
    <col min="7" max="7" width="54.7109375" customWidth="1"/>
    <col min="8" max="8" width="14.28515625" style="87" customWidth="1"/>
    <col min="9" max="9" width="13.28515625" style="87" customWidth="1"/>
    <col min="10" max="10" width="14.28515625" style="87" customWidth="1"/>
    <col min="11" max="11" width="13.28515625" style="87" customWidth="1"/>
    <col min="12" max="12" width="14.28515625" style="87" customWidth="1"/>
    <col min="13" max="13" width="16.42578125" style="85" customWidth="1"/>
    <col min="14" max="14" width="8.85546875" style="85" customWidth="1"/>
    <col min="15" max="15" width="6" style="85" customWidth="1"/>
    <col min="16" max="16" width="4.42578125" style="85" customWidth="1"/>
    <col min="17" max="17" width="4" customWidth="1"/>
    <col min="18" max="18" width="9" customWidth="1"/>
    <col min="19" max="23" width="6.140625" style="183" customWidth="1"/>
    <col min="25" max="25" width="14.5703125" customWidth="1"/>
    <col min="26" max="26" width="15.28515625" bestFit="1" customWidth="1"/>
  </cols>
  <sheetData>
    <row r="1" spans="1:26" x14ac:dyDescent="0.25">
      <c r="Q1" t="s">
        <v>137</v>
      </c>
      <c r="S1" s="183" t="s">
        <v>138</v>
      </c>
      <c r="T1" s="183" t="s">
        <v>137</v>
      </c>
      <c r="U1" s="183" t="s">
        <v>137</v>
      </c>
      <c r="V1" s="183" t="s">
        <v>139</v>
      </c>
      <c r="W1" s="183" t="s">
        <v>140</v>
      </c>
    </row>
    <row r="2" spans="1:26" x14ac:dyDescent="0.25">
      <c r="T2" s="183">
        <v>4</v>
      </c>
      <c r="U2" s="183">
        <v>2</v>
      </c>
      <c r="V2" s="183">
        <v>32</v>
      </c>
      <c r="W2" s="183">
        <v>34</v>
      </c>
    </row>
    <row r="3" spans="1:26" x14ac:dyDescent="0.25">
      <c r="D3">
        <f>COUNT(Table1[//])</f>
        <v>9</v>
      </c>
      <c r="G3" s="296" t="s">
        <v>136</v>
      </c>
      <c r="N3" s="85">
        <f>preview!K1</f>
        <v>0</v>
      </c>
      <c r="Q3" t="str">
        <f>"'"&amp;pointer&amp;"'"&amp;"!$"&amp;1:1&amp;":$"&amp;1:1</f>
        <v>'[07-Hitung FP Keluar Juli 2023.xlsx]Invoice'!$D:$D</v>
      </c>
      <c r="R3">
        <f>NOTA!B1</f>
        <v>23070001</v>
      </c>
      <c r="S3" t="str">
        <f>"'"&amp;pointer&amp;"'"&amp;"!$"&amp;1:1&amp;":$"&amp;1:1</f>
        <v>'[07-Hitung FP Keluar Juli 2023.xlsx]Invoice'!$E:$E</v>
      </c>
      <c r="T3" t="str">
        <f>"'"&amp;pointer&amp;"'"&amp;"!$"&amp;1:1&amp;":$"&amp;1:1</f>
        <v>'[07-Hitung FP Keluar Juli 2023.xlsx]Invoice'!$D:$D</v>
      </c>
      <c r="U3" t="str">
        <f>"'"&amp;pointer&amp;"'"&amp;"!$"&amp;1:1&amp;":$"&amp;1:1</f>
        <v>'[07-Hitung FP Keluar Juli 2023.xlsx]Invoice'!$D:$D</v>
      </c>
      <c r="V3" t="str">
        <f>"'"&amp;pointer&amp;"'"&amp;"!$"&amp;1:1&amp;":$"&amp;1:1</f>
        <v>'[07-Hitung FP Keluar Juli 2023.xlsx]Invoice'!$K:$K</v>
      </c>
      <c r="W3" t="str">
        <f>"'"&amp;pointer&amp;"'"&amp;"!$"&amp;1:1&amp;":$"&amp;1:1</f>
        <v>'[07-Hitung FP Keluar Juli 2023.xlsx]Invoice'!$J:$J</v>
      </c>
    </row>
    <row r="4" spans="1:26" s="86" customFormat="1" x14ac:dyDescent="0.25">
      <c r="A4" s="278" t="s">
        <v>54</v>
      </c>
      <c r="C4" s="86" t="s">
        <v>14</v>
      </c>
      <c r="D4" s="86" t="s">
        <v>1</v>
      </c>
      <c r="E4" s="279" t="s">
        <v>2</v>
      </c>
      <c r="F4" s="86" t="s">
        <v>3</v>
      </c>
      <c r="G4" s="86" t="s">
        <v>4</v>
      </c>
      <c r="H4" s="280" t="s">
        <v>51</v>
      </c>
      <c r="I4" s="280" t="s">
        <v>56</v>
      </c>
      <c r="J4" s="280" t="s">
        <v>50</v>
      </c>
      <c r="K4" s="280" t="s">
        <v>52</v>
      </c>
      <c r="L4" s="280" t="s">
        <v>53</v>
      </c>
      <c r="M4" s="281" t="s">
        <v>57</v>
      </c>
      <c r="N4" s="281" t="s">
        <v>58</v>
      </c>
      <c r="O4" s="281" t="s">
        <v>142</v>
      </c>
      <c r="P4" s="281"/>
      <c r="Q4" s="293" t="s">
        <v>15</v>
      </c>
      <c r="R4" s="297" t="s">
        <v>141</v>
      </c>
      <c r="S4" s="86" t="s">
        <v>1</v>
      </c>
      <c r="T4" s="293" t="s">
        <v>3</v>
      </c>
      <c r="U4" s="86" t="s">
        <v>2</v>
      </c>
      <c r="V4" s="86" t="s">
        <v>53</v>
      </c>
      <c r="W4" s="86" t="s">
        <v>57</v>
      </c>
      <c r="Y4" s="86" t="s">
        <v>26</v>
      </c>
      <c r="Z4" s="280">
        <f ca="1">SUM(pajak[Total Invoice])</f>
        <v>109638180.5</v>
      </c>
    </row>
    <row r="5" spans="1:26" x14ac:dyDescent="0.25">
      <c r="A5" s="293">
        <v>3</v>
      </c>
      <c r="C5">
        <f t="shared" ref="C5:C36" si="0">IF(ROW()-(COUNTBLANK($C$1:$C$3)+1)&lt;=jNota,A5,"")</f>
        <v>3</v>
      </c>
      <c r="D5" t="str">
        <f>IF(pajak[[#This Row],[//]]="","",INDEX(Table1[No. Invoice :],pajak[//]-offset))</f>
        <v>AM 23070001</v>
      </c>
      <c r="E5" s="88">
        <f>IF(pajak[[#This Row],[//]]="","",INDEX(Table1[Tgl Invoice :],pajak[//]-offset))</f>
        <v>45111</v>
      </c>
      <c r="F5" t="str">
        <f>IF(pajak[[#This Row],[//]]="","",INDEX(Table1[Kode Sales :],pajak[//]-offset))</f>
        <v>KO 4721</v>
      </c>
      <c r="G5" t="str">
        <f>IF(pajak[[#This Row],[//]]="","",INDEX(Table1[Toko],pajak[//]-offset))</f>
        <v>CV SINAR CAHAYA NIRMALA BREBES</v>
      </c>
      <c r="H5" s="87">
        <f ca="1">IF(pajak[[#This Row],[//]]="","",SUMIF(Table1[h_id],pajak[[#This Row],[//]],Table1[h_hargasebelumdiskon]))</f>
        <v>643200</v>
      </c>
      <c r="I5" s="87">
        <f ca="1">IF(pajak[[#This Row],[//]]="","",SUMIF(Table1[h_id],pajak[[#This Row],[//]],Table1[h_diskon]))</f>
        <v>64320</v>
      </c>
      <c r="J5" s="87">
        <f ca="1">IF(pajak[[#This Row],[//]]="","",SUMIF(Table1[h_id],pajak[[#This Row],[//]],Table1[h_hargasetelahdiskon]))</f>
        <v>578880</v>
      </c>
      <c r="K5" s="87">
        <f ca="1">IF(pajak[//]="","",pajak[[#This Row],[Sub Total]]/1.11*11%)</f>
        <v>57366.486486486487</v>
      </c>
      <c r="L5" s="87">
        <f ca="1">pajak[[#This Row],[Sub Total]]</f>
        <v>578880</v>
      </c>
      <c r="M5" s="85" t="str">
        <f>IF(pajak[[#This Row],[//]]="","",INDEX(Table1[pembuat nota :],pajak[//]-offset))</f>
        <v>RISMA / YO</v>
      </c>
      <c r="N5" s="85" t="str">
        <f>IF(pajak[[#This Row],[//]]="","",IF(INDEX(Table1[edited :],pajak[//]-offset)="","",INDEX(Table1[edited :],pajak[//]-offset)))</f>
        <v/>
      </c>
      <c r="O5" s="87"/>
      <c r="Q5" t="str">
        <f>Table4[[#Headers],[AM]]</f>
        <v>AM</v>
      </c>
      <c r="R5">
        <f t="shared" ref="R5:R36" si="1">R$3+ROW()-5</f>
        <v>23070001</v>
      </c>
      <c r="S5" s="183" t="e">
        <f ca="1">IF(Table4[[#This Row],[AM]]&amp;" "&amp;Table4[[#This Row],[---]]=INDIRECT("pajak[@["&amp;Table4[#Headers]&amp;"]]"),MATCH(Table4[[#This Row],[---]],INDIRECT($3:$3),0))</f>
        <v>#REF!</v>
      </c>
      <c r="T5" s="183" t="e">
        <f ca="1">IF((INDEX(INDIRECT($3:$3),Table4[[#This Row],[No. Invoice :]]+$2:$2))=INDIRECT("pajak[@["&amp;Table4[#Headers]&amp;"]]"),1)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Y5" t="s">
        <v>25</v>
      </c>
      <c r="Z5" s="87">
        <f ca="1">SUM(pajak[PPN 11%])</f>
        <v>10865044.914414413</v>
      </c>
    </row>
    <row r="6" spans="1:26" x14ac:dyDescent="0.25">
      <c r="A6" s="293">
        <v>6</v>
      </c>
      <c r="C6">
        <f t="shared" si="0"/>
        <v>6</v>
      </c>
      <c r="D6" t="str">
        <f>IF(pajak[[#This Row],[//]]="","",INDEX(Table1[No. Invoice :],pajak[//]-offset))</f>
        <v>AM 23070002</v>
      </c>
      <c r="E6" s="88">
        <f>IF(pajak[[#This Row],[//]]="","",INDEX(Table1[Tgl Invoice :],pajak[//]-offset))</f>
        <v>45112</v>
      </c>
      <c r="F6" t="str">
        <f>IF(pajak[[#This Row],[//]]="","",INDEX(Table1[Kode Sales :],pajak[//]-offset))</f>
        <v>G 4920</v>
      </c>
      <c r="G6" t="str">
        <f>IF(pajak[[#This Row],[//]]="","",INDEX(Table1[Toko],pajak[//]-offset))</f>
        <v>GUNAWAN HARTONO KUSUMA ( NIKI SAE ) TULUNG AGUNG</v>
      </c>
      <c r="H6" s="87">
        <f ca="1">IF(pajak[[#This Row],[//]]="","",SUMIF(Table1[h_id],pajak[[#This Row],[//]],Table1[h_hargasebelumdiskon]))</f>
        <v>11406000</v>
      </c>
      <c r="I6" s="87">
        <f ca="1">IF(pajak[[#This Row],[//]]="","",SUMIF(Table1[h_id],pajak[[#This Row],[//]],Table1[h_diskon]))</f>
        <v>1425750</v>
      </c>
      <c r="J6" s="87">
        <f ca="1">IF(pajak[[#This Row],[//]]="","",SUMIF(Table1[h_id],pajak[[#This Row],[//]],Table1[h_hargasetelahdiskon]))</f>
        <v>9980250</v>
      </c>
      <c r="K6" s="87">
        <f ca="1">IF(pajak[//]="","",pajak[[#This Row],[Sub Total]]/1.11*11%)</f>
        <v>989033.78378378379</v>
      </c>
      <c r="L6" s="87">
        <f ca="1">pajak[[#This Row],[Sub Total]]</f>
        <v>9980250</v>
      </c>
      <c r="M6" s="85" t="str">
        <f>IF(pajak[[#This Row],[//]]="","",INDEX(Table1[pembuat nota :],pajak[//]-offset))</f>
        <v>NOVI / YO</v>
      </c>
      <c r="N6" s="85" t="str">
        <f>IF(pajak[[#This Row],[//]]="","",IF(INDEX(Table1[edited :],pajak[//]-offset)="","",INDEX(Table1[edited :],pajak[//]-offset)))</f>
        <v/>
      </c>
      <c r="O6" s="87"/>
      <c r="Q6" t="str">
        <f>Table4[[#Headers],[AM]]</f>
        <v>AM</v>
      </c>
      <c r="R6">
        <f t="shared" si="1"/>
        <v>23070002</v>
      </c>
      <c r="S6" s="183" t="e">
        <f ca="1">IF(Table4[[#This Row],[AM]]&amp;" "&amp;Table4[[#This Row],[---]]=INDIRECT("pajak[@["&amp;Table4[#Headers]&amp;"]]"),MATCH(Table4[[#This Row],[---]],INDIRECT($3:$3),0))</f>
        <v>#REF!</v>
      </c>
      <c r="T6" s="183" t="e">
        <f ca="1">IF((INDEX(INDIRECT($3:$3),Table4[[#This Row],[No. Invoice :]]+$2:$2))=INDIRECT("pajak[@["&amp;Table4[#Headers]&amp;"]]"),1)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4" t="e">
        <f ca="1">IF((INDEX(INDIRECT($3:$3),Table4[[#This Row],[No. Invoice :]]+$2:$2))=INDIRECT("pajak[@["&amp;Table4[#Headers]&amp;"]]"),1)</f>
        <v>#REF!</v>
      </c>
      <c r="Z6" s="87">
        <f ca="1">(Z4/1.11)*11%</f>
        <v>10865044.914414413</v>
      </c>
    </row>
    <row r="7" spans="1:26" x14ac:dyDescent="0.25">
      <c r="A7" s="293">
        <v>9</v>
      </c>
      <c r="C7">
        <f t="shared" si="0"/>
        <v>9</v>
      </c>
      <c r="D7" t="str">
        <f>IF(pajak[[#This Row],[//]]="","",INDEX(Table1[No. Invoice :],pajak[//]-offset))</f>
        <v>AM 23070003</v>
      </c>
      <c r="E7" s="88">
        <f>IF(pajak[[#This Row],[//]]="","",INDEX(Table1[Tgl Invoice :],pajak[//]-offset))</f>
        <v>45113</v>
      </c>
      <c r="F7" t="str">
        <f>IF(pajak[[#This Row],[//]]="","",INDEX(Table1[Kode Sales :],pajak[//]-offset))</f>
        <v>KO 4928</v>
      </c>
      <c r="G7" t="str">
        <f>IF(pajak[[#This Row],[//]]="","",INDEX(Table1[Toko],pajak[//]-offset))</f>
        <v>CV PELITA JAYA (ANUGERAH SEJAHTERA) PURWOKERTO</v>
      </c>
      <c r="H7" s="87">
        <f ca="1">IF(pajak[[#This Row],[//]]="","",SUMIF(Table1[h_id],pajak[[#This Row],[//]],Table1[h_hargasebelumdiskon]))</f>
        <v>50803200</v>
      </c>
      <c r="I7" s="87">
        <f ca="1">IF(pajak[[#This Row],[//]]="","",SUMIF(Table1[h_id],pajak[[#This Row],[//]],Table1[h_diskon]))</f>
        <v>6858432</v>
      </c>
      <c r="J7" s="87">
        <f ca="1">IF(pajak[[#This Row],[//]]="","",SUMIF(Table1[h_id],pajak[[#This Row],[//]],Table1[h_hargasetelahdiskon]))</f>
        <v>43944768</v>
      </c>
      <c r="K7" s="87">
        <f ca="1">IF(pajak[//]="","",pajak[[#This Row],[Sub Total]]/1.11*11%)</f>
        <v>4354886.9189189188</v>
      </c>
      <c r="L7" s="87">
        <f ca="1">pajak[[#This Row],[Sub Total]]</f>
        <v>43944768</v>
      </c>
      <c r="M7" s="85" t="str">
        <f>IF(pajak[[#This Row],[//]]="","",INDEX(Table1[pembuat nota :],pajak[//]-offset))</f>
        <v>NOVI / CONDRO</v>
      </c>
      <c r="N7" s="85" t="str">
        <f>IF(pajak[[#This Row],[//]]="","",IF(INDEX(Table1[edited :],pajak[//]-offset)="","",INDEX(Table1[edited :],pajak[//]-offset)))</f>
        <v/>
      </c>
      <c r="O7" s="87"/>
      <c r="Q7" t="str">
        <f>Table4[[#Headers],[AM]]</f>
        <v>AM</v>
      </c>
      <c r="R7">
        <f t="shared" si="1"/>
        <v>23070003</v>
      </c>
      <c r="S7" s="183" t="e">
        <f ca="1">IF(Table4[[#This Row],[AM]]&amp;" "&amp;Table4[[#This Row],[---]]=INDIRECT("pajak[@["&amp;Table4[#Headers]&amp;"]]"),MATCH(Table4[[#This Row],[---]],INDIRECT($3:$3),0))</f>
        <v>#REF!</v>
      </c>
      <c r="T7" s="183" t="e">
        <f ca="1">IF((INDEX(INDIRECT($3:$3),Table4[[#This Row],[No. Invoice :]]+$2:$2))=INDIRECT("pajak[@["&amp;Table4[#Headers]&amp;"]]"),1)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4" t="e">
        <f ca="1">IF((INDEX(INDIRECT($3:$3),Table4[[#This Row],[No. Invoice :]]+$2:$2))=INDIRECT("pajak[@["&amp;Table4[#Headers]&amp;"]]"),1)</f>
        <v>#REF!</v>
      </c>
    </row>
    <row r="8" spans="1:26" x14ac:dyDescent="0.25">
      <c r="A8" s="293">
        <v>13</v>
      </c>
      <c r="C8">
        <f t="shared" si="0"/>
        <v>13</v>
      </c>
      <c r="D8" t="str">
        <f>IF(pajak[[#This Row],[//]]="","",INDEX(Table1[No. Invoice :],pajak[//]-offset))</f>
        <v>AM 23070004</v>
      </c>
      <c r="E8" s="88">
        <f>IF(pajak[[#This Row],[//]]="","",INDEX(Table1[Tgl Invoice :],pajak[//]-offset))</f>
        <v>45113</v>
      </c>
      <c r="F8" t="str">
        <f>IF(pajak[[#This Row],[//]]="","",INDEX(Table1[Kode Sales :],pajak[//]-offset))</f>
        <v>KO 4861</v>
      </c>
      <c r="G8" t="str">
        <f>IF(pajak[[#This Row],[//]]="","",INDEX(Table1[Toko],pajak[//]-offset))</f>
        <v>CV  WISUDA PURWOKERTO</v>
      </c>
      <c r="H8" s="87">
        <f ca="1">IF(pajak[[#This Row],[//]]="","",SUMIF(Table1[h_id],pajak[[#This Row],[//]],Table1[h_hargasebelumdiskon]))</f>
        <v>4191000</v>
      </c>
      <c r="I8" s="87">
        <f ca="1">IF(pajak[[#This Row],[//]]="","",SUMIF(Table1[h_id],pajak[[#This Row],[//]],Table1[h_diskon]))</f>
        <v>419100</v>
      </c>
      <c r="J8" s="87">
        <f ca="1">IF(pajak[[#This Row],[//]]="","",SUMIF(Table1[h_id],pajak[[#This Row],[//]],Table1[h_hargasetelahdiskon]))</f>
        <v>3771900</v>
      </c>
      <c r="K8" s="87">
        <f ca="1">IF(pajak[//]="","",pajak[[#This Row],[Sub Total]]/1.11*11%)</f>
        <v>373791.89189189189</v>
      </c>
      <c r="L8" s="87">
        <f ca="1">pajak[[#This Row],[Sub Total]]</f>
        <v>3771900</v>
      </c>
      <c r="M8" s="85" t="str">
        <f>IF(pajak[[#This Row],[//]]="","",INDEX(Table1[pembuat nota :],pajak[//]-offset))</f>
        <v>NOVI / CONDRO</v>
      </c>
      <c r="N8" s="85" t="str">
        <f>IF(pajak[[#This Row],[//]]="","",IF(INDEX(Table1[edited :],pajak[//]-offset)="","",INDEX(Table1[edited :],pajak[//]-offset)))</f>
        <v>CONDRO</v>
      </c>
      <c r="O8" s="87"/>
      <c r="Q8" t="str">
        <f>Table4[[#Headers],[AM]]</f>
        <v>AM</v>
      </c>
      <c r="R8">
        <f t="shared" si="1"/>
        <v>23070004</v>
      </c>
      <c r="S8" s="183" t="e">
        <f ca="1">IF(Table4[[#This Row],[AM]]&amp;" "&amp;Table4[[#This Row],[---]]=INDIRECT("pajak[@["&amp;Table4[#Headers]&amp;"]]"),MATCH(Table4[[#This Row],[---]],INDIRECT($3:$3),0))</f>
        <v>#REF!</v>
      </c>
      <c r="T8" s="183" t="e">
        <f ca="1">IF((INDEX(INDIRECT($3:$3),Table4[[#This Row],[No. Invoice :]]+$2:$2))=INDIRECT("pajak[@["&amp;Table4[#Headers]&amp;"]]"),1)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4" t="e">
        <f ca="1">IF((INDEX(INDIRECT($3:$3),Table4[[#This Row],[No. Invoice :]]+$2:$2))=INDIRECT("pajak[@["&amp;Table4[#Headers]&amp;"]]"),1)</f>
        <v>#REF!</v>
      </c>
    </row>
    <row r="9" spans="1:26" x14ac:dyDescent="0.25">
      <c r="A9" s="293">
        <v>20</v>
      </c>
      <c r="C9">
        <f t="shared" si="0"/>
        <v>20</v>
      </c>
      <c r="D9" t="str">
        <f>IF(pajak[[#This Row],[//]]="","",INDEX(Table1[No. Invoice :],pajak[//]-offset))</f>
        <v>AM 23070005</v>
      </c>
      <c r="E9" s="88">
        <f>IF(pajak[[#This Row],[//]]="","",INDEX(Table1[Tgl Invoice :],pajak[//]-offset))</f>
        <v>45113</v>
      </c>
      <c r="F9" t="str">
        <f>IF(pajak[[#This Row],[//]]="","",INDEX(Table1[Kode Sales :],pajak[//]-offset))</f>
        <v>KO 4731</v>
      </c>
      <c r="G9" t="str">
        <f>IF(pajak[[#This Row],[//]]="","",INDEX(Table1[Toko],pajak[//]-offset))</f>
        <v>SANTOSO BUDIONO (  ARMADA  ) PURWOKERTO</v>
      </c>
      <c r="H9" s="87">
        <f ca="1">IF(pajak[[#This Row],[//]]="","",SUMIF(Table1[h_id],pajak[[#This Row],[//]],Table1[h_hargasebelumdiskon]))</f>
        <v>5021000</v>
      </c>
      <c r="I9" s="87">
        <f ca="1">IF(pajak[[#This Row],[//]]="","",SUMIF(Table1[h_id],pajak[[#This Row],[//]],Table1[h_diskon]))</f>
        <v>630877.5</v>
      </c>
      <c r="J9" s="87">
        <f ca="1">IF(pajak[[#This Row],[//]]="","",SUMIF(Table1[h_id],pajak[[#This Row],[//]],Table1[h_hargasetelahdiskon]))</f>
        <v>4390122.5</v>
      </c>
      <c r="K9" s="87">
        <f ca="1">IF(pajak[//]="","",pajak[[#This Row],[Sub Total]]/1.11*11%)</f>
        <v>435057.18468468467</v>
      </c>
      <c r="L9" s="87">
        <f ca="1">pajak[[#This Row],[Sub Total]]</f>
        <v>4390122.5</v>
      </c>
      <c r="M9" s="85" t="str">
        <f>IF(pajak[[#This Row],[//]]="","",INDEX(Table1[pembuat nota :],pajak[//]-offset))</f>
        <v>RISMA / CONDRO</v>
      </c>
      <c r="N9" s="85" t="str">
        <f>IF(pajak[[#This Row],[//]]="","",IF(INDEX(Table1[edited :],pajak[//]-offset)="","",INDEX(Table1[edited :],pajak[//]-offset)))</f>
        <v/>
      </c>
      <c r="O9" s="87"/>
      <c r="Q9" t="str">
        <f>Table4[[#Headers],[AM]]</f>
        <v>AM</v>
      </c>
      <c r="R9">
        <f t="shared" si="1"/>
        <v>23070005</v>
      </c>
      <c r="S9" s="183" t="e">
        <f ca="1">IF(Table4[[#This Row],[AM]]&amp;" "&amp;Table4[[#This Row],[---]]=INDIRECT("pajak[@["&amp;Table4[#Headers]&amp;"]]"),MATCH(Table4[[#This Row],[---]],INDIRECT($3:$3),0))</f>
        <v>#REF!</v>
      </c>
      <c r="T9" s="183" t="e">
        <f ca="1">IF((INDEX(INDIRECT($3:$3),Table4[[#This Row],[No. Invoice :]]+$2:$2))=INDIRECT("pajak[@["&amp;Table4[#Headers]&amp;"]]"),1)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4" t="e">
        <f ca="1">IF((INDEX(INDIRECT($3:$3),Table4[[#This Row],[No. Invoice :]]+$2:$2))=INDIRECT("pajak[@["&amp;Table4[#Headers]&amp;"]]"),1)</f>
        <v>#REF!</v>
      </c>
    </row>
    <row r="10" spans="1:26" x14ac:dyDescent="0.25">
      <c r="A10" s="293">
        <v>25</v>
      </c>
      <c r="C10">
        <f t="shared" si="0"/>
        <v>25</v>
      </c>
      <c r="D10" t="str">
        <f>IF(pajak[[#This Row],[//]]="","",INDEX(Table1[No. Invoice :],pajak[//]-offset))</f>
        <v>AM 23070006</v>
      </c>
      <c r="E10" s="88">
        <f>IF(pajak[[#This Row],[//]]="","",INDEX(Table1[Tgl Invoice :],pajak[//]-offset))</f>
        <v>45113</v>
      </c>
      <c r="F10" t="str">
        <f>IF(pajak[[#This Row],[//]]="","",INDEX(Table1[Kode Sales :],pajak[//]-offset))</f>
        <v>KO 4923</v>
      </c>
      <c r="G10" t="str">
        <f>IF(pajak[[#This Row],[//]]="","",INDEX(Table1[Toko],pajak[//]-offset))</f>
        <v>CV DWI JAYA YOGYAKARTA</v>
      </c>
      <c r="H10" s="87">
        <f ca="1">IF(pajak[[#This Row],[//]]="","",SUMIF(Table1[h_id],pajak[[#This Row],[//]],Table1[h_hargasebelumdiskon]))</f>
        <v>4766400</v>
      </c>
      <c r="I10" s="87">
        <f ca="1">IF(pajak[[#This Row],[//]]="","",SUMIF(Table1[h_id],pajak[[#This Row],[//]],Table1[h_diskon]))</f>
        <v>476640</v>
      </c>
      <c r="J10" s="87">
        <f ca="1">IF(pajak[[#This Row],[//]]="","",SUMIF(Table1[h_id],pajak[[#This Row],[//]],Table1[h_hargasetelahdiskon]))</f>
        <v>4289760</v>
      </c>
      <c r="K10" s="87">
        <f ca="1">IF(pajak[//]="","",pajak[[#This Row],[Sub Total]]/1.11*11%)</f>
        <v>425111.35135135136</v>
      </c>
      <c r="L10" s="87">
        <f ca="1">pajak[[#This Row],[Sub Total]]</f>
        <v>4289760</v>
      </c>
      <c r="M10" s="85" t="str">
        <f>IF(pajak[[#This Row],[//]]="","",INDEX(Table1[pembuat nota :],pajak[//]-offset))</f>
        <v>NOVI / CONDRO</v>
      </c>
      <c r="N10" s="85" t="str">
        <f>IF(pajak[[#This Row],[//]]="","",IF(INDEX(Table1[edited :],pajak[//]-offset)="","",INDEX(Table1[edited :],pajak[//]-offset)))</f>
        <v/>
      </c>
      <c r="O10" s="87"/>
      <c r="Q10" t="str">
        <f>Table4[[#Headers],[AM]]</f>
        <v>AM</v>
      </c>
      <c r="R10">
        <f t="shared" si="1"/>
        <v>23070006</v>
      </c>
      <c r="S10" s="183" t="e">
        <f ca="1">IF(Table4[[#This Row],[AM]]&amp;" "&amp;Table4[[#This Row],[---]]=INDIRECT("pajak[@["&amp;Table4[#Headers]&amp;"]]"),MATCH(Table4[[#This Row],[---]],INDIRECT($3:$3),0))</f>
        <v>#REF!</v>
      </c>
      <c r="T10" s="183" t="e">
        <f ca="1">IF((INDEX(INDIRECT($3:$3),Table4[[#This Row],[No. Invoice :]]+$2:$2))=INDIRECT("pajak[@["&amp;Table4[#Headers]&amp;"]]"),1)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4" t="e">
        <f ca="1">IF((INDEX(INDIRECT($3:$3),Table4[[#This Row],[No. Invoice :]]+$2:$2))=INDIRECT("pajak[@["&amp;Table4[#Headers]&amp;"]]"),1)</f>
        <v>#REF!</v>
      </c>
    </row>
    <row r="11" spans="1:26" x14ac:dyDescent="0.25">
      <c r="A11" s="293">
        <v>28</v>
      </c>
      <c r="C11">
        <f t="shared" si="0"/>
        <v>28</v>
      </c>
      <c r="D11" t="str">
        <f>IF(pajak[[#This Row],[//]]="","",INDEX(Table1[No. Invoice :],pajak[//]-offset))</f>
        <v>AM 23070007</v>
      </c>
      <c r="E11" s="88">
        <f>IF(pajak[[#This Row],[//]]="","",INDEX(Table1[Tgl Invoice :],pajak[//]-offset))</f>
        <v>45114</v>
      </c>
      <c r="F11" t="str">
        <f>IF(pajak[[#This Row],[//]]="","",INDEX(Table1[Kode Sales :],pajak[//]-offset))</f>
        <v>G 4866</v>
      </c>
      <c r="G11" t="str">
        <f>IF(pajak[[#This Row],[//]]="","",INDEX(Table1[Toko],pajak[//]-offset))</f>
        <v>GUNAWAN HARTONO KUSUMA ( NIKI SAE ) TULUNG AGUNG</v>
      </c>
      <c r="H11" s="87">
        <f ca="1">IF(pajak[[#This Row],[//]]="","",SUMIF(Table1[h_id],pajak[[#This Row],[//]],Table1[h_hargasebelumdiskon]))</f>
        <v>36000000</v>
      </c>
      <c r="I11" s="87">
        <f ca="1">IF(pajak[[#This Row],[//]]="","",SUMIF(Table1[h_id],pajak[[#This Row],[//]],Table1[h_diskon]))</f>
        <v>4500000</v>
      </c>
      <c r="J11" s="87">
        <f ca="1">IF(pajak[[#This Row],[//]]="","",SUMIF(Table1[h_id],pajak[[#This Row],[//]],Table1[h_hargasetelahdiskon]))</f>
        <v>31500000</v>
      </c>
      <c r="K11" s="87">
        <f ca="1">IF(pajak[//]="","",pajak[[#This Row],[Sub Total]]/1.11*11%)</f>
        <v>3121621.6216216213</v>
      </c>
      <c r="L11" s="87">
        <f ca="1">pajak[[#This Row],[Sub Total]]</f>
        <v>31500000</v>
      </c>
      <c r="M11" s="85" t="str">
        <f>IF(pajak[[#This Row],[//]]="","",INDEX(Table1[pembuat nota :],pajak[//]-offset))</f>
        <v>NOVI / CONDRO</v>
      </c>
      <c r="N11" s="85" t="str">
        <f>IF(pajak[[#This Row],[//]]="","",IF(INDEX(Table1[edited :],pajak[//]-offset)="","",INDEX(Table1[edited :],pajak[//]-offset)))</f>
        <v/>
      </c>
      <c r="O11" s="87"/>
      <c r="Q11" t="str">
        <f>Table4[[#Headers],[AM]]</f>
        <v>AM</v>
      </c>
      <c r="R11">
        <f t="shared" si="1"/>
        <v>23070007</v>
      </c>
      <c r="S11" s="183" t="e">
        <f ca="1">IF(Table4[[#This Row],[AM]]&amp;" "&amp;Table4[[#This Row],[---]]=INDIRECT("pajak[@["&amp;Table4[#Headers]&amp;"]]"),MATCH(Table4[[#This Row],[---]],INDIRECT($3:$3),0))</f>
        <v>#REF!</v>
      </c>
      <c r="T11" s="183" t="e">
        <f ca="1">IF((INDEX(INDIRECT($3:$3),Table4[[#This Row],[No. Invoice :]]+$2:$2))=INDIRECT("pajak[@["&amp;Table4[#Headers]&amp;"]]"),1)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4" t="e">
        <f ca="1">IF((INDEX(INDIRECT($3:$3),Table4[[#This Row],[No. Invoice :]]+$2:$2))=INDIRECT("pajak[@["&amp;Table4[#Headers]&amp;"]]"),1)</f>
        <v>#REF!</v>
      </c>
    </row>
    <row r="12" spans="1:26" x14ac:dyDescent="0.25">
      <c r="A12" s="293">
        <v>30</v>
      </c>
      <c r="C12">
        <f t="shared" si="0"/>
        <v>30</v>
      </c>
      <c r="D12" t="str">
        <f>IF(pajak[[#This Row],[//]]="","",INDEX(Table1[No. Invoice :],pajak[//]-offset))</f>
        <v>AM 23070008</v>
      </c>
      <c r="E12" s="88">
        <f>IF(pajak[[#This Row],[//]]="","",INDEX(Table1[Tgl Invoice :],pajak[//]-offset))</f>
        <v>45115</v>
      </c>
      <c r="F12" t="str">
        <f>IF(pajak[[#This Row],[//]]="","",INDEX(Table1[Kode Sales :],pajak[//]-offset))</f>
        <v>KO 4871</v>
      </c>
      <c r="G12" t="str">
        <f>IF(pajak[[#This Row],[//]]="","",INDEX(Table1[Toko],pajak[//]-offset))</f>
        <v>CV PELITA JAYA (ANUGERAH SEJAHTERA) PURWOKERTO</v>
      </c>
      <c r="H12" s="87">
        <f ca="1">IF(pajak[[#This Row],[//]]="","",SUMIF(Table1[h_id],pajak[[#This Row],[//]],Table1[h_hargasebelumdiskon]))</f>
        <v>4140000</v>
      </c>
      <c r="I12" s="87">
        <f ca="1">IF(pajak[[#This Row],[//]]="","",SUMIF(Table1[h_id],pajak[[#This Row],[//]],Table1[h_diskon]))</f>
        <v>517500</v>
      </c>
      <c r="J12" s="87">
        <f ca="1">IF(pajak[[#This Row],[//]]="","",SUMIF(Table1[h_id],pajak[[#This Row],[//]],Table1[h_hargasetelahdiskon]))</f>
        <v>3622500</v>
      </c>
      <c r="K12" s="87">
        <f ca="1">IF(pajak[//]="","",pajak[[#This Row],[Sub Total]]/1.11*11%)</f>
        <v>358986.48648648645</v>
      </c>
      <c r="L12" s="87">
        <f ca="1">pajak[[#This Row],[Sub Total]]</f>
        <v>3622500</v>
      </c>
      <c r="M12" s="85" t="str">
        <f>IF(pajak[[#This Row],[//]]="","",INDEX(Table1[pembuat nota :],pajak[//]-offset))</f>
        <v>NOVI / CONDRO</v>
      </c>
      <c r="N12" s="85" t="str">
        <f>IF(pajak[[#This Row],[//]]="","",IF(INDEX(Table1[edited :],pajak[//]-offset)="","",INDEX(Table1[edited :],pajak[//]-offset)))</f>
        <v/>
      </c>
      <c r="O12" s="87"/>
      <c r="Q12" t="str">
        <f>Table4[[#Headers],[AM]]</f>
        <v>AM</v>
      </c>
      <c r="R12">
        <f t="shared" si="1"/>
        <v>23070008</v>
      </c>
      <c r="S12" s="183" t="e">
        <f ca="1">IF(Table4[[#This Row],[AM]]&amp;" "&amp;Table4[[#This Row],[---]]=INDIRECT("pajak[@["&amp;Table4[#Headers]&amp;"]]"),MATCH(Table4[[#This Row],[---]],INDIRECT($3:$3),0))</f>
        <v>#REF!</v>
      </c>
      <c r="T12" s="183" t="e">
        <f ca="1">IF((INDEX(INDIRECT($3:$3),Table4[[#This Row],[No. Invoice :]]+$2:$2))=INDIRECT("pajak[@["&amp;Table4[#Headers]&amp;"]]"),1)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4" t="e">
        <f ca="1">IF((INDEX(INDIRECT($3:$3),Table4[[#This Row],[No. Invoice :]]+$2:$2))=INDIRECT("pajak[@["&amp;Table4[#Headers]&amp;"]]"),1)</f>
        <v>#REF!</v>
      </c>
    </row>
    <row r="13" spans="1:26" x14ac:dyDescent="0.25">
      <c r="A13" s="293">
        <v>32</v>
      </c>
      <c r="C13">
        <f t="shared" si="0"/>
        <v>32</v>
      </c>
      <c r="D13" t="str">
        <f>IF(pajak[[#This Row],[//]]="","",INDEX(Table1[No. Invoice :],pajak[//]-offset))</f>
        <v>AM 23070009</v>
      </c>
      <c r="E13" s="88">
        <f>IF(pajak[[#This Row],[//]]="","",INDEX(Table1[Tgl Invoice :],pajak[//]-offset))</f>
        <v>45115</v>
      </c>
      <c r="F13" t="str">
        <f>IF(pajak[[#This Row],[//]]="","",INDEX(Table1[Kode Sales :],pajak[//]-offset))</f>
        <v>G 4944</v>
      </c>
      <c r="G13" t="str">
        <f>IF(pajak[[#This Row],[//]]="","",INDEX(Table1[Toko],pajak[//]-offset))</f>
        <v>GUNAWAN HARTONO KUSUMA ( NIKI SAE ) TULUNG AGUNG</v>
      </c>
      <c r="H13" s="87">
        <f ca="1">IF(pajak[[#This Row],[//]]="","",SUMIF(Table1[h_id],pajak[[#This Row],[//]],Table1[h_hargasebelumdiskon]))</f>
        <v>8640000</v>
      </c>
      <c r="I13" s="87">
        <f ca="1">IF(pajak[[#This Row],[//]]="","",SUMIF(Table1[h_id],pajak[[#This Row],[//]],Table1[h_diskon]))</f>
        <v>1080000</v>
      </c>
      <c r="J13" s="87">
        <f ca="1">IF(pajak[[#This Row],[//]]="","",SUMIF(Table1[h_id],pajak[[#This Row],[//]],Table1[h_hargasetelahdiskon]))</f>
        <v>7560000</v>
      </c>
      <c r="K13" s="87">
        <f ca="1">IF(pajak[//]="","",pajak[[#This Row],[Sub Total]]/1.11*11%)</f>
        <v>749189.18918918911</v>
      </c>
      <c r="L13" s="87">
        <f ca="1">pajak[[#This Row],[Sub Total]]</f>
        <v>7560000</v>
      </c>
      <c r="M13" s="85" t="str">
        <f>IF(pajak[[#This Row],[//]]="","",INDEX(Table1[pembuat nota :],pajak[//]-offset))</f>
        <v>NOVI / CONDRO</v>
      </c>
      <c r="N13" s="85" t="str">
        <f>IF(pajak[[#This Row],[//]]="","",IF(INDEX(Table1[edited :],pajak[//]-offset)="","",INDEX(Table1[edited :],pajak[//]-offset)))</f>
        <v/>
      </c>
      <c r="O13" s="87"/>
      <c r="Q13" t="str">
        <f>Table4[[#Headers],[AM]]</f>
        <v>AM</v>
      </c>
      <c r="R13">
        <f t="shared" si="1"/>
        <v>23070009</v>
      </c>
      <c r="S13" s="183" t="e">
        <f ca="1">IF(Table4[[#This Row],[AM]]&amp;" "&amp;Table4[[#This Row],[---]]=INDIRECT("pajak[@["&amp;Table4[#Headers]&amp;"]]"),MATCH(Table4[[#This Row],[---]],INDIRECT($3:$3),0))</f>
        <v>#REF!</v>
      </c>
      <c r="T13" s="183" t="e">
        <f ca="1">IF((INDEX(INDIRECT($3:$3),Table4[[#This Row],[No. Invoice :]]+$2:$2))=INDIRECT("pajak[@["&amp;Table4[#Headers]&amp;"]]"),1)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4" t="e">
        <f ca="1">IF((INDEX(INDIRECT($3:$3),Table4[[#This Row],[No. Invoice :]]+$2:$2))=INDIRECT("pajak[@["&amp;Table4[#Headers]&amp;"]]"),1)</f>
        <v>#REF!</v>
      </c>
    </row>
    <row r="14" spans="1:26" x14ac:dyDescent="0.25">
      <c r="A14" s="293"/>
      <c r="C14" s="85" t="str">
        <f t="shared" si="0"/>
        <v/>
      </c>
      <c r="D14" t="str">
        <f>IF(pajak[[#This Row],[//]]="","",INDEX(Table1[No. Invoice :],pajak[//]-offset))</f>
        <v/>
      </c>
      <c r="E14" s="88" t="str">
        <f>IF(pajak[[#This Row],[//]]="","",INDEX(Table1[Tgl Invoice :],pajak[//]-offset))</f>
        <v/>
      </c>
      <c r="F14" s="85" t="str">
        <f>IF(pajak[[#This Row],[//]]="","",INDEX(Table1[Kode Sales :],pajak[//]-offset))</f>
        <v/>
      </c>
      <c r="G14" s="85" t="str">
        <f>IF(pajak[[#This Row],[//]]="","",INDEX(Table1[Toko],pajak[//]-offset))</f>
        <v/>
      </c>
      <c r="H14" s="87" t="str">
        <f>IF(pajak[[#This Row],[//]]="","",SUMIF(Table1[h_id],pajak[[#This Row],[//]],Table1[h_hargasebelumdiskon]))</f>
        <v/>
      </c>
      <c r="I14" s="87" t="str">
        <f>IF(pajak[[#This Row],[//]]="","",SUMIF(Table1[h_id],pajak[[#This Row],[//]],Table1[h_diskon]))</f>
        <v/>
      </c>
      <c r="J14" s="87" t="str">
        <f>IF(pajak[[#This Row],[//]]="","",SUMIF(Table1[h_id],pajak[[#This Row],[//]],Table1[h_hargasetelahdiskon]))</f>
        <v/>
      </c>
      <c r="K14" s="87" t="str">
        <f>IF(pajak[//]="","",pajak[[#This Row],[Sub Total]]/1.11*11%)</f>
        <v/>
      </c>
      <c r="L14" s="87" t="str">
        <f>pajak[[#This Row],[Sub Total]]</f>
        <v/>
      </c>
      <c r="M14" s="85" t="str">
        <f>IF(pajak[[#This Row],[//]]="","",INDEX(Table1[pembuat nota :],pajak[//]-offset))</f>
        <v/>
      </c>
      <c r="N14" s="85" t="str">
        <f>IF(pajak[[#This Row],[//]]="","",IF(INDEX(Table1[edited :],pajak[//]-offset)="","",INDEX(Table1[edited :],pajak[//]-offset)))</f>
        <v/>
      </c>
      <c r="O14" s="87"/>
      <c r="Q14" t="str">
        <f>Table4[[#Headers],[AM]]</f>
        <v>AM</v>
      </c>
      <c r="R14">
        <f t="shared" si="1"/>
        <v>23070010</v>
      </c>
      <c r="S14" s="183" t="b">
        <f ca="1">IF(Table4[[#This Row],[AM]]&amp;" "&amp;Table4[[#This Row],[---]]=INDIRECT("pajak[@["&amp;Table4[#Headers]&amp;"]]"),MATCH(Table4[[#This Row],[---]],INDIRECT($3:$3),0))</f>
        <v>0</v>
      </c>
      <c r="T14" s="183" t="e">
        <f ca="1">IF((INDEX(INDIRECT($3:$3),Table4[[#This Row],[No. Invoice :]]+$2:$2))=INDIRECT("pajak[@["&amp;Table4[#Headers]&amp;"]]"),1)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4" t="e">
        <f ca="1">IF((INDEX(INDIRECT($3:$3),Table4[[#This Row],[No. Invoice :]]+$2:$2))=INDIRECT("pajak[@["&amp;Table4[#Headers]&amp;"]]"),1)</f>
        <v>#REF!</v>
      </c>
    </row>
    <row r="15" spans="1:26" x14ac:dyDescent="0.25">
      <c r="A15" s="293" t="s">
        <v>55</v>
      </c>
      <c r="C15" s="85" t="str">
        <f t="shared" si="0"/>
        <v/>
      </c>
      <c r="D15" t="str">
        <f>IF(pajak[[#This Row],[//]]="","",INDEX(Table1[No. Invoice :],pajak[//]-offset))</f>
        <v/>
      </c>
      <c r="E15" s="88" t="str">
        <f>IF(pajak[[#This Row],[//]]="","",INDEX(Table1[Tgl Invoice :],pajak[//]-offset))</f>
        <v/>
      </c>
      <c r="F15" s="85" t="str">
        <f>IF(pajak[[#This Row],[//]]="","",INDEX(Table1[Kode Sales :],pajak[//]-offset))</f>
        <v/>
      </c>
      <c r="G15" s="85" t="str">
        <f>IF(pajak[[#This Row],[//]]="","",INDEX(Table1[Toko],pajak[//]-offset))</f>
        <v/>
      </c>
      <c r="H15" s="87" t="str">
        <f>IF(pajak[[#This Row],[//]]="","",SUMIF(Table1[h_id],pajak[[#This Row],[//]],Table1[h_hargasebelumdiskon]))</f>
        <v/>
      </c>
      <c r="I15" s="87" t="str">
        <f>IF(pajak[[#This Row],[//]]="","",SUMIF(Table1[h_id],pajak[[#This Row],[//]],Table1[h_diskon]))</f>
        <v/>
      </c>
      <c r="J15" s="87" t="str">
        <f>IF(pajak[[#This Row],[//]]="","",SUMIF(Table1[h_id],pajak[[#This Row],[//]],Table1[h_hargasetelahdiskon]))</f>
        <v/>
      </c>
      <c r="K15" s="87" t="str">
        <f>IF(pajak[//]="","",pajak[[#This Row],[Sub Total]]/1.11*11%)</f>
        <v/>
      </c>
      <c r="L15" s="87" t="str">
        <f>pajak[[#This Row],[Sub Total]]</f>
        <v/>
      </c>
      <c r="M15" s="85" t="str">
        <f>IF(pajak[[#This Row],[//]]="","",INDEX(Table1[pembuat nota :],pajak[//]-offset))</f>
        <v/>
      </c>
      <c r="N15" s="85" t="str">
        <f>IF(pajak[[#This Row],[//]]="","",IF(INDEX(Table1[edited :],pajak[//]-offset)="","",INDEX(Table1[edited :],pajak[//]-offset)))</f>
        <v/>
      </c>
      <c r="O15" s="87"/>
      <c r="Q15" t="str">
        <f>Table4[[#Headers],[AM]]</f>
        <v>AM</v>
      </c>
      <c r="R15">
        <f t="shared" si="1"/>
        <v>23070011</v>
      </c>
      <c r="S15" s="183" t="b">
        <f ca="1">IF(Table4[[#This Row],[AM]]&amp;" "&amp;Table4[[#This Row],[---]]=INDIRECT("pajak[@["&amp;Table4[#Headers]&amp;"]]"),MATCH(Table4[[#This Row],[---]],INDIRECT($3:$3),0))</f>
        <v>0</v>
      </c>
      <c r="T15" s="183" t="e">
        <f ca="1">IF((INDEX(INDIRECT($3:$3),Table4[[#This Row],[No. Invoice :]]+$2:$2))=INDIRECT("pajak[@["&amp;Table4[#Headers]&amp;"]]"),1)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4" t="e">
        <f ca="1">IF((INDEX(INDIRECT($3:$3),Table4[[#This Row],[No. Invoice :]]+$2:$2))=INDIRECT("pajak[@["&amp;Table4[#Headers]&amp;"]]"),1)</f>
        <v>#REF!</v>
      </c>
    </row>
    <row r="16" spans="1:26" x14ac:dyDescent="0.25">
      <c r="C16" s="85" t="str">
        <f t="shared" si="0"/>
        <v/>
      </c>
      <c r="D16" t="str">
        <f>IF(pajak[[#This Row],[//]]="","",INDEX(Table1[No. Invoice :],pajak[//]-offset))</f>
        <v/>
      </c>
      <c r="E16" s="88" t="str">
        <f>IF(pajak[[#This Row],[//]]="","",INDEX(Table1[Tgl Invoice :],pajak[//]-offset))</f>
        <v/>
      </c>
      <c r="F16" s="85" t="str">
        <f>IF(pajak[[#This Row],[//]]="","",INDEX(Table1[Kode Sales :],pajak[//]-offset))</f>
        <v/>
      </c>
      <c r="G16" s="85" t="str">
        <f>IF(pajak[[#This Row],[//]]="","",INDEX(Table1[Toko],pajak[//]-offset))</f>
        <v/>
      </c>
      <c r="H16" s="87" t="str">
        <f>IF(pajak[[#This Row],[//]]="","",SUMIF(Table1[h_id],pajak[[#This Row],[//]],Table1[h_hargasebelumdiskon]))</f>
        <v/>
      </c>
      <c r="I16" s="87" t="str">
        <f>IF(pajak[[#This Row],[//]]="","",SUMIF(Table1[h_id],pajak[[#This Row],[//]],Table1[h_diskon]))</f>
        <v/>
      </c>
      <c r="J16" s="87" t="str">
        <f>IF(pajak[[#This Row],[//]]="","",SUMIF(Table1[h_id],pajak[[#This Row],[//]],Table1[h_hargasetelahdiskon]))</f>
        <v/>
      </c>
      <c r="K16" s="87" t="str">
        <f>IF(pajak[//]="","",pajak[[#This Row],[Sub Total]]/1.11*11%)</f>
        <v/>
      </c>
      <c r="L16" s="87" t="str">
        <f>pajak[[#This Row],[Sub Total]]</f>
        <v/>
      </c>
      <c r="M16" s="85" t="str">
        <f>IF(pajak[[#This Row],[//]]="","",INDEX(Table1[pembuat nota :],pajak[//]-offset))</f>
        <v/>
      </c>
      <c r="N16" s="85" t="str">
        <f>IF(pajak[[#This Row],[//]]="","",IF(INDEX(Table1[edited :],pajak[//]-offset)="","",INDEX(Table1[edited :],pajak[//]-offset)))</f>
        <v/>
      </c>
      <c r="O16" s="87"/>
      <c r="Q16" t="str">
        <f>Table4[[#Headers],[AM]]</f>
        <v>AM</v>
      </c>
      <c r="R16">
        <f t="shared" si="1"/>
        <v>23070012</v>
      </c>
      <c r="S16" s="183" t="b">
        <f ca="1">IF(Table4[[#This Row],[AM]]&amp;" "&amp;Table4[[#This Row],[---]]=INDIRECT("pajak[@["&amp;Table4[#Headers]&amp;"]]"),MATCH(Table4[[#This Row],[---]],INDIRECT($3:$3),0))</f>
        <v>0</v>
      </c>
      <c r="T16" s="183" t="e">
        <f ca="1">IF((INDEX(INDIRECT($3:$3),Table4[[#This Row],[No. Invoice :]]+$2:$2))=INDIRECT("pajak[@["&amp;Table4[#Headers]&amp;"]]"),1)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4" t="e">
        <f ca="1">IF((INDEX(INDIRECT($3:$3),Table4[[#This Row],[No. Invoice :]]+$2:$2))=INDIRECT("pajak[@["&amp;Table4[#Headers]&amp;"]]"),1)</f>
        <v>#REF!</v>
      </c>
    </row>
    <row r="17" spans="2:23" x14ac:dyDescent="0.25">
      <c r="C17" s="85" t="str">
        <f t="shared" si="0"/>
        <v/>
      </c>
      <c r="D17" t="str">
        <f>IF(pajak[[#This Row],[//]]="","",INDEX(Table1[No. Invoice :],pajak[//]-offset))</f>
        <v/>
      </c>
      <c r="E17" s="88" t="str">
        <f>IF(pajak[[#This Row],[//]]="","",INDEX(Table1[Tgl Invoice :],pajak[//]-offset))</f>
        <v/>
      </c>
      <c r="F17" s="85" t="str">
        <f>IF(pajak[[#This Row],[//]]="","",INDEX(Table1[Kode Sales :],pajak[//]-offset))</f>
        <v/>
      </c>
      <c r="G17" s="85" t="str">
        <f>IF(pajak[[#This Row],[//]]="","",INDEX(Table1[Toko],pajak[//]-offset))</f>
        <v/>
      </c>
      <c r="H17" s="87" t="str">
        <f>IF(pajak[[#This Row],[//]]="","",SUMIF(Table1[h_id],pajak[[#This Row],[//]],Table1[h_hargasebelumdiskon]))</f>
        <v/>
      </c>
      <c r="I17" s="87" t="str">
        <f>IF(pajak[[#This Row],[//]]="","",SUMIF(Table1[h_id],pajak[[#This Row],[//]],Table1[h_diskon]))</f>
        <v/>
      </c>
      <c r="J17" s="87" t="str">
        <f>IF(pajak[[#This Row],[//]]="","",SUMIF(Table1[h_id],pajak[[#This Row],[//]],Table1[h_hargasetelahdiskon]))</f>
        <v/>
      </c>
      <c r="K17" s="87" t="str">
        <f>IF(pajak[//]="","",pajak[[#This Row],[Sub Total]]/1.11*11%)</f>
        <v/>
      </c>
      <c r="L17" s="87" t="str">
        <f>pajak[[#This Row],[Sub Total]]</f>
        <v/>
      </c>
      <c r="M17" s="85" t="str">
        <f>IF(pajak[[#This Row],[//]]="","",INDEX(Table1[pembuat nota :],pajak[//]-offset))</f>
        <v/>
      </c>
      <c r="N17" s="85" t="str">
        <f>IF(pajak[[#This Row],[//]]="","",IF(INDEX(Table1[edited :],pajak[//]-offset)="","",INDEX(Table1[edited :],pajak[//]-offset)))</f>
        <v/>
      </c>
      <c r="O17" s="87"/>
      <c r="Q17" t="str">
        <f>Table4[[#Headers],[AM]]</f>
        <v>AM</v>
      </c>
      <c r="R17">
        <f t="shared" si="1"/>
        <v>23070013</v>
      </c>
      <c r="S17" s="183" t="b">
        <f ca="1">IF(Table4[[#This Row],[AM]]&amp;" "&amp;Table4[[#This Row],[---]]=INDIRECT("pajak[@["&amp;Table4[#Headers]&amp;"]]"),MATCH(Table4[[#This Row],[---]],INDIRECT($3:$3),0))</f>
        <v>0</v>
      </c>
      <c r="T17" s="183" t="e">
        <f ca="1">IF((INDEX(INDIRECT($3:$3),Table4[[#This Row],[No. Invoice :]]+$2:$2))=INDIRECT("pajak[@["&amp;Table4[#Headers]&amp;"]]"),1)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4" t="e">
        <f ca="1">IF((INDEX(INDIRECT($3:$3),Table4[[#This Row],[No. Invoice :]]+$2:$2))=INDIRECT("pajak[@["&amp;Table4[#Headers]&amp;"]]"),1)</f>
        <v>#REF!</v>
      </c>
    </row>
    <row r="18" spans="2:23" x14ac:dyDescent="0.25">
      <c r="C18" s="85" t="str">
        <f t="shared" si="0"/>
        <v/>
      </c>
      <c r="D18" t="str">
        <f>IF(pajak[[#This Row],[//]]="","",INDEX(Table1[No. Invoice :],pajak[//]-offset))</f>
        <v/>
      </c>
      <c r="E18" s="88" t="str">
        <f>IF(pajak[[#This Row],[//]]="","",INDEX(Table1[Tgl Invoice :],pajak[//]-offset))</f>
        <v/>
      </c>
      <c r="F18" s="85" t="str">
        <f>IF(pajak[[#This Row],[//]]="","",INDEX(Table1[Kode Sales :],pajak[//]-offset))</f>
        <v/>
      </c>
      <c r="G18" s="85" t="str">
        <f>IF(pajak[[#This Row],[//]]="","",INDEX(Table1[Toko],pajak[//]-offset))</f>
        <v/>
      </c>
      <c r="H18" s="87" t="str">
        <f>IF(pajak[[#This Row],[//]]="","",SUMIF(Table1[h_id],pajak[[#This Row],[//]],Table1[h_hargasebelumdiskon]))</f>
        <v/>
      </c>
      <c r="I18" s="87" t="str">
        <f>IF(pajak[[#This Row],[//]]="","",SUMIF(Table1[h_id],pajak[[#This Row],[//]],Table1[h_diskon]))</f>
        <v/>
      </c>
      <c r="J18" s="87" t="str">
        <f>IF(pajak[[#This Row],[//]]="","",SUMIF(Table1[h_id],pajak[[#This Row],[//]],Table1[h_hargasetelahdiskon]))</f>
        <v/>
      </c>
      <c r="K18" s="87" t="str">
        <f>IF(pajak[//]="","",pajak[[#This Row],[Sub Total]]/1.11*11%)</f>
        <v/>
      </c>
      <c r="L18" s="87" t="str">
        <f>pajak[[#This Row],[Sub Total]]</f>
        <v/>
      </c>
      <c r="M18" s="85" t="str">
        <f>IF(pajak[[#This Row],[//]]="","",INDEX(Table1[pembuat nota :],pajak[//]-offset))</f>
        <v/>
      </c>
      <c r="N18" s="85" t="str">
        <f>IF(pajak[[#This Row],[//]]="","",IF(INDEX(Table1[edited :],pajak[//]-offset)="","",INDEX(Table1[edited :],pajak[//]-offset)))</f>
        <v/>
      </c>
      <c r="O18" s="87"/>
      <c r="Q18" t="str">
        <f>Table4[[#Headers],[AM]]</f>
        <v>AM</v>
      </c>
      <c r="R18">
        <f t="shared" si="1"/>
        <v>23070014</v>
      </c>
      <c r="S18" s="183" t="b">
        <f ca="1">IF(Table4[[#This Row],[AM]]&amp;" "&amp;Table4[[#This Row],[---]]=INDIRECT("pajak[@["&amp;Table4[#Headers]&amp;"]]"),MATCH(Table4[[#This Row],[---]],INDIRECT($3:$3),0))</f>
        <v>0</v>
      </c>
      <c r="T18" s="183" t="e">
        <f ca="1">IF((INDEX(INDIRECT($3:$3),Table4[[#This Row],[No. Invoice :]]+$2:$2))=INDIRECT("pajak[@["&amp;Table4[#Headers]&amp;"]]"),1)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4" t="e">
        <f ca="1">IF((INDEX(INDIRECT($3:$3),Table4[[#This Row],[No. Invoice :]]+$2:$2))=INDIRECT("pajak[@["&amp;Table4[#Headers]&amp;"]]"),1)</f>
        <v>#REF!</v>
      </c>
    </row>
    <row r="19" spans="2:23" x14ac:dyDescent="0.25">
      <c r="C19" s="85" t="str">
        <f t="shared" si="0"/>
        <v/>
      </c>
      <c r="D19" t="str">
        <f>IF(pajak[[#This Row],[//]]="","",INDEX(Table1[No. Invoice :],pajak[//]-offset))</f>
        <v/>
      </c>
      <c r="E19" s="88" t="str">
        <f>IF(pajak[[#This Row],[//]]="","",INDEX(Table1[Tgl Invoice :],pajak[//]-offset))</f>
        <v/>
      </c>
      <c r="F19" s="85" t="str">
        <f>IF(pajak[[#This Row],[//]]="","",INDEX(Table1[Kode Sales :],pajak[//]-offset))</f>
        <v/>
      </c>
      <c r="G19" s="85" t="str">
        <f>IF(pajak[[#This Row],[//]]="","",INDEX(Table1[Toko],pajak[//]-offset))</f>
        <v/>
      </c>
      <c r="H19" s="87" t="str">
        <f>IF(pajak[[#This Row],[//]]="","",SUMIF(Table1[h_id],pajak[[#This Row],[//]],Table1[h_hargasebelumdiskon]))</f>
        <v/>
      </c>
      <c r="I19" s="87" t="str">
        <f>IF(pajak[[#This Row],[//]]="","",SUMIF(Table1[h_id],pajak[[#This Row],[//]],Table1[h_diskon]))</f>
        <v/>
      </c>
      <c r="J19" s="87" t="str">
        <f>IF(pajak[[#This Row],[//]]="","",SUMIF(Table1[h_id],pajak[[#This Row],[//]],Table1[h_hargasetelahdiskon]))</f>
        <v/>
      </c>
      <c r="K19" s="87" t="str">
        <f>IF(pajak[//]="","",pajak[[#This Row],[Sub Total]]/1.11*11%)</f>
        <v/>
      </c>
      <c r="L19" s="87" t="str">
        <f>pajak[[#This Row],[Sub Total]]</f>
        <v/>
      </c>
      <c r="M19" s="85" t="str">
        <f>IF(pajak[[#This Row],[//]]="","",INDEX(Table1[pembuat nota :],pajak[//]-offset))</f>
        <v/>
      </c>
      <c r="N19" s="85" t="str">
        <f>IF(pajak[[#This Row],[//]]="","",IF(INDEX(Table1[edited :],pajak[//]-offset)="","",INDEX(Table1[edited :],pajak[//]-offset)))</f>
        <v/>
      </c>
      <c r="O19" s="87"/>
      <c r="Q19" t="str">
        <f>Table4[[#Headers],[AM]]</f>
        <v>AM</v>
      </c>
      <c r="R19">
        <f t="shared" si="1"/>
        <v>23070015</v>
      </c>
      <c r="S19" s="183" t="b">
        <f ca="1">IF(Table4[[#This Row],[AM]]&amp;" "&amp;Table4[[#This Row],[---]]=INDIRECT("pajak[@["&amp;Table4[#Headers]&amp;"]]"),MATCH(Table4[[#This Row],[---]],INDIRECT($3:$3),0))</f>
        <v>0</v>
      </c>
      <c r="T19" s="183" t="e">
        <f ca="1">IF((INDEX(INDIRECT($3:$3),Table4[[#This Row],[No. Invoice :]]+$2:$2))=INDIRECT("pajak[@["&amp;Table4[#Headers]&amp;"]]"),1)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4" t="e">
        <f ca="1">IF((INDEX(INDIRECT($3:$3),Table4[[#This Row],[No. Invoice :]]+$2:$2))=INDIRECT("pajak[@["&amp;Table4[#Headers]&amp;"]]"),1)</f>
        <v>#REF!</v>
      </c>
    </row>
    <row r="20" spans="2:23" x14ac:dyDescent="0.25">
      <c r="C20" s="85" t="str">
        <f t="shared" si="0"/>
        <v/>
      </c>
      <c r="D20" t="str">
        <f>IF(pajak[[#This Row],[//]]="","",INDEX(Table1[No. Invoice :],pajak[//]-offset))</f>
        <v/>
      </c>
      <c r="E20" s="88" t="str">
        <f>IF(pajak[[#This Row],[//]]="","",INDEX(Table1[Tgl Invoice :],pajak[//]-offset))</f>
        <v/>
      </c>
      <c r="F20" s="85" t="str">
        <f>IF(pajak[[#This Row],[//]]="","",INDEX(Table1[Kode Sales :],pajak[//]-offset))</f>
        <v/>
      </c>
      <c r="G20" s="85" t="str">
        <f>IF(pajak[[#This Row],[//]]="","",INDEX(Table1[Toko],pajak[//]-offset))</f>
        <v/>
      </c>
      <c r="H20" s="87" t="str">
        <f>IF(pajak[[#This Row],[//]]="","",SUMIF(Table1[h_id],pajak[[#This Row],[//]],Table1[h_hargasebelumdiskon]))</f>
        <v/>
      </c>
      <c r="I20" s="87" t="str">
        <f>IF(pajak[[#This Row],[//]]="","",SUMIF(Table1[h_id],pajak[[#This Row],[//]],Table1[h_diskon]))</f>
        <v/>
      </c>
      <c r="J20" s="87" t="str">
        <f>IF(pajak[[#This Row],[//]]="","",SUMIF(Table1[h_id],pajak[[#This Row],[//]],Table1[h_hargasetelahdiskon]))</f>
        <v/>
      </c>
      <c r="K20" s="87" t="str">
        <f>IF(pajak[//]="","",pajak[[#This Row],[Sub Total]]/1.11*11%)</f>
        <v/>
      </c>
      <c r="L20" s="87" t="str">
        <f>pajak[[#This Row],[Sub Total]]</f>
        <v/>
      </c>
      <c r="M20" s="85" t="str">
        <f>IF(pajak[[#This Row],[//]]="","",INDEX(Table1[pembuat nota :],pajak[//]-offset))</f>
        <v/>
      </c>
      <c r="N20" s="85" t="str">
        <f>IF(pajak[[#This Row],[//]]="","",IF(INDEX(Table1[edited :],pajak[//]-offset)="","",INDEX(Table1[edited :],pajak[//]-offset)))</f>
        <v/>
      </c>
      <c r="O20" s="87"/>
      <c r="Q20" t="str">
        <f>Table4[[#Headers],[AM]]</f>
        <v>AM</v>
      </c>
      <c r="R20">
        <f t="shared" si="1"/>
        <v>23070016</v>
      </c>
      <c r="S20" s="183" t="b">
        <f ca="1">IF(Table4[[#This Row],[AM]]&amp;" "&amp;Table4[[#This Row],[---]]=INDIRECT("pajak[@["&amp;Table4[#Headers]&amp;"]]"),MATCH(Table4[[#This Row],[---]],INDIRECT($3:$3),0))</f>
        <v>0</v>
      </c>
      <c r="T20" s="183" t="e">
        <f ca="1">IF((INDEX(INDIRECT($3:$3),Table4[[#This Row],[No. Invoice :]]+$2:$2))=INDIRECT("pajak[@["&amp;Table4[#Headers]&amp;"]]"),1)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4" t="e">
        <f ca="1">IF((INDEX(INDIRECT($3:$3),Table4[[#This Row],[No. Invoice :]]+$2:$2))=INDIRECT("pajak[@["&amp;Table4[#Headers]&amp;"]]"),1)</f>
        <v>#REF!</v>
      </c>
    </row>
    <row r="21" spans="2:23" x14ac:dyDescent="0.25">
      <c r="B21" s="277"/>
      <c r="C21" s="85" t="str">
        <f t="shared" si="0"/>
        <v/>
      </c>
      <c r="D21" t="str">
        <f>IF(pajak[[#This Row],[//]]="","",INDEX(Table1[No. Invoice :],pajak[//]-offset))</f>
        <v/>
      </c>
      <c r="E21" s="88" t="str">
        <f>IF(pajak[[#This Row],[//]]="","",INDEX(Table1[Tgl Invoice :],pajak[//]-offset))</f>
        <v/>
      </c>
      <c r="F21" s="85" t="str">
        <f>IF(pajak[[#This Row],[//]]="","",INDEX(Table1[Kode Sales :],pajak[//]-offset))</f>
        <v/>
      </c>
      <c r="G21" s="85" t="str">
        <f>IF(pajak[[#This Row],[//]]="","",INDEX(Table1[Toko],pajak[//]-offset))</f>
        <v/>
      </c>
      <c r="H21" s="87" t="str">
        <f>IF(pajak[[#This Row],[//]]="","",SUMIF(Table1[h_id],pajak[[#This Row],[//]],Table1[h_hargasebelumdiskon]))</f>
        <v/>
      </c>
      <c r="I21" s="87" t="str">
        <f>IF(pajak[[#This Row],[//]]="","",SUMIF(Table1[h_id],pajak[[#This Row],[//]],Table1[h_diskon]))</f>
        <v/>
      </c>
      <c r="J21" s="87" t="str">
        <f>IF(pajak[[#This Row],[//]]="","",SUMIF(Table1[h_id],pajak[[#This Row],[//]],Table1[h_hargasetelahdiskon]))</f>
        <v/>
      </c>
      <c r="K21" s="87" t="str">
        <f>IF(pajak[//]="","",pajak[[#This Row],[Sub Total]]/1.11*11%)</f>
        <v/>
      </c>
      <c r="L21" s="87" t="str">
        <f>pajak[[#This Row],[Sub Total]]</f>
        <v/>
      </c>
      <c r="M21" s="85" t="str">
        <f>IF(pajak[[#This Row],[//]]="","",INDEX(Table1[pembuat nota :],pajak[//]-offset))</f>
        <v/>
      </c>
      <c r="N21" s="85" t="str">
        <f>IF(pajak[[#This Row],[//]]="","",IF(INDEX(Table1[edited :],pajak[//]-offset)="","",INDEX(Table1[edited :],pajak[//]-offset)))</f>
        <v/>
      </c>
      <c r="O21" s="87"/>
      <c r="Q21" t="str">
        <f>Table4[[#Headers],[AM]]</f>
        <v>AM</v>
      </c>
      <c r="R21">
        <f t="shared" si="1"/>
        <v>23070017</v>
      </c>
      <c r="S21" s="183" t="b">
        <f ca="1">IF(Table4[[#This Row],[AM]]&amp;" "&amp;Table4[[#This Row],[---]]=INDIRECT("pajak[@["&amp;Table4[#Headers]&amp;"]]"),MATCH(Table4[[#This Row],[---]],INDIRECT($3:$3),0))</f>
        <v>0</v>
      </c>
      <c r="T21" s="183" t="e">
        <f ca="1">IF((INDEX(INDIRECT($3:$3),Table4[[#This Row],[No. Invoice :]]+$2:$2))=INDIRECT("pajak[@["&amp;Table4[#Headers]&amp;"]]"),1)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4" t="e">
        <f ca="1">IF((INDEX(INDIRECT($3:$3),Table4[[#This Row],[No. Invoice :]]+$2:$2))=INDIRECT("pajak[@["&amp;Table4[#Headers]&amp;"]]"),1)</f>
        <v>#REF!</v>
      </c>
    </row>
    <row r="22" spans="2:23" x14ac:dyDescent="0.25">
      <c r="C22" s="85" t="str">
        <f t="shared" si="0"/>
        <v/>
      </c>
      <c r="D22" t="str">
        <f>IF(pajak[[#This Row],[//]]="","",INDEX(Table1[No. Invoice :],pajak[//]-offset))</f>
        <v/>
      </c>
      <c r="E22" s="88" t="str">
        <f>IF(pajak[[#This Row],[//]]="","",INDEX(Table1[Tgl Invoice :],pajak[//]-offset))</f>
        <v/>
      </c>
      <c r="F22" s="85" t="str">
        <f>IF(pajak[[#This Row],[//]]="","",INDEX(Table1[Kode Sales :],pajak[//]-offset))</f>
        <v/>
      </c>
      <c r="G22" s="85" t="str">
        <f>IF(pajak[[#This Row],[//]]="","",INDEX(Table1[Toko],pajak[//]-offset))</f>
        <v/>
      </c>
      <c r="H22" s="87" t="str">
        <f>IF(pajak[[#This Row],[//]]="","",SUMIF(Table1[h_id],pajak[[#This Row],[//]],Table1[h_hargasebelumdiskon]))</f>
        <v/>
      </c>
      <c r="I22" s="87" t="str">
        <f>IF(pajak[[#This Row],[//]]="","",SUMIF(Table1[h_id],pajak[[#This Row],[//]],Table1[h_diskon]))</f>
        <v/>
      </c>
      <c r="J22" s="87" t="str">
        <f>IF(pajak[[#This Row],[//]]="","",SUMIF(Table1[h_id],pajak[[#This Row],[//]],Table1[h_hargasetelahdiskon]))</f>
        <v/>
      </c>
      <c r="K22" s="87" t="str">
        <f>IF(pajak[//]="","",pajak[[#This Row],[Sub Total]]/1.11*11%)</f>
        <v/>
      </c>
      <c r="L22" s="87" t="str">
        <f>pajak[[#This Row],[Sub Total]]</f>
        <v/>
      </c>
      <c r="M22" s="85" t="str">
        <f>IF(pajak[[#This Row],[//]]="","",INDEX(Table1[pembuat nota :],pajak[//]-offset))</f>
        <v/>
      </c>
      <c r="N22" s="85" t="str">
        <f>IF(pajak[[#This Row],[//]]="","",IF(INDEX(Table1[edited :],pajak[//]-offset)="","",INDEX(Table1[edited :],pajak[//]-offset)))</f>
        <v/>
      </c>
      <c r="O22" s="87"/>
      <c r="Q22" t="str">
        <f>Table4[[#Headers],[AM]]</f>
        <v>AM</v>
      </c>
      <c r="R22">
        <f t="shared" si="1"/>
        <v>23070018</v>
      </c>
      <c r="S22" s="183" t="b">
        <f ca="1">IF(Table4[[#This Row],[AM]]&amp;" "&amp;Table4[[#This Row],[---]]=INDIRECT("pajak[@["&amp;Table4[#Headers]&amp;"]]"),MATCH(Table4[[#This Row],[---]],INDIRECT($3:$3),0))</f>
        <v>0</v>
      </c>
      <c r="T22" s="183" t="e">
        <f ca="1">IF((INDEX(INDIRECT($3:$3),Table4[[#This Row],[No. Invoice :]]+$2:$2))=INDIRECT("pajak[@["&amp;Table4[#Headers]&amp;"]]"),1)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4" t="e">
        <f ca="1">IF((INDEX(INDIRECT($3:$3),Table4[[#This Row],[No. Invoice :]]+$2:$2))=INDIRECT("pajak[@["&amp;Table4[#Headers]&amp;"]]"),1)</f>
        <v>#REF!</v>
      </c>
    </row>
    <row r="23" spans="2:23" x14ac:dyDescent="0.25">
      <c r="C23" s="85" t="str">
        <f t="shared" si="0"/>
        <v/>
      </c>
      <c r="D23" t="str">
        <f>IF(pajak[[#This Row],[//]]="","",INDEX(Table1[No. Invoice :],pajak[//]-offset))</f>
        <v/>
      </c>
      <c r="E23" s="88" t="str">
        <f>IF(pajak[[#This Row],[//]]="","",INDEX(Table1[Tgl Invoice :],pajak[//]-offset))</f>
        <v/>
      </c>
      <c r="F23" s="85" t="str">
        <f>IF(pajak[[#This Row],[//]]="","",INDEX(Table1[Kode Sales :],pajak[//]-offset))</f>
        <v/>
      </c>
      <c r="G23" s="85" t="str">
        <f>IF(pajak[[#This Row],[//]]="","",INDEX(Table1[Toko],pajak[//]-offset))</f>
        <v/>
      </c>
      <c r="H23" s="87" t="str">
        <f>IF(pajak[[#This Row],[//]]="","",SUMIF(Table1[h_id],pajak[[#This Row],[//]],Table1[h_hargasebelumdiskon]))</f>
        <v/>
      </c>
      <c r="I23" s="87" t="str">
        <f>IF(pajak[[#This Row],[//]]="","",SUMIF(Table1[h_id],pajak[[#This Row],[//]],Table1[h_diskon]))</f>
        <v/>
      </c>
      <c r="J23" s="87" t="str">
        <f>IF(pajak[[#This Row],[//]]="","",SUMIF(Table1[h_id],pajak[[#This Row],[//]],Table1[h_hargasetelahdiskon]))</f>
        <v/>
      </c>
      <c r="K23" s="87" t="str">
        <f>IF(pajak[//]="","",pajak[[#This Row],[Sub Total]]/1.11*11%)</f>
        <v/>
      </c>
      <c r="L23" s="87" t="str">
        <f>pajak[[#This Row],[Sub Total]]</f>
        <v/>
      </c>
      <c r="M23" s="85" t="str">
        <f>IF(pajak[[#This Row],[//]]="","",INDEX(Table1[pembuat nota :],pajak[//]-offset))</f>
        <v/>
      </c>
      <c r="N23" s="85" t="str">
        <f>IF(pajak[[#This Row],[//]]="","",IF(INDEX(Table1[edited :],pajak[//]-offset)="","",INDEX(Table1[edited :],pajak[//]-offset)))</f>
        <v/>
      </c>
      <c r="O23" s="87"/>
      <c r="Q23" t="str">
        <f>Table4[[#Headers],[AM]]</f>
        <v>AM</v>
      </c>
      <c r="R23">
        <f t="shared" si="1"/>
        <v>23070019</v>
      </c>
      <c r="S23" s="183" t="b">
        <f ca="1">IF(Table4[[#This Row],[AM]]&amp;" "&amp;Table4[[#This Row],[---]]=INDIRECT("pajak[@["&amp;Table4[#Headers]&amp;"]]"),MATCH(Table4[[#This Row],[---]],INDIRECT($3:$3),0))</f>
        <v>0</v>
      </c>
      <c r="T23" s="183" t="e">
        <f ca="1">IF((INDEX(INDIRECT($3:$3),Table4[[#This Row],[No. Invoice :]]+$2:$2))=INDIRECT("pajak[@["&amp;Table4[#Headers]&amp;"]]"),1)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4" t="e">
        <f ca="1">IF((INDEX(INDIRECT($3:$3),Table4[[#This Row],[No. Invoice :]]+$2:$2))=INDIRECT("pajak[@["&amp;Table4[#Headers]&amp;"]]"),1)</f>
        <v>#REF!</v>
      </c>
    </row>
    <row r="24" spans="2:23" x14ac:dyDescent="0.25">
      <c r="C24" s="85" t="str">
        <f t="shared" si="0"/>
        <v/>
      </c>
      <c r="D24" s="85" t="str">
        <f>IF(pajak[[#This Row],[//]]="","",INDEX(Table1[No. Invoice :],pajak[//]-offset))</f>
        <v/>
      </c>
      <c r="E24" s="88" t="str">
        <f>IF(pajak[[#This Row],[//]]="","",INDEX(Table1[Tgl Invoice :],pajak[//]-offset))</f>
        <v/>
      </c>
      <c r="F24" s="85" t="str">
        <f>IF(pajak[[#This Row],[//]]="","",INDEX(Table1[Kode Sales :],pajak[//]-offset))</f>
        <v/>
      </c>
      <c r="G24" s="85" t="str">
        <f>IF(pajak[[#This Row],[//]]="","",INDEX(Table1[Toko],pajak[//]-offset))</f>
        <v/>
      </c>
      <c r="H24" s="87" t="str">
        <f>IF(pajak[[#This Row],[//]]="","",SUMIF(Table1[h_id],pajak[[#This Row],[//]],Table1[h_hargasebelumdiskon]))</f>
        <v/>
      </c>
      <c r="I24" s="87" t="str">
        <f>IF(pajak[[#This Row],[//]]="","",SUMIF(Table1[h_id],pajak[[#This Row],[//]],Table1[h_diskon]))</f>
        <v/>
      </c>
      <c r="J24" s="87" t="str">
        <f>IF(pajak[[#This Row],[//]]="","",SUMIF(Table1[h_id],pajak[[#This Row],[//]],Table1[h_hargasetelahdiskon]))</f>
        <v/>
      </c>
      <c r="K24" s="87" t="str">
        <f>IF(pajak[//]="","",pajak[[#This Row],[Sub Total]]/1.11*11%)</f>
        <v/>
      </c>
      <c r="L24" s="87" t="str">
        <f>pajak[[#This Row],[Sub Total]]</f>
        <v/>
      </c>
      <c r="M24" s="85" t="str">
        <f>IF(pajak[[#This Row],[//]]="","",INDEX(Table1[pembuat nota :],pajak[//]-offset))</f>
        <v/>
      </c>
      <c r="N24" s="85" t="str">
        <f>IF(pajak[[#This Row],[//]]="","",IF(INDEX(Table1[edited :],pajak[//]-offset)="","",INDEX(Table1[edited :],pajak[//]-offset)))</f>
        <v/>
      </c>
      <c r="O24" s="87"/>
      <c r="Q24" t="str">
        <f>Table4[[#Headers],[AM]]</f>
        <v>AM</v>
      </c>
      <c r="R24">
        <f t="shared" si="1"/>
        <v>23070020</v>
      </c>
      <c r="S24" s="183" t="b">
        <f ca="1">IF(Table4[[#This Row],[AM]]&amp;" "&amp;Table4[[#This Row],[---]]=INDIRECT("pajak[@["&amp;Table4[#Headers]&amp;"]]"),MATCH(Table4[[#This Row],[---]],INDIRECT($3:$3),0))</f>
        <v>0</v>
      </c>
      <c r="T24" s="183" t="e">
        <f ca="1">IF((INDEX(INDIRECT($3:$3),Table4[[#This Row],[No. Invoice :]]+$2:$2))=INDIRECT("pajak[@["&amp;Table4[#Headers]&amp;"]]"),1)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4" t="e">
        <f ca="1">IF((INDEX(INDIRECT($3:$3),Table4[[#This Row],[No. Invoice :]]+$2:$2))=INDIRECT("pajak[@["&amp;Table4[#Headers]&amp;"]]"),1)</f>
        <v>#REF!</v>
      </c>
    </row>
    <row r="25" spans="2:23" x14ac:dyDescent="0.25">
      <c r="C25" s="85" t="str">
        <f t="shared" si="0"/>
        <v/>
      </c>
      <c r="D25" s="85" t="str">
        <f>IF(pajak[[#This Row],[//]]="","",INDEX(Table1[No. Invoice :],pajak[//]-offset))</f>
        <v/>
      </c>
      <c r="E25" s="88" t="str">
        <f>IF(pajak[[#This Row],[//]]="","",INDEX(Table1[Tgl Invoice :],pajak[//]-offset))</f>
        <v/>
      </c>
      <c r="F25" s="85" t="str">
        <f>IF(pajak[[#This Row],[//]]="","",INDEX(Table1[Kode Sales :],pajak[//]-offset))</f>
        <v/>
      </c>
      <c r="G25" s="85" t="str">
        <f>IF(pajak[[#This Row],[//]]="","",INDEX(Table1[Toko],pajak[//]-offset))</f>
        <v/>
      </c>
      <c r="H25" s="87" t="str">
        <f>IF(pajak[[#This Row],[//]]="","",SUMIF(Table1[h_id],pajak[[#This Row],[//]],Table1[h_hargasebelumdiskon]))</f>
        <v/>
      </c>
      <c r="I25" s="87" t="str">
        <f>IF(pajak[[#This Row],[//]]="","",SUMIF(Table1[h_id],pajak[[#This Row],[//]],Table1[h_diskon]))</f>
        <v/>
      </c>
      <c r="J25" s="87" t="str">
        <f>IF(pajak[[#This Row],[//]]="","",SUMIF(Table1[h_id],pajak[[#This Row],[//]],Table1[h_hargasetelahdiskon]))</f>
        <v/>
      </c>
      <c r="K25" s="87" t="str">
        <f>IF(pajak[//]="","",pajak[[#This Row],[Sub Total]]/1.11*11%)</f>
        <v/>
      </c>
      <c r="L25" s="87" t="str">
        <f>pajak[[#This Row],[Sub Total]]</f>
        <v/>
      </c>
      <c r="M25" s="85" t="str">
        <f>IF(pajak[[#This Row],[//]]="","",INDEX(Table1[pembuat nota :],pajak[//]-offset))</f>
        <v/>
      </c>
      <c r="N25" s="85" t="str">
        <f>IF(pajak[[#This Row],[//]]="","",IF(INDEX(Table1[edited :],pajak[//]-offset)="","",INDEX(Table1[edited :],pajak[//]-offset)))</f>
        <v/>
      </c>
      <c r="O25" s="87"/>
      <c r="Q25" t="str">
        <f>Table4[[#Headers],[AM]]</f>
        <v>AM</v>
      </c>
      <c r="R25">
        <f t="shared" si="1"/>
        <v>23070021</v>
      </c>
      <c r="S25" s="183" t="b">
        <f ca="1">IF(Table4[[#This Row],[AM]]&amp;" "&amp;Table4[[#This Row],[---]]=INDIRECT("pajak[@["&amp;Table4[#Headers]&amp;"]]"),MATCH(Table4[[#This Row],[---]],INDIRECT($3:$3),0))</f>
        <v>0</v>
      </c>
      <c r="T25" s="183" t="e">
        <f ca="1">IF((INDEX(INDIRECT($3:$3),Table4[[#This Row],[No. Invoice :]]+$2:$2))=INDIRECT("pajak[@["&amp;Table4[#Headers]&amp;"]]"),1)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4" t="e">
        <f ca="1">IF((INDEX(INDIRECT($3:$3),Table4[[#This Row],[No. Invoice :]]+$2:$2))=INDIRECT("pajak[@["&amp;Table4[#Headers]&amp;"]]"),1)</f>
        <v>#REF!</v>
      </c>
    </row>
    <row r="26" spans="2:23" x14ac:dyDescent="0.25">
      <c r="C26" s="85" t="str">
        <f t="shared" si="0"/>
        <v/>
      </c>
      <c r="D26" s="85" t="str">
        <f>IF(pajak[[#This Row],[//]]="","",INDEX(Table1[No. Invoice :],pajak[//]-offset))</f>
        <v/>
      </c>
      <c r="E26" s="88" t="str">
        <f>IF(pajak[[#This Row],[//]]="","",INDEX(Table1[Tgl Invoice :],pajak[//]-offset))</f>
        <v/>
      </c>
      <c r="F26" s="85" t="str">
        <f>IF(pajak[[#This Row],[//]]="","",INDEX(Table1[Kode Sales :],pajak[//]-offset))</f>
        <v/>
      </c>
      <c r="G26" s="85" t="str">
        <f>IF(pajak[[#This Row],[//]]="","",INDEX(Table1[Toko],pajak[//]-offset))</f>
        <v/>
      </c>
      <c r="H26" s="87" t="str">
        <f>IF(pajak[[#This Row],[//]]="","",SUMIF(Table1[h_id],pajak[[#This Row],[//]],Table1[h_hargasebelumdiskon]))</f>
        <v/>
      </c>
      <c r="I26" s="87" t="str">
        <f>IF(pajak[[#This Row],[//]]="","",SUMIF(Table1[h_id],pajak[[#This Row],[//]],Table1[h_diskon]))</f>
        <v/>
      </c>
      <c r="J26" s="87" t="str">
        <f>IF(pajak[[#This Row],[//]]="","",SUMIF(Table1[h_id],pajak[[#This Row],[//]],Table1[h_hargasetelahdiskon]))</f>
        <v/>
      </c>
      <c r="K26" s="87" t="str">
        <f>IF(pajak[//]="","",pajak[[#This Row],[Sub Total]]/1.11*11%)</f>
        <v/>
      </c>
      <c r="L26" s="87" t="str">
        <f>pajak[[#This Row],[Sub Total]]</f>
        <v/>
      </c>
      <c r="M26" s="85" t="str">
        <f>IF(pajak[[#This Row],[//]]="","",INDEX(Table1[pembuat nota :],pajak[//]-offset))</f>
        <v/>
      </c>
      <c r="N26" s="85" t="str">
        <f>IF(pajak[[#This Row],[//]]="","",IF(INDEX(Table1[edited :],pajak[//]-offset)="","",INDEX(Table1[edited :],pajak[//]-offset)))</f>
        <v/>
      </c>
      <c r="O26" s="87"/>
      <c r="Q26" s="85" t="str">
        <f>Table4[[#Headers],[AM]]</f>
        <v>AM</v>
      </c>
      <c r="R26" s="85">
        <f t="shared" si="1"/>
        <v>23070022</v>
      </c>
      <c r="S26" s="184" t="b">
        <f ca="1">IF(Table4[[#This Row],[AM]]&amp;" "&amp;Table4[[#This Row],[---]]=INDIRECT("pajak[@["&amp;Table4[#Headers]&amp;"]]"),MATCH(Table4[[#This Row],[---]],INDIRECT($3:$3),0))</f>
        <v>0</v>
      </c>
      <c r="T26" s="184" t="e">
        <f ca="1">IF((INDEX(INDIRECT($3:$3),Table4[[#This Row],[No. Invoice :]]+$2:$2))=INDIRECT("pajak[@["&amp;Table4[#Headers]&amp;"]]"),1)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</row>
    <row r="27" spans="2:23" x14ac:dyDescent="0.25">
      <c r="C27" s="85" t="str">
        <f t="shared" si="0"/>
        <v/>
      </c>
      <c r="D27" s="85" t="str">
        <f>IF(pajak[[#This Row],[//]]="","",INDEX(Table1[No. Invoice :],pajak[//]-offset))</f>
        <v/>
      </c>
      <c r="E27" s="88" t="str">
        <f>IF(pajak[[#This Row],[//]]="","",INDEX(Table1[Tgl Invoice :],pajak[//]-offset))</f>
        <v/>
      </c>
      <c r="F27" s="85" t="str">
        <f>IF(pajak[[#This Row],[//]]="","",INDEX(Table1[Kode Sales :],pajak[//]-offset))</f>
        <v/>
      </c>
      <c r="G27" s="85" t="str">
        <f>IF(pajak[[#This Row],[//]]="","",INDEX(Table1[Toko],pajak[//]-offset))</f>
        <v/>
      </c>
      <c r="H27" s="87" t="str">
        <f>IF(pajak[[#This Row],[//]]="","",SUMIF(Table1[h_id],pajak[[#This Row],[//]],Table1[h_hargasebelumdiskon]))</f>
        <v/>
      </c>
      <c r="I27" s="87" t="str">
        <f>IF(pajak[[#This Row],[//]]="","",SUMIF(Table1[h_id],pajak[[#This Row],[//]],Table1[h_diskon]))</f>
        <v/>
      </c>
      <c r="J27" s="87" t="str">
        <f>IF(pajak[[#This Row],[//]]="","",SUMIF(Table1[h_id],pajak[[#This Row],[//]],Table1[h_hargasetelahdiskon]))</f>
        <v/>
      </c>
      <c r="K27" s="87" t="str">
        <f>IF(pajak[//]="","",pajak[[#This Row],[Sub Total]]/1.11*11%)</f>
        <v/>
      </c>
      <c r="L27" s="87" t="str">
        <f>pajak[[#This Row],[Sub Total]]</f>
        <v/>
      </c>
      <c r="M27" s="85" t="str">
        <f>IF(pajak[[#This Row],[//]]="","",INDEX(Table1[pembuat nota :],pajak[//]-offset))</f>
        <v/>
      </c>
      <c r="N27" s="85" t="str">
        <f>IF(pajak[[#This Row],[//]]="","",IF(INDEX(Table1[edited :],pajak[//]-offset)="","",INDEX(Table1[edited :],pajak[//]-offset)))</f>
        <v/>
      </c>
      <c r="O27" s="87"/>
      <c r="Q27" s="85" t="str">
        <f>Table4[[#Headers],[AM]]</f>
        <v>AM</v>
      </c>
      <c r="R27" s="85">
        <f t="shared" si="1"/>
        <v>23070023</v>
      </c>
      <c r="S27" s="184" t="b">
        <f ca="1">IF(Table4[[#This Row],[AM]]&amp;" "&amp;Table4[[#This Row],[---]]=INDIRECT("pajak[@["&amp;Table4[#Headers]&amp;"]]"),MATCH(Table4[[#This Row],[---]],INDIRECT($3:$3),0))</f>
        <v>0</v>
      </c>
      <c r="T27" s="184" t="e">
        <f ca="1">IF((INDEX(INDIRECT($3:$3),Table4[[#This Row],[No. Invoice :]]+$2:$2))=INDIRECT("pajak[@["&amp;Table4[#Headers]&amp;"]]"),1)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</row>
    <row r="28" spans="2:23" x14ac:dyDescent="0.25">
      <c r="C28" s="85" t="str">
        <f t="shared" si="0"/>
        <v/>
      </c>
      <c r="D28" s="85" t="str">
        <f>IF(pajak[[#This Row],[//]]="","",INDEX(Table1[No. Invoice :],pajak[//]-offset))</f>
        <v/>
      </c>
      <c r="E28" s="88" t="str">
        <f>IF(pajak[[#This Row],[//]]="","",INDEX(Table1[Tgl Invoice :],pajak[//]-offset))</f>
        <v/>
      </c>
      <c r="F28" s="85" t="str">
        <f>IF(pajak[[#This Row],[//]]="","",INDEX(Table1[Kode Sales :],pajak[//]-offset))</f>
        <v/>
      </c>
      <c r="G28" s="85" t="str">
        <f>IF(pajak[[#This Row],[//]]="","",INDEX(Table1[Toko],pajak[//]-offset))</f>
        <v/>
      </c>
      <c r="H28" s="87" t="str">
        <f>IF(pajak[[#This Row],[//]]="","",SUMIF(Table1[h_id],pajak[[#This Row],[//]],Table1[h_hargasebelumdiskon]))</f>
        <v/>
      </c>
      <c r="I28" s="87" t="str">
        <f>IF(pajak[[#This Row],[//]]="","",SUMIF(Table1[h_id],pajak[[#This Row],[//]],Table1[h_diskon]))</f>
        <v/>
      </c>
      <c r="J28" s="87" t="str">
        <f>IF(pajak[[#This Row],[//]]="","",SUMIF(Table1[h_id],pajak[[#This Row],[//]],Table1[h_hargasetelahdiskon]))</f>
        <v/>
      </c>
      <c r="K28" s="87" t="str">
        <f>IF(pajak[//]="","",pajak[[#This Row],[Sub Total]]/1.11*11%)</f>
        <v/>
      </c>
      <c r="L28" s="87" t="str">
        <f>pajak[[#This Row],[Sub Total]]</f>
        <v/>
      </c>
      <c r="M28" s="85" t="str">
        <f>IF(pajak[[#This Row],[//]]="","",INDEX(Table1[pembuat nota :],pajak[//]-offset))</f>
        <v/>
      </c>
      <c r="N28" s="85" t="str">
        <f>IF(pajak[[#This Row],[//]]="","",IF(INDEX(Table1[edited :],pajak[//]-offset)="","",INDEX(Table1[edited :],pajak[//]-offset)))</f>
        <v/>
      </c>
      <c r="O28" s="87"/>
      <c r="Q28" s="85" t="str">
        <f>Table4[[#Headers],[AM]]</f>
        <v>AM</v>
      </c>
      <c r="R28" s="85">
        <f t="shared" si="1"/>
        <v>23070024</v>
      </c>
      <c r="S28" s="184" t="b">
        <f ca="1">IF(Table4[[#This Row],[AM]]&amp;" "&amp;Table4[[#This Row],[---]]=INDIRECT("pajak[@["&amp;Table4[#Headers]&amp;"]]"),MATCH(Table4[[#This Row],[---]],INDIRECT($3:$3),0))</f>
        <v>0</v>
      </c>
      <c r="T28" s="184" t="e">
        <f ca="1">IF((INDEX(INDIRECT($3:$3),Table4[[#This Row],[No. Invoice :]]+$2:$2))=INDIRECT("pajak[@["&amp;Table4[#Headers]&amp;"]]"),1)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</row>
    <row r="29" spans="2:23" x14ac:dyDescent="0.25">
      <c r="C29" s="85" t="str">
        <f t="shared" si="0"/>
        <v/>
      </c>
      <c r="D29" s="85" t="str">
        <f>IF(pajak[[#This Row],[//]]="","",INDEX(Table1[No. Invoice :],pajak[//]-offset))</f>
        <v/>
      </c>
      <c r="E29" s="88" t="str">
        <f>IF(pajak[[#This Row],[//]]="","",INDEX(Table1[Tgl Invoice :],pajak[//]-offset))</f>
        <v/>
      </c>
      <c r="F29" s="85" t="str">
        <f>IF(pajak[[#This Row],[//]]="","",INDEX(Table1[Kode Sales :],pajak[//]-offset))</f>
        <v/>
      </c>
      <c r="G29" s="85" t="str">
        <f>IF(pajak[[#This Row],[//]]="","",INDEX(Table1[Toko],pajak[//]-offset))</f>
        <v/>
      </c>
      <c r="H29" s="87" t="str">
        <f>IF(pajak[[#This Row],[//]]="","",SUMIF(Table1[h_id],pajak[[#This Row],[//]],Table1[h_hargasebelumdiskon]))</f>
        <v/>
      </c>
      <c r="I29" s="87" t="str">
        <f>IF(pajak[[#This Row],[//]]="","",SUMIF(Table1[h_id],pajak[[#This Row],[//]],Table1[h_diskon]))</f>
        <v/>
      </c>
      <c r="J29" s="87" t="str">
        <f>IF(pajak[[#This Row],[//]]="","",SUMIF(Table1[h_id],pajak[[#This Row],[//]],Table1[h_hargasetelahdiskon]))</f>
        <v/>
      </c>
      <c r="K29" s="87" t="str">
        <f>IF(pajak[//]="","",pajak[[#This Row],[Sub Total]]/1.11*11%)</f>
        <v/>
      </c>
      <c r="L29" s="87" t="str">
        <f>pajak[[#This Row],[Sub Total]]</f>
        <v/>
      </c>
      <c r="M29" s="85" t="str">
        <f>IF(pajak[[#This Row],[//]]="","",INDEX(Table1[pembuat nota :],pajak[//]-offset))</f>
        <v/>
      </c>
      <c r="N29" s="85" t="str">
        <f>IF(pajak[[#This Row],[//]]="","",IF(INDEX(Table1[edited :],pajak[//]-offset)="","",INDEX(Table1[edited :],pajak[//]-offset)))</f>
        <v/>
      </c>
      <c r="O29" s="87"/>
      <c r="Q29" s="85" t="str">
        <f>Table4[[#Headers],[AM]]</f>
        <v>AM</v>
      </c>
      <c r="R29" s="85">
        <f t="shared" si="1"/>
        <v>23070025</v>
      </c>
      <c r="S29" s="184" t="b">
        <f ca="1">IF(Table4[[#This Row],[AM]]&amp;" "&amp;Table4[[#This Row],[---]]=INDIRECT("pajak[@["&amp;Table4[#Headers]&amp;"]]"),MATCH(Table4[[#This Row],[---]],INDIRECT($3:$3),0))</f>
        <v>0</v>
      </c>
      <c r="T29" s="184" t="e">
        <f ca="1">IF((INDEX(INDIRECT($3:$3),Table4[[#This Row],[No. Invoice :]]+$2:$2))=INDIRECT("pajak[@["&amp;Table4[#Headers]&amp;"]]"),1)</f>
        <v>#REF!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</row>
    <row r="30" spans="2:23" x14ac:dyDescent="0.25">
      <c r="C30" s="85" t="str">
        <f t="shared" si="0"/>
        <v/>
      </c>
      <c r="D30" s="85" t="str">
        <f>IF(pajak[[#This Row],[//]]="","",INDEX(Table1[No. Invoice :],pajak[//]-offset))</f>
        <v/>
      </c>
      <c r="E30" s="88" t="str">
        <f>IF(pajak[[#This Row],[//]]="","",INDEX(Table1[Tgl Invoice :],pajak[//]-offset))</f>
        <v/>
      </c>
      <c r="F30" s="85" t="str">
        <f>IF(pajak[[#This Row],[//]]="","",INDEX(Table1[Kode Sales :],pajak[//]-offset))</f>
        <v/>
      </c>
      <c r="G30" s="85" t="str">
        <f>IF(pajak[[#This Row],[//]]="","",INDEX(Table1[Toko],pajak[//]-offset))</f>
        <v/>
      </c>
      <c r="H30" s="87" t="str">
        <f>IF(pajak[[#This Row],[//]]="","",SUMIF(Table1[h_id],pajak[[#This Row],[//]],Table1[h_hargasebelumdiskon]))</f>
        <v/>
      </c>
      <c r="I30" s="87" t="str">
        <f>IF(pajak[[#This Row],[//]]="","",SUMIF(Table1[h_id],pajak[[#This Row],[//]],Table1[h_diskon]))</f>
        <v/>
      </c>
      <c r="J30" s="87" t="str">
        <f>IF(pajak[[#This Row],[//]]="","",SUMIF(Table1[h_id],pajak[[#This Row],[//]],Table1[h_hargasetelahdiskon]))</f>
        <v/>
      </c>
      <c r="K30" s="87" t="str">
        <f>IF(pajak[//]="","",pajak[[#This Row],[Sub Total]]/1.11*11%)</f>
        <v/>
      </c>
      <c r="L30" s="87" t="str">
        <f>pajak[[#This Row],[Sub Total]]</f>
        <v/>
      </c>
      <c r="M30" s="85" t="str">
        <f>IF(pajak[[#This Row],[//]]="","",INDEX(Table1[pembuat nota :],pajak[//]-offset))</f>
        <v/>
      </c>
      <c r="N30" s="85" t="str">
        <f>IF(pajak[[#This Row],[//]]="","",IF(INDEX(Table1[edited :],pajak[//]-offset)="","",INDEX(Table1[edited :],pajak[//]-offset)))</f>
        <v/>
      </c>
      <c r="O30" s="87"/>
      <c r="P30"/>
      <c r="Q30" s="85" t="str">
        <f>Table4[[#Headers],[AM]]</f>
        <v>AM</v>
      </c>
      <c r="R30" s="85">
        <f t="shared" si="1"/>
        <v>23070026</v>
      </c>
      <c r="S30" s="184" t="b">
        <f ca="1">IF(Table4[[#This Row],[AM]]&amp;" "&amp;Table4[[#This Row],[---]]=INDIRECT("pajak[@["&amp;Table4[#Headers]&amp;"]]"),MATCH(Table4[[#This Row],[---]],INDIRECT($3:$3),0))</f>
        <v>0</v>
      </c>
      <c r="T30" s="184" t="e">
        <f ca="1">IF((INDEX(INDIRECT($3:$3),Table4[[#This Row],[No. Invoice :]]+$2:$2))=INDIRECT("pajak[@["&amp;Table4[#Headers]&amp;"]]"),1)</f>
        <v>#REF!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</row>
    <row r="31" spans="2:23" x14ac:dyDescent="0.25">
      <c r="C31" s="85" t="str">
        <f t="shared" si="0"/>
        <v/>
      </c>
      <c r="D31" s="85" t="str">
        <f>IF(pajak[[#This Row],[//]]="","",INDEX(Table1[No. Invoice :],pajak[//]-offset))</f>
        <v/>
      </c>
      <c r="E31" s="88" t="str">
        <f>IF(pajak[[#This Row],[//]]="","",INDEX(Table1[Tgl Invoice :],pajak[//]-offset))</f>
        <v/>
      </c>
      <c r="F31" s="85" t="str">
        <f>IF(pajak[[#This Row],[//]]="","",INDEX(Table1[Kode Sales :],pajak[//]-offset))</f>
        <v/>
      </c>
      <c r="G31" s="85" t="str">
        <f>IF(pajak[[#This Row],[//]]="","",INDEX(Table1[Toko],pajak[//]-offset))</f>
        <v/>
      </c>
      <c r="H31" s="87" t="str">
        <f>IF(pajak[[#This Row],[//]]="","",SUMIF(Table1[h_id],pajak[[#This Row],[//]],Table1[h_hargasebelumdiskon]))</f>
        <v/>
      </c>
      <c r="I31" s="87" t="str">
        <f>IF(pajak[[#This Row],[//]]="","",SUMIF(Table1[h_id],pajak[[#This Row],[//]],Table1[h_diskon]))</f>
        <v/>
      </c>
      <c r="J31" s="87" t="str">
        <f>IF(pajak[[#This Row],[//]]="","",SUMIF(Table1[h_id],pajak[[#This Row],[//]],Table1[h_hargasetelahdiskon]))</f>
        <v/>
      </c>
      <c r="K31" s="87" t="str">
        <f>IF(pajak[//]="","",pajak[[#This Row],[Sub Total]]/1.11*11%)</f>
        <v/>
      </c>
      <c r="L31" s="87" t="str">
        <f>pajak[[#This Row],[Sub Total]]</f>
        <v/>
      </c>
      <c r="M31" s="85" t="str">
        <f>IF(pajak[[#This Row],[//]]="","",INDEX(Table1[pembuat nota :],pajak[//]-offset))</f>
        <v/>
      </c>
      <c r="N31" s="85" t="str">
        <f>IF(pajak[[#This Row],[//]]="","",IF(INDEX(Table1[edited :],pajak[//]-offset)="","",INDEX(Table1[edited :],pajak[//]-offset)))</f>
        <v/>
      </c>
      <c r="O31" s="87"/>
      <c r="Q31" s="85" t="str">
        <f>Table4[[#Headers],[AM]]</f>
        <v>AM</v>
      </c>
      <c r="R31" s="85">
        <f t="shared" si="1"/>
        <v>23070027</v>
      </c>
      <c r="S31" s="184" t="b">
        <f ca="1">IF(Table4[[#This Row],[AM]]&amp;" "&amp;Table4[[#This Row],[---]]=INDIRECT("pajak[@["&amp;Table4[#Headers]&amp;"]]"),MATCH(Table4[[#This Row],[---]],INDIRECT($3:$3),0))</f>
        <v>0</v>
      </c>
      <c r="T31" s="184" t="e">
        <f ca="1">IF((INDEX(INDIRECT($3:$3),Table4[[#This Row],[No. Invoice :]]+$2:$2))=INDIRECT("pajak[@["&amp;Table4[#Headers]&amp;"]]"),1)</f>
        <v>#REF!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</row>
    <row r="32" spans="2:23" x14ac:dyDescent="0.25">
      <c r="C32" s="85" t="str">
        <f t="shared" si="0"/>
        <v/>
      </c>
      <c r="D32" s="85" t="str">
        <f>IF(pajak[[#This Row],[//]]="","",INDEX(Table1[No. Invoice :],pajak[//]-offset))</f>
        <v/>
      </c>
      <c r="E32" s="88" t="str">
        <f>IF(pajak[[#This Row],[//]]="","",INDEX(Table1[Tgl Invoice :],pajak[//]-offset))</f>
        <v/>
      </c>
      <c r="F32" s="85" t="str">
        <f>IF(pajak[[#This Row],[//]]="","",INDEX(Table1[Kode Sales :],pajak[//]-offset))</f>
        <v/>
      </c>
      <c r="G32" s="85" t="str">
        <f>IF(pajak[[#This Row],[//]]="","",INDEX(Table1[Toko],pajak[//]-offset))</f>
        <v/>
      </c>
      <c r="H32" s="87" t="str">
        <f>IF(pajak[[#This Row],[//]]="","",SUMIF(Table1[h_id],pajak[[#This Row],[//]],Table1[h_hargasebelumdiskon]))</f>
        <v/>
      </c>
      <c r="I32" s="87" t="str">
        <f>IF(pajak[[#This Row],[//]]="","",SUMIF(Table1[h_id],pajak[[#This Row],[//]],Table1[h_diskon]))</f>
        <v/>
      </c>
      <c r="J32" s="87" t="str">
        <f>IF(pajak[[#This Row],[//]]="","",SUMIF(Table1[h_id],pajak[[#This Row],[//]],Table1[h_hargasetelahdiskon]))</f>
        <v/>
      </c>
      <c r="K32" s="87" t="str">
        <f>IF(pajak[//]="","",pajak[[#This Row],[Sub Total]]/1.11*11%)</f>
        <v/>
      </c>
      <c r="L32" s="87" t="str">
        <f>pajak[[#This Row],[Sub Total]]</f>
        <v/>
      </c>
      <c r="M32" s="85" t="str">
        <f>IF(pajak[[#This Row],[//]]="","",INDEX(Table1[pembuat nota :],pajak[//]-offset))</f>
        <v/>
      </c>
      <c r="N32" s="85" t="str">
        <f>IF(pajak[[#This Row],[//]]="","",IF(INDEX(Table1[edited :],pajak[//]-offset)="","",INDEX(Table1[edited :],pajak[//]-offset)))</f>
        <v/>
      </c>
      <c r="O32" s="87"/>
      <c r="Q32" s="85" t="str">
        <f>Table4[[#Headers],[AM]]</f>
        <v>AM</v>
      </c>
      <c r="R32" s="85">
        <f t="shared" si="1"/>
        <v>23070028</v>
      </c>
      <c r="S32" s="184" t="b">
        <f ca="1">IF(Table4[[#This Row],[AM]]&amp;" "&amp;Table4[[#This Row],[---]]=INDIRECT("pajak[@["&amp;Table4[#Headers]&amp;"]]"),MATCH(Table4[[#This Row],[---]],INDIRECT($3:$3),0))</f>
        <v>0</v>
      </c>
      <c r="T32" s="184" t="e">
        <f ca="1">IF((INDEX(INDIRECT($3:$3),Table4[[#This Row],[No. Invoice :]]+$2:$2))=INDIRECT("pajak[@["&amp;Table4[#Headers]&amp;"]]"),1)</f>
        <v>#REF!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</row>
    <row r="33" spans="3:23" x14ac:dyDescent="0.25">
      <c r="C33" s="85" t="str">
        <f t="shared" si="0"/>
        <v/>
      </c>
      <c r="D33" s="85" t="str">
        <f>IF(pajak[[#This Row],[//]]="","",INDEX(Table1[No. Invoice :],pajak[//]-offset))</f>
        <v/>
      </c>
      <c r="E33" s="88" t="str">
        <f>IF(pajak[[#This Row],[//]]="","",INDEX(Table1[Tgl Invoice :],pajak[//]-offset))</f>
        <v/>
      </c>
      <c r="F33" s="85" t="str">
        <f>IF(pajak[[#This Row],[//]]="","",INDEX(Table1[Kode Sales :],pajak[//]-offset))</f>
        <v/>
      </c>
      <c r="G33" s="85" t="str">
        <f>IF(pajak[[#This Row],[//]]="","",INDEX(Table1[Toko],pajak[//]-offset))</f>
        <v/>
      </c>
      <c r="H33" s="87" t="str">
        <f>IF(pajak[[#This Row],[//]]="","",SUMIF(Table1[h_id],pajak[[#This Row],[//]],Table1[h_hargasebelumdiskon]))</f>
        <v/>
      </c>
      <c r="I33" s="87" t="str">
        <f>IF(pajak[[#This Row],[//]]="","",SUMIF(Table1[h_id],pajak[[#This Row],[//]],Table1[h_diskon]))</f>
        <v/>
      </c>
      <c r="J33" s="87" t="str">
        <f>IF(pajak[[#This Row],[//]]="","",SUMIF(Table1[h_id],pajak[[#This Row],[//]],Table1[h_hargasetelahdiskon]))</f>
        <v/>
      </c>
      <c r="K33" s="87" t="str">
        <f>IF(pajak[//]="","",pajak[[#This Row],[Sub Total]]/1.11*11%)</f>
        <v/>
      </c>
      <c r="L33" s="87" t="str">
        <f>pajak[[#This Row],[Sub Total]]</f>
        <v/>
      </c>
      <c r="M33" s="85" t="str">
        <f>IF(pajak[[#This Row],[//]]="","",INDEX(Table1[pembuat nota :],pajak[//]-offset))</f>
        <v/>
      </c>
      <c r="N33" s="85" t="str">
        <f>IF(pajak[[#This Row],[//]]="","",IF(INDEX(Table1[edited :],pajak[//]-offset)="","",INDEX(Table1[edited :],pajak[//]-offset)))</f>
        <v/>
      </c>
      <c r="O33" s="87"/>
      <c r="Q33" s="85" t="str">
        <f>Table4[[#Headers],[AM]]</f>
        <v>AM</v>
      </c>
      <c r="R33" s="85">
        <f t="shared" si="1"/>
        <v>23070029</v>
      </c>
      <c r="S33" s="184" t="b">
        <f ca="1">IF(Table4[[#This Row],[AM]]&amp;" "&amp;Table4[[#This Row],[---]]=INDIRECT("pajak[@["&amp;Table4[#Headers]&amp;"]]"),MATCH(Table4[[#This Row],[---]],INDIRECT($3:$3),0))</f>
        <v>0</v>
      </c>
      <c r="T33" s="184" t="e">
        <f ca="1">IF((INDEX(INDIRECT($3:$3),Table4[[#This Row],[No. Invoice :]]+$2:$2))=INDIRECT("pajak[@["&amp;Table4[#Headers]&amp;"]]"),1)</f>
        <v>#REF!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</row>
    <row r="34" spans="3:23" x14ac:dyDescent="0.25">
      <c r="C34" s="85" t="str">
        <f t="shared" si="0"/>
        <v/>
      </c>
      <c r="D34" s="85" t="str">
        <f>IF(pajak[[#This Row],[//]]="","",INDEX(Table1[No. Invoice :],pajak[//]-offset))</f>
        <v/>
      </c>
      <c r="E34" s="88" t="str">
        <f>IF(pajak[[#This Row],[//]]="","",INDEX(Table1[Tgl Invoice :],pajak[//]-offset))</f>
        <v/>
      </c>
      <c r="F34" s="85" t="str">
        <f>IF(pajak[[#This Row],[//]]="","",INDEX(Table1[Kode Sales :],pajak[//]-offset))</f>
        <v/>
      </c>
      <c r="G34" s="85" t="str">
        <f>IF(pajak[[#This Row],[//]]="","",INDEX(Table1[Toko],pajak[//]-offset))</f>
        <v/>
      </c>
      <c r="H34" s="87" t="str">
        <f>IF(pajak[[#This Row],[//]]="","",SUMIF(Table1[h_id],pajak[[#This Row],[//]],Table1[h_hargasebelumdiskon]))</f>
        <v/>
      </c>
      <c r="I34" s="87" t="str">
        <f>IF(pajak[[#This Row],[//]]="","",SUMIF(Table1[h_id],pajak[[#This Row],[//]],Table1[h_diskon]))</f>
        <v/>
      </c>
      <c r="J34" s="87" t="str">
        <f>IF(pajak[[#This Row],[//]]="","",SUMIF(Table1[h_id],pajak[[#This Row],[//]],Table1[h_hargasetelahdiskon]))</f>
        <v/>
      </c>
      <c r="K34" s="87" t="str">
        <f>IF(pajak[//]="","",pajak[[#This Row],[Sub Total]]/1.11*11%)</f>
        <v/>
      </c>
      <c r="L34" s="87" t="str">
        <f>pajak[[#This Row],[Sub Total]]</f>
        <v/>
      </c>
      <c r="M34" s="85" t="str">
        <f>IF(pajak[[#This Row],[//]]="","",INDEX(Table1[pembuat nota :],pajak[//]-offset))</f>
        <v/>
      </c>
      <c r="N34" s="85" t="str">
        <f>IF(pajak[[#This Row],[//]]="","",IF(INDEX(Table1[edited :],pajak[//]-offset)="","",INDEX(Table1[edited :],pajak[//]-offset)))</f>
        <v/>
      </c>
      <c r="O34" s="87"/>
      <c r="Q34" s="85" t="str">
        <f>Table4[[#Headers],[AM]]</f>
        <v>AM</v>
      </c>
      <c r="R34" s="85">
        <f t="shared" si="1"/>
        <v>23070030</v>
      </c>
      <c r="S34" s="184" t="b">
        <f ca="1">IF(Table4[[#This Row],[AM]]&amp;" "&amp;Table4[[#This Row],[---]]=INDIRECT("pajak[@["&amp;Table4[#Headers]&amp;"]]"),MATCH(Table4[[#This Row],[---]],INDIRECT($3:$3),0))</f>
        <v>0</v>
      </c>
      <c r="T34" s="184" t="e">
        <f ca="1">IF((INDEX(INDIRECT($3:$3),Table4[[#This Row],[No. Invoice :]]+$2:$2))=INDIRECT("pajak[@["&amp;Table4[#Headers]&amp;"]]"),1)</f>
        <v>#REF!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</row>
    <row r="35" spans="3:23" x14ac:dyDescent="0.25">
      <c r="C35" s="85" t="str">
        <f t="shared" si="0"/>
        <v/>
      </c>
      <c r="D35" s="85" t="str">
        <f>IF(pajak[[#This Row],[//]]="","",INDEX(Table1[No. Invoice :],pajak[//]-offset))</f>
        <v/>
      </c>
      <c r="E35" s="88" t="str">
        <f>IF(pajak[[#This Row],[//]]="","",INDEX(Table1[Tgl Invoice :],pajak[//]-offset))</f>
        <v/>
      </c>
      <c r="F35" s="85" t="str">
        <f>IF(pajak[[#This Row],[//]]="","",INDEX(Table1[Kode Sales :],pajak[//]-offset))</f>
        <v/>
      </c>
      <c r="G35" s="85" t="str">
        <f>IF(pajak[[#This Row],[//]]="","",INDEX(Table1[Toko],pajak[//]-offset))</f>
        <v/>
      </c>
      <c r="H35" s="87" t="str">
        <f>IF(pajak[[#This Row],[//]]="","",SUMIF(Table1[h_id],pajak[[#This Row],[//]],Table1[h_hargasebelumdiskon]))</f>
        <v/>
      </c>
      <c r="I35" s="87" t="str">
        <f>IF(pajak[[#This Row],[//]]="","",SUMIF(Table1[h_id],pajak[[#This Row],[//]],Table1[h_diskon]))</f>
        <v/>
      </c>
      <c r="J35" s="87" t="str">
        <f>IF(pajak[[#This Row],[//]]="","",SUMIF(Table1[h_id],pajak[[#This Row],[//]],Table1[h_hargasetelahdiskon]))</f>
        <v/>
      </c>
      <c r="K35" s="87" t="str">
        <f>IF(pajak[//]="","",pajak[[#This Row],[Sub Total]]/1.11*11%)</f>
        <v/>
      </c>
      <c r="L35" s="87" t="str">
        <f>pajak[[#This Row],[Sub Total]]</f>
        <v/>
      </c>
      <c r="M35" s="85" t="str">
        <f>IF(pajak[[#This Row],[//]]="","",INDEX(Table1[pembuat nota :],pajak[//]-offset))</f>
        <v/>
      </c>
      <c r="N35" s="85" t="str">
        <f>IF(pajak[[#This Row],[//]]="","",IF(INDEX(Table1[edited :],pajak[//]-offset)="","",INDEX(Table1[edited :],pajak[//]-offset)))</f>
        <v/>
      </c>
      <c r="O35" s="87"/>
      <c r="Q35" s="85" t="str">
        <f>Table4[[#Headers],[AM]]</f>
        <v>AM</v>
      </c>
      <c r="R35" s="85">
        <f t="shared" si="1"/>
        <v>23070031</v>
      </c>
      <c r="S35" s="184" t="b">
        <f ca="1">IF(Table4[[#This Row],[AM]]&amp;" "&amp;Table4[[#This Row],[---]]=INDIRECT("pajak[@["&amp;Table4[#Headers]&amp;"]]"),MATCH(Table4[[#This Row],[---]],INDIRECT($3:$3),0))</f>
        <v>0</v>
      </c>
      <c r="T35" s="184" t="e">
        <f ca="1">IF((INDEX(INDIRECT($3:$3),Table4[[#This Row],[No. Invoice :]]+$2:$2))=INDIRECT("pajak[@["&amp;Table4[#Headers]&amp;"]]"),1)</f>
        <v>#REF!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</row>
    <row r="36" spans="3:23" x14ac:dyDescent="0.25">
      <c r="C36" s="85" t="str">
        <f t="shared" si="0"/>
        <v/>
      </c>
      <c r="D36" s="85" t="str">
        <f>IF(pajak[[#This Row],[//]]="","",INDEX(Table1[No. Invoice :],pajak[//]-offset))</f>
        <v/>
      </c>
      <c r="E36" s="88" t="str">
        <f>IF(pajak[[#This Row],[//]]="","",INDEX(Table1[Tgl Invoice :],pajak[//]-offset))</f>
        <v/>
      </c>
      <c r="F36" s="85" t="str">
        <f>IF(pajak[[#This Row],[//]]="","",INDEX(Table1[Kode Sales :],pajak[//]-offset))</f>
        <v/>
      </c>
      <c r="G36" s="85" t="str">
        <f>IF(pajak[[#This Row],[//]]="","",INDEX(Table1[Toko],pajak[//]-offset))</f>
        <v/>
      </c>
      <c r="H36" s="87" t="str">
        <f>IF(pajak[[#This Row],[//]]="","",SUMIF(Table1[h_id],pajak[[#This Row],[//]],Table1[h_hargasebelumdiskon]))</f>
        <v/>
      </c>
      <c r="I36" s="87" t="str">
        <f>IF(pajak[[#This Row],[//]]="","",SUMIF(Table1[h_id],pajak[[#This Row],[//]],Table1[h_diskon]))</f>
        <v/>
      </c>
      <c r="J36" s="87" t="str">
        <f>IF(pajak[[#This Row],[//]]="","",SUMIF(Table1[h_id],pajak[[#This Row],[//]],Table1[h_hargasetelahdiskon]))</f>
        <v/>
      </c>
      <c r="K36" s="87" t="str">
        <f>IF(pajak[//]="","",pajak[[#This Row],[Sub Total]]/1.11*11%)</f>
        <v/>
      </c>
      <c r="L36" s="87" t="str">
        <f>pajak[[#This Row],[Sub Total]]</f>
        <v/>
      </c>
      <c r="M36" s="85" t="str">
        <f>IF(pajak[[#This Row],[//]]="","",INDEX(Table1[pembuat nota :],pajak[//]-offset))</f>
        <v/>
      </c>
      <c r="N36" s="85" t="str">
        <f>IF(pajak[[#This Row],[//]]="","",IF(INDEX(Table1[edited :],pajak[//]-offset)="","",INDEX(Table1[edited :],pajak[//]-offset)))</f>
        <v/>
      </c>
      <c r="O36" s="87"/>
      <c r="Q36" s="85" t="str">
        <f>Table4[[#Headers],[AM]]</f>
        <v>AM</v>
      </c>
      <c r="R36" s="85">
        <f t="shared" si="1"/>
        <v>23070032</v>
      </c>
      <c r="S36" s="184" t="b">
        <f ca="1">IF(Table4[[#This Row],[AM]]&amp;" "&amp;Table4[[#This Row],[---]]=INDIRECT("pajak[@["&amp;Table4[#Headers]&amp;"]]"),MATCH(Table4[[#This Row],[---]],INDIRECT($3:$3),0))</f>
        <v>0</v>
      </c>
      <c r="T36" s="184" t="e">
        <f ca="1">IF((INDEX(INDIRECT($3:$3),Table4[[#This Row],[No. Invoice :]]+$2:$2))=INDIRECT("pajak[@["&amp;Table4[#Headers]&amp;"]]"),1)</f>
        <v>#REF!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</row>
    <row r="37" spans="3:23" x14ac:dyDescent="0.25">
      <c r="C37" s="85" t="str">
        <f t="shared" ref="C37:C57" si="2">IF(ROW()-(COUNTBLANK($C$1:$C$3)+1)&lt;=jNota,A37,"")</f>
        <v/>
      </c>
      <c r="D37" s="85" t="str">
        <f>IF(pajak[[#This Row],[//]]="","",INDEX(Table1[No. Invoice :],pajak[//]-offset))</f>
        <v/>
      </c>
      <c r="E37" s="88" t="str">
        <f>IF(pajak[[#This Row],[//]]="","",INDEX(Table1[Tgl Invoice :],pajak[//]-offset))</f>
        <v/>
      </c>
      <c r="F37" s="85" t="str">
        <f>IF(pajak[[#This Row],[//]]="","",INDEX(Table1[Kode Sales :],pajak[//]-offset))</f>
        <v/>
      </c>
      <c r="G37" s="85" t="str">
        <f>IF(pajak[[#This Row],[//]]="","",INDEX(Table1[Toko],pajak[//]-offset))</f>
        <v/>
      </c>
      <c r="H37" s="87" t="str">
        <f>IF(pajak[[#This Row],[//]]="","",SUMIF(Table1[h_id],pajak[[#This Row],[//]],Table1[h_hargasebelumdiskon]))</f>
        <v/>
      </c>
      <c r="I37" s="87" t="str">
        <f>IF(pajak[[#This Row],[//]]="","",SUMIF(Table1[h_id],pajak[[#This Row],[//]],Table1[h_diskon]))</f>
        <v/>
      </c>
      <c r="J37" s="87" t="str">
        <f>IF(pajak[[#This Row],[//]]="","",SUMIF(Table1[h_id],pajak[[#This Row],[//]],Table1[h_hargasetelahdiskon]))</f>
        <v/>
      </c>
      <c r="K37" s="87" t="str">
        <f>IF(pajak[//]="","",pajak[[#This Row],[Sub Total]]/1.11*11%)</f>
        <v/>
      </c>
      <c r="L37" s="87" t="str">
        <f>pajak[[#This Row],[Sub Total]]</f>
        <v/>
      </c>
      <c r="M37" s="85" t="str">
        <f>IF(pajak[[#This Row],[//]]="","",INDEX(Table1[pembuat nota :],pajak[//]-offset))</f>
        <v/>
      </c>
      <c r="N37" s="85" t="str">
        <f>IF(pajak[[#This Row],[//]]="","",IF(INDEX(Table1[edited :],pajak[//]-offset)="","",INDEX(Table1[edited :],pajak[//]-offset)))</f>
        <v/>
      </c>
      <c r="O37" s="87"/>
      <c r="Q37" s="85" t="str">
        <f>Table4[[#Headers],[AM]]</f>
        <v>AM</v>
      </c>
      <c r="R37" s="85">
        <f t="shared" ref="R37:R57" si="3">R$3+ROW()-5</f>
        <v>23070033</v>
      </c>
      <c r="S37" s="184" t="b">
        <f ca="1">IF(Table4[[#This Row],[AM]]&amp;" "&amp;Table4[[#This Row],[---]]=INDIRECT("pajak[@["&amp;Table4[#Headers]&amp;"]]"),MATCH(Table4[[#This Row],[---]],INDIRECT($3:$3),0))</f>
        <v>0</v>
      </c>
      <c r="T37" s="184" t="e">
        <f ca="1">IF((INDEX(INDIRECT($3:$3),Table4[[#This Row],[No. Invoice :]]+$2:$2))=INDIRECT("pajak[@["&amp;Table4[#Headers]&amp;"]]"),1)</f>
        <v>#REF!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</row>
    <row r="38" spans="3:23" x14ac:dyDescent="0.25">
      <c r="C38" s="85" t="str">
        <f t="shared" si="2"/>
        <v/>
      </c>
      <c r="D38" s="85" t="str">
        <f>IF(pajak[[#This Row],[//]]="","",INDEX(Table1[No. Invoice :],pajak[//]-offset))</f>
        <v/>
      </c>
      <c r="E38" s="88" t="str">
        <f>IF(pajak[[#This Row],[//]]="","",INDEX(Table1[Tgl Invoice :],pajak[//]-offset))</f>
        <v/>
      </c>
      <c r="F38" s="85" t="str">
        <f>IF(pajak[[#This Row],[//]]="","",INDEX(Table1[Kode Sales :],pajak[//]-offset))</f>
        <v/>
      </c>
      <c r="G38" s="85" t="str">
        <f>IF(pajak[[#This Row],[//]]="","",INDEX(Table1[Toko],pajak[//]-offset))</f>
        <v/>
      </c>
      <c r="H38" s="87" t="str">
        <f>IF(pajak[[#This Row],[//]]="","",SUMIF(Table1[h_id],pajak[[#This Row],[//]],Table1[h_hargasebelumdiskon]))</f>
        <v/>
      </c>
      <c r="I38" s="87" t="str">
        <f>IF(pajak[[#This Row],[//]]="","",SUMIF(Table1[h_id],pajak[[#This Row],[//]],Table1[h_diskon]))</f>
        <v/>
      </c>
      <c r="J38" s="87" t="str">
        <f>IF(pajak[[#This Row],[//]]="","",SUMIF(Table1[h_id],pajak[[#This Row],[//]],Table1[h_hargasetelahdiskon]))</f>
        <v/>
      </c>
      <c r="K38" s="87" t="str">
        <f>IF(pajak[//]="","",pajak[[#This Row],[Sub Total]]/1.11*11%)</f>
        <v/>
      </c>
      <c r="L38" s="87" t="str">
        <f>pajak[[#This Row],[Sub Total]]</f>
        <v/>
      </c>
      <c r="M38" s="85" t="str">
        <f>IF(pajak[[#This Row],[//]]="","",INDEX(Table1[pembuat nota :],pajak[//]-offset))</f>
        <v/>
      </c>
      <c r="N38" s="85" t="str">
        <f>IF(pajak[[#This Row],[//]]="","",IF(INDEX(Table1[edited :],pajak[//]-offset)="","",INDEX(Table1[edited :],pajak[//]-offset)))</f>
        <v/>
      </c>
      <c r="O38" s="87"/>
      <c r="Q38" s="85" t="str">
        <f>Table4[[#Headers],[AM]]</f>
        <v>AM</v>
      </c>
      <c r="R38" s="85">
        <f t="shared" si="3"/>
        <v>23070034</v>
      </c>
      <c r="S38" s="184" t="b">
        <f ca="1">IF(Table4[[#This Row],[AM]]&amp;" "&amp;Table4[[#This Row],[---]]=INDIRECT("pajak[@["&amp;Table4[#Headers]&amp;"]]"),MATCH(Table4[[#This Row],[---]],INDIRECT($3:$3),0))</f>
        <v>0</v>
      </c>
      <c r="T38" s="184" t="e">
        <f ca="1">IF((INDEX(INDIRECT($3:$3),Table4[[#This Row],[No. Invoice :]]+$2:$2))=INDIRECT("pajak[@["&amp;Table4[#Headers]&amp;"]]"),1)</f>
        <v>#REF!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</row>
    <row r="39" spans="3:23" x14ac:dyDescent="0.25">
      <c r="C39" s="85" t="str">
        <f t="shared" si="2"/>
        <v/>
      </c>
      <c r="D39" s="85" t="str">
        <f>IF(pajak[[#This Row],[//]]="","",INDEX(Table1[No. Invoice :],pajak[//]-offset))</f>
        <v/>
      </c>
      <c r="E39" s="88" t="str">
        <f>IF(pajak[[#This Row],[//]]="","",INDEX(Table1[Tgl Invoice :],pajak[//]-offset))</f>
        <v/>
      </c>
      <c r="F39" s="85" t="str">
        <f>IF(pajak[[#This Row],[//]]="","",INDEX(Table1[Kode Sales :],pajak[//]-offset))</f>
        <v/>
      </c>
      <c r="G39" s="85" t="str">
        <f>IF(pajak[[#This Row],[//]]="","",INDEX(Table1[Toko],pajak[//]-offset))</f>
        <v/>
      </c>
      <c r="H39" s="87" t="str">
        <f>IF(pajak[[#This Row],[//]]="","",SUMIF(Table1[h_id],pajak[[#This Row],[//]],Table1[h_hargasebelumdiskon]))</f>
        <v/>
      </c>
      <c r="I39" s="87" t="str">
        <f>IF(pajak[[#This Row],[//]]="","",SUMIF(Table1[h_id],pajak[[#This Row],[//]],Table1[h_diskon]))</f>
        <v/>
      </c>
      <c r="J39" s="87" t="str">
        <f>IF(pajak[[#This Row],[//]]="","",SUMIF(Table1[h_id],pajak[[#This Row],[//]],Table1[h_hargasetelahdiskon]))</f>
        <v/>
      </c>
      <c r="K39" s="87" t="str">
        <f>IF(pajak[//]="","",pajak[[#This Row],[Sub Total]]/1.11*11%)</f>
        <v/>
      </c>
      <c r="L39" s="87" t="str">
        <f>pajak[[#This Row],[Sub Total]]</f>
        <v/>
      </c>
      <c r="M39" s="85" t="str">
        <f>IF(pajak[[#This Row],[//]]="","",INDEX(Table1[pembuat nota :],pajak[//]-offset))</f>
        <v/>
      </c>
      <c r="N39" s="85" t="str">
        <f>IF(pajak[[#This Row],[//]]="","",IF(INDEX(Table1[edited :],pajak[//]-offset)="","",INDEX(Table1[edited :],pajak[//]-offset)))</f>
        <v/>
      </c>
      <c r="O39" s="87"/>
      <c r="Q39" s="85" t="str">
        <f>Table4[[#Headers],[AM]]</f>
        <v>AM</v>
      </c>
      <c r="R39" s="85">
        <f t="shared" si="3"/>
        <v>23070035</v>
      </c>
      <c r="S39" s="184" t="b">
        <f ca="1">IF(Table4[[#This Row],[AM]]&amp;" "&amp;Table4[[#This Row],[---]]=INDIRECT("pajak[@["&amp;Table4[#Headers]&amp;"]]"),MATCH(Table4[[#This Row],[---]],INDIRECT($3:$3),0))</f>
        <v>0</v>
      </c>
      <c r="T39" s="184" t="e">
        <f ca="1">IF((INDEX(INDIRECT($3:$3),Table4[[#This Row],[No. Invoice :]]+$2:$2))=INDIRECT("pajak[@["&amp;Table4[#Headers]&amp;"]]"),1)</f>
        <v>#REF!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</row>
    <row r="40" spans="3:23" x14ac:dyDescent="0.25">
      <c r="C40" s="85" t="str">
        <f t="shared" si="2"/>
        <v/>
      </c>
      <c r="D40" s="85" t="str">
        <f>IF(pajak[[#This Row],[//]]="","",INDEX(Table1[No. Invoice :],pajak[//]-offset))</f>
        <v/>
      </c>
      <c r="E40" s="88" t="str">
        <f>IF(pajak[[#This Row],[//]]="","",INDEX(Table1[Tgl Invoice :],pajak[//]-offset))</f>
        <v/>
      </c>
      <c r="F40" s="85" t="str">
        <f>IF(pajak[[#This Row],[//]]="","",INDEX(Table1[Kode Sales :],pajak[//]-offset))</f>
        <v/>
      </c>
      <c r="G40" s="85" t="str">
        <f>IF(pajak[[#This Row],[//]]="","",INDEX(Table1[Toko],pajak[//]-offset))</f>
        <v/>
      </c>
      <c r="H40" s="87" t="str">
        <f>IF(pajak[[#This Row],[//]]="","",SUMIF(Table1[h_id],pajak[[#This Row],[//]],Table1[h_hargasebelumdiskon]))</f>
        <v/>
      </c>
      <c r="I40" s="87" t="str">
        <f>IF(pajak[[#This Row],[//]]="","",SUMIF(Table1[h_id],pajak[[#This Row],[//]],Table1[h_diskon]))</f>
        <v/>
      </c>
      <c r="J40" s="87" t="str">
        <f>IF(pajak[[#This Row],[//]]="","",SUMIF(Table1[h_id],pajak[[#This Row],[//]],Table1[h_hargasetelahdiskon]))</f>
        <v/>
      </c>
      <c r="K40" s="87" t="str">
        <f>IF(pajak[//]="","",pajak[[#This Row],[Sub Total]]/1.11*11%)</f>
        <v/>
      </c>
      <c r="L40" s="87" t="str">
        <f>pajak[[#This Row],[Sub Total]]</f>
        <v/>
      </c>
      <c r="M40" s="85" t="str">
        <f>IF(pajak[[#This Row],[//]]="","",INDEX(Table1[pembuat nota :],pajak[//]-offset))</f>
        <v/>
      </c>
      <c r="N40" s="85" t="str">
        <f>IF(pajak[[#This Row],[//]]="","",IF(INDEX(Table1[edited :],pajak[//]-offset)="","",INDEX(Table1[edited :],pajak[//]-offset)))</f>
        <v/>
      </c>
      <c r="O40" s="87"/>
      <c r="Q40" s="85" t="str">
        <f>Table4[[#Headers],[AM]]</f>
        <v>AM</v>
      </c>
      <c r="R40" s="85">
        <f t="shared" si="3"/>
        <v>23070036</v>
      </c>
      <c r="S40" s="184" t="b">
        <f ca="1">IF(Table4[[#This Row],[AM]]&amp;" "&amp;Table4[[#This Row],[---]]=INDIRECT("pajak[@["&amp;Table4[#Headers]&amp;"]]"),MATCH(Table4[[#This Row],[---]],INDIRECT($3:$3),0))</f>
        <v>0</v>
      </c>
      <c r="T40" s="184" t="e">
        <f ca="1">IF((INDEX(INDIRECT($3:$3),Table4[[#This Row],[No. Invoice :]]+$2:$2))=INDIRECT("pajak[@["&amp;Table4[#Headers]&amp;"]]"),1)</f>
        <v>#REF!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</row>
    <row r="41" spans="3:23" x14ac:dyDescent="0.25">
      <c r="C41" s="85" t="str">
        <f t="shared" si="2"/>
        <v/>
      </c>
      <c r="D41" s="85" t="str">
        <f>IF(pajak[[#This Row],[//]]="","",INDEX(Table1[No. Invoice :],pajak[//]-offset))</f>
        <v/>
      </c>
      <c r="E41" s="88" t="str">
        <f>IF(pajak[[#This Row],[//]]="","",INDEX(Table1[Tgl Invoice :],pajak[//]-offset))</f>
        <v/>
      </c>
      <c r="F41" s="85" t="str">
        <f>IF(pajak[[#This Row],[//]]="","",INDEX(Table1[Kode Sales :],pajak[//]-offset))</f>
        <v/>
      </c>
      <c r="G41" s="85" t="str">
        <f>IF(pajak[[#This Row],[//]]="","",INDEX(Table1[Toko],pajak[//]-offset))</f>
        <v/>
      </c>
      <c r="H41" s="87" t="str">
        <f>IF(pajak[[#This Row],[//]]="","",SUMIF(Table1[h_id],pajak[[#This Row],[//]],Table1[h_hargasebelumdiskon]))</f>
        <v/>
      </c>
      <c r="I41" s="87" t="str">
        <f>IF(pajak[[#This Row],[//]]="","",SUMIF(Table1[h_id],pajak[[#This Row],[//]],Table1[h_diskon]))</f>
        <v/>
      </c>
      <c r="J41" s="87" t="str">
        <f>IF(pajak[[#This Row],[//]]="","",SUMIF(Table1[h_id],pajak[[#This Row],[//]],Table1[h_hargasetelahdiskon]))</f>
        <v/>
      </c>
      <c r="K41" s="87" t="str">
        <f>IF(pajak[//]="","",pajak[[#This Row],[Sub Total]]/1.11*11%)</f>
        <v/>
      </c>
      <c r="L41" s="87" t="str">
        <f>pajak[[#This Row],[Sub Total]]</f>
        <v/>
      </c>
      <c r="M41" s="85" t="str">
        <f>IF(pajak[[#This Row],[//]]="","",INDEX(Table1[pembuat nota :],pajak[//]-offset))</f>
        <v/>
      </c>
      <c r="N41" s="85" t="str">
        <f>IF(pajak[[#This Row],[//]]="","",IF(INDEX(Table1[edited :],pajak[//]-offset)="","",INDEX(Table1[edited :],pajak[//]-offset)))</f>
        <v/>
      </c>
      <c r="O41" s="87"/>
      <c r="Q41" s="85" t="str">
        <f>Table4[[#Headers],[AM]]</f>
        <v>AM</v>
      </c>
      <c r="R41" s="85">
        <f t="shared" si="3"/>
        <v>23070037</v>
      </c>
      <c r="S41" s="184" t="b">
        <f ca="1">IF(Table4[[#This Row],[AM]]&amp;" "&amp;Table4[[#This Row],[---]]=INDIRECT("pajak[@["&amp;Table4[#Headers]&amp;"]]"),MATCH(Table4[[#This Row],[---]],INDIRECT($3:$3),0))</f>
        <v>0</v>
      </c>
      <c r="T41" s="184" t="e">
        <f ca="1">IF((INDEX(INDIRECT($3:$3),Table4[[#This Row],[No. Invoice :]]+$2:$2))=INDIRECT("pajak[@["&amp;Table4[#Headers]&amp;"]]"),1)</f>
        <v>#REF!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</row>
    <row r="42" spans="3:23" x14ac:dyDescent="0.25">
      <c r="C42" s="85" t="str">
        <f t="shared" si="2"/>
        <v/>
      </c>
      <c r="D42" s="85" t="str">
        <f>IF(pajak[[#This Row],[//]]="","",INDEX(Table1[No. Invoice :],pajak[//]-offset))</f>
        <v/>
      </c>
      <c r="E42" s="88" t="str">
        <f>IF(pajak[[#This Row],[//]]="","",INDEX(Table1[Tgl Invoice :],pajak[//]-offset))</f>
        <v/>
      </c>
      <c r="F42" s="85" t="str">
        <f>IF(pajak[[#This Row],[//]]="","",INDEX(Table1[Kode Sales :],pajak[//]-offset))</f>
        <v/>
      </c>
      <c r="G42" s="85" t="str">
        <f>IF(pajak[[#This Row],[//]]="","",INDEX(Table1[Toko],pajak[//]-offset))</f>
        <v/>
      </c>
      <c r="H42" s="87" t="str">
        <f>IF(pajak[[#This Row],[//]]="","",SUMIF(Table1[h_id],pajak[[#This Row],[//]],Table1[h_hargasebelumdiskon]))</f>
        <v/>
      </c>
      <c r="I42" s="87" t="str">
        <f>IF(pajak[[#This Row],[//]]="","",SUMIF(Table1[h_id],pajak[[#This Row],[//]],Table1[h_diskon]))</f>
        <v/>
      </c>
      <c r="J42" s="87" t="str">
        <f>IF(pajak[[#This Row],[//]]="","",SUMIF(Table1[h_id],pajak[[#This Row],[//]],Table1[h_hargasetelahdiskon]))</f>
        <v/>
      </c>
      <c r="K42" s="87" t="str">
        <f>IF(pajak[//]="","",pajak[[#This Row],[Sub Total]]/1.11*11%)</f>
        <v/>
      </c>
      <c r="L42" s="87" t="str">
        <f>pajak[[#This Row],[Sub Total]]</f>
        <v/>
      </c>
      <c r="M42" s="85" t="str">
        <f>IF(pajak[[#This Row],[//]]="","",INDEX(Table1[pembuat nota :],pajak[//]-offset))</f>
        <v/>
      </c>
      <c r="N42" s="85" t="str">
        <f>IF(pajak[[#This Row],[//]]="","",IF(INDEX(Table1[edited :],pajak[//]-offset)="","",INDEX(Table1[edited :],pajak[//]-offset)))</f>
        <v/>
      </c>
      <c r="O42" s="87"/>
      <c r="Q42" s="85" t="str">
        <f>Table4[[#Headers],[AM]]</f>
        <v>AM</v>
      </c>
      <c r="R42" s="85">
        <f t="shared" si="3"/>
        <v>23070038</v>
      </c>
      <c r="S42" s="184" t="b">
        <f ca="1">IF(Table4[[#This Row],[AM]]&amp;" "&amp;Table4[[#This Row],[---]]=INDIRECT("pajak[@["&amp;Table4[#Headers]&amp;"]]"),MATCH(Table4[[#This Row],[---]],INDIRECT($3:$3),0))</f>
        <v>0</v>
      </c>
      <c r="T42" s="184" t="e">
        <f ca="1">IF((INDEX(INDIRECT($3:$3),Table4[[#This Row],[No. Invoice :]]+$2:$2))=INDIRECT("pajak[@["&amp;Table4[#Headers]&amp;"]]"),1)</f>
        <v>#REF!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</row>
    <row r="43" spans="3:23" x14ac:dyDescent="0.25">
      <c r="C43" s="85" t="str">
        <f t="shared" si="2"/>
        <v/>
      </c>
      <c r="D43" s="85" t="str">
        <f>IF(pajak[[#This Row],[//]]="","",INDEX(Table1[No. Invoice :],pajak[//]-offset))</f>
        <v/>
      </c>
      <c r="E43" s="88" t="str">
        <f>IF(pajak[[#This Row],[//]]="","",INDEX(Table1[Tgl Invoice :],pajak[//]-offset))</f>
        <v/>
      </c>
      <c r="F43" s="85" t="str">
        <f>IF(pajak[[#This Row],[//]]="","",INDEX(Table1[Kode Sales :],pajak[//]-offset))</f>
        <v/>
      </c>
      <c r="G43" s="85" t="str">
        <f>IF(pajak[[#This Row],[//]]="","",INDEX(Table1[Toko],pajak[//]-offset))</f>
        <v/>
      </c>
      <c r="H43" s="87" t="str">
        <f>IF(pajak[[#This Row],[//]]="","",SUMIF(Table1[h_id],pajak[[#This Row],[//]],Table1[h_hargasebelumdiskon]))</f>
        <v/>
      </c>
      <c r="I43" s="87" t="str">
        <f>IF(pajak[[#This Row],[//]]="","",SUMIF(Table1[h_id],pajak[[#This Row],[//]],Table1[h_diskon]))</f>
        <v/>
      </c>
      <c r="J43" s="87" t="str">
        <f>IF(pajak[[#This Row],[//]]="","",SUMIF(Table1[h_id],pajak[[#This Row],[//]],Table1[h_hargasetelahdiskon]))</f>
        <v/>
      </c>
      <c r="K43" s="87" t="str">
        <f>IF(pajak[//]="","",pajak[[#This Row],[Sub Total]]/1.11*11%)</f>
        <v/>
      </c>
      <c r="L43" s="87" t="str">
        <f>pajak[[#This Row],[Sub Total]]</f>
        <v/>
      </c>
      <c r="M43" s="85" t="str">
        <f>IF(pajak[[#This Row],[//]]="","",INDEX(Table1[pembuat nota :],pajak[//]-offset))</f>
        <v/>
      </c>
      <c r="N43" s="85" t="str">
        <f>IF(pajak[[#This Row],[//]]="","",IF(INDEX(Table1[edited :],pajak[//]-offset)="","",INDEX(Table1[edited :],pajak[//]-offset)))</f>
        <v/>
      </c>
      <c r="O43" s="87"/>
      <c r="Q43" s="85" t="str">
        <f>Table4[[#Headers],[AM]]</f>
        <v>AM</v>
      </c>
      <c r="R43" s="85">
        <f t="shared" si="3"/>
        <v>23070039</v>
      </c>
      <c r="S43" s="184" t="b">
        <f ca="1">IF(Table4[[#This Row],[AM]]&amp;" "&amp;Table4[[#This Row],[---]]=INDIRECT("pajak[@["&amp;Table4[#Headers]&amp;"]]"),MATCH(Table4[[#This Row],[---]],INDIRECT($3:$3),0))</f>
        <v>0</v>
      </c>
      <c r="T43" s="184" t="e">
        <f ca="1">IF((INDEX(INDIRECT($3:$3),Table4[[#This Row],[No. Invoice :]]+$2:$2))=INDIRECT("pajak[@["&amp;Table4[#Headers]&amp;"]]"),1)</f>
        <v>#REF!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</row>
    <row r="44" spans="3:23" x14ac:dyDescent="0.25">
      <c r="C44" s="85" t="str">
        <f t="shared" si="2"/>
        <v/>
      </c>
      <c r="D44" s="85" t="str">
        <f>IF(pajak[[#This Row],[//]]="","",INDEX(Table1[No. Invoice :],pajak[//]-offset))</f>
        <v/>
      </c>
      <c r="E44" s="88" t="str">
        <f>IF(pajak[[#This Row],[//]]="","",INDEX(Table1[Tgl Invoice :],pajak[//]-offset))</f>
        <v/>
      </c>
      <c r="F44" s="85" t="str">
        <f>IF(pajak[[#This Row],[//]]="","",INDEX(Table1[Kode Sales :],pajak[//]-offset))</f>
        <v/>
      </c>
      <c r="G44" s="85" t="str">
        <f>IF(pajak[[#This Row],[//]]="","",INDEX(Table1[Toko],pajak[//]-offset))</f>
        <v/>
      </c>
      <c r="H44" s="87" t="str">
        <f>IF(pajak[[#This Row],[//]]="","",SUMIF(Table1[h_id],pajak[[#This Row],[//]],Table1[h_hargasebelumdiskon]))</f>
        <v/>
      </c>
      <c r="I44" s="87" t="str">
        <f>IF(pajak[[#This Row],[//]]="","",SUMIF(Table1[h_id],pajak[[#This Row],[//]],Table1[h_diskon]))</f>
        <v/>
      </c>
      <c r="J44" s="87" t="str">
        <f>IF(pajak[[#This Row],[//]]="","",SUMIF(Table1[h_id],pajak[[#This Row],[//]],Table1[h_hargasetelahdiskon]))</f>
        <v/>
      </c>
      <c r="K44" s="87" t="str">
        <f>IF(pajak[//]="","",pajak[[#This Row],[Sub Total]]/1.11*11%)</f>
        <v/>
      </c>
      <c r="L44" s="87" t="str">
        <f>pajak[[#This Row],[Sub Total]]</f>
        <v/>
      </c>
      <c r="M44" s="85" t="str">
        <f>IF(pajak[[#This Row],[//]]="","",INDEX(Table1[pembuat nota :],pajak[//]-offset))</f>
        <v/>
      </c>
      <c r="N44" s="85" t="str">
        <f>IF(pajak[[#This Row],[//]]="","",IF(INDEX(Table1[edited :],pajak[//]-offset)="","",INDEX(Table1[edited :],pajak[//]-offset)))</f>
        <v/>
      </c>
      <c r="O44" s="87"/>
      <c r="Q44" s="85" t="str">
        <f>Table4[[#Headers],[AM]]</f>
        <v>AM</v>
      </c>
      <c r="R44" s="85">
        <f t="shared" si="3"/>
        <v>23070040</v>
      </c>
      <c r="S44" s="184" t="b">
        <f ca="1">IF(Table4[[#This Row],[AM]]&amp;" "&amp;Table4[[#This Row],[---]]=INDIRECT("pajak[@["&amp;Table4[#Headers]&amp;"]]"),MATCH(Table4[[#This Row],[---]],INDIRECT($3:$3),0))</f>
        <v>0</v>
      </c>
      <c r="T44" s="184" t="e">
        <f ca="1">IF((INDEX(INDIRECT($3:$3),Table4[[#This Row],[No. Invoice :]]+$2:$2))=INDIRECT("pajak[@["&amp;Table4[#Headers]&amp;"]]"),1)</f>
        <v>#REF!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</row>
    <row r="45" spans="3:23" x14ac:dyDescent="0.25">
      <c r="C45" s="85" t="str">
        <f t="shared" si="2"/>
        <v/>
      </c>
      <c r="D45" s="85" t="str">
        <f>IF(pajak[[#This Row],[//]]="","",INDEX(Table1[No. Invoice :],pajak[//]-offset))</f>
        <v/>
      </c>
      <c r="E45" s="88" t="str">
        <f>IF(pajak[[#This Row],[//]]="","",INDEX(Table1[Tgl Invoice :],pajak[//]-offset))</f>
        <v/>
      </c>
      <c r="F45" s="85" t="str">
        <f>IF(pajak[[#This Row],[//]]="","",INDEX(Table1[Kode Sales :],pajak[//]-offset))</f>
        <v/>
      </c>
      <c r="G45" s="85" t="str">
        <f>IF(pajak[[#This Row],[//]]="","",INDEX(Table1[Toko],pajak[//]-offset))</f>
        <v/>
      </c>
      <c r="H45" s="87" t="str">
        <f>IF(pajak[[#This Row],[//]]="","",SUMIF(Table1[h_id],pajak[[#This Row],[//]],Table1[h_hargasebelumdiskon]))</f>
        <v/>
      </c>
      <c r="I45" s="87" t="str">
        <f>IF(pajak[[#This Row],[//]]="","",SUMIF(Table1[h_id],pajak[[#This Row],[//]],Table1[h_diskon]))</f>
        <v/>
      </c>
      <c r="J45" s="87" t="str">
        <f>IF(pajak[[#This Row],[//]]="","",SUMIF(Table1[h_id],pajak[[#This Row],[//]],Table1[h_hargasetelahdiskon]))</f>
        <v/>
      </c>
      <c r="K45" s="87" t="str">
        <f>IF(pajak[//]="","",pajak[[#This Row],[Sub Total]]/1.11*11%)</f>
        <v/>
      </c>
      <c r="L45" s="87" t="str">
        <f>pajak[[#This Row],[Sub Total]]</f>
        <v/>
      </c>
      <c r="M45" s="85" t="str">
        <f>IF(pajak[[#This Row],[//]]="","",INDEX(Table1[pembuat nota :],pajak[//]-offset))</f>
        <v/>
      </c>
      <c r="N45" s="85" t="str">
        <f>IF(pajak[[#This Row],[//]]="","",IF(INDEX(Table1[edited :],pajak[//]-offset)="","",INDEX(Table1[edited :],pajak[//]-offset)))</f>
        <v/>
      </c>
      <c r="O45" s="87"/>
      <c r="Q45" s="85" t="str">
        <f>Table4[[#Headers],[AM]]</f>
        <v>AM</v>
      </c>
      <c r="R45" s="85">
        <f t="shared" si="3"/>
        <v>23070041</v>
      </c>
      <c r="S45" s="184" t="b">
        <f ca="1">IF(Table4[[#This Row],[AM]]&amp;" "&amp;Table4[[#This Row],[---]]=INDIRECT("pajak[@["&amp;Table4[#Headers]&amp;"]]"),MATCH(Table4[[#This Row],[---]],INDIRECT($3:$3),0))</f>
        <v>0</v>
      </c>
      <c r="T45" s="184" t="e">
        <f ca="1">IF((INDEX(INDIRECT($3:$3),Table4[[#This Row],[No. Invoice :]]+$2:$2))=INDIRECT("pajak[@["&amp;Table4[#Headers]&amp;"]]"),1)</f>
        <v>#REF!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</row>
    <row r="46" spans="3:23" x14ac:dyDescent="0.25">
      <c r="C46" s="85" t="str">
        <f t="shared" si="2"/>
        <v/>
      </c>
      <c r="D46" s="85" t="str">
        <f>IF(pajak[[#This Row],[//]]="","",INDEX(Table1[No. Invoice :],pajak[//]-offset))</f>
        <v/>
      </c>
      <c r="E46" s="88" t="str">
        <f>IF(pajak[[#This Row],[//]]="","",INDEX(Table1[Tgl Invoice :],pajak[//]-offset))</f>
        <v/>
      </c>
      <c r="F46" s="85" t="str">
        <f>IF(pajak[[#This Row],[//]]="","",INDEX(Table1[Kode Sales :],pajak[//]-offset))</f>
        <v/>
      </c>
      <c r="G46" s="85" t="str">
        <f>IF(pajak[[#This Row],[//]]="","",INDEX(Table1[Toko],pajak[//]-offset))</f>
        <v/>
      </c>
      <c r="H46" s="87" t="str">
        <f>IF(pajak[[#This Row],[//]]="","",SUMIF(Table1[h_id],pajak[[#This Row],[//]],Table1[h_hargasebelumdiskon]))</f>
        <v/>
      </c>
      <c r="I46" s="87" t="str">
        <f>IF(pajak[[#This Row],[//]]="","",SUMIF(Table1[h_id],pajak[[#This Row],[//]],Table1[h_diskon]))</f>
        <v/>
      </c>
      <c r="J46" s="87" t="str">
        <f>IF(pajak[[#This Row],[//]]="","",SUMIF(Table1[h_id],pajak[[#This Row],[//]],Table1[h_hargasetelahdiskon]))</f>
        <v/>
      </c>
      <c r="K46" s="87" t="str">
        <f>IF(pajak[//]="","",pajak[[#This Row],[Sub Total]]/1.11*11%)</f>
        <v/>
      </c>
      <c r="L46" s="87" t="str">
        <f>pajak[[#This Row],[Sub Total]]</f>
        <v/>
      </c>
      <c r="M46" s="85" t="str">
        <f>IF(pajak[[#This Row],[//]]="","",INDEX(Table1[pembuat nota :],pajak[//]-offset))</f>
        <v/>
      </c>
      <c r="N46" s="85" t="str">
        <f>IF(pajak[[#This Row],[//]]="","",IF(INDEX(Table1[edited :],pajak[//]-offset)="","",INDEX(Table1[edited :],pajak[//]-offset)))</f>
        <v/>
      </c>
      <c r="O46" s="87"/>
      <c r="Q46" s="85" t="str">
        <f>Table4[[#Headers],[AM]]</f>
        <v>AM</v>
      </c>
      <c r="R46" s="85">
        <f t="shared" si="3"/>
        <v>23070042</v>
      </c>
      <c r="S46" s="184" t="b">
        <f ca="1">IF(Table4[[#This Row],[AM]]&amp;" "&amp;Table4[[#This Row],[---]]=INDIRECT("pajak[@["&amp;Table4[#Headers]&amp;"]]"),MATCH(Table4[[#This Row],[---]],INDIRECT($3:$3),0))</f>
        <v>0</v>
      </c>
      <c r="T46" s="184" t="e">
        <f ca="1">IF((INDEX(INDIRECT($3:$3),Table4[[#This Row],[No. Invoice :]]+$2:$2))=INDIRECT("pajak[@["&amp;Table4[#Headers]&amp;"]]"),1)</f>
        <v>#REF!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</row>
    <row r="47" spans="3:23" x14ac:dyDescent="0.25">
      <c r="C47" s="85" t="str">
        <f t="shared" si="2"/>
        <v/>
      </c>
      <c r="D47" s="85" t="str">
        <f>IF(pajak[[#This Row],[//]]="","",INDEX(Table1[No. Invoice :],pajak[//]-offset))</f>
        <v/>
      </c>
      <c r="E47" s="88" t="str">
        <f>IF(pajak[[#This Row],[//]]="","",INDEX(Table1[Tgl Invoice :],pajak[//]-offset))</f>
        <v/>
      </c>
      <c r="F47" s="85" t="str">
        <f>IF(pajak[[#This Row],[//]]="","",INDEX(Table1[Kode Sales :],pajak[//]-offset))</f>
        <v/>
      </c>
      <c r="G47" s="85" t="str">
        <f>IF(pajak[[#This Row],[//]]="","",INDEX(Table1[Toko],pajak[//]-offset))</f>
        <v/>
      </c>
      <c r="H47" s="87" t="str">
        <f>IF(pajak[[#This Row],[//]]="","",SUMIF(Table1[h_id],pajak[[#This Row],[//]],Table1[h_hargasebelumdiskon]))</f>
        <v/>
      </c>
      <c r="I47" s="87" t="str">
        <f>IF(pajak[[#This Row],[//]]="","",SUMIF(Table1[h_id],pajak[[#This Row],[//]],Table1[h_diskon]))</f>
        <v/>
      </c>
      <c r="J47" s="87" t="str">
        <f>IF(pajak[[#This Row],[//]]="","",SUMIF(Table1[h_id],pajak[[#This Row],[//]],Table1[h_hargasetelahdiskon]))</f>
        <v/>
      </c>
      <c r="K47" s="87" t="str">
        <f>IF(pajak[//]="","",pajak[[#This Row],[Sub Total]]/1.11*11%)</f>
        <v/>
      </c>
      <c r="L47" s="87" t="str">
        <f>pajak[[#This Row],[Sub Total]]</f>
        <v/>
      </c>
      <c r="M47" s="85" t="str">
        <f>IF(pajak[[#This Row],[//]]="","",INDEX(Table1[pembuat nota :],pajak[//]-offset))</f>
        <v/>
      </c>
      <c r="N47" s="85" t="str">
        <f>IF(pajak[[#This Row],[//]]="","",IF(INDEX(Table1[edited :],pajak[//]-offset)="","",INDEX(Table1[edited :],pajak[//]-offset)))</f>
        <v/>
      </c>
      <c r="O47" s="87"/>
      <c r="Q47" s="85" t="str">
        <f>Table4[[#Headers],[AM]]</f>
        <v>AM</v>
      </c>
      <c r="R47" s="85">
        <f t="shared" si="3"/>
        <v>23070043</v>
      </c>
      <c r="S47" s="184" t="b">
        <f ca="1">IF(Table4[[#This Row],[AM]]&amp;" "&amp;Table4[[#This Row],[---]]=INDIRECT("pajak[@["&amp;Table4[#Headers]&amp;"]]"),MATCH(Table4[[#This Row],[---]],INDIRECT($3:$3),0))</f>
        <v>0</v>
      </c>
      <c r="T47" s="184" t="e">
        <f ca="1">IF((INDEX(INDIRECT($3:$3),Table4[[#This Row],[No. Invoice :]]+$2:$2))=INDIRECT("pajak[@["&amp;Table4[#Headers]&amp;"]]"),1)</f>
        <v>#REF!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</row>
    <row r="48" spans="3:23" x14ac:dyDescent="0.25">
      <c r="C48" s="85" t="str">
        <f t="shared" si="2"/>
        <v/>
      </c>
      <c r="D48" s="85" t="str">
        <f>IF(pajak[[#This Row],[//]]="","",INDEX(Table1[No. Invoice :],pajak[//]-offset))</f>
        <v/>
      </c>
      <c r="E48" s="88" t="str">
        <f>IF(pajak[[#This Row],[//]]="","",INDEX(Table1[Tgl Invoice :],pajak[//]-offset))</f>
        <v/>
      </c>
      <c r="F48" s="85" t="str">
        <f>IF(pajak[[#This Row],[//]]="","",INDEX(Table1[Kode Sales :],pajak[//]-offset))</f>
        <v/>
      </c>
      <c r="G48" s="85" t="str">
        <f>IF(pajak[[#This Row],[//]]="","",INDEX(Table1[Toko],pajak[//]-offset))</f>
        <v/>
      </c>
      <c r="H48" s="87" t="str">
        <f>IF(pajak[[#This Row],[//]]="","",SUMIF(Table1[h_id],pajak[[#This Row],[//]],Table1[h_hargasebelumdiskon]))</f>
        <v/>
      </c>
      <c r="I48" s="87" t="str">
        <f>IF(pajak[[#This Row],[//]]="","",SUMIF(Table1[h_id],pajak[[#This Row],[//]],Table1[h_diskon]))</f>
        <v/>
      </c>
      <c r="J48" s="87" t="str">
        <f>IF(pajak[[#This Row],[//]]="","",SUMIF(Table1[h_id],pajak[[#This Row],[//]],Table1[h_hargasetelahdiskon]))</f>
        <v/>
      </c>
      <c r="K48" s="87" t="str">
        <f>IF(pajak[//]="","",pajak[[#This Row],[Sub Total]]/1.11*11%)</f>
        <v/>
      </c>
      <c r="L48" s="87" t="str">
        <f>pajak[[#This Row],[Sub Total]]</f>
        <v/>
      </c>
      <c r="M48" s="85" t="str">
        <f>IF(pajak[[#This Row],[//]]="","",INDEX(Table1[pembuat nota :],pajak[//]-offset))</f>
        <v/>
      </c>
      <c r="N48" s="85" t="str">
        <f>IF(pajak[[#This Row],[//]]="","",IF(INDEX(Table1[edited :],pajak[//]-offset)="","",INDEX(Table1[edited :],pajak[//]-offset)))</f>
        <v/>
      </c>
      <c r="O48" s="87"/>
      <c r="Q48" s="85" t="str">
        <f>Table4[[#Headers],[AM]]</f>
        <v>AM</v>
      </c>
      <c r="R48" s="85">
        <f t="shared" si="3"/>
        <v>23070044</v>
      </c>
      <c r="S48" s="184" t="b">
        <f ca="1">IF(Table4[[#This Row],[AM]]&amp;" "&amp;Table4[[#This Row],[---]]=INDIRECT("pajak[@["&amp;Table4[#Headers]&amp;"]]"),MATCH(Table4[[#This Row],[---]],INDIRECT($3:$3),0))</f>
        <v>0</v>
      </c>
      <c r="T48" s="184" t="e">
        <f ca="1">IF((INDEX(INDIRECT($3:$3),Table4[[#This Row],[No. Invoice :]]+$2:$2))=INDIRECT("pajak[@["&amp;Table4[#Headers]&amp;"]]"),1)</f>
        <v>#REF!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</row>
    <row r="49" spans="3:23" x14ac:dyDescent="0.25">
      <c r="C49" s="85" t="str">
        <f t="shared" si="2"/>
        <v/>
      </c>
      <c r="D49" s="85" t="str">
        <f>IF(pajak[[#This Row],[//]]="","",INDEX(Table1[No. Invoice :],pajak[//]-offset))</f>
        <v/>
      </c>
      <c r="E49" s="88" t="str">
        <f>IF(pajak[[#This Row],[//]]="","",INDEX(Table1[Tgl Invoice :],pajak[//]-offset))</f>
        <v/>
      </c>
      <c r="F49" s="85" t="str">
        <f>IF(pajak[[#This Row],[//]]="","",INDEX(Table1[Kode Sales :],pajak[//]-offset))</f>
        <v/>
      </c>
      <c r="G49" s="85" t="str">
        <f>IF(pajak[[#This Row],[//]]="","",INDEX(Table1[Toko],pajak[//]-offset))</f>
        <v/>
      </c>
      <c r="H49" s="87" t="str">
        <f>IF(pajak[[#This Row],[//]]="","",SUMIF(Table1[h_id],pajak[[#This Row],[//]],Table1[h_hargasebelumdiskon]))</f>
        <v/>
      </c>
      <c r="I49" s="87" t="str">
        <f>IF(pajak[[#This Row],[//]]="","",SUMIF(Table1[h_id],pajak[[#This Row],[//]],Table1[h_diskon]))</f>
        <v/>
      </c>
      <c r="J49" s="87" t="str">
        <f>IF(pajak[[#This Row],[//]]="","",SUMIF(Table1[h_id],pajak[[#This Row],[//]],Table1[h_hargasetelahdiskon]))</f>
        <v/>
      </c>
      <c r="K49" s="87" t="str">
        <f>IF(pajak[//]="","",pajak[[#This Row],[Sub Total]]/1.11*11%)</f>
        <v/>
      </c>
      <c r="L49" s="87" t="str">
        <f>pajak[[#This Row],[Sub Total]]</f>
        <v/>
      </c>
      <c r="M49" s="85" t="str">
        <f>IF(pajak[[#This Row],[//]]="","",INDEX(Table1[pembuat nota :],pajak[//]-offset))</f>
        <v/>
      </c>
      <c r="N49" s="85" t="str">
        <f>IF(pajak[[#This Row],[//]]="","",IF(INDEX(Table1[edited :],pajak[//]-offset)="","",INDEX(Table1[edited :],pajak[//]-offset)))</f>
        <v/>
      </c>
      <c r="O49" s="87"/>
      <c r="Q49" s="85" t="str">
        <f>Table4[[#Headers],[AM]]</f>
        <v>AM</v>
      </c>
      <c r="R49" s="85">
        <f t="shared" si="3"/>
        <v>23070045</v>
      </c>
      <c r="S49" s="184" t="b">
        <f ca="1">IF(Table4[[#This Row],[AM]]&amp;" "&amp;Table4[[#This Row],[---]]=INDIRECT("pajak[@["&amp;Table4[#Headers]&amp;"]]"),MATCH(Table4[[#This Row],[---]],INDIRECT($3:$3),0))</f>
        <v>0</v>
      </c>
      <c r="T49" s="184" t="e">
        <f ca="1">IF((INDEX(INDIRECT($3:$3),Table4[[#This Row],[No. Invoice :]]+$2:$2))=INDIRECT("pajak[@["&amp;Table4[#Headers]&amp;"]]"),1)</f>
        <v>#REF!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</row>
    <row r="50" spans="3:23" x14ac:dyDescent="0.25">
      <c r="C50" s="85" t="str">
        <f t="shared" si="2"/>
        <v/>
      </c>
      <c r="D50" s="85" t="str">
        <f>IF(pajak[[#This Row],[//]]="","",INDEX(Table1[No. Invoice :],pajak[//]-offset))</f>
        <v/>
      </c>
      <c r="E50" s="88" t="str">
        <f>IF(pajak[[#This Row],[//]]="","",INDEX(Table1[Tgl Invoice :],pajak[//]-offset))</f>
        <v/>
      </c>
      <c r="F50" s="85" t="str">
        <f>IF(pajak[[#This Row],[//]]="","",INDEX(Table1[Kode Sales :],pajak[//]-offset))</f>
        <v/>
      </c>
      <c r="G50" s="85" t="str">
        <f>IF(pajak[[#This Row],[//]]="","",INDEX(Table1[Toko],pajak[//]-offset))</f>
        <v/>
      </c>
      <c r="H50" s="87" t="str">
        <f>IF(pajak[[#This Row],[//]]="","",SUMIF(Table1[h_id],pajak[[#This Row],[//]],Table1[h_hargasebelumdiskon]))</f>
        <v/>
      </c>
      <c r="I50" s="87" t="str">
        <f>IF(pajak[[#This Row],[//]]="","",SUMIF(Table1[h_id],pajak[[#This Row],[//]],Table1[h_diskon]))</f>
        <v/>
      </c>
      <c r="J50" s="87" t="str">
        <f>IF(pajak[[#This Row],[//]]="","",SUMIF(Table1[h_id],pajak[[#This Row],[//]],Table1[h_hargasetelahdiskon]))</f>
        <v/>
      </c>
      <c r="K50" s="87" t="str">
        <f>IF(pajak[//]="","",pajak[[#This Row],[Sub Total]]/1.11*11%)</f>
        <v/>
      </c>
      <c r="L50" s="87" t="str">
        <f>pajak[[#This Row],[Sub Total]]</f>
        <v/>
      </c>
      <c r="M50" s="85" t="str">
        <f>IF(pajak[[#This Row],[//]]="","",INDEX(Table1[pembuat nota :],pajak[//]-offset))</f>
        <v/>
      </c>
      <c r="N50" s="85" t="str">
        <f>IF(pajak[[#This Row],[//]]="","",IF(INDEX(Table1[edited :],pajak[//]-offset)="","",INDEX(Table1[edited :],pajak[//]-offset)))</f>
        <v/>
      </c>
      <c r="O50" s="87"/>
      <c r="Q50" s="85" t="str">
        <f>Table4[[#Headers],[AM]]</f>
        <v>AM</v>
      </c>
      <c r="R50" s="85">
        <f t="shared" si="3"/>
        <v>23070046</v>
      </c>
      <c r="S50" s="184" t="b">
        <f ca="1">IF(Table4[[#This Row],[AM]]&amp;" "&amp;Table4[[#This Row],[---]]=INDIRECT("pajak[@["&amp;Table4[#Headers]&amp;"]]"),MATCH(Table4[[#This Row],[---]],INDIRECT($3:$3),0))</f>
        <v>0</v>
      </c>
      <c r="T50" s="184" t="e">
        <f ca="1">IF((INDEX(INDIRECT($3:$3),Table4[[#This Row],[No. Invoice :]]+$2:$2))=INDIRECT("pajak[@["&amp;Table4[#Headers]&amp;"]]"),1)</f>
        <v>#REF!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</row>
    <row r="51" spans="3:23" x14ac:dyDescent="0.25">
      <c r="C51" s="85" t="str">
        <f t="shared" si="2"/>
        <v/>
      </c>
      <c r="D51" s="85" t="str">
        <f>IF(pajak[[#This Row],[//]]="","",INDEX(Table1[No. Invoice :],pajak[//]-offset))</f>
        <v/>
      </c>
      <c r="E51" s="88" t="str">
        <f>IF(pajak[[#This Row],[//]]="","",INDEX(Table1[Tgl Invoice :],pajak[//]-offset))</f>
        <v/>
      </c>
      <c r="F51" s="85" t="str">
        <f>IF(pajak[[#This Row],[//]]="","",INDEX(Table1[Kode Sales :],pajak[//]-offset))</f>
        <v/>
      </c>
      <c r="G51" s="85" t="str">
        <f>IF(pajak[[#This Row],[//]]="","",INDEX(Table1[Toko],pajak[//]-offset))</f>
        <v/>
      </c>
      <c r="H51" s="87" t="str">
        <f>IF(pajak[[#This Row],[//]]="","",SUMIF(Table1[h_id],pajak[[#This Row],[//]],Table1[h_hargasebelumdiskon]))</f>
        <v/>
      </c>
      <c r="I51" s="87" t="str">
        <f>IF(pajak[[#This Row],[//]]="","",SUMIF(Table1[h_id],pajak[[#This Row],[//]],Table1[h_diskon]))</f>
        <v/>
      </c>
      <c r="J51" s="87" t="str">
        <f>IF(pajak[[#This Row],[//]]="","",SUMIF(Table1[h_id],pajak[[#This Row],[//]],Table1[h_hargasetelahdiskon]))</f>
        <v/>
      </c>
      <c r="K51" s="87" t="str">
        <f>IF(pajak[//]="","",pajak[[#This Row],[Sub Total]]/1.11*11%)</f>
        <v/>
      </c>
      <c r="L51" s="87" t="str">
        <f>pajak[[#This Row],[Sub Total]]</f>
        <v/>
      </c>
      <c r="M51" s="85" t="str">
        <f>IF(pajak[[#This Row],[//]]="","",INDEX(Table1[pembuat nota :],pajak[//]-offset))</f>
        <v/>
      </c>
      <c r="N51" s="85" t="str">
        <f>IF(pajak[[#This Row],[//]]="","",IF(INDEX(Table1[edited :],pajak[//]-offset)="","",INDEX(Table1[edited :],pajak[//]-offset)))</f>
        <v/>
      </c>
      <c r="O51" s="87"/>
      <c r="Q51" s="85" t="str">
        <f>Table4[[#Headers],[AM]]</f>
        <v>AM</v>
      </c>
      <c r="R51" s="85">
        <f t="shared" si="3"/>
        <v>23070047</v>
      </c>
      <c r="S51" s="184" t="b">
        <f ca="1">IF(Table4[[#This Row],[AM]]&amp;" "&amp;Table4[[#This Row],[---]]=INDIRECT("pajak[@["&amp;Table4[#Headers]&amp;"]]"),MATCH(Table4[[#This Row],[---]],INDIRECT($3:$3),0))</f>
        <v>0</v>
      </c>
      <c r="T51" s="184" t="e">
        <f ca="1">IF((INDEX(INDIRECT($3:$3),Table4[[#This Row],[No. Invoice :]]+$2:$2))=INDIRECT("pajak[@["&amp;Table4[#Headers]&amp;"]]"),1)</f>
        <v>#REF!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</row>
    <row r="52" spans="3:23" x14ac:dyDescent="0.25">
      <c r="C52" s="85" t="str">
        <f t="shared" si="2"/>
        <v/>
      </c>
      <c r="D52" s="85" t="str">
        <f>IF(pajak[[#This Row],[//]]="","",INDEX(Table1[No. Invoice :],pajak[//]-offset))</f>
        <v/>
      </c>
      <c r="E52" s="88" t="str">
        <f>IF(pajak[[#This Row],[//]]="","",INDEX(Table1[Tgl Invoice :],pajak[//]-offset))</f>
        <v/>
      </c>
      <c r="F52" s="85" t="str">
        <f>IF(pajak[[#This Row],[//]]="","",INDEX(Table1[Kode Sales :],pajak[//]-offset))</f>
        <v/>
      </c>
      <c r="G52" s="85" t="str">
        <f>IF(pajak[[#This Row],[//]]="","",INDEX(Table1[Toko],pajak[//]-offset))</f>
        <v/>
      </c>
      <c r="H52" s="87" t="str">
        <f>IF(pajak[[#This Row],[//]]="","",SUMIF(Table1[h_id],pajak[[#This Row],[//]],Table1[h_hargasebelumdiskon]))</f>
        <v/>
      </c>
      <c r="I52" s="87" t="str">
        <f>IF(pajak[[#This Row],[//]]="","",SUMIF(Table1[h_id],pajak[[#This Row],[//]],Table1[h_diskon]))</f>
        <v/>
      </c>
      <c r="J52" s="87" t="str">
        <f>IF(pajak[[#This Row],[//]]="","",SUMIF(Table1[h_id],pajak[[#This Row],[//]],Table1[h_hargasetelahdiskon]))</f>
        <v/>
      </c>
      <c r="K52" s="87" t="str">
        <f>IF(pajak[//]="","",pajak[[#This Row],[Sub Total]]/1.11*11%)</f>
        <v/>
      </c>
      <c r="L52" s="87" t="str">
        <f>pajak[[#This Row],[Sub Total]]</f>
        <v/>
      </c>
      <c r="M52" s="85" t="str">
        <f>IF(pajak[[#This Row],[//]]="","",INDEX(Table1[pembuat nota :],pajak[//]-offset))</f>
        <v/>
      </c>
      <c r="N52" s="85" t="str">
        <f>IF(pajak[[#This Row],[//]]="","",IF(INDEX(Table1[edited :],pajak[//]-offset)="","",INDEX(Table1[edited :],pajak[//]-offset)))</f>
        <v/>
      </c>
      <c r="O52" s="87"/>
      <c r="Q52" s="85" t="str">
        <f>Table4[[#Headers],[AM]]</f>
        <v>AM</v>
      </c>
      <c r="R52" s="85">
        <f t="shared" si="3"/>
        <v>23070048</v>
      </c>
      <c r="S52" s="184" t="b">
        <f ca="1">IF(Table4[[#This Row],[AM]]&amp;" "&amp;Table4[[#This Row],[---]]=INDIRECT("pajak[@["&amp;Table4[#Headers]&amp;"]]"),MATCH(Table4[[#This Row],[---]],INDIRECT($3:$3),0))</f>
        <v>0</v>
      </c>
      <c r="T52" s="184" t="e">
        <f ca="1">IF((INDEX(INDIRECT($3:$3),Table4[[#This Row],[No. Invoice :]]+$2:$2))=INDIRECT("pajak[@["&amp;Table4[#Headers]&amp;"]]"),1)</f>
        <v>#REF!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</row>
    <row r="53" spans="3:23" x14ac:dyDescent="0.25">
      <c r="C53" s="85" t="str">
        <f t="shared" si="2"/>
        <v/>
      </c>
      <c r="D53" s="85" t="str">
        <f>IF(pajak[[#This Row],[//]]="","",INDEX(Table1[No. Invoice :],pajak[//]-offset))</f>
        <v/>
      </c>
      <c r="E53" s="88" t="str">
        <f>IF(pajak[[#This Row],[//]]="","",INDEX(Table1[Tgl Invoice :],pajak[//]-offset))</f>
        <v/>
      </c>
      <c r="F53" s="85" t="str">
        <f>IF(pajak[[#This Row],[//]]="","",INDEX(Table1[Kode Sales :],pajak[//]-offset))</f>
        <v/>
      </c>
      <c r="G53" s="85" t="str">
        <f>IF(pajak[[#This Row],[//]]="","",INDEX(Table1[Toko],pajak[//]-offset))</f>
        <v/>
      </c>
      <c r="H53" s="87" t="str">
        <f>IF(pajak[[#This Row],[//]]="","",SUMIF(Table1[h_id],pajak[[#This Row],[//]],Table1[h_hargasebelumdiskon]))</f>
        <v/>
      </c>
      <c r="I53" s="87" t="str">
        <f>IF(pajak[[#This Row],[//]]="","",SUMIF(Table1[h_id],pajak[[#This Row],[//]],Table1[h_diskon]))</f>
        <v/>
      </c>
      <c r="J53" s="87" t="str">
        <f>IF(pajak[[#This Row],[//]]="","",SUMIF(Table1[h_id],pajak[[#This Row],[//]],Table1[h_hargasetelahdiskon]))</f>
        <v/>
      </c>
      <c r="K53" s="87" t="str">
        <f>IF(pajak[//]="","",pajak[[#This Row],[Sub Total]]/1.11*11%)</f>
        <v/>
      </c>
      <c r="L53" s="87" t="str">
        <f>pajak[[#This Row],[Sub Total]]</f>
        <v/>
      </c>
      <c r="M53" s="85" t="str">
        <f>IF(pajak[[#This Row],[//]]="","",INDEX(Table1[pembuat nota :],pajak[//]-offset))</f>
        <v/>
      </c>
      <c r="N53" s="85" t="str">
        <f>IF(pajak[[#This Row],[//]]="","",IF(INDEX(Table1[edited :],pajak[//]-offset)="","",INDEX(Table1[edited :],pajak[//]-offset)))</f>
        <v/>
      </c>
      <c r="O53" s="87"/>
      <c r="Q53" s="85" t="str">
        <f>Table4[[#Headers],[AM]]</f>
        <v>AM</v>
      </c>
      <c r="R53" s="85">
        <f t="shared" si="3"/>
        <v>23070049</v>
      </c>
      <c r="S53" s="184" t="b">
        <f ca="1">IF(Table4[[#This Row],[AM]]&amp;" "&amp;Table4[[#This Row],[---]]=INDIRECT("pajak[@["&amp;Table4[#Headers]&amp;"]]"),MATCH(Table4[[#This Row],[---]],INDIRECT($3:$3),0))</f>
        <v>0</v>
      </c>
      <c r="T53" s="184" t="e">
        <f ca="1">IF((INDEX(INDIRECT($3:$3),Table4[[#This Row],[No. Invoice :]]+$2:$2))=INDIRECT("pajak[@["&amp;Table4[#Headers]&amp;"]]"),1)</f>
        <v>#REF!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</row>
    <row r="54" spans="3:23" x14ac:dyDescent="0.25">
      <c r="C54" s="85" t="str">
        <f t="shared" si="2"/>
        <v/>
      </c>
      <c r="D54" s="85" t="str">
        <f>IF(pajak[[#This Row],[//]]="","",INDEX(Table1[No. Invoice :],pajak[//]-offset))</f>
        <v/>
      </c>
      <c r="E54" s="88" t="str">
        <f>IF(pajak[[#This Row],[//]]="","",INDEX(Table1[Tgl Invoice :],pajak[//]-offset))</f>
        <v/>
      </c>
      <c r="F54" s="85" t="str">
        <f>IF(pajak[[#This Row],[//]]="","",INDEX(Table1[Kode Sales :],pajak[//]-offset))</f>
        <v/>
      </c>
      <c r="G54" s="85" t="str">
        <f>IF(pajak[[#This Row],[//]]="","",INDEX(Table1[Toko],pajak[//]-offset))</f>
        <v/>
      </c>
      <c r="H54" s="87" t="str">
        <f>IF(pajak[[#This Row],[//]]="","",SUMIF(Table1[h_id],pajak[[#This Row],[//]],Table1[h_hargasebelumdiskon]))</f>
        <v/>
      </c>
      <c r="I54" s="87" t="str">
        <f>IF(pajak[[#This Row],[//]]="","",SUMIF(Table1[h_id],pajak[[#This Row],[//]],Table1[h_diskon]))</f>
        <v/>
      </c>
      <c r="J54" s="87" t="str">
        <f>IF(pajak[[#This Row],[//]]="","",SUMIF(Table1[h_id],pajak[[#This Row],[//]],Table1[h_hargasetelahdiskon]))</f>
        <v/>
      </c>
      <c r="K54" s="87" t="str">
        <f>IF(pajak[//]="","",pajak[[#This Row],[Sub Total]]/1.11*11%)</f>
        <v/>
      </c>
      <c r="L54" s="87" t="str">
        <f>pajak[[#This Row],[Sub Total]]</f>
        <v/>
      </c>
      <c r="M54" s="85" t="str">
        <f>IF(pajak[[#This Row],[//]]="","",INDEX(Table1[pembuat nota :],pajak[//]-offset))</f>
        <v/>
      </c>
      <c r="N54" s="85" t="str">
        <f>IF(pajak[[#This Row],[//]]="","",IF(INDEX(Table1[edited :],pajak[//]-offset)="","",INDEX(Table1[edited :],pajak[//]-offset)))</f>
        <v/>
      </c>
      <c r="O54" s="87"/>
      <c r="Q54" s="85" t="str">
        <f>Table4[[#Headers],[AM]]</f>
        <v>AM</v>
      </c>
      <c r="R54" s="85">
        <f t="shared" si="3"/>
        <v>23070050</v>
      </c>
      <c r="S54" s="184" t="b">
        <f ca="1">IF(Table4[[#This Row],[AM]]&amp;" "&amp;Table4[[#This Row],[---]]=INDIRECT("pajak[@["&amp;Table4[#Headers]&amp;"]]"),MATCH(Table4[[#This Row],[---]],INDIRECT($3:$3),0))</f>
        <v>0</v>
      </c>
      <c r="T54" s="184" t="e">
        <f ca="1">IF((INDEX(INDIRECT($3:$3),Table4[[#This Row],[No. Invoice :]]+$2:$2))=INDIRECT("pajak[@["&amp;Table4[#Headers]&amp;"]]"),1)</f>
        <v>#REF!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</row>
    <row r="55" spans="3:23" x14ac:dyDescent="0.25">
      <c r="C55" s="85" t="str">
        <f t="shared" si="2"/>
        <v/>
      </c>
      <c r="D55" s="85" t="str">
        <f>IF(pajak[[#This Row],[//]]="","",INDEX(Table1[No. Invoice :],pajak[//]-offset))</f>
        <v/>
      </c>
      <c r="E55" s="88" t="str">
        <f>IF(pajak[[#This Row],[//]]="","",INDEX(Table1[Tgl Invoice :],pajak[//]-offset))</f>
        <v/>
      </c>
      <c r="F55" s="85" t="str">
        <f>IF(pajak[[#This Row],[//]]="","",INDEX(Table1[Kode Sales :],pajak[//]-offset))</f>
        <v/>
      </c>
      <c r="G55" s="85" t="str">
        <f>IF(pajak[[#This Row],[//]]="","",INDEX(Table1[Toko],pajak[//]-offset))</f>
        <v/>
      </c>
      <c r="H55" s="87" t="str">
        <f>IF(pajak[[#This Row],[//]]="","",SUMIF(Table1[h_id],pajak[[#This Row],[//]],Table1[h_hargasebelumdiskon]))</f>
        <v/>
      </c>
      <c r="I55" s="87" t="str">
        <f>IF(pajak[[#This Row],[//]]="","",SUMIF(Table1[h_id],pajak[[#This Row],[//]],Table1[h_diskon]))</f>
        <v/>
      </c>
      <c r="J55" s="87" t="str">
        <f>IF(pajak[[#This Row],[//]]="","",SUMIF(Table1[h_id],pajak[[#This Row],[//]],Table1[h_hargasetelahdiskon]))</f>
        <v/>
      </c>
      <c r="K55" s="87" t="str">
        <f>IF(pajak[//]="","",pajak[[#This Row],[Sub Total]]/1.11*11%)</f>
        <v/>
      </c>
      <c r="L55" s="87" t="str">
        <f>pajak[[#This Row],[Sub Total]]</f>
        <v/>
      </c>
      <c r="M55" s="85" t="str">
        <f>IF(pajak[[#This Row],[//]]="","",INDEX(Table1[pembuat nota :],pajak[//]-offset))</f>
        <v/>
      </c>
      <c r="N55" s="85" t="str">
        <f>IF(pajak[[#This Row],[//]]="","",IF(INDEX(Table1[edited :],pajak[//]-offset)="","",INDEX(Table1[edited :],pajak[//]-offset)))</f>
        <v/>
      </c>
      <c r="O55" s="87"/>
      <c r="Q55" s="85" t="str">
        <f>Table4[[#Headers],[AM]]</f>
        <v>AM</v>
      </c>
      <c r="R55" s="85">
        <f t="shared" si="3"/>
        <v>23070051</v>
      </c>
      <c r="S55" s="184" t="b">
        <f ca="1">IF(Table4[[#This Row],[AM]]&amp;" "&amp;Table4[[#This Row],[---]]=INDIRECT("pajak[@["&amp;Table4[#Headers]&amp;"]]"),MATCH(Table4[[#This Row],[---]],INDIRECT($3:$3),0))</f>
        <v>0</v>
      </c>
      <c r="T55" s="184" t="e">
        <f ca="1">IF((INDEX(INDIRECT($3:$3),Table4[[#This Row],[No. Invoice :]]+$2:$2))=INDIRECT("pajak[@["&amp;Table4[#Headers]&amp;"]]"),1)</f>
        <v>#REF!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</row>
    <row r="56" spans="3:23" x14ac:dyDescent="0.25">
      <c r="C56" s="85" t="str">
        <f t="shared" si="2"/>
        <v/>
      </c>
      <c r="D56" s="85" t="str">
        <f>IF(pajak[[#This Row],[//]]="","",INDEX(Table1[No. Invoice :],pajak[//]-offset))</f>
        <v/>
      </c>
      <c r="E56" s="88" t="str">
        <f>IF(pajak[[#This Row],[//]]="","",INDEX(Table1[Tgl Invoice :],pajak[//]-offset))</f>
        <v/>
      </c>
      <c r="F56" s="85" t="str">
        <f>IF(pajak[[#This Row],[//]]="","",INDEX(Table1[Kode Sales :],pajak[//]-offset))</f>
        <v/>
      </c>
      <c r="G56" s="85" t="str">
        <f>IF(pajak[[#This Row],[//]]="","",INDEX(Table1[Toko],pajak[//]-offset))</f>
        <v/>
      </c>
      <c r="H56" s="87" t="str">
        <f>IF(pajak[[#This Row],[//]]="","",SUMIF(Table1[h_id],pajak[[#This Row],[//]],Table1[h_hargasebelumdiskon]))</f>
        <v/>
      </c>
      <c r="I56" s="87" t="str">
        <f>IF(pajak[[#This Row],[//]]="","",SUMIF(Table1[h_id],pajak[[#This Row],[//]],Table1[h_diskon]))</f>
        <v/>
      </c>
      <c r="J56" s="87" t="str">
        <f>IF(pajak[[#This Row],[//]]="","",SUMIF(Table1[h_id],pajak[[#This Row],[//]],Table1[h_hargasetelahdiskon]))</f>
        <v/>
      </c>
      <c r="K56" s="87" t="str">
        <f>IF(pajak[//]="","",pajak[[#This Row],[Sub Total]]/1.11*11%)</f>
        <v/>
      </c>
      <c r="L56" s="87" t="str">
        <f>pajak[[#This Row],[Sub Total]]</f>
        <v/>
      </c>
      <c r="M56" s="85" t="str">
        <f>IF(pajak[[#This Row],[//]]="","",INDEX(Table1[pembuat nota :],pajak[//]-offset))</f>
        <v/>
      </c>
      <c r="N56" s="85" t="str">
        <f>IF(pajak[[#This Row],[//]]="","",IF(INDEX(Table1[edited :],pajak[//]-offset)="","",INDEX(Table1[edited :],pajak[//]-offset)))</f>
        <v/>
      </c>
      <c r="O56" s="87"/>
      <c r="Q56" s="85" t="str">
        <f>Table4[[#Headers],[AM]]</f>
        <v>AM</v>
      </c>
      <c r="R56" s="85">
        <f t="shared" si="3"/>
        <v>23070052</v>
      </c>
      <c r="S56" s="184" t="b">
        <f ca="1">IF(Table4[[#This Row],[AM]]&amp;" "&amp;Table4[[#This Row],[---]]=INDIRECT("pajak[@["&amp;Table4[#Headers]&amp;"]]"),MATCH(Table4[[#This Row],[---]],INDIRECT($3:$3),0))</f>
        <v>0</v>
      </c>
      <c r="T56" s="184" t="e">
        <f ca="1">IF((INDEX(INDIRECT($3:$3),Table4[[#This Row],[No. Invoice :]]+$2:$2))=INDIRECT("pajak[@["&amp;Table4[#Headers]&amp;"]]"),1)</f>
        <v>#REF!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</row>
    <row r="57" spans="3:23" x14ac:dyDescent="0.25">
      <c r="C57" s="85" t="str">
        <f t="shared" si="2"/>
        <v/>
      </c>
      <c r="D57" s="85" t="str">
        <f>IF(pajak[[#This Row],[//]]="","",INDEX(Table1[No. Invoice :],pajak[//]-offset))</f>
        <v/>
      </c>
      <c r="E57" s="88" t="str">
        <f>IF(pajak[[#This Row],[//]]="","",INDEX(Table1[Tgl Invoice :],pajak[//]-offset))</f>
        <v/>
      </c>
      <c r="F57" s="85" t="str">
        <f>IF(pajak[[#This Row],[//]]="","",INDEX(Table1[Kode Sales :],pajak[//]-offset))</f>
        <v/>
      </c>
      <c r="G57" s="85" t="str">
        <f>IF(pajak[[#This Row],[//]]="","",INDEX(Table1[Toko],pajak[//]-offset))</f>
        <v/>
      </c>
      <c r="H57" s="87" t="str">
        <f>IF(pajak[[#This Row],[//]]="","",SUMIF(Table1[h_id],pajak[[#This Row],[//]],Table1[h_hargasebelumdiskon]))</f>
        <v/>
      </c>
      <c r="I57" s="87" t="str">
        <f>IF(pajak[[#This Row],[//]]="","",SUMIF(Table1[h_id],pajak[[#This Row],[//]],Table1[h_diskon]))</f>
        <v/>
      </c>
      <c r="J57" s="87" t="str">
        <f>IF(pajak[[#This Row],[//]]="","",SUMIF(Table1[h_id],pajak[[#This Row],[//]],Table1[h_hargasetelahdiskon]))</f>
        <v/>
      </c>
      <c r="K57" s="87" t="str">
        <f>IF(pajak[//]="","",pajak[[#This Row],[Sub Total]]/1.11*11%)</f>
        <v/>
      </c>
      <c r="L57" s="87" t="str">
        <f>pajak[[#This Row],[Sub Total]]</f>
        <v/>
      </c>
      <c r="M57" s="85" t="str">
        <f>IF(pajak[[#This Row],[//]]="","",INDEX(Table1[pembuat nota :],pajak[//]-offset))</f>
        <v/>
      </c>
      <c r="N57" s="85" t="str">
        <f>IF(pajak[[#This Row],[//]]="","",IF(INDEX(Table1[edited :],pajak[//]-offset)="","",INDEX(Table1[edited :],pajak[//]-offset)))</f>
        <v/>
      </c>
      <c r="O57" s="87"/>
      <c r="Q57" s="85" t="str">
        <f>Table4[[#Headers],[AM]]</f>
        <v>AM</v>
      </c>
      <c r="R57" s="85">
        <f t="shared" si="3"/>
        <v>23070053</v>
      </c>
      <c r="S57" s="184" t="b">
        <f ca="1">IF(Table4[[#This Row],[AM]]&amp;" "&amp;Table4[[#This Row],[---]]=INDIRECT("pajak[@["&amp;Table4[#Headers]&amp;"]]"),MATCH(Table4[[#This Row],[---]],INDIRECT($3:$3),0))</f>
        <v>0</v>
      </c>
      <c r="T57" s="184" t="e">
        <f ca="1">IF((INDEX(INDIRECT($3:$3),Table4[[#This Row],[No. Invoice :]]+$2:$2))=INDIRECT("pajak[@["&amp;Table4[#Headers]&amp;"]]"),1)</f>
        <v>#REF!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</row>
    <row r="58" spans="3:23" x14ac:dyDescent="0.25">
      <c r="C58" t="s">
        <v>51</v>
      </c>
      <c r="E58"/>
      <c r="H58" s="87">
        <f ca="1">SUBTOTAL(109,pajak[Total])</f>
        <v>125610800</v>
      </c>
      <c r="I58" s="87">
        <f ca="1">SUBTOTAL(109,pajak[Diskon])</f>
        <v>15972619.5</v>
      </c>
      <c r="J58" s="87">
        <f ca="1">SUBTOTAL(109,pajak[Sub Total])</f>
        <v>109638180.5</v>
      </c>
      <c r="K58" s="87">
        <f ca="1">SUBTOTAL(109,pajak[PPN 11%])</f>
        <v>10865044.914414413</v>
      </c>
      <c r="L58" s="87">
        <f ca="1">SUBTOTAL(109,pajak[Total Invoice])</f>
        <v>109638180.5</v>
      </c>
      <c r="M58"/>
      <c r="N58"/>
      <c r="O58"/>
    </row>
  </sheetData>
  <conditionalFormatting sqref="F59:F1048576 F3:F57">
    <cfRule type="duplicateValues" dxfId="2" priority="9"/>
  </conditionalFormatting>
  <conditionalFormatting sqref="S1:W2 S4:W1048576">
    <cfRule type="containsText" dxfId="1" priority="1" operator="containsText" text="FALSE">
      <formula>NOT(ISERROR(SEARCH("FALSE",S1)))</formula>
    </cfRule>
  </conditionalFormatting>
  <pageMargins left="0.7" right="0.7" top="0.75" bottom="0.75" header="0.3" footer="0.3"/>
  <pageSetup paperSize="14" orientation="portrait" horizontalDpi="0" verticalDpi="0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5" name="Button 4">
              <controlPr defaultSize="0" print="0" autoFill="0" autoPict="0" macro="[0]!PREVIEW">
                <anchor moveWithCells="1">
                  <from>
                    <xdr:col>13</xdr:col>
                    <xdr:colOff>400050</xdr:colOff>
                    <xdr:row>4</xdr:row>
                    <xdr:rowOff>0</xdr:rowOff>
                  </from>
                  <to>
                    <xdr:col>14</xdr:col>
                    <xdr:colOff>209550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Button 6">
              <controlPr defaultSize="0" print="0" autoFill="0" autoPict="0" macro="[0]!reset">
                <anchor moveWithCells="1">
                  <from>
                    <xdr:col>14</xdr:col>
                    <xdr:colOff>0</xdr:colOff>
                    <xdr:row>2</xdr:row>
                    <xdr:rowOff>0</xdr:rowOff>
                  </from>
                  <to>
                    <xdr:col>15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2"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F38" sqref="F38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32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nikisae</v>
      </c>
      <c r="F1" t="s">
        <v>46</v>
      </c>
      <c r="G1">
        <f ca="1">INDEX(Table1[h_jumlahbarang],newestIdRow-offset)</f>
        <v>1</v>
      </c>
      <c r="I1" s="345" t="s">
        <v>75</v>
      </c>
      <c r="J1" s="345"/>
    </row>
    <row r="2" spans="1:12" s="3" customFormat="1" ht="7.5" customHeight="1" collapsed="1" x14ac:dyDescent="0.25">
      <c r="A2" s="2"/>
      <c r="D2" s="4"/>
      <c r="I2" s="5"/>
      <c r="J2" s="5" t="s">
        <v>101</v>
      </c>
      <c r="K2" t="s">
        <v>105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>INDEX(Table1[h_No. Invoice :],newestIdRow-offset)</f>
        <v>23070009</v>
      </c>
      <c r="G3" s="10" t="s">
        <v>16</v>
      </c>
      <c r="H3" s="352" t="str">
        <f>INDEX(Table2[b],MATCH(kToko,Table2[a],0))</f>
        <v>GUNAWAN HARTONO KUSUMA</v>
      </c>
      <c r="I3" s="352"/>
      <c r="J3" s="352"/>
      <c r="K3" s="353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23" t="s">
        <v>18</v>
      </c>
      <c r="G4" s="16"/>
      <c r="H4" s="354"/>
      <c r="I4" s="354"/>
      <c r="J4" s="354"/>
      <c r="K4" s="355"/>
      <c r="L4" s="11"/>
    </row>
    <row r="5" spans="1:12" s="9" customFormat="1" ht="16.5" customHeight="1" x14ac:dyDescent="0.3">
      <c r="A5" s="6"/>
      <c r="B5" s="1" t="s">
        <v>2</v>
      </c>
      <c r="C5" s="7"/>
      <c r="D5" s="324">
        <f>INDEX(Table1[Tgl Invoice :],newestIdRow-offset)</f>
        <v>45115</v>
      </c>
      <c r="E5" s="325"/>
      <c r="F5" s="323"/>
      <c r="G5" s="17"/>
      <c r="H5" s="326" t="str">
        <f>IF(INDEX(Table2[c],MATCH(kToko,Table2[a],0))="","",INDEX(Table2[c],MATCH(kToko,Table2[a],0)))</f>
        <v>( NIKI SAE )</v>
      </c>
      <c r="I5" s="326"/>
      <c r="J5" s="326"/>
      <c r="K5" s="327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23"/>
      <c r="G6" s="17"/>
      <c r="H6" s="328" t="str">
        <f>INDEX(Table2[d],MATCH(kToko,Table2[a],0))</f>
        <v>TULUNG AGUNG</v>
      </c>
      <c r="I6" s="328"/>
      <c r="J6" s="328"/>
      <c r="K6" s="329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>INDEX(Table1[Kode Sales :],newestIdRow-offset)</f>
        <v>G 4944</v>
      </c>
      <c r="E7" s="8"/>
      <c r="F7" s="20"/>
      <c r="G7" s="21"/>
      <c r="H7" s="330"/>
      <c r="I7" s="330"/>
      <c r="J7" s="330"/>
      <c r="K7" s="331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240</v>
      </c>
      <c r="C11" s="45" t="str">
        <f ca="1">IF(A11&gt;jumlahBarang,"",INDEX(Table1[Unit],newestIdRow-offset+A11-1))</f>
        <v>LSN</v>
      </c>
      <c r="D11" s="46">
        <f ca="1">IF(A11&gt;jumlahBarang,"",IF(INDEX(Table1[C],newestIdRow-offset+A11-1)="","",INDEX(Table1[C],newestIdRow-offset+A11-1)))</f>
        <v>5</v>
      </c>
      <c r="E11" s="47" t="str">
        <f ca="1">IF(A11&gt;jumlahBarang,"",INDEX(Table1[Item Description],newestIdRow-offset+A11-1))</f>
        <v>CORRECTION FLUID JOYKO JK-01</v>
      </c>
      <c r="F11" s="48"/>
      <c r="G11" s="49"/>
      <c r="H11" s="50">
        <f ca="1">IF(A11&gt;jumlahBarang,"",INDEX(Table1[Unit Price],newestIdRow-offset+A11-1))</f>
        <v>36000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7560000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IF(A12&gt;jumlahBarang,"",INDEX(Table1[Unit],newestIdRow-offset+A12-1))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IF(A13&gt;jumlahBarang,"",INDEX(Table1[Unit],newestIdRow-offset+A13-1))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IF(A14&gt;jumlahBarang,"",INDEX(Table1[Unit],newestIdRow-offset+A14-1))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IF(A15&gt;jumlahBarang,"",INDEX(Table1[Unit],newestIdRow-offset+A15-1))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IF(A16&gt;jumlahBarang,"",INDEX(Table1[Unit],newestIdRow-offset+A16-1))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IF(A17&gt;jumlahBarang,"",INDEX(Table1[Unit],newestIdRow-offset+A17-1))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IF(A18&gt;jumlahBarang,"",INDEX(Table1[Unit],newestIdRow-offset+A18-1))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IF(A19&gt;jumlahBarang,"",INDEX(Table1[Unit],newestIdRow-offset+A19-1))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IF(A20&gt;jumlahBarang,"",INDEX(Table1[Unit],newestIdRow-offset+A20-1))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IF(A21&gt;jumlahBarang,"",INDEX(Table1[Unit],newestIdRow-offset+A21-1))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IF(A22&gt;jumlahBarang,"",INDEX(Table1[Unit],newestIdRow-offset+A22-1))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IF(A23&gt;jumlahBarang,"",INDEX(Table1[Unit],newestIdRow-offset+A23-1))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IF(A24&gt;jumlahBarang,"",INDEX(Table1[Unit],newestIdRow-offset+A24-1))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IF(A25&gt;jumlahBarang,"",INDEX(Table1[Unit],newestIdRow-offset+A25-1))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IF(A26&gt;jumlahBarang,"",INDEX(Table1[Unit],newestIdRow-offset+A26-1))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51"/>
      <c r="K28" s="351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48">
        <f ca="1">INDEX(pajak[Sub Total],MATCH(newestIdRow,pajak[//],0))</f>
        <v>7560000</v>
      </c>
      <c r="K29" s="349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50"/>
      <c r="K30" s="350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51"/>
      <c r="K32" s="351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48">
        <f ca="1">INDEX(pajak[PPN 11%],MATCH(newestIdRow,pajak[//],0))</f>
        <v>749189.18918918911</v>
      </c>
      <c r="K33" s="349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51"/>
      <c r="K34" s="351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7560000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46" t="str">
        <f>INDEX(pajak[pembuat nota],MATCH(newestIdRow,pajak[//],0))</f>
        <v>NOVI / CONDRO</v>
      </c>
      <c r="K37" s="347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46" t="str">
        <f>INDEX(pajak[edited],MATCH(newestIdRow,pajak[//],0))</f>
        <v/>
      </c>
      <c r="K38" s="347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6"/>
      <c r="B40" s="187"/>
      <c r="C40" s="187"/>
      <c r="D40" s="188"/>
      <c r="E40" s="187"/>
      <c r="F40" s="187"/>
      <c r="G40" s="187"/>
      <c r="H40" s="187"/>
      <c r="I40" s="189"/>
      <c r="J40" s="189"/>
      <c r="K40" s="187"/>
      <c r="L40" s="190"/>
    </row>
    <row r="41" spans="1:12" s="9" customFormat="1" ht="16.5" customHeight="1" x14ac:dyDescent="0.3">
      <c r="A41" s="191"/>
      <c r="B41" s="192" t="s">
        <v>1</v>
      </c>
      <c r="C41" s="193"/>
      <c r="D41" s="194" t="str">
        <f>D3</f>
        <v>AM</v>
      </c>
      <c r="E41" s="195">
        <f>E3</f>
        <v>23070009</v>
      </c>
      <c r="F41" s="196"/>
      <c r="G41" s="197" t="s">
        <v>16</v>
      </c>
      <c r="H41" s="332" t="str">
        <f>H3</f>
        <v>GUNAWAN HARTONO KUSUMA</v>
      </c>
      <c r="I41" s="332"/>
      <c r="J41" s="332"/>
      <c r="K41" s="333"/>
      <c r="L41" s="198"/>
    </row>
    <row r="42" spans="1:12" s="9" customFormat="1" ht="7.5" customHeight="1" x14ac:dyDescent="0.3">
      <c r="A42" s="191"/>
      <c r="B42" s="199"/>
      <c r="C42" s="200"/>
      <c r="D42" s="201"/>
      <c r="E42" s="202"/>
      <c r="F42" s="336" t="s">
        <v>18</v>
      </c>
      <c r="G42" s="203"/>
      <c r="H42" s="334"/>
      <c r="I42" s="334"/>
      <c r="J42" s="334"/>
      <c r="K42" s="335"/>
      <c r="L42" s="198"/>
    </row>
    <row r="43" spans="1:12" s="9" customFormat="1" ht="16.5" customHeight="1" x14ac:dyDescent="0.3">
      <c r="A43" s="191"/>
      <c r="B43" s="192" t="s">
        <v>2</v>
      </c>
      <c r="C43" s="193"/>
      <c r="D43" s="337">
        <f>D5</f>
        <v>45115</v>
      </c>
      <c r="E43" s="338"/>
      <c r="F43" s="336"/>
      <c r="G43" s="204"/>
      <c r="H43" s="339" t="str">
        <f>H5</f>
        <v>( NIKI SAE )</v>
      </c>
      <c r="I43" s="339"/>
      <c r="J43" s="339"/>
      <c r="K43" s="340"/>
      <c r="L43" s="205"/>
    </row>
    <row r="44" spans="1:12" s="9" customFormat="1" ht="7.5" customHeight="1" x14ac:dyDescent="0.3">
      <c r="A44" s="191"/>
      <c r="B44" s="199"/>
      <c r="C44" s="200"/>
      <c r="D44" s="201"/>
      <c r="E44" s="202"/>
      <c r="F44" s="336"/>
      <c r="G44" s="204"/>
      <c r="H44" s="341" t="str">
        <f>H6</f>
        <v>TULUNG AGUNG</v>
      </c>
      <c r="I44" s="341"/>
      <c r="J44" s="341"/>
      <c r="K44" s="342"/>
      <c r="L44" s="206"/>
    </row>
    <row r="45" spans="1:12" s="9" customFormat="1" ht="16.5" customHeight="1" x14ac:dyDescent="0.4">
      <c r="A45" s="191"/>
      <c r="B45" s="192" t="s">
        <v>3</v>
      </c>
      <c r="C45" s="193"/>
      <c r="D45" s="207" t="str">
        <f>D7</f>
        <v>G 4944</v>
      </c>
      <c r="E45" s="195"/>
      <c r="F45" s="208"/>
      <c r="G45" s="209"/>
      <c r="H45" s="343"/>
      <c r="I45" s="343"/>
      <c r="J45" s="343"/>
      <c r="K45" s="344"/>
      <c r="L45" s="206"/>
    </row>
    <row r="46" spans="1:12" s="9" customFormat="1" ht="7.5" customHeight="1" x14ac:dyDescent="0.45">
      <c r="A46" s="191"/>
      <c r="B46" s="210"/>
      <c r="C46" s="211"/>
      <c r="D46" s="212"/>
      <c r="E46" s="213"/>
      <c r="F46" s="214"/>
      <c r="G46" s="213"/>
      <c r="H46" s="213"/>
      <c r="I46" s="215"/>
      <c r="J46" s="215"/>
      <c r="K46" s="213"/>
      <c r="L46" s="216"/>
    </row>
    <row r="47" spans="1:12" s="9" customFormat="1" ht="14.25" thickBot="1" x14ac:dyDescent="0.3">
      <c r="A47" s="191"/>
      <c r="B47" s="217" t="s">
        <v>5</v>
      </c>
      <c r="C47" s="217" t="s">
        <v>6</v>
      </c>
      <c r="D47" s="218" t="s">
        <v>7</v>
      </c>
      <c r="E47" s="219"/>
      <c r="F47" s="220" t="s">
        <v>8</v>
      </c>
      <c r="G47" s="221"/>
      <c r="H47" s="217" t="s">
        <v>9</v>
      </c>
      <c r="I47" s="222" t="s">
        <v>10</v>
      </c>
      <c r="J47" s="222" t="s">
        <v>11</v>
      </c>
      <c r="K47" s="223" t="s">
        <v>20</v>
      </c>
      <c r="L47" s="224"/>
    </row>
    <row r="48" spans="1:12" s="9" customFormat="1" ht="9.9499999999999993" customHeight="1" thickTop="1" x14ac:dyDescent="0.25">
      <c r="A48" s="191"/>
      <c r="B48" s="225"/>
      <c r="C48" s="226"/>
      <c r="D48" s="227"/>
      <c r="E48" s="228"/>
      <c r="F48" s="229"/>
      <c r="G48" s="230"/>
      <c r="H48" s="225"/>
      <c r="I48" s="231"/>
      <c r="J48" s="231"/>
      <c r="K48" s="232"/>
      <c r="L48" s="224"/>
    </row>
    <row r="49" spans="1:12" s="9" customFormat="1" ht="14.1" customHeight="1" x14ac:dyDescent="0.25">
      <c r="A49" s="233">
        <v>1</v>
      </c>
      <c r="B49" s="234">
        <f t="shared" ref="B49:E64" ca="1" si="0">B11</f>
        <v>240</v>
      </c>
      <c r="C49" s="235" t="str">
        <f t="shared" ca="1" si="0"/>
        <v>LSN</v>
      </c>
      <c r="D49" s="236">
        <f t="shared" ca="1" si="0"/>
        <v>5</v>
      </c>
      <c r="E49" s="237" t="str">
        <f t="shared" ca="1" si="0"/>
        <v>CORRECTION FLUID JOYKO JK-01</v>
      </c>
      <c r="F49" s="238"/>
      <c r="G49" s="239"/>
      <c r="H49" s="240">
        <f t="shared" ref="H49:K64" ca="1" si="1">H11</f>
        <v>36000</v>
      </c>
      <c r="I49" s="241">
        <f t="shared" ca="1" si="1"/>
        <v>0.125</v>
      </c>
      <c r="J49" s="241" t="str">
        <f t="shared" ca="1" si="1"/>
        <v/>
      </c>
      <c r="K49" s="242">
        <f t="shared" ca="1" si="1"/>
        <v>7560000</v>
      </c>
      <c r="L49" s="224"/>
    </row>
    <row r="50" spans="1:12" s="9" customFormat="1" ht="14.1" customHeight="1" x14ac:dyDescent="0.25">
      <c r="A50" s="233">
        <v>2</v>
      </c>
      <c r="B50" s="234" t="str">
        <f t="shared" ca="1" si="0"/>
        <v/>
      </c>
      <c r="C50" s="235" t="str">
        <f t="shared" ca="1" si="0"/>
        <v/>
      </c>
      <c r="D50" s="236" t="str">
        <f t="shared" ca="1" si="0"/>
        <v/>
      </c>
      <c r="E50" s="237" t="str">
        <f t="shared" ca="1" si="0"/>
        <v/>
      </c>
      <c r="F50" s="238"/>
      <c r="G50" s="239"/>
      <c r="H50" s="240" t="str">
        <f t="shared" ca="1" si="1"/>
        <v/>
      </c>
      <c r="I50" s="241" t="str">
        <f t="shared" ca="1" si="1"/>
        <v/>
      </c>
      <c r="J50" s="241" t="str">
        <f t="shared" ca="1" si="1"/>
        <v/>
      </c>
      <c r="K50" s="242" t="str">
        <f t="shared" ca="1" si="1"/>
        <v/>
      </c>
      <c r="L50" s="224"/>
    </row>
    <row r="51" spans="1:12" s="9" customFormat="1" ht="14.1" customHeight="1" x14ac:dyDescent="0.25">
      <c r="A51" s="233">
        <v>3</v>
      </c>
      <c r="B51" s="234" t="str">
        <f t="shared" ca="1" si="0"/>
        <v/>
      </c>
      <c r="C51" s="235" t="str">
        <f t="shared" ca="1" si="0"/>
        <v/>
      </c>
      <c r="D51" s="236" t="str">
        <f t="shared" ca="1" si="0"/>
        <v/>
      </c>
      <c r="E51" s="237" t="str">
        <f t="shared" ca="1" si="0"/>
        <v/>
      </c>
      <c r="F51" s="238"/>
      <c r="G51" s="239"/>
      <c r="H51" s="240" t="str">
        <f t="shared" ca="1" si="1"/>
        <v/>
      </c>
      <c r="I51" s="241" t="str">
        <f t="shared" ca="1" si="1"/>
        <v/>
      </c>
      <c r="J51" s="241" t="str">
        <f t="shared" ca="1" si="1"/>
        <v/>
      </c>
      <c r="K51" s="242" t="str">
        <f t="shared" ca="1" si="1"/>
        <v/>
      </c>
      <c r="L51" s="224"/>
    </row>
    <row r="52" spans="1:12" s="9" customFormat="1" ht="14.1" customHeight="1" x14ac:dyDescent="0.25">
      <c r="A52" s="233">
        <v>4</v>
      </c>
      <c r="B52" s="234" t="str">
        <f t="shared" ca="1" si="0"/>
        <v/>
      </c>
      <c r="C52" s="235" t="str">
        <f t="shared" ca="1" si="0"/>
        <v/>
      </c>
      <c r="D52" s="236" t="str">
        <f t="shared" ca="1" si="0"/>
        <v/>
      </c>
      <c r="E52" s="237" t="str">
        <f t="shared" ca="1" si="0"/>
        <v/>
      </c>
      <c r="F52" s="238"/>
      <c r="G52" s="239"/>
      <c r="H52" s="240" t="str">
        <f t="shared" ca="1" si="1"/>
        <v/>
      </c>
      <c r="I52" s="241" t="str">
        <f t="shared" ca="1" si="1"/>
        <v/>
      </c>
      <c r="J52" s="241" t="str">
        <f t="shared" ca="1" si="1"/>
        <v/>
      </c>
      <c r="K52" s="242" t="str">
        <f t="shared" ca="1" si="1"/>
        <v/>
      </c>
      <c r="L52" s="224"/>
    </row>
    <row r="53" spans="1:12" s="9" customFormat="1" ht="14.1" customHeight="1" x14ac:dyDescent="0.25">
      <c r="A53" s="233">
        <v>5</v>
      </c>
      <c r="B53" s="234" t="str">
        <f t="shared" ca="1" si="0"/>
        <v/>
      </c>
      <c r="C53" s="235" t="str">
        <f t="shared" ca="1" si="0"/>
        <v/>
      </c>
      <c r="D53" s="236" t="str">
        <f t="shared" ca="1" si="0"/>
        <v/>
      </c>
      <c r="E53" s="237" t="str">
        <f t="shared" ca="1" si="0"/>
        <v/>
      </c>
      <c r="F53" s="238"/>
      <c r="G53" s="239"/>
      <c r="H53" s="240" t="str">
        <f t="shared" ca="1" si="1"/>
        <v/>
      </c>
      <c r="I53" s="241" t="str">
        <f t="shared" ca="1" si="1"/>
        <v/>
      </c>
      <c r="J53" s="241" t="str">
        <f t="shared" ca="1" si="1"/>
        <v/>
      </c>
      <c r="K53" s="242" t="str">
        <f t="shared" ca="1" si="1"/>
        <v/>
      </c>
      <c r="L53" s="224"/>
    </row>
    <row r="54" spans="1:12" s="9" customFormat="1" ht="14.1" customHeight="1" x14ac:dyDescent="0.25">
      <c r="A54" s="233">
        <v>6</v>
      </c>
      <c r="B54" s="234" t="str">
        <f t="shared" ca="1" si="0"/>
        <v/>
      </c>
      <c r="C54" s="235" t="str">
        <f t="shared" ca="1" si="0"/>
        <v/>
      </c>
      <c r="D54" s="236" t="str">
        <f t="shared" ca="1" si="0"/>
        <v/>
      </c>
      <c r="E54" s="237" t="str">
        <f t="shared" ca="1" si="0"/>
        <v/>
      </c>
      <c r="F54" s="238"/>
      <c r="G54" s="239"/>
      <c r="H54" s="240" t="str">
        <f t="shared" ca="1" si="1"/>
        <v/>
      </c>
      <c r="I54" s="241" t="str">
        <f t="shared" ca="1" si="1"/>
        <v/>
      </c>
      <c r="J54" s="241" t="str">
        <f t="shared" ca="1" si="1"/>
        <v/>
      </c>
      <c r="K54" s="242" t="str">
        <f t="shared" ca="1" si="1"/>
        <v/>
      </c>
      <c r="L54" s="224"/>
    </row>
    <row r="55" spans="1:12" s="9" customFormat="1" ht="14.1" customHeight="1" x14ac:dyDescent="0.25">
      <c r="A55" s="233">
        <v>7</v>
      </c>
      <c r="B55" s="234" t="str">
        <f t="shared" ca="1" si="0"/>
        <v/>
      </c>
      <c r="C55" s="235" t="str">
        <f t="shared" ca="1" si="0"/>
        <v/>
      </c>
      <c r="D55" s="236" t="str">
        <f t="shared" ca="1" si="0"/>
        <v/>
      </c>
      <c r="E55" s="237" t="str">
        <f t="shared" ca="1" si="0"/>
        <v/>
      </c>
      <c r="F55" s="238"/>
      <c r="G55" s="239"/>
      <c r="H55" s="240" t="str">
        <f t="shared" ca="1" si="1"/>
        <v/>
      </c>
      <c r="I55" s="241" t="str">
        <f t="shared" ca="1" si="1"/>
        <v/>
      </c>
      <c r="J55" s="241" t="str">
        <f t="shared" ca="1" si="1"/>
        <v/>
      </c>
      <c r="K55" s="242" t="str">
        <f t="shared" ca="1" si="1"/>
        <v/>
      </c>
      <c r="L55" s="224"/>
    </row>
    <row r="56" spans="1:12" s="9" customFormat="1" ht="14.1" customHeight="1" x14ac:dyDescent="0.25">
      <c r="A56" s="233">
        <v>8</v>
      </c>
      <c r="B56" s="234" t="str">
        <f t="shared" ca="1" si="0"/>
        <v/>
      </c>
      <c r="C56" s="235" t="str">
        <f t="shared" ca="1" si="0"/>
        <v/>
      </c>
      <c r="D56" s="236" t="str">
        <f t="shared" ca="1" si="0"/>
        <v/>
      </c>
      <c r="E56" s="237" t="str">
        <f t="shared" ca="1" si="0"/>
        <v/>
      </c>
      <c r="F56" s="238"/>
      <c r="G56" s="239"/>
      <c r="H56" s="240" t="str">
        <f t="shared" ca="1" si="1"/>
        <v/>
      </c>
      <c r="I56" s="241" t="str">
        <f t="shared" ca="1" si="1"/>
        <v/>
      </c>
      <c r="J56" s="241" t="str">
        <f t="shared" ca="1" si="1"/>
        <v/>
      </c>
      <c r="K56" s="242" t="str">
        <f t="shared" ca="1" si="1"/>
        <v/>
      </c>
      <c r="L56" s="224"/>
    </row>
    <row r="57" spans="1:12" s="9" customFormat="1" ht="14.1" customHeight="1" x14ac:dyDescent="0.25">
      <c r="A57" s="233">
        <v>9</v>
      </c>
      <c r="B57" s="234" t="str">
        <f t="shared" ca="1" si="0"/>
        <v/>
      </c>
      <c r="C57" s="235" t="str">
        <f t="shared" ca="1" si="0"/>
        <v/>
      </c>
      <c r="D57" s="236" t="str">
        <f t="shared" ca="1" si="0"/>
        <v/>
      </c>
      <c r="E57" s="237" t="str">
        <f t="shared" ca="1" si="0"/>
        <v/>
      </c>
      <c r="F57" s="238"/>
      <c r="G57" s="239"/>
      <c r="H57" s="240" t="str">
        <f t="shared" ca="1" si="1"/>
        <v/>
      </c>
      <c r="I57" s="241" t="str">
        <f t="shared" ca="1" si="1"/>
        <v/>
      </c>
      <c r="J57" s="241" t="str">
        <f t="shared" ca="1" si="1"/>
        <v/>
      </c>
      <c r="K57" s="242" t="str">
        <f t="shared" ca="1" si="1"/>
        <v/>
      </c>
      <c r="L57" s="224"/>
    </row>
    <row r="58" spans="1:12" s="9" customFormat="1" ht="14.1" customHeight="1" x14ac:dyDescent="0.25">
      <c r="A58" s="233">
        <v>10</v>
      </c>
      <c r="B58" s="234" t="str">
        <f t="shared" ca="1" si="0"/>
        <v/>
      </c>
      <c r="C58" s="235" t="str">
        <f t="shared" ca="1" si="0"/>
        <v/>
      </c>
      <c r="D58" s="236" t="str">
        <f t="shared" ca="1" si="0"/>
        <v/>
      </c>
      <c r="E58" s="237" t="str">
        <f t="shared" ca="1" si="0"/>
        <v/>
      </c>
      <c r="F58" s="238"/>
      <c r="G58" s="239"/>
      <c r="H58" s="240" t="str">
        <f t="shared" ca="1" si="1"/>
        <v/>
      </c>
      <c r="I58" s="241" t="str">
        <f t="shared" ca="1" si="1"/>
        <v/>
      </c>
      <c r="J58" s="241" t="str">
        <f t="shared" ca="1" si="1"/>
        <v/>
      </c>
      <c r="K58" s="242" t="str">
        <f t="shared" ca="1" si="1"/>
        <v/>
      </c>
      <c r="L58" s="224"/>
    </row>
    <row r="59" spans="1:12" s="9" customFormat="1" ht="14.1" customHeight="1" x14ac:dyDescent="0.25">
      <c r="A59" s="233">
        <v>11</v>
      </c>
      <c r="B59" s="234" t="str">
        <f t="shared" ca="1" si="0"/>
        <v/>
      </c>
      <c r="C59" s="235" t="str">
        <f t="shared" ca="1" si="0"/>
        <v/>
      </c>
      <c r="D59" s="236" t="str">
        <f t="shared" ca="1" si="0"/>
        <v/>
      </c>
      <c r="E59" s="237" t="str">
        <f t="shared" ca="1" si="0"/>
        <v/>
      </c>
      <c r="F59" s="238"/>
      <c r="G59" s="239"/>
      <c r="H59" s="240" t="str">
        <f t="shared" ca="1" si="1"/>
        <v/>
      </c>
      <c r="I59" s="241" t="str">
        <f t="shared" ca="1" si="1"/>
        <v/>
      </c>
      <c r="J59" s="241" t="str">
        <f t="shared" ca="1" si="1"/>
        <v/>
      </c>
      <c r="K59" s="242" t="str">
        <f t="shared" ca="1" si="1"/>
        <v/>
      </c>
      <c r="L59" s="224"/>
    </row>
    <row r="60" spans="1:12" s="9" customFormat="1" ht="14.1" customHeight="1" x14ac:dyDescent="0.25">
      <c r="A60" s="233">
        <v>12</v>
      </c>
      <c r="B60" s="234" t="str">
        <f t="shared" ca="1" si="0"/>
        <v/>
      </c>
      <c r="C60" s="235" t="str">
        <f t="shared" ca="1" si="0"/>
        <v/>
      </c>
      <c r="D60" s="236" t="str">
        <f t="shared" ca="1" si="0"/>
        <v/>
      </c>
      <c r="E60" s="237" t="str">
        <f t="shared" ca="1" si="0"/>
        <v/>
      </c>
      <c r="F60" s="238"/>
      <c r="G60" s="239"/>
      <c r="H60" s="240" t="str">
        <f t="shared" ca="1" si="1"/>
        <v/>
      </c>
      <c r="I60" s="241" t="str">
        <f t="shared" ca="1" si="1"/>
        <v/>
      </c>
      <c r="J60" s="241" t="str">
        <f t="shared" ca="1" si="1"/>
        <v/>
      </c>
      <c r="K60" s="242" t="str">
        <f t="shared" ca="1" si="1"/>
        <v/>
      </c>
      <c r="L60" s="224"/>
    </row>
    <row r="61" spans="1:12" s="9" customFormat="1" ht="14.1" customHeight="1" x14ac:dyDescent="0.25">
      <c r="A61" s="233">
        <v>13</v>
      </c>
      <c r="B61" s="234" t="str">
        <f t="shared" ca="1" si="0"/>
        <v/>
      </c>
      <c r="C61" s="235" t="str">
        <f t="shared" ca="1" si="0"/>
        <v/>
      </c>
      <c r="D61" s="236" t="str">
        <f t="shared" ca="1" si="0"/>
        <v/>
      </c>
      <c r="E61" s="237" t="str">
        <f t="shared" ca="1" si="0"/>
        <v/>
      </c>
      <c r="F61" s="238"/>
      <c r="G61" s="239"/>
      <c r="H61" s="240" t="str">
        <f t="shared" ca="1" si="1"/>
        <v/>
      </c>
      <c r="I61" s="241" t="str">
        <f t="shared" ca="1" si="1"/>
        <v/>
      </c>
      <c r="J61" s="241" t="str">
        <f t="shared" ca="1" si="1"/>
        <v/>
      </c>
      <c r="K61" s="242" t="str">
        <f t="shared" ca="1" si="1"/>
        <v/>
      </c>
      <c r="L61" s="224"/>
    </row>
    <row r="62" spans="1:12" s="9" customFormat="1" ht="14.1" customHeight="1" x14ac:dyDescent="0.25">
      <c r="A62" s="233">
        <v>14</v>
      </c>
      <c r="B62" s="234" t="str">
        <f t="shared" ca="1" si="0"/>
        <v/>
      </c>
      <c r="C62" s="235" t="str">
        <f t="shared" ca="1" si="0"/>
        <v/>
      </c>
      <c r="D62" s="236" t="str">
        <f t="shared" ca="1" si="0"/>
        <v/>
      </c>
      <c r="E62" s="237" t="str">
        <f t="shared" ca="1" si="0"/>
        <v/>
      </c>
      <c r="F62" s="238"/>
      <c r="G62" s="239"/>
      <c r="H62" s="240" t="str">
        <f t="shared" ca="1" si="1"/>
        <v/>
      </c>
      <c r="I62" s="241" t="str">
        <f t="shared" ca="1" si="1"/>
        <v/>
      </c>
      <c r="J62" s="241" t="str">
        <f t="shared" ca="1" si="1"/>
        <v/>
      </c>
      <c r="K62" s="242" t="str">
        <f t="shared" ca="1" si="1"/>
        <v/>
      </c>
      <c r="L62" s="224"/>
    </row>
    <row r="63" spans="1:12" s="9" customFormat="1" ht="14.1" customHeight="1" x14ac:dyDescent="0.25">
      <c r="A63" s="233">
        <v>15</v>
      </c>
      <c r="B63" s="234" t="str">
        <f t="shared" ca="1" si="0"/>
        <v/>
      </c>
      <c r="C63" s="235" t="str">
        <f t="shared" ca="1" si="0"/>
        <v/>
      </c>
      <c r="D63" s="236" t="str">
        <f t="shared" ca="1" si="0"/>
        <v/>
      </c>
      <c r="E63" s="237" t="str">
        <f t="shared" ca="1" si="0"/>
        <v/>
      </c>
      <c r="F63" s="238"/>
      <c r="G63" s="239"/>
      <c r="H63" s="240" t="str">
        <f t="shared" ca="1" si="1"/>
        <v/>
      </c>
      <c r="I63" s="241" t="str">
        <f t="shared" ca="1" si="1"/>
        <v/>
      </c>
      <c r="J63" s="241" t="str">
        <f t="shared" ca="1" si="1"/>
        <v/>
      </c>
      <c r="K63" s="242" t="str">
        <f t="shared" ca="1" si="1"/>
        <v/>
      </c>
      <c r="L63" s="224"/>
    </row>
    <row r="64" spans="1:12" s="9" customFormat="1" ht="14.1" customHeight="1" x14ac:dyDescent="0.25">
      <c r="A64" s="233">
        <v>16</v>
      </c>
      <c r="B64" s="234" t="str">
        <f t="shared" ca="1" si="0"/>
        <v/>
      </c>
      <c r="C64" s="235" t="str">
        <f t="shared" ca="1" si="0"/>
        <v/>
      </c>
      <c r="D64" s="236" t="str">
        <f t="shared" ca="1" si="0"/>
        <v/>
      </c>
      <c r="E64" s="237" t="str">
        <f t="shared" ca="1" si="0"/>
        <v/>
      </c>
      <c r="F64" s="238"/>
      <c r="G64" s="239"/>
      <c r="H64" s="240" t="str">
        <f t="shared" ca="1" si="1"/>
        <v/>
      </c>
      <c r="I64" s="241" t="str">
        <f t="shared" ca="1" si="1"/>
        <v/>
      </c>
      <c r="J64" s="241" t="str">
        <f t="shared" ca="1" si="1"/>
        <v/>
      </c>
      <c r="K64" s="242" t="str">
        <f t="shared" ca="1" si="1"/>
        <v/>
      </c>
      <c r="L64" s="224"/>
    </row>
    <row r="65" spans="1:12" s="9" customFormat="1" ht="9.9499999999999993" customHeight="1" x14ac:dyDescent="0.25">
      <c r="A65" s="191"/>
      <c r="B65" s="243"/>
      <c r="C65" s="243"/>
      <c r="D65" s="244"/>
      <c r="E65" s="245"/>
      <c r="F65" s="246"/>
      <c r="G65" s="247"/>
      <c r="H65" s="248"/>
      <c r="I65" s="249"/>
      <c r="J65" s="249"/>
      <c r="K65" s="250"/>
      <c r="L65" s="224"/>
    </row>
    <row r="66" spans="1:12" s="9" customFormat="1" ht="5.0999999999999996" customHeight="1" x14ac:dyDescent="0.25">
      <c r="A66" s="191"/>
      <c r="B66" s="251"/>
      <c r="C66" s="251"/>
      <c r="D66" s="252"/>
      <c r="E66" s="253"/>
      <c r="F66" s="253"/>
      <c r="G66" s="253"/>
      <c r="H66" s="253"/>
      <c r="I66" s="254"/>
      <c r="J66" s="312"/>
      <c r="K66" s="312"/>
      <c r="L66" s="216"/>
    </row>
    <row r="67" spans="1:12" s="9" customFormat="1" ht="16.5" customHeight="1" x14ac:dyDescent="0.3">
      <c r="A67" s="191"/>
      <c r="B67" s="255"/>
      <c r="C67" s="255"/>
      <c r="D67" s="212"/>
      <c r="E67" s="213"/>
      <c r="F67" s="213"/>
      <c r="G67" s="213"/>
      <c r="H67" s="213"/>
      <c r="I67" s="256" t="s">
        <v>21</v>
      </c>
      <c r="J67" s="320">
        <f ca="1">J29</f>
        <v>7560000</v>
      </c>
      <c r="K67" s="321"/>
      <c r="L67" s="224"/>
    </row>
    <row r="68" spans="1:12" s="9" customFormat="1" ht="5.0999999999999996" customHeight="1" x14ac:dyDescent="0.3">
      <c r="A68" s="191"/>
      <c r="B68" s="255"/>
      <c r="C68" s="255"/>
      <c r="D68" s="212"/>
      <c r="E68" s="213"/>
      <c r="F68" s="213"/>
      <c r="G68" s="213"/>
      <c r="H68" s="213"/>
      <c r="I68" s="257"/>
      <c r="J68" s="322"/>
      <c r="K68" s="322"/>
      <c r="L68" s="216"/>
    </row>
    <row r="69" spans="1:12" s="9" customFormat="1" ht="16.5" customHeight="1" x14ac:dyDescent="0.3">
      <c r="A69" s="191"/>
      <c r="B69" s="255"/>
      <c r="C69" s="255"/>
      <c r="D69" s="212"/>
      <c r="E69" s="213"/>
      <c r="F69" s="213"/>
      <c r="G69" s="213"/>
      <c r="H69" s="213"/>
      <c r="I69" s="256" t="s">
        <v>22</v>
      </c>
      <c r="J69" s="258">
        <f>J31</f>
        <v>0</v>
      </c>
      <c r="K69" s="259">
        <f ca="1">K31</f>
        <v>0</v>
      </c>
      <c r="L69" s="260"/>
    </row>
    <row r="70" spans="1:12" s="9" customFormat="1" ht="5.0999999999999996" customHeight="1" x14ac:dyDescent="0.3">
      <c r="A70" s="191"/>
      <c r="B70" s="255"/>
      <c r="C70" s="255"/>
      <c r="D70" s="212"/>
      <c r="E70" s="213"/>
      <c r="F70" s="213"/>
      <c r="G70" s="213"/>
      <c r="H70" s="213"/>
      <c r="I70" s="257"/>
      <c r="J70" s="312"/>
      <c r="K70" s="312"/>
      <c r="L70" s="216"/>
    </row>
    <row r="71" spans="1:12" s="9" customFormat="1" ht="16.5" customHeight="1" x14ac:dyDescent="0.3">
      <c r="A71" s="191"/>
      <c r="B71" s="261" t="s">
        <v>23</v>
      </c>
      <c r="C71" s="261"/>
      <c r="D71" s="212"/>
      <c r="E71" s="212" t="s">
        <v>24</v>
      </c>
      <c r="F71" s="213"/>
      <c r="G71" s="213"/>
      <c r="H71" s="213"/>
      <c r="I71" s="256" t="s">
        <v>25</v>
      </c>
      <c r="J71" s="320">
        <f ca="1">J33</f>
        <v>749189.18918918911</v>
      </c>
      <c r="K71" s="321"/>
      <c r="L71" s="262"/>
    </row>
    <row r="72" spans="1:12" s="9" customFormat="1" ht="5.0999999999999996" customHeight="1" x14ac:dyDescent="0.3">
      <c r="A72" s="191"/>
      <c r="B72" s="255"/>
      <c r="C72" s="255"/>
      <c r="D72" s="212"/>
      <c r="E72" s="213"/>
      <c r="F72" s="213"/>
      <c r="G72" s="213"/>
      <c r="H72" s="213"/>
      <c r="I72" s="257"/>
      <c r="J72" s="312"/>
      <c r="K72" s="312"/>
      <c r="L72" s="216"/>
    </row>
    <row r="73" spans="1:12" s="9" customFormat="1" ht="16.5" customHeight="1" x14ac:dyDescent="0.3">
      <c r="A73" s="191"/>
      <c r="B73" s="263"/>
      <c r="C73" s="264"/>
      <c r="D73" s="212"/>
      <c r="E73" s="212"/>
      <c r="F73" s="213"/>
      <c r="G73" s="213"/>
      <c r="H73" s="213"/>
      <c r="I73" s="256" t="s">
        <v>26</v>
      </c>
      <c r="J73" s="265"/>
      <c r="K73" s="266">
        <f ca="1">K35</f>
        <v>7560000</v>
      </c>
      <c r="L73" s="262"/>
    </row>
    <row r="74" spans="1:12" s="9" customFormat="1" ht="7.5" customHeight="1" x14ac:dyDescent="0.25">
      <c r="A74" s="267"/>
      <c r="B74" s="253"/>
      <c r="C74" s="253"/>
      <c r="D74" s="252"/>
      <c r="E74" s="268"/>
      <c r="F74" s="251"/>
      <c r="G74" s="213"/>
      <c r="H74" s="213"/>
      <c r="I74" s="269"/>
      <c r="J74" s="268"/>
      <c r="K74" s="251"/>
      <c r="L74" s="270"/>
    </row>
    <row r="75" spans="1:12" s="9" customFormat="1" ht="13.5" customHeight="1" x14ac:dyDescent="0.25">
      <c r="A75" s="191"/>
      <c r="B75" s="271" t="s">
        <v>27</v>
      </c>
      <c r="C75" s="253"/>
      <c r="D75" s="252"/>
      <c r="E75" s="213"/>
      <c r="F75" s="213"/>
      <c r="G75" s="213"/>
      <c r="H75" s="196"/>
      <c r="I75" s="272" t="s">
        <v>12</v>
      </c>
      <c r="J75" s="313" t="str">
        <f>J37</f>
        <v>NOVI / CONDRO</v>
      </c>
      <c r="K75" s="314"/>
      <c r="L75" s="216"/>
    </row>
    <row r="76" spans="1:12" s="9" customFormat="1" ht="13.5" customHeight="1" x14ac:dyDescent="0.25">
      <c r="A76" s="267"/>
      <c r="B76" s="273"/>
      <c r="C76" s="213"/>
      <c r="D76" s="238"/>
      <c r="E76" s="213"/>
      <c r="F76" s="213"/>
      <c r="G76" s="213"/>
      <c r="H76" s="196"/>
      <c r="I76" s="274" t="s">
        <v>13</v>
      </c>
      <c r="J76" s="313" t="str">
        <f>J38</f>
        <v/>
      </c>
      <c r="K76" s="314"/>
      <c r="L76" s="270"/>
    </row>
    <row r="77" spans="1:12" s="9" customFormat="1" ht="7.5" customHeight="1" x14ac:dyDescent="0.25">
      <c r="A77" s="267"/>
      <c r="B77" s="273"/>
      <c r="C77" s="213"/>
      <c r="D77" s="238"/>
      <c r="E77" s="213"/>
      <c r="F77" s="213"/>
      <c r="G77" s="213"/>
      <c r="H77" s="213"/>
      <c r="I77" s="269"/>
      <c r="J77" s="275"/>
      <c r="K77" s="275"/>
      <c r="L77" s="270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>E41</f>
        <v>23070009</v>
      </c>
      <c r="F79" s="100"/>
      <c r="G79" s="101" t="s">
        <v>16</v>
      </c>
      <c r="H79" s="315" t="str">
        <f>H41</f>
        <v>GUNAWAN HARTONO KUSUMA</v>
      </c>
      <c r="I79" s="315"/>
      <c r="J79" s="315"/>
      <c r="K79" s="316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19" t="s">
        <v>18</v>
      </c>
      <c r="G80" s="107"/>
      <c r="H80" s="317"/>
      <c r="I80" s="317"/>
      <c r="J80" s="317"/>
      <c r="K80" s="318"/>
      <c r="L80" s="102"/>
    </row>
    <row r="81" spans="1:12" s="9" customFormat="1" ht="16.5" customHeight="1" x14ac:dyDescent="0.3">
      <c r="A81" s="95"/>
      <c r="B81" s="96" t="s">
        <v>2</v>
      </c>
      <c r="C81" s="97"/>
      <c r="D81" s="304">
        <f>D43</f>
        <v>45115</v>
      </c>
      <c r="E81" s="305"/>
      <c r="F81" s="319"/>
      <c r="G81" s="108"/>
      <c r="H81" s="306" t="str">
        <f>H43</f>
        <v>( NIKI SAE )</v>
      </c>
      <c r="I81" s="306"/>
      <c r="J81" s="306"/>
      <c r="K81" s="307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19"/>
      <c r="G82" s="108"/>
      <c r="H82" s="308" t="str">
        <f>H44</f>
        <v>TULUNG AGUNG</v>
      </c>
      <c r="I82" s="308"/>
      <c r="J82" s="308"/>
      <c r="K82" s="309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>D45</f>
        <v>G 4944</v>
      </c>
      <c r="E83" s="99"/>
      <c r="F83" s="112"/>
      <c r="G83" s="113"/>
      <c r="H83" s="310"/>
      <c r="I83" s="310"/>
      <c r="J83" s="310"/>
      <c r="K83" s="311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240</v>
      </c>
      <c r="C87" s="139" t="str">
        <f t="shared" ca="1" si="2"/>
        <v>LSN</v>
      </c>
      <c r="D87" s="140">
        <f t="shared" ca="1" si="2"/>
        <v>5</v>
      </c>
      <c r="E87" s="141" t="str">
        <f t="shared" ca="1" si="2"/>
        <v>CORRECTION FLUID JOYKO JK-01</v>
      </c>
      <c r="F87" s="142"/>
      <c r="G87" s="143"/>
      <c r="H87" s="144">
        <f t="shared" ref="H87:K102" ca="1" si="3">H49</f>
        <v>36000</v>
      </c>
      <c r="I87" s="145">
        <f t="shared" ca="1" si="3"/>
        <v>0.125</v>
      </c>
      <c r="J87" s="145" t="str">
        <f t="shared" ca="1" si="3"/>
        <v/>
      </c>
      <c r="K87" s="146">
        <f t="shared" ca="1" si="3"/>
        <v>7560000</v>
      </c>
      <c r="L87" s="128"/>
    </row>
    <row r="88" spans="1:12" s="9" customFormat="1" ht="14.1" customHeight="1" x14ac:dyDescent="0.25">
      <c r="A88" s="137">
        <v>2</v>
      </c>
      <c r="B88" s="138" t="str">
        <f t="shared" ca="1" si="2"/>
        <v/>
      </c>
      <c r="C88" s="139" t="str">
        <f t="shared" ca="1" si="2"/>
        <v/>
      </c>
      <c r="D88" s="140" t="str">
        <f t="shared" ca="1" si="2"/>
        <v/>
      </c>
      <c r="E88" s="141" t="str">
        <f t="shared" ca="1" si="2"/>
        <v/>
      </c>
      <c r="F88" s="142"/>
      <c r="G88" s="143"/>
      <c r="H88" s="144" t="str">
        <f t="shared" ca="1" si="3"/>
        <v/>
      </c>
      <c r="I88" s="145" t="str">
        <f t="shared" ca="1" si="3"/>
        <v/>
      </c>
      <c r="J88" s="145" t="str">
        <f t="shared" ca="1" si="3"/>
        <v/>
      </c>
      <c r="K88" s="146" t="str">
        <f t="shared" ca="1" si="3"/>
        <v/>
      </c>
      <c r="L88" s="128"/>
    </row>
    <row r="89" spans="1:12" s="9" customFormat="1" ht="14.1" customHeight="1" x14ac:dyDescent="0.25">
      <c r="A89" s="137">
        <v>3</v>
      </c>
      <c r="B89" s="138" t="str">
        <f t="shared" ca="1" si="2"/>
        <v/>
      </c>
      <c r="C89" s="139" t="str">
        <f t="shared" ca="1" si="2"/>
        <v/>
      </c>
      <c r="D89" s="140" t="str">
        <f t="shared" ca="1" si="2"/>
        <v/>
      </c>
      <c r="E89" s="141" t="str">
        <f t="shared" ca="1" si="2"/>
        <v/>
      </c>
      <c r="F89" s="142"/>
      <c r="G89" s="143"/>
      <c r="H89" s="144" t="str">
        <f t="shared" ca="1" si="3"/>
        <v/>
      </c>
      <c r="I89" s="145" t="str">
        <f t="shared" ca="1" si="3"/>
        <v/>
      </c>
      <c r="J89" s="145" t="str">
        <f t="shared" ca="1" si="3"/>
        <v/>
      </c>
      <c r="K89" s="146" t="str">
        <f t="shared" ca="1" si="3"/>
        <v/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01"/>
      <c r="K104" s="301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02">
        <f ca="1">J67</f>
        <v>7560000</v>
      </c>
      <c r="K105" s="303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00"/>
      <c r="K106" s="300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01"/>
      <c r="K108" s="301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02">
        <f ca="1">J71</f>
        <v>749189.18918918911</v>
      </c>
      <c r="K109" s="303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01"/>
      <c r="K110" s="301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7560000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298" t="str">
        <f>J75</f>
        <v>NOVI / CONDRO</v>
      </c>
      <c r="K113" s="299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298" t="str">
        <f>J76</f>
        <v/>
      </c>
      <c r="K114" s="299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75"/>
  <sheetViews>
    <sheetView tabSelected="1" workbookViewId="0">
      <selection activeCell="E20" sqref="E20"/>
    </sheetView>
  </sheetViews>
  <sheetFormatPr defaultRowHeight="15" x14ac:dyDescent="0.25"/>
  <cols>
    <col min="10" max="10" width="9.140625" style="185"/>
  </cols>
  <sheetData>
    <row r="1" spans="1:13" x14ac:dyDescent="0.25">
      <c r="A1" t="str">
        <f>pointer</f>
        <v>[07-Hitung FP Keluar Juli 2023.xlsx]Invoice</v>
      </c>
    </row>
    <row r="2" spans="1:13" x14ac:dyDescent="0.25">
      <c r="A2" t="s">
        <v>14</v>
      </c>
      <c r="B2" t="s">
        <v>197</v>
      </c>
      <c r="C2" t="s">
        <v>198</v>
      </c>
      <c r="D2" t="s">
        <v>7</v>
      </c>
      <c r="E2" t="s">
        <v>137</v>
      </c>
      <c r="F2" t="s">
        <v>138</v>
      </c>
      <c r="G2" t="s">
        <v>199</v>
      </c>
      <c r="H2" t="s">
        <v>130</v>
      </c>
      <c r="I2" t="s">
        <v>200</v>
      </c>
      <c r="J2" s="185" t="s">
        <v>201</v>
      </c>
      <c r="K2" t="s">
        <v>140</v>
      </c>
      <c r="L2" t="s">
        <v>139</v>
      </c>
      <c r="M2" t="s">
        <v>202</v>
      </c>
    </row>
    <row r="3" spans="1:13" x14ac:dyDescent="0.25">
      <c r="A3">
        <f>ROW()-1</f>
        <v>2</v>
      </c>
      <c r="B3">
        <f>[2]Invoice!$A:$A</f>
        <v>0</v>
      </c>
    </row>
    <row r="4" spans="1:13" x14ac:dyDescent="0.25">
      <c r="A4">
        <f>ROW()</f>
        <v>4</v>
      </c>
      <c r="B4">
        <f>[2]Invoice!$A:$A</f>
        <v>0</v>
      </c>
    </row>
    <row r="5" spans="1:13" x14ac:dyDescent="0.25">
      <c r="A5">
        <f>ROW()</f>
        <v>5</v>
      </c>
      <c r="B5">
        <f>[2]Invoice!$A:$A</f>
        <v>0</v>
      </c>
    </row>
    <row r="6" spans="1:13" x14ac:dyDescent="0.25">
      <c r="A6">
        <f>ROW()</f>
        <v>6</v>
      </c>
      <c r="B6">
        <f>[2]Invoice!$A:$A</f>
        <v>0</v>
      </c>
    </row>
    <row r="7" spans="1:13" x14ac:dyDescent="0.25">
      <c r="A7">
        <f>ROW()</f>
        <v>7</v>
      </c>
      <c r="B7">
        <f>[2]Invoice!$A:$A</f>
        <v>0</v>
      </c>
    </row>
    <row r="8" spans="1:13" x14ac:dyDescent="0.25">
      <c r="A8">
        <f>ROW()</f>
        <v>8</v>
      </c>
      <c r="B8">
        <f>[2]Invoice!$A:$A</f>
        <v>0</v>
      </c>
    </row>
    <row r="9" spans="1:13" x14ac:dyDescent="0.25">
      <c r="A9">
        <f>ROW()</f>
        <v>9</v>
      </c>
      <c r="B9">
        <f>[2]Invoice!$A:$A</f>
        <v>0</v>
      </c>
    </row>
    <row r="10" spans="1:13" x14ac:dyDescent="0.25">
      <c r="A10">
        <f>ROW()</f>
        <v>10</v>
      </c>
      <c r="B10">
        <f>[2]Invoice!$A:$A</f>
        <v>1</v>
      </c>
    </row>
    <row r="11" spans="1:13" x14ac:dyDescent="0.25">
      <c r="A11">
        <f>ROW()</f>
        <v>11</v>
      </c>
      <c r="B11">
        <f>[2]Invoice!$A:$A</f>
        <v>2</v>
      </c>
    </row>
    <row r="12" spans="1:13" x14ac:dyDescent="0.25">
      <c r="A12">
        <f>ROW()</f>
        <v>12</v>
      </c>
      <c r="B12">
        <f>[2]Invoice!$A:$A</f>
        <v>3</v>
      </c>
    </row>
    <row r="13" spans="1:13" x14ac:dyDescent="0.25">
      <c r="A13">
        <f>ROW()</f>
        <v>13</v>
      </c>
      <c r="B13">
        <f>[2]Invoice!$A:$A</f>
        <v>4</v>
      </c>
    </row>
    <row r="14" spans="1:13" x14ac:dyDescent="0.25">
      <c r="A14">
        <f>ROW()</f>
        <v>14</v>
      </c>
      <c r="B14">
        <f>[2]Invoice!$A:$A</f>
        <v>5</v>
      </c>
    </row>
    <row r="15" spans="1:13" x14ac:dyDescent="0.25">
      <c r="A15">
        <f>ROW()</f>
        <v>15</v>
      </c>
      <c r="B15">
        <f>[2]Invoice!$A:$A</f>
        <v>6</v>
      </c>
    </row>
    <row r="16" spans="1:13" x14ac:dyDescent="0.25">
      <c r="A16">
        <f>ROW()</f>
        <v>16</v>
      </c>
      <c r="B16">
        <f>[2]Invoice!$A:$A</f>
        <v>7</v>
      </c>
    </row>
    <row r="17" spans="1:2" x14ac:dyDescent="0.25">
      <c r="A17">
        <f>ROW()</f>
        <v>17</v>
      </c>
      <c r="B17">
        <f>[2]Invoice!$A:$A</f>
        <v>8</v>
      </c>
    </row>
    <row r="18" spans="1:2" x14ac:dyDescent="0.25">
      <c r="A18">
        <f>ROW()</f>
        <v>18</v>
      </c>
      <c r="B18">
        <f>[2]Invoice!$A:$A</f>
        <v>9</v>
      </c>
    </row>
    <row r="19" spans="1:2" x14ac:dyDescent="0.25">
      <c r="A19">
        <f>ROW()</f>
        <v>19</v>
      </c>
      <c r="B19">
        <f>[2]Invoice!$A:$A</f>
        <v>10</v>
      </c>
    </row>
    <row r="20" spans="1:2" x14ac:dyDescent="0.25">
      <c r="A20">
        <f>ROW()</f>
        <v>20</v>
      </c>
      <c r="B20">
        <f>[2]Invoice!$A:$A</f>
        <v>11</v>
      </c>
    </row>
    <row r="21" spans="1:2" x14ac:dyDescent="0.25">
      <c r="A21">
        <f>ROW()</f>
        <v>21</v>
      </c>
      <c r="B21">
        <f>[2]Invoice!$A:$A</f>
        <v>12</v>
      </c>
    </row>
    <row r="22" spans="1:2" x14ac:dyDescent="0.25">
      <c r="A22">
        <f>ROW()</f>
        <v>22</v>
      </c>
      <c r="B22">
        <f>[2]Invoice!$A:$A</f>
        <v>13</v>
      </c>
    </row>
    <row r="23" spans="1:2" x14ac:dyDescent="0.25">
      <c r="A23">
        <f>ROW()</f>
        <v>23</v>
      </c>
      <c r="B23">
        <f>[2]Invoice!$A:$A</f>
        <v>14</v>
      </c>
    </row>
    <row r="24" spans="1:2" x14ac:dyDescent="0.25">
      <c r="A24">
        <f>ROW()</f>
        <v>24</v>
      </c>
      <c r="B24">
        <f>[2]Invoice!$A:$A</f>
        <v>15</v>
      </c>
    </row>
    <row r="25" spans="1:2" x14ac:dyDescent="0.25">
      <c r="A25">
        <f>ROW()</f>
        <v>25</v>
      </c>
      <c r="B25">
        <f>[2]Invoice!$A:$A</f>
        <v>16</v>
      </c>
    </row>
    <row r="26" spans="1:2" x14ac:dyDescent="0.25">
      <c r="A26">
        <f>ROW()</f>
        <v>26</v>
      </c>
      <c r="B26">
        <f>[2]Invoice!$A:$A</f>
        <v>0</v>
      </c>
    </row>
    <row r="27" spans="1:2" x14ac:dyDescent="0.25">
      <c r="A27">
        <f>ROW()</f>
        <v>27</v>
      </c>
      <c r="B27">
        <f>[2]Invoice!$A:$A</f>
        <v>0</v>
      </c>
    </row>
    <row r="28" spans="1:2" x14ac:dyDescent="0.25">
      <c r="A28">
        <f>ROW()</f>
        <v>28</v>
      </c>
      <c r="B28">
        <f>[2]Invoice!$A:$A</f>
        <v>0</v>
      </c>
    </row>
    <row r="29" spans="1:2" x14ac:dyDescent="0.25">
      <c r="A29">
        <f>ROW()</f>
        <v>29</v>
      </c>
      <c r="B29">
        <f>[2]Invoice!$A:$A</f>
        <v>0</v>
      </c>
    </row>
    <row r="30" spans="1:2" x14ac:dyDescent="0.25">
      <c r="A30">
        <f>ROW()</f>
        <v>30</v>
      </c>
      <c r="B30">
        <f>[2]Invoice!$A:$A</f>
        <v>0</v>
      </c>
    </row>
    <row r="31" spans="1:2" x14ac:dyDescent="0.25">
      <c r="A31">
        <f>ROW()</f>
        <v>31</v>
      </c>
      <c r="B31">
        <f>[2]Invoice!$A:$A</f>
        <v>0</v>
      </c>
    </row>
    <row r="32" spans="1:2" x14ac:dyDescent="0.25">
      <c r="A32">
        <f>ROW()</f>
        <v>32</v>
      </c>
      <c r="B32">
        <f>[2]Invoice!$A:$A</f>
        <v>0</v>
      </c>
    </row>
    <row r="33" spans="1:12" x14ac:dyDescent="0.25">
      <c r="A33">
        <f>ROW()</f>
        <v>33</v>
      </c>
      <c r="B33">
        <f>[2]Invoice!$A:$A</f>
        <v>0</v>
      </c>
    </row>
    <row r="34" spans="1:12" x14ac:dyDescent="0.25">
      <c r="A34">
        <f>ROW()</f>
        <v>34</v>
      </c>
      <c r="B34">
        <f>[2]Invoice!$A:$A</f>
        <v>0</v>
      </c>
    </row>
    <row r="35" spans="1:12" x14ac:dyDescent="0.25">
      <c r="A35">
        <f>ROW()</f>
        <v>35</v>
      </c>
      <c r="B35">
        <f>[2]Invoice!$A:$A</f>
        <v>0</v>
      </c>
    </row>
    <row r="36" spans="1:12" x14ac:dyDescent="0.25">
      <c r="A36">
        <f>ROW()</f>
        <v>36</v>
      </c>
      <c r="B36">
        <f>[2]Invoice!$A:$A</f>
        <v>0</v>
      </c>
    </row>
    <row r="37" spans="1:12" x14ac:dyDescent="0.25">
      <c r="A37">
        <f>ROW()</f>
        <v>37</v>
      </c>
      <c r="B37">
        <f>[2]Invoice!$A:$A</f>
        <v>0</v>
      </c>
    </row>
    <row r="38" spans="1:12" x14ac:dyDescent="0.25">
      <c r="A38">
        <f>ROW()</f>
        <v>38</v>
      </c>
      <c r="B38">
        <f>[2]Invoice!$A:$A</f>
        <v>0</v>
      </c>
    </row>
    <row r="39" spans="1:12" x14ac:dyDescent="0.25">
      <c r="A39">
        <f>ROW()</f>
        <v>39</v>
      </c>
      <c r="B39">
        <f>[2]Invoice!$A:$A</f>
        <v>0</v>
      </c>
    </row>
    <row r="40" spans="1:12" x14ac:dyDescent="0.25">
      <c r="C40" t="s">
        <v>1</v>
      </c>
      <c r="E40" t="s">
        <v>15</v>
      </c>
      <c r="F40">
        <v>23070001</v>
      </c>
      <c r="H40" t="s">
        <v>16</v>
      </c>
      <c r="I40" t="s">
        <v>77</v>
      </c>
    </row>
    <row r="41" spans="1:12" x14ac:dyDescent="0.25">
      <c r="G41" t="s">
        <v>18</v>
      </c>
    </row>
    <row r="42" spans="1:12" x14ac:dyDescent="0.25">
      <c r="C42" t="s">
        <v>2</v>
      </c>
      <c r="E42">
        <v>45111</v>
      </c>
      <c r="I42" t="s">
        <v>195</v>
      </c>
    </row>
    <row r="43" spans="1:12" x14ac:dyDescent="0.25">
      <c r="I43" t="s">
        <v>78</v>
      </c>
    </row>
    <row r="44" spans="1:12" x14ac:dyDescent="0.25">
      <c r="C44" t="s">
        <v>3</v>
      </c>
      <c r="E44" t="s">
        <v>196</v>
      </c>
    </row>
    <row r="46" spans="1:12" x14ac:dyDescent="0.25">
      <c r="C46" t="s">
        <v>5</v>
      </c>
      <c r="D46" t="s">
        <v>6</v>
      </c>
      <c r="E46" t="s">
        <v>7</v>
      </c>
      <c r="G46" t="s">
        <v>8</v>
      </c>
      <c r="I46" t="s">
        <v>9</v>
      </c>
      <c r="J46" s="185" t="s">
        <v>10</v>
      </c>
      <c r="K46" t="s">
        <v>11</v>
      </c>
      <c r="L46" t="s">
        <v>20</v>
      </c>
    </row>
    <row r="48" spans="1:12" x14ac:dyDescent="0.25">
      <c r="B48">
        <v>1</v>
      </c>
      <c r="C48">
        <v>2</v>
      </c>
      <c r="D48" t="s">
        <v>125</v>
      </c>
      <c r="F48" t="s">
        <v>127</v>
      </c>
      <c r="I48">
        <v>21600</v>
      </c>
      <c r="J48" s="185">
        <v>0.1</v>
      </c>
      <c r="L48">
        <v>38880</v>
      </c>
    </row>
    <row r="49" spans="2:12" x14ac:dyDescent="0.25">
      <c r="B49">
        <v>2</v>
      </c>
      <c r="C49">
        <v>20</v>
      </c>
      <c r="D49" t="s">
        <v>126</v>
      </c>
      <c r="F49" t="s">
        <v>128</v>
      </c>
      <c r="I49">
        <v>30000</v>
      </c>
      <c r="J49" s="185">
        <v>0.1</v>
      </c>
      <c r="L49">
        <v>540000</v>
      </c>
    </row>
    <row r="50" spans="2:12" x14ac:dyDescent="0.25">
      <c r="B50">
        <v>3</v>
      </c>
      <c r="L50">
        <v>0</v>
      </c>
    </row>
    <row r="51" spans="2:12" x14ac:dyDescent="0.25">
      <c r="B51">
        <v>4</v>
      </c>
      <c r="L51">
        <v>0</v>
      </c>
    </row>
    <row r="52" spans="2:12" x14ac:dyDescent="0.25">
      <c r="B52">
        <v>5</v>
      </c>
      <c r="L52">
        <v>0</v>
      </c>
    </row>
    <row r="53" spans="2:12" x14ac:dyDescent="0.25">
      <c r="B53">
        <v>6</v>
      </c>
      <c r="L53">
        <v>0</v>
      </c>
    </row>
    <row r="54" spans="2:12" x14ac:dyDescent="0.25">
      <c r="B54">
        <v>7</v>
      </c>
      <c r="L54">
        <v>0</v>
      </c>
    </row>
    <row r="55" spans="2:12" x14ac:dyDescent="0.25">
      <c r="B55">
        <v>8</v>
      </c>
      <c r="L55">
        <v>0</v>
      </c>
    </row>
    <row r="56" spans="2:12" x14ac:dyDescent="0.25">
      <c r="B56">
        <v>9</v>
      </c>
      <c r="L56">
        <v>0</v>
      </c>
    </row>
    <row r="57" spans="2:12" x14ac:dyDescent="0.25">
      <c r="B57">
        <v>10</v>
      </c>
      <c r="L57">
        <v>0</v>
      </c>
    </row>
    <row r="58" spans="2:12" x14ac:dyDescent="0.25">
      <c r="B58">
        <v>11</v>
      </c>
      <c r="L58">
        <v>0</v>
      </c>
    </row>
    <row r="59" spans="2:12" x14ac:dyDescent="0.25">
      <c r="B59">
        <v>12</v>
      </c>
      <c r="L59">
        <v>0</v>
      </c>
    </row>
    <row r="60" spans="2:12" x14ac:dyDescent="0.25">
      <c r="B60">
        <v>13</v>
      </c>
      <c r="L60">
        <v>0</v>
      </c>
    </row>
    <row r="61" spans="2:12" x14ac:dyDescent="0.25">
      <c r="B61">
        <v>14</v>
      </c>
      <c r="L61">
        <v>0</v>
      </c>
    </row>
    <row r="62" spans="2:12" x14ac:dyDescent="0.25">
      <c r="B62">
        <v>15</v>
      </c>
      <c r="L62">
        <v>0</v>
      </c>
    </row>
    <row r="63" spans="2:12" x14ac:dyDescent="0.25">
      <c r="B63">
        <v>16</v>
      </c>
      <c r="L63">
        <v>0</v>
      </c>
    </row>
    <row r="66" spans="3:12" x14ac:dyDescent="0.25">
      <c r="J66" s="185" t="s">
        <v>21</v>
      </c>
      <c r="K66">
        <v>578880</v>
      </c>
    </row>
    <row r="68" spans="3:12" x14ac:dyDescent="0.25">
      <c r="J68" s="185" t="s">
        <v>22</v>
      </c>
      <c r="L68">
        <v>0</v>
      </c>
    </row>
    <row r="70" spans="3:12" x14ac:dyDescent="0.25">
      <c r="C70" t="s">
        <v>23</v>
      </c>
      <c r="F70" t="s">
        <v>24</v>
      </c>
      <c r="J70" s="185" t="s">
        <v>25</v>
      </c>
      <c r="K70">
        <v>57366.486486486487</v>
      </c>
    </row>
    <row r="72" spans="3:12" x14ac:dyDescent="0.25">
      <c r="J72" s="185" t="s">
        <v>26</v>
      </c>
      <c r="L72">
        <v>578880</v>
      </c>
    </row>
    <row r="74" spans="3:12" x14ac:dyDescent="0.25">
      <c r="C74" t="s">
        <v>27</v>
      </c>
      <c r="J74" s="185" t="s">
        <v>12</v>
      </c>
      <c r="K74" t="s">
        <v>129</v>
      </c>
    </row>
    <row r="75" spans="3:12" x14ac:dyDescent="0.25">
      <c r="J75" s="185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activeCell="B18" sqref="B18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6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92</v>
      </c>
      <c r="B3" t="s">
        <v>91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81</v>
      </c>
      <c r="B5" t="s">
        <v>82</v>
      </c>
      <c r="D5" t="s">
        <v>83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59</v>
      </c>
      <c r="B6" t="s">
        <v>61</v>
      </c>
      <c r="C6" t="s">
        <v>60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85</v>
      </c>
      <c r="B7" t="s">
        <v>61</v>
      </c>
      <c r="C7" t="s">
        <v>60</v>
      </c>
      <c r="D7" t="s">
        <v>19</v>
      </c>
      <c r="E7" s="85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68</v>
      </c>
      <c r="B8" t="s">
        <v>69</v>
      </c>
      <c r="D8" t="s">
        <v>70</v>
      </c>
      <c r="E8" s="85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76</v>
      </c>
      <c r="B9" t="s">
        <v>77</v>
      </c>
      <c r="D9" t="s">
        <v>78</v>
      </c>
      <c r="E9" s="85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87</v>
      </c>
      <c r="B10" t="s">
        <v>79</v>
      </c>
      <c r="D10" t="s">
        <v>80</v>
      </c>
      <c r="E10" s="85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97</v>
      </c>
      <c r="B11" t="s">
        <v>99</v>
      </c>
      <c r="D11" t="s">
        <v>98</v>
      </c>
      <c r="E11" s="85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93</v>
      </c>
      <c r="B13" t="s">
        <v>66</v>
      </c>
      <c r="D13" t="s">
        <v>67</v>
      </c>
      <c r="E13" s="85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71</v>
      </c>
      <c r="B14" t="s">
        <v>72</v>
      </c>
      <c r="C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94</v>
      </c>
      <c r="B15" t="s">
        <v>65</v>
      </c>
      <c r="C15" t="s">
        <v>63</v>
      </c>
      <c r="D15" t="s">
        <v>64</v>
      </c>
      <c r="E15" s="85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102</v>
      </c>
      <c r="B16" t="s">
        <v>102</v>
      </c>
      <c r="C16" t="s">
        <v>103</v>
      </c>
      <c r="D16" t="s">
        <v>104</v>
      </c>
      <c r="E16" s="85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88</v>
      </c>
      <c r="B17" t="s">
        <v>89</v>
      </c>
      <c r="C17" t="s">
        <v>90</v>
      </c>
      <c r="D17" t="s">
        <v>19</v>
      </c>
      <c r="E17" s="85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62</v>
      </c>
      <c r="B18" t="s">
        <v>119</v>
      </c>
      <c r="C18" t="s">
        <v>118</v>
      </c>
      <c r="D18" t="s">
        <v>29</v>
      </c>
      <c r="E18" s="85" t="str">
        <f>CONCATENATE(Table2[[#This Row],[b]],IF(Table2[[#This Row],[c]]=""," ",CONCATENATE(" ",Table2[[#This Row],[c]]," ")),Table2[[#This Row],[d]])</f>
        <v>MUHAMMAD AGUS MUNADI ( SINAR BHAKTI ) YOGYAKARTA</v>
      </c>
    </row>
    <row r="19" spans="1:5" x14ac:dyDescent="0.25">
      <c r="A19" t="s">
        <v>95</v>
      </c>
      <c r="B19" t="s">
        <v>114</v>
      </c>
      <c r="D19" t="s">
        <v>96</v>
      </c>
      <c r="E19" s="85" t="str">
        <f>CONCATENATE(Table2[[#This Row],[b]],IF(Table2[[#This Row],[c]]=""," ",CONCATENATE(" ",Table2[[#This Row],[c]]," ")),Table2[[#This Row],[d]])</f>
        <v>CV LANCAR JAYA SENTOSA MALANG</v>
      </c>
    </row>
    <row r="20" spans="1:5" x14ac:dyDescent="0.25">
      <c r="A20" t="s">
        <v>108</v>
      </c>
      <c r="B20" t="s">
        <v>109</v>
      </c>
      <c r="D20" t="s">
        <v>110</v>
      </c>
      <c r="E20" s="85" t="str">
        <f>CONCATENATE(Table2[[#This Row],[b]],IF(Table2[[#This Row],[c]]=""," ",CONCATENATE(" ",Table2[[#This Row],[c]]," ")),Table2[[#This Row],[d]])</f>
        <v>CV PULAU ATEKA NUSANTARA SURABAYA</v>
      </c>
    </row>
    <row r="21" spans="1:5" x14ac:dyDescent="0.25">
      <c r="A21" t="s">
        <v>113</v>
      </c>
      <c r="B21" t="s">
        <v>111</v>
      </c>
      <c r="C21" t="s">
        <v>112</v>
      </c>
      <c r="D21" t="s">
        <v>74</v>
      </c>
      <c r="E21" s="85" t="str">
        <f>CONCATENATE(Table2[[#This Row],[b]],IF(Table2[[#This Row],[c]]=""," ",CONCATENATE(" ",Table2[[#This Row],[c]]," ")),Table2[[#This Row],[d]])</f>
        <v>SETIAWAN BUDIONO ( PRIMA ) PEKALONGAN</v>
      </c>
    </row>
    <row r="22" spans="1:5" x14ac:dyDescent="0.25">
      <c r="A22" t="s">
        <v>115</v>
      </c>
      <c r="B22" t="s">
        <v>116</v>
      </c>
      <c r="C22" t="s">
        <v>117</v>
      </c>
      <c r="D22" t="s">
        <v>67</v>
      </c>
      <c r="E22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2023-07-08T08:50:14Z</dcterms:modified>
</cp:coreProperties>
</file>