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2 FEBRUARI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390" i="1" l="1"/>
  <c r="N389" i="1"/>
  <c r="N374" i="1" l="1"/>
  <c r="G14" i="3" l="1"/>
  <c r="G13" i="3"/>
  <c r="G12" i="3"/>
  <c r="G11" i="3"/>
  <c r="G10" i="3"/>
  <c r="G9" i="3"/>
  <c r="G8" i="3"/>
  <c r="G7" i="3"/>
  <c r="G6" i="3"/>
  <c r="F6" i="3"/>
  <c r="G5" i="3"/>
  <c r="B5" i="3"/>
  <c r="G4" i="3"/>
  <c r="B4" i="3"/>
  <c r="A93" i="2" s="1"/>
  <c r="K93" i="2" s="1"/>
  <c r="G3" i="3"/>
  <c r="G2" i="3"/>
  <c r="G1" i="17"/>
  <c r="D1" i="17" s="1"/>
  <c r="E1" i="17" s="1"/>
  <c r="G1" i="14"/>
  <c r="D1" i="14" s="1"/>
  <c r="G1" i="13"/>
  <c r="F1" i="13" s="1"/>
  <c r="G1" i="12"/>
  <c r="F1" i="12" s="1"/>
  <c r="G1" i="11"/>
  <c r="D1" i="11" s="1"/>
  <c r="G1" i="9"/>
  <c r="D1" i="9" s="1"/>
  <c r="G1" i="8"/>
  <c r="D1" i="8" s="1"/>
  <c r="F1" i="10"/>
  <c r="C1" i="10" s="1"/>
  <c r="D1" i="10" s="1"/>
  <c r="G1" i="6"/>
  <c r="D1" i="6" s="1"/>
  <c r="E1" i="6" s="1"/>
  <c r="B8" i="6" s="1"/>
  <c r="G1" i="5"/>
  <c r="F1" i="5" s="1"/>
  <c r="G1" i="7"/>
  <c r="F1" i="7" s="1"/>
  <c r="G1" i="4"/>
  <c r="D1" i="4" s="1"/>
  <c r="E1" i="4" s="1"/>
  <c r="AT923" i="1"/>
  <c r="AQ923" i="1"/>
  <c r="AR923" i="1" s="1"/>
  <c r="AN923" i="1"/>
  <c r="AJ923" i="1"/>
  <c r="AM923" i="1" s="1"/>
  <c r="AH923" i="1"/>
  <c r="AG923" i="1"/>
  <c r="X923" i="1"/>
  <c r="AC923" i="1" s="1"/>
  <c r="D923" i="1"/>
  <c r="AF923" i="1" s="1"/>
  <c r="C923" i="1"/>
  <c r="B923" i="1"/>
  <c r="AT922" i="1"/>
  <c r="AQ922" i="1"/>
  <c r="AR922" i="1" s="1"/>
  <c r="AN922" i="1"/>
  <c r="AJ922" i="1"/>
  <c r="AM922" i="1" s="1"/>
  <c r="AH922" i="1"/>
  <c r="AG922" i="1"/>
  <c r="X922" i="1"/>
  <c r="AC922" i="1" s="1"/>
  <c r="D922" i="1"/>
  <c r="AF922" i="1" s="1"/>
  <c r="C922" i="1"/>
  <c r="B922" i="1"/>
  <c r="AT921" i="1"/>
  <c r="AQ921" i="1"/>
  <c r="AR921" i="1" s="1"/>
  <c r="AN921" i="1"/>
  <c r="AJ921" i="1"/>
  <c r="AM921" i="1" s="1"/>
  <c r="AH921" i="1"/>
  <c r="AG921" i="1"/>
  <c r="X921" i="1"/>
  <c r="AC921" i="1" s="1"/>
  <c r="D921" i="1"/>
  <c r="AF921" i="1" s="1"/>
  <c r="C921" i="1"/>
  <c r="B921" i="1"/>
  <c r="AT920" i="1"/>
  <c r="AQ920" i="1"/>
  <c r="AR920" i="1" s="1"/>
  <c r="AN920" i="1"/>
  <c r="AJ920" i="1"/>
  <c r="AM920" i="1" s="1"/>
  <c r="AH920" i="1"/>
  <c r="AG920" i="1"/>
  <c r="X920" i="1"/>
  <c r="AC920" i="1" s="1"/>
  <c r="D920" i="1"/>
  <c r="AF920" i="1" s="1"/>
  <c r="C920" i="1"/>
  <c r="B920" i="1"/>
  <c r="AT919" i="1"/>
  <c r="AQ919" i="1"/>
  <c r="AR919" i="1" s="1"/>
  <c r="AN919" i="1"/>
  <c r="AJ919" i="1"/>
  <c r="AM919" i="1" s="1"/>
  <c r="AH919" i="1"/>
  <c r="AG919" i="1"/>
  <c r="X919" i="1"/>
  <c r="AC919" i="1" s="1"/>
  <c r="D919" i="1"/>
  <c r="AF919" i="1" s="1"/>
  <c r="C919" i="1"/>
  <c r="B919" i="1"/>
  <c r="AT918" i="1"/>
  <c r="AQ918" i="1"/>
  <c r="AR918" i="1" s="1"/>
  <c r="AN918" i="1"/>
  <c r="AJ918" i="1"/>
  <c r="AM918" i="1" s="1"/>
  <c r="AH918" i="1"/>
  <c r="AG918" i="1"/>
  <c r="X918" i="1"/>
  <c r="AC918" i="1" s="1"/>
  <c r="D918" i="1"/>
  <c r="AF918" i="1" s="1"/>
  <c r="C918" i="1"/>
  <c r="B918" i="1"/>
  <c r="AT917" i="1"/>
  <c r="AQ917" i="1"/>
  <c r="AR917" i="1" s="1"/>
  <c r="AN917" i="1"/>
  <c r="AJ917" i="1"/>
  <c r="AM917" i="1" s="1"/>
  <c r="AH917" i="1"/>
  <c r="AG917" i="1"/>
  <c r="X917" i="1"/>
  <c r="AC917" i="1" s="1"/>
  <c r="D917" i="1"/>
  <c r="AF917" i="1" s="1"/>
  <c r="C917" i="1"/>
  <c r="B917" i="1"/>
  <c r="AT916" i="1"/>
  <c r="AQ916" i="1"/>
  <c r="AR916" i="1" s="1"/>
  <c r="AN916" i="1"/>
  <c r="AJ916" i="1"/>
  <c r="AM916" i="1" s="1"/>
  <c r="AH916" i="1"/>
  <c r="AG916" i="1"/>
  <c r="X916" i="1"/>
  <c r="AC916" i="1" s="1"/>
  <c r="D916" i="1"/>
  <c r="AF916" i="1" s="1"/>
  <c r="C916" i="1"/>
  <c r="B916" i="1"/>
  <c r="AT915" i="1"/>
  <c r="AQ915" i="1"/>
  <c r="AR915" i="1" s="1"/>
  <c r="AN915" i="1"/>
  <c r="AJ915" i="1"/>
  <c r="AM915" i="1" s="1"/>
  <c r="AH915" i="1"/>
  <c r="AG915" i="1"/>
  <c r="X915" i="1"/>
  <c r="AC915" i="1" s="1"/>
  <c r="D915" i="1"/>
  <c r="AF915" i="1" s="1"/>
  <c r="C915" i="1"/>
  <c r="B915" i="1"/>
  <c r="AT914" i="1"/>
  <c r="AQ914" i="1"/>
  <c r="AR914" i="1" s="1"/>
  <c r="AN914" i="1"/>
  <c r="AJ914" i="1"/>
  <c r="AM914" i="1" s="1"/>
  <c r="AH914" i="1"/>
  <c r="AG914" i="1"/>
  <c r="X914" i="1"/>
  <c r="AC914" i="1" s="1"/>
  <c r="D914" i="1"/>
  <c r="AF914" i="1" s="1"/>
  <c r="C914" i="1"/>
  <c r="B914" i="1"/>
  <c r="AT913" i="1"/>
  <c r="AQ913" i="1"/>
  <c r="AR913" i="1" s="1"/>
  <c r="AN913" i="1"/>
  <c r="AJ913" i="1"/>
  <c r="AM913" i="1" s="1"/>
  <c r="AH913" i="1"/>
  <c r="AG913" i="1"/>
  <c r="X913" i="1"/>
  <c r="AC913" i="1" s="1"/>
  <c r="D913" i="1"/>
  <c r="AF913" i="1" s="1"/>
  <c r="C913" i="1"/>
  <c r="B913" i="1"/>
  <c r="AT912" i="1"/>
  <c r="AQ912" i="1"/>
  <c r="AR912" i="1" s="1"/>
  <c r="AN912" i="1"/>
  <c r="AJ912" i="1"/>
  <c r="AM912" i="1" s="1"/>
  <c r="AH912" i="1"/>
  <c r="AG912" i="1"/>
  <c r="X912" i="1"/>
  <c r="AC912" i="1" s="1"/>
  <c r="D912" i="1"/>
  <c r="AF912" i="1" s="1"/>
  <c r="C912" i="1"/>
  <c r="B912" i="1"/>
  <c r="AT911" i="1"/>
  <c r="AQ911" i="1"/>
  <c r="AR911" i="1" s="1"/>
  <c r="AN911" i="1"/>
  <c r="AJ911" i="1"/>
  <c r="AM911" i="1" s="1"/>
  <c r="AH911" i="1"/>
  <c r="AG911" i="1"/>
  <c r="X911" i="1"/>
  <c r="AC911" i="1" s="1"/>
  <c r="D911" i="1"/>
  <c r="AF911" i="1" s="1"/>
  <c r="C911" i="1"/>
  <c r="B911" i="1"/>
  <c r="AT910" i="1"/>
  <c r="AQ910" i="1"/>
  <c r="AR910" i="1" s="1"/>
  <c r="AN910" i="1"/>
  <c r="AJ910" i="1"/>
  <c r="AM910" i="1" s="1"/>
  <c r="AH910" i="1"/>
  <c r="AG910" i="1"/>
  <c r="X910" i="1"/>
  <c r="AC910" i="1" s="1"/>
  <c r="D910" i="1"/>
  <c r="AF910" i="1" s="1"/>
  <c r="C910" i="1"/>
  <c r="B910" i="1"/>
  <c r="AT909" i="1"/>
  <c r="AQ909" i="1"/>
  <c r="AR909" i="1" s="1"/>
  <c r="AN909" i="1"/>
  <c r="AJ909" i="1"/>
  <c r="AM909" i="1" s="1"/>
  <c r="AH909" i="1"/>
  <c r="AG909" i="1"/>
  <c r="X909" i="1"/>
  <c r="AC909" i="1" s="1"/>
  <c r="D909" i="1"/>
  <c r="AF909" i="1" s="1"/>
  <c r="C909" i="1"/>
  <c r="B909" i="1"/>
  <c r="AT908" i="1"/>
  <c r="AQ908" i="1"/>
  <c r="AR908" i="1" s="1"/>
  <c r="AN908" i="1"/>
  <c r="AJ908" i="1"/>
  <c r="AM908" i="1" s="1"/>
  <c r="AH908" i="1"/>
  <c r="AG908" i="1"/>
  <c r="X908" i="1"/>
  <c r="AC908" i="1" s="1"/>
  <c r="D908" i="1"/>
  <c r="AF908" i="1" s="1"/>
  <c r="C908" i="1"/>
  <c r="B908" i="1"/>
  <c r="AT907" i="1"/>
  <c r="AQ907" i="1"/>
  <c r="AR907" i="1" s="1"/>
  <c r="AN907" i="1"/>
  <c r="AJ907" i="1"/>
  <c r="AM907" i="1" s="1"/>
  <c r="AH907" i="1"/>
  <c r="AG907" i="1"/>
  <c r="X907" i="1"/>
  <c r="AC907" i="1" s="1"/>
  <c r="D907" i="1"/>
  <c r="AF907" i="1" s="1"/>
  <c r="C907" i="1"/>
  <c r="B907" i="1"/>
  <c r="AT906" i="1"/>
  <c r="AQ906" i="1"/>
  <c r="AR906" i="1" s="1"/>
  <c r="AN906" i="1"/>
  <c r="AJ906" i="1"/>
  <c r="AM906" i="1" s="1"/>
  <c r="AH906" i="1"/>
  <c r="AG906" i="1"/>
  <c r="X906" i="1"/>
  <c r="AC906" i="1" s="1"/>
  <c r="D906" i="1"/>
  <c r="AF906" i="1" s="1"/>
  <c r="C906" i="1"/>
  <c r="B906" i="1"/>
  <c r="AT905" i="1"/>
  <c r="AQ905" i="1"/>
  <c r="AR905" i="1" s="1"/>
  <c r="AN905" i="1"/>
  <c r="AJ905" i="1"/>
  <c r="AM905" i="1" s="1"/>
  <c r="AH905" i="1"/>
  <c r="AG905" i="1"/>
  <c r="X905" i="1"/>
  <c r="AC905" i="1" s="1"/>
  <c r="D905" i="1"/>
  <c r="AF905" i="1" s="1"/>
  <c r="C905" i="1"/>
  <c r="B905" i="1"/>
  <c r="AT904" i="1"/>
  <c r="AQ904" i="1"/>
  <c r="AR904" i="1" s="1"/>
  <c r="AN904" i="1"/>
  <c r="AJ904" i="1"/>
  <c r="AM904" i="1" s="1"/>
  <c r="AH904" i="1"/>
  <c r="AG904" i="1"/>
  <c r="X904" i="1"/>
  <c r="AC904" i="1" s="1"/>
  <c r="D904" i="1"/>
  <c r="AF904" i="1" s="1"/>
  <c r="C904" i="1"/>
  <c r="B904" i="1"/>
  <c r="AT903" i="1"/>
  <c r="AQ903" i="1"/>
  <c r="AR903" i="1" s="1"/>
  <c r="AN903" i="1"/>
  <c r="AJ903" i="1"/>
  <c r="AM903" i="1" s="1"/>
  <c r="AH903" i="1"/>
  <c r="AG903" i="1"/>
  <c r="X903" i="1"/>
  <c r="AC903" i="1" s="1"/>
  <c r="D903" i="1"/>
  <c r="AF903" i="1" s="1"/>
  <c r="C903" i="1"/>
  <c r="B903" i="1"/>
  <c r="AT902" i="1"/>
  <c r="AQ902" i="1"/>
  <c r="AR902" i="1" s="1"/>
  <c r="AN902" i="1"/>
  <c r="AJ902" i="1"/>
  <c r="AM902" i="1" s="1"/>
  <c r="AH902" i="1"/>
  <c r="AG902" i="1"/>
  <c r="X902" i="1"/>
  <c r="AC902" i="1" s="1"/>
  <c r="D902" i="1"/>
  <c r="AF902" i="1" s="1"/>
  <c r="C902" i="1"/>
  <c r="B902" i="1"/>
  <c r="AT901" i="1"/>
  <c r="AQ901" i="1"/>
  <c r="AR901" i="1" s="1"/>
  <c r="AN901" i="1"/>
  <c r="AJ901" i="1"/>
  <c r="AM901" i="1" s="1"/>
  <c r="AH901" i="1"/>
  <c r="AG901" i="1"/>
  <c r="X901" i="1"/>
  <c r="AC901" i="1" s="1"/>
  <c r="D901" i="1"/>
  <c r="AF901" i="1" s="1"/>
  <c r="C901" i="1"/>
  <c r="B901" i="1"/>
  <c r="AT900" i="1"/>
  <c r="AQ900" i="1"/>
  <c r="AR900" i="1" s="1"/>
  <c r="AN900" i="1"/>
  <c r="AJ900" i="1"/>
  <c r="AM900" i="1" s="1"/>
  <c r="AH900" i="1"/>
  <c r="AG900" i="1"/>
  <c r="X900" i="1"/>
  <c r="AC900" i="1" s="1"/>
  <c r="D900" i="1"/>
  <c r="AF900" i="1" s="1"/>
  <c r="C900" i="1"/>
  <c r="B900" i="1"/>
  <c r="AT899" i="1"/>
  <c r="AQ899" i="1"/>
  <c r="AR899" i="1" s="1"/>
  <c r="AN899" i="1"/>
  <c r="AJ899" i="1"/>
  <c r="AM899" i="1" s="1"/>
  <c r="AH899" i="1"/>
  <c r="AG899" i="1"/>
  <c r="X899" i="1"/>
  <c r="AC899" i="1" s="1"/>
  <c r="D899" i="1"/>
  <c r="AF899" i="1" s="1"/>
  <c r="C899" i="1"/>
  <c r="B899" i="1"/>
  <c r="AT898" i="1"/>
  <c r="AQ898" i="1"/>
  <c r="AR898" i="1" s="1"/>
  <c r="AN898" i="1"/>
  <c r="AJ898" i="1"/>
  <c r="AM898" i="1" s="1"/>
  <c r="AH898" i="1"/>
  <c r="AG898" i="1"/>
  <c r="X898" i="1"/>
  <c r="AC898" i="1" s="1"/>
  <c r="D898" i="1"/>
  <c r="AF898" i="1" s="1"/>
  <c r="C898" i="1"/>
  <c r="B898" i="1"/>
  <c r="AT897" i="1"/>
  <c r="AQ897" i="1"/>
  <c r="AR897" i="1" s="1"/>
  <c r="AN897" i="1"/>
  <c r="AJ897" i="1"/>
  <c r="AM897" i="1" s="1"/>
  <c r="AH897" i="1"/>
  <c r="AG897" i="1"/>
  <c r="X897" i="1"/>
  <c r="AC897" i="1" s="1"/>
  <c r="D897" i="1"/>
  <c r="AF897" i="1" s="1"/>
  <c r="C897" i="1"/>
  <c r="B897" i="1"/>
  <c r="AT896" i="1"/>
  <c r="AQ896" i="1"/>
  <c r="AR896" i="1" s="1"/>
  <c r="AN896" i="1"/>
  <c r="AJ896" i="1"/>
  <c r="AM896" i="1" s="1"/>
  <c r="AH896" i="1"/>
  <c r="AG896" i="1"/>
  <c r="X896" i="1"/>
  <c r="AC896" i="1" s="1"/>
  <c r="D896" i="1"/>
  <c r="AF896" i="1" s="1"/>
  <c r="C896" i="1"/>
  <c r="B896" i="1"/>
  <c r="AT895" i="1"/>
  <c r="AQ895" i="1"/>
  <c r="AR895" i="1" s="1"/>
  <c r="AN895" i="1"/>
  <c r="AJ895" i="1"/>
  <c r="AM895" i="1" s="1"/>
  <c r="AH895" i="1"/>
  <c r="AG895" i="1"/>
  <c r="X895" i="1"/>
  <c r="AC895" i="1" s="1"/>
  <c r="D895" i="1"/>
  <c r="AF895" i="1" s="1"/>
  <c r="C895" i="1"/>
  <c r="B895" i="1"/>
  <c r="AT894" i="1"/>
  <c r="AQ894" i="1"/>
  <c r="AR894" i="1" s="1"/>
  <c r="AN894" i="1"/>
  <c r="AJ894" i="1"/>
  <c r="AM894" i="1" s="1"/>
  <c r="AH894" i="1"/>
  <c r="AG894" i="1"/>
  <c r="X894" i="1"/>
  <c r="AC894" i="1" s="1"/>
  <c r="D894" i="1"/>
  <c r="AF894" i="1" s="1"/>
  <c r="C894" i="1"/>
  <c r="B894" i="1"/>
  <c r="AT893" i="1"/>
  <c r="AQ893" i="1"/>
  <c r="AR893" i="1" s="1"/>
  <c r="AN893" i="1"/>
  <c r="AJ893" i="1"/>
  <c r="AM893" i="1" s="1"/>
  <c r="AH893" i="1"/>
  <c r="AG893" i="1"/>
  <c r="X893" i="1"/>
  <c r="AC893" i="1" s="1"/>
  <c r="D893" i="1"/>
  <c r="AF893" i="1" s="1"/>
  <c r="C893" i="1"/>
  <c r="B893" i="1"/>
  <c r="AT892" i="1"/>
  <c r="AQ892" i="1"/>
  <c r="AR892" i="1" s="1"/>
  <c r="AN892" i="1"/>
  <c r="AJ892" i="1"/>
  <c r="AM892" i="1" s="1"/>
  <c r="AH892" i="1"/>
  <c r="AG892" i="1"/>
  <c r="X892" i="1"/>
  <c r="AC892" i="1" s="1"/>
  <c r="D892" i="1"/>
  <c r="AF892" i="1" s="1"/>
  <c r="C892" i="1"/>
  <c r="B892" i="1"/>
  <c r="AT891" i="1"/>
  <c r="AQ891" i="1"/>
  <c r="AR891" i="1" s="1"/>
  <c r="AN891" i="1"/>
  <c r="AJ891" i="1"/>
  <c r="AM891" i="1" s="1"/>
  <c r="AH891" i="1"/>
  <c r="AG891" i="1"/>
  <c r="X891" i="1"/>
  <c r="AC891" i="1" s="1"/>
  <c r="D891" i="1"/>
  <c r="AF891" i="1" s="1"/>
  <c r="C891" i="1"/>
  <c r="B891" i="1"/>
  <c r="AT890" i="1"/>
  <c r="AQ890" i="1"/>
  <c r="AR890" i="1" s="1"/>
  <c r="AN890" i="1"/>
  <c r="AJ890" i="1"/>
  <c r="AM890" i="1" s="1"/>
  <c r="AH890" i="1"/>
  <c r="AG890" i="1"/>
  <c r="X890" i="1"/>
  <c r="AC890" i="1" s="1"/>
  <c r="D890" i="1"/>
  <c r="AF890" i="1" s="1"/>
  <c r="C890" i="1"/>
  <c r="B890" i="1"/>
  <c r="AT889" i="1"/>
  <c r="AQ889" i="1"/>
  <c r="AR889" i="1" s="1"/>
  <c r="AN889" i="1"/>
  <c r="AJ889" i="1"/>
  <c r="AM889" i="1" s="1"/>
  <c r="AH889" i="1"/>
  <c r="AG889" i="1"/>
  <c r="X889" i="1"/>
  <c r="AC889" i="1" s="1"/>
  <c r="D889" i="1"/>
  <c r="AF889" i="1" s="1"/>
  <c r="C889" i="1"/>
  <c r="B889" i="1"/>
  <c r="AT888" i="1"/>
  <c r="AQ888" i="1"/>
  <c r="AR888" i="1" s="1"/>
  <c r="AN888" i="1"/>
  <c r="AJ888" i="1"/>
  <c r="AM888" i="1" s="1"/>
  <c r="AH888" i="1"/>
  <c r="AG888" i="1"/>
  <c r="X888" i="1"/>
  <c r="AC888" i="1" s="1"/>
  <c r="D888" i="1"/>
  <c r="AF888" i="1" s="1"/>
  <c r="C888" i="1"/>
  <c r="B888" i="1"/>
  <c r="AT887" i="1"/>
  <c r="AQ887" i="1"/>
  <c r="AR887" i="1" s="1"/>
  <c r="AN887" i="1"/>
  <c r="AJ887" i="1"/>
  <c r="AM887" i="1" s="1"/>
  <c r="AH887" i="1"/>
  <c r="AG887" i="1"/>
  <c r="X887" i="1"/>
  <c r="AC887" i="1" s="1"/>
  <c r="D887" i="1"/>
  <c r="AF887" i="1" s="1"/>
  <c r="C887" i="1"/>
  <c r="B887" i="1"/>
  <c r="AT886" i="1"/>
  <c r="AQ886" i="1"/>
  <c r="AR886" i="1" s="1"/>
  <c r="AN886" i="1"/>
  <c r="AJ886" i="1"/>
  <c r="AM886" i="1" s="1"/>
  <c r="AH886" i="1"/>
  <c r="AG886" i="1"/>
  <c r="X886" i="1"/>
  <c r="AC886" i="1" s="1"/>
  <c r="D886" i="1"/>
  <c r="AF886" i="1" s="1"/>
  <c r="C886" i="1"/>
  <c r="B886" i="1"/>
  <c r="AT885" i="1"/>
  <c r="AQ885" i="1"/>
  <c r="AR885" i="1" s="1"/>
  <c r="AN885" i="1"/>
  <c r="AJ885" i="1"/>
  <c r="AM885" i="1" s="1"/>
  <c r="AH885" i="1"/>
  <c r="AG885" i="1"/>
  <c r="X885" i="1"/>
  <c r="AC885" i="1" s="1"/>
  <c r="D885" i="1"/>
  <c r="AF885" i="1" s="1"/>
  <c r="C885" i="1"/>
  <c r="B885" i="1"/>
  <c r="AT884" i="1"/>
  <c r="AQ884" i="1"/>
  <c r="AR884" i="1" s="1"/>
  <c r="AN884" i="1"/>
  <c r="AJ884" i="1"/>
  <c r="AM884" i="1" s="1"/>
  <c r="AH884" i="1"/>
  <c r="AG884" i="1"/>
  <c r="X884" i="1"/>
  <c r="AC884" i="1" s="1"/>
  <c r="D884" i="1"/>
  <c r="AF884" i="1" s="1"/>
  <c r="C884" i="1"/>
  <c r="B884" i="1"/>
  <c r="AT883" i="1"/>
  <c r="AQ883" i="1"/>
  <c r="AR883" i="1" s="1"/>
  <c r="AN883" i="1"/>
  <c r="AJ883" i="1"/>
  <c r="AM883" i="1" s="1"/>
  <c r="AH883" i="1"/>
  <c r="AG883" i="1"/>
  <c r="X883" i="1"/>
  <c r="AC883" i="1" s="1"/>
  <c r="D883" i="1"/>
  <c r="AF883" i="1" s="1"/>
  <c r="C883" i="1"/>
  <c r="B883" i="1"/>
  <c r="AT882" i="1"/>
  <c r="AQ882" i="1"/>
  <c r="AR882" i="1" s="1"/>
  <c r="AN882" i="1"/>
  <c r="AJ882" i="1"/>
  <c r="AM882" i="1" s="1"/>
  <c r="AH882" i="1"/>
  <c r="AG882" i="1"/>
  <c r="X882" i="1"/>
  <c r="AC882" i="1" s="1"/>
  <c r="D882" i="1"/>
  <c r="AF882" i="1" s="1"/>
  <c r="C882" i="1"/>
  <c r="B882" i="1"/>
  <c r="AT881" i="1"/>
  <c r="AQ881" i="1"/>
  <c r="AR881" i="1" s="1"/>
  <c r="AN881" i="1"/>
  <c r="AJ881" i="1"/>
  <c r="AM881" i="1" s="1"/>
  <c r="AH881" i="1"/>
  <c r="AG881" i="1"/>
  <c r="X881" i="1"/>
  <c r="AC881" i="1" s="1"/>
  <c r="D881" i="1"/>
  <c r="AF881" i="1" s="1"/>
  <c r="C881" i="1"/>
  <c r="B881" i="1"/>
  <c r="AT880" i="1"/>
  <c r="AQ880" i="1"/>
  <c r="AR880" i="1" s="1"/>
  <c r="AN880" i="1"/>
  <c r="AJ880" i="1"/>
  <c r="AM880" i="1" s="1"/>
  <c r="AH880" i="1"/>
  <c r="AG880" i="1"/>
  <c r="X880" i="1"/>
  <c r="AC880" i="1" s="1"/>
  <c r="D880" i="1"/>
  <c r="AF880" i="1" s="1"/>
  <c r="C880" i="1"/>
  <c r="B880" i="1"/>
  <c r="AT879" i="1"/>
  <c r="AQ879" i="1"/>
  <c r="AR879" i="1" s="1"/>
  <c r="AN879" i="1"/>
  <c r="AJ879" i="1"/>
  <c r="AM879" i="1" s="1"/>
  <c r="AH879" i="1"/>
  <c r="AG879" i="1"/>
  <c r="X879" i="1"/>
  <c r="AC879" i="1" s="1"/>
  <c r="D879" i="1"/>
  <c r="AF879" i="1" s="1"/>
  <c r="C879" i="1"/>
  <c r="B879" i="1"/>
  <c r="AT878" i="1"/>
  <c r="AQ878" i="1"/>
  <c r="AR878" i="1" s="1"/>
  <c r="AN878" i="1"/>
  <c r="AJ878" i="1"/>
  <c r="AM878" i="1" s="1"/>
  <c r="AH878" i="1"/>
  <c r="AG878" i="1"/>
  <c r="X878" i="1"/>
  <c r="AC878" i="1" s="1"/>
  <c r="D878" i="1"/>
  <c r="AF878" i="1" s="1"/>
  <c r="C878" i="1"/>
  <c r="B878" i="1"/>
  <c r="AT877" i="1"/>
  <c r="AQ877" i="1"/>
  <c r="AR877" i="1" s="1"/>
  <c r="AN877" i="1"/>
  <c r="AJ877" i="1"/>
  <c r="AM877" i="1" s="1"/>
  <c r="AH877" i="1"/>
  <c r="AG877" i="1"/>
  <c r="X877" i="1"/>
  <c r="AC877" i="1" s="1"/>
  <c r="D877" i="1"/>
  <c r="AF877" i="1" s="1"/>
  <c r="C877" i="1"/>
  <c r="B877" i="1"/>
  <c r="AT876" i="1"/>
  <c r="AQ876" i="1"/>
  <c r="AR876" i="1" s="1"/>
  <c r="AN876" i="1"/>
  <c r="AJ876" i="1"/>
  <c r="AM876" i="1" s="1"/>
  <c r="AH876" i="1"/>
  <c r="AG876" i="1"/>
  <c r="X876" i="1"/>
  <c r="AC876" i="1" s="1"/>
  <c r="D876" i="1"/>
  <c r="AF876" i="1" s="1"/>
  <c r="C876" i="1"/>
  <c r="B876" i="1"/>
  <c r="AT875" i="1"/>
  <c r="AQ875" i="1"/>
  <c r="AR875" i="1" s="1"/>
  <c r="AN875" i="1"/>
  <c r="AJ875" i="1"/>
  <c r="AM875" i="1" s="1"/>
  <c r="AH875" i="1"/>
  <c r="AG875" i="1"/>
  <c r="X875" i="1"/>
  <c r="AC875" i="1" s="1"/>
  <c r="D875" i="1"/>
  <c r="AF875" i="1" s="1"/>
  <c r="C875" i="1"/>
  <c r="B875" i="1"/>
  <c r="AT874" i="1"/>
  <c r="AQ874" i="1"/>
  <c r="AR874" i="1" s="1"/>
  <c r="AN874" i="1"/>
  <c r="AJ874" i="1"/>
  <c r="AM874" i="1" s="1"/>
  <c r="AH874" i="1"/>
  <c r="AG874" i="1"/>
  <c r="X874" i="1"/>
  <c r="AC874" i="1" s="1"/>
  <c r="D874" i="1"/>
  <c r="AF874" i="1" s="1"/>
  <c r="C874" i="1"/>
  <c r="B874" i="1"/>
  <c r="AT873" i="1"/>
  <c r="AQ873" i="1"/>
  <c r="AR873" i="1" s="1"/>
  <c r="AN873" i="1"/>
  <c r="AJ873" i="1"/>
  <c r="AM873" i="1" s="1"/>
  <c r="AH873" i="1"/>
  <c r="AG873" i="1"/>
  <c r="X873" i="1"/>
  <c r="AC873" i="1" s="1"/>
  <c r="D873" i="1"/>
  <c r="AF873" i="1" s="1"/>
  <c r="C873" i="1"/>
  <c r="B873" i="1"/>
  <c r="AT872" i="1"/>
  <c r="AQ872" i="1"/>
  <c r="AR872" i="1" s="1"/>
  <c r="AN872" i="1"/>
  <c r="AJ872" i="1"/>
  <c r="AM872" i="1" s="1"/>
  <c r="AH872" i="1"/>
  <c r="AG872" i="1"/>
  <c r="X872" i="1"/>
  <c r="AC872" i="1" s="1"/>
  <c r="D872" i="1"/>
  <c r="AF872" i="1" s="1"/>
  <c r="C872" i="1"/>
  <c r="B872" i="1"/>
  <c r="AT871" i="1"/>
  <c r="AQ871" i="1"/>
  <c r="AR871" i="1" s="1"/>
  <c r="AN871" i="1"/>
  <c r="AJ871" i="1"/>
  <c r="AM871" i="1" s="1"/>
  <c r="AH871" i="1"/>
  <c r="AG871" i="1"/>
  <c r="X871" i="1"/>
  <c r="AC871" i="1" s="1"/>
  <c r="D871" i="1"/>
  <c r="AF871" i="1" s="1"/>
  <c r="C871" i="1"/>
  <c r="B871" i="1"/>
  <c r="AT870" i="1"/>
  <c r="AQ870" i="1"/>
  <c r="AR870" i="1" s="1"/>
  <c r="AN870" i="1"/>
  <c r="AJ870" i="1"/>
  <c r="AM870" i="1" s="1"/>
  <c r="AH870" i="1"/>
  <c r="AG870" i="1"/>
  <c r="X870" i="1"/>
  <c r="AC870" i="1" s="1"/>
  <c r="D870" i="1"/>
  <c r="AF870" i="1" s="1"/>
  <c r="C870" i="1"/>
  <c r="B870" i="1"/>
  <c r="AT869" i="1"/>
  <c r="AQ869" i="1"/>
  <c r="AR869" i="1" s="1"/>
  <c r="AN869" i="1"/>
  <c r="AJ869" i="1"/>
  <c r="AM869" i="1" s="1"/>
  <c r="AH869" i="1"/>
  <c r="AG869" i="1"/>
  <c r="X869" i="1"/>
  <c r="AC869" i="1" s="1"/>
  <c r="D869" i="1"/>
  <c r="AF869" i="1" s="1"/>
  <c r="C869" i="1"/>
  <c r="B869" i="1"/>
  <c r="AT868" i="1"/>
  <c r="AQ868" i="1"/>
  <c r="AR868" i="1" s="1"/>
  <c r="AN868" i="1"/>
  <c r="AJ868" i="1"/>
  <c r="AM868" i="1" s="1"/>
  <c r="AH868" i="1"/>
  <c r="AG868" i="1"/>
  <c r="X868" i="1"/>
  <c r="AC868" i="1" s="1"/>
  <c r="D868" i="1"/>
  <c r="AF868" i="1" s="1"/>
  <c r="C868" i="1"/>
  <c r="B868" i="1"/>
  <c r="AT867" i="1"/>
  <c r="AQ867" i="1"/>
  <c r="AR867" i="1" s="1"/>
  <c r="AN867" i="1"/>
  <c r="AJ867" i="1"/>
  <c r="AM867" i="1" s="1"/>
  <c r="AH867" i="1"/>
  <c r="AG867" i="1"/>
  <c r="X867" i="1"/>
  <c r="AC867" i="1" s="1"/>
  <c r="D867" i="1"/>
  <c r="AF867" i="1" s="1"/>
  <c r="C867" i="1"/>
  <c r="B867" i="1"/>
  <c r="AT866" i="1"/>
  <c r="AQ866" i="1"/>
  <c r="AR866" i="1" s="1"/>
  <c r="AN866" i="1"/>
  <c r="AJ866" i="1"/>
  <c r="AM866" i="1" s="1"/>
  <c r="AH866" i="1"/>
  <c r="AG866" i="1"/>
  <c r="X866" i="1"/>
  <c r="AC866" i="1" s="1"/>
  <c r="D866" i="1"/>
  <c r="AF866" i="1" s="1"/>
  <c r="C866" i="1"/>
  <c r="B866" i="1"/>
  <c r="AT865" i="1"/>
  <c r="AQ865" i="1"/>
  <c r="AR865" i="1" s="1"/>
  <c r="AN865" i="1"/>
  <c r="AJ865" i="1"/>
  <c r="AM865" i="1" s="1"/>
  <c r="AH865" i="1"/>
  <c r="AG865" i="1"/>
  <c r="X865" i="1"/>
  <c r="AC865" i="1" s="1"/>
  <c r="D865" i="1"/>
  <c r="AF865" i="1" s="1"/>
  <c r="C865" i="1"/>
  <c r="B865" i="1"/>
  <c r="AT864" i="1"/>
  <c r="AQ864" i="1"/>
  <c r="AR864" i="1" s="1"/>
  <c r="AN864" i="1"/>
  <c r="AJ864" i="1"/>
  <c r="AM864" i="1" s="1"/>
  <c r="AH864" i="1"/>
  <c r="AG864" i="1"/>
  <c r="X864" i="1"/>
  <c r="AC864" i="1" s="1"/>
  <c r="D864" i="1"/>
  <c r="AF864" i="1" s="1"/>
  <c r="C864" i="1"/>
  <c r="B864" i="1"/>
  <c r="AT863" i="1"/>
  <c r="AQ863" i="1"/>
  <c r="AR863" i="1" s="1"/>
  <c r="AN863" i="1"/>
  <c r="AJ863" i="1"/>
  <c r="AM863" i="1" s="1"/>
  <c r="AH863" i="1"/>
  <c r="AG863" i="1"/>
  <c r="X863" i="1"/>
  <c r="AC863" i="1" s="1"/>
  <c r="D863" i="1"/>
  <c r="AF863" i="1" s="1"/>
  <c r="C863" i="1"/>
  <c r="B863" i="1"/>
  <c r="AT862" i="1"/>
  <c r="AQ862" i="1"/>
  <c r="AR862" i="1" s="1"/>
  <c r="AN862" i="1"/>
  <c r="AJ862" i="1"/>
  <c r="AM862" i="1" s="1"/>
  <c r="AH862" i="1"/>
  <c r="AG862" i="1"/>
  <c r="X862" i="1"/>
  <c r="AC862" i="1" s="1"/>
  <c r="D862" i="1"/>
  <c r="AF862" i="1" s="1"/>
  <c r="C862" i="1"/>
  <c r="B862" i="1"/>
  <c r="AT861" i="1"/>
  <c r="AQ861" i="1"/>
  <c r="AR861" i="1" s="1"/>
  <c r="AN861" i="1"/>
  <c r="AJ861" i="1"/>
  <c r="AM861" i="1" s="1"/>
  <c r="AH861" i="1"/>
  <c r="AG861" i="1"/>
  <c r="X861" i="1"/>
  <c r="AC861" i="1" s="1"/>
  <c r="D861" i="1"/>
  <c r="AF861" i="1" s="1"/>
  <c r="C861" i="1"/>
  <c r="B861" i="1"/>
  <c r="AT860" i="1"/>
  <c r="AQ860" i="1"/>
  <c r="AR860" i="1" s="1"/>
  <c r="AN860" i="1"/>
  <c r="AJ860" i="1"/>
  <c r="AM860" i="1" s="1"/>
  <c r="AH860" i="1"/>
  <c r="AG860" i="1"/>
  <c r="X860" i="1"/>
  <c r="Z860" i="1" s="1"/>
  <c r="D860" i="1"/>
  <c r="AF860" i="1" s="1"/>
  <c r="C860" i="1"/>
  <c r="B860" i="1"/>
  <c r="AT859" i="1"/>
  <c r="AQ859" i="1"/>
  <c r="AR859" i="1" s="1"/>
  <c r="AN859" i="1"/>
  <c r="AJ859" i="1"/>
  <c r="AM859" i="1" s="1"/>
  <c r="AH859" i="1"/>
  <c r="X859" i="1" s="1"/>
  <c r="AG859" i="1"/>
  <c r="Z859" i="1"/>
  <c r="D859" i="1"/>
  <c r="AF859" i="1" s="1"/>
  <c r="B859" i="1"/>
  <c r="C859" i="1" s="1"/>
  <c r="AT858" i="1"/>
  <c r="AS858" i="1"/>
  <c r="AQ858" i="1"/>
  <c r="AR858" i="1" s="1"/>
  <c r="AO858" i="1"/>
  <c r="AN858" i="1"/>
  <c r="AP858" i="1" s="1"/>
  <c r="AJ858" i="1"/>
  <c r="AM858" i="1" s="1"/>
  <c r="AH858" i="1"/>
  <c r="AG858" i="1"/>
  <c r="X858" i="1"/>
  <c r="Z858" i="1" s="1"/>
  <c r="D858" i="1"/>
  <c r="AF858" i="1" s="1"/>
  <c r="B858" i="1"/>
  <c r="C858" i="1" s="1"/>
  <c r="AT857" i="1"/>
  <c r="AS857" i="1"/>
  <c r="AQ857" i="1"/>
  <c r="AR857" i="1" s="1"/>
  <c r="AO857" i="1"/>
  <c r="AN857" i="1"/>
  <c r="AP857" i="1" s="1"/>
  <c r="AJ857" i="1"/>
  <c r="AM857" i="1" s="1"/>
  <c r="AH857" i="1"/>
  <c r="AG857" i="1"/>
  <c r="X857" i="1"/>
  <c r="Z857" i="1" s="1"/>
  <c r="D857" i="1"/>
  <c r="AF857" i="1" s="1"/>
  <c r="C857" i="1"/>
  <c r="B857" i="1"/>
  <c r="AT856" i="1"/>
  <c r="AQ856" i="1"/>
  <c r="AR856" i="1" s="1"/>
  <c r="AN856" i="1"/>
  <c r="AJ856" i="1"/>
  <c r="AM856" i="1" s="1"/>
  <c r="AH856" i="1"/>
  <c r="AG856" i="1"/>
  <c r="X856" i="1"/>
  <c r="Z856" i="1" s="1"/>
  <c r="D856" i="1"/>
  <c r="AF856" i="1" s="1"/>
  <c r="C856" i="1"/>
  <c r="B856" i="1"/>
  <c r="AT855" i="1"/>
  <c r="AQ855" i="1"/>
  <c r="AR855" i="1" s="1"/>
  <c r="AN855" i="1"/>
  <c r="AJ855" i="1"/>
  <c r="AM855" i="1" s="1"/>
  <c r="AH855" i="1"/>
  <c r="X855" i="1" s="1"/>
  <c r="AG855" i="1"/>
  <c r="Z855" i="1"/>
  <c r="D855" i="1"/>
  <c r="AF855" i="1" s="1"/>
  <c r="B855" i="1"/>
  <c r="C855" i="1" s="1"/>
  <c r="AT854" i="1"/>
  <c r="AS854" i="1"/>
  <c r="AQ854" i="1"/>
  <c r="AR854" i="1" s="1"/>
  <c r="AO854" i="1"/>
  <c r="AN854" i="1"/>
  <c r="AP854" i="1" s="1"/>
  <c r="AJ854" i="1"/>
  <c r="AM854" i="1" s="1"/>
  <c r="AH854" i="1"/>
  <c r="AG854" i="1"/>
  <c r="X854" i="1"/>
  <c r="Z854" i="1" s="1"/>
  <c r="D854" i="1"/>
  <c r="AF854" i="1" s="1"/>
  <c r="B854" i="1"/>
  <c r="C854" i="1" s="1"/>
  <c r="AT853" i="1"/>
  <c r="AS853" i="1"/>
  <c r="AQ853" i="1"/>
  <c r="AR853" i="1" s="1"/>
  <c r="AO853" i="1"/>
  <c r="AN853" i="1"/>
  <c r="AP853" i="1" s="1"/>
  <c r="AJ853" i="1"/>
  <c r="AM853" i="1" s="1"/>
  <c r="AH853" i="1"/>
  <c r="AG853" i="1"/>
  <c r="X853" i="1"/>
  <c r="Z853" i="1" s="1"/>
  <c r="D853" i="1"/>
  <c r="AF853" i="1" s="1"/>
  <c r="C853" i="1"/>
  <c r="B853" i="1"/>
  <c r="AT852" i="1"/>
  <c r="AQ852" i="1"/>
  <c r="AR852" i="1" s="1"/>
  <c r="AN852" i="1"/>
  <c r="AJ852" i="1"/>
  <c r="AM852" i="1" s="1"/>
  <c r="AH852" i="1"/>
  <c r="AG852" i="1"/>
  <c r="X852" i="1"/>
  <c r="Z852" i="1" s="1"/>
  <c r="D852" i="1"/>
  <c r="AF852" i="1" s="1"/>
  <c r="C852" i="1"/>
  <c r="B852" i="1"/>
  <c r="AT851" i="1"/>
  <c r="AQ851" i="1"/>
  <c r="AR851" i="1" s="1"/>
  <c r="AN851" i="1"/>
  <c r="AJ851" i="1"/>
  <c r="AM851" i="1" s="1"/>
  <c r="AH851" i="1"/>
  <c r="X851" i="1" s="1"/>
  <c r="AG851" i="1"/>
  <c r="Z851" i="1"/>
  <c r="D851" i="1"/>
  <c r="AF851" i="1" s="1"/>
  <c r="B851" i="1"/>
  <c r="C851" i="1" s="1"/>
  <c r="AT850" i="1"/>
  <c r="AS850" i="1"/>
  <c r="AQ850" i="1"/>
  <c r="AR850" i="1" s="1"/>
  <c r="AO850" i="1"/>
  <c r="AN850" i="1"/>
  <c r="AP850" i="1" s="1"/>
  <c r="AJ850" i="1"/>
  <c r="AM850" i="1" s="1"/>
  <c r="AH850" i="1"/>
  <c r="AG850" i="1"/>
  <c r="X850" i="1"/>
  <c r="Z850" i="1" s="1"/>
  <c r="D850" i="1"/>
  <c r="AF850" i="1" s="1"/>
  <c r="B850" i="1"/>
  <c r="C850" i="1" s="1"/>
  <c r="AT849" i="1"/>
  <c r="AS849" i="1"/>
  <c r="AQ849" i="1"/>
  <c r="AR849" i="1" s="1"/>
  <c r="AO849" i="1"/>
  <c r="AN849" i="1"/>
  <c r="AP849" i="1" s="1"/>
  <c r="AJ849" i="1"/>
  <c r="AM849" i="1" s="1"/>
  <c r="AH849" i="1"/>
  <c r="AG849" i="1"/>
  <c r="X849" i="1"/>
  <c r="Z849" i="1" s="1"/>
  <c r="D849" i="1"/>
  <c r="AF849" i="1" s="1"/>
  <c r="C849" i="1"/>
  <c r="B849" i="1"/>
  <c r="AT848" i="1"/>
  <c r="AQ848" i="1"/>
  <c r="AR848" i="1" s="1"/>
  <c r="AN848" i="1"/>
  <c r="AJ848" i="1"/>
  <c r="AM848" i="1" s="1"/>
  <c r="AH848" i="1"/>
  <c r="AG848" i="1"/>
  <c r="X848" i="1"/>
  <c r="Z848" i="1" s="1"/>
  <c r="D848" i="1"/>
  <c r="AF848" i="1" s="1"/>
  <c r="C848" i="1"/>
  <c r="B848" i="1"/>
  <c r="AT847" i="1"/>
  <c r="AQ847" i="1"/>
  <c r="AR847" i="1" s="1"/>
  <c r="AN847" i="1"/>
  <c r="AJ847" i="1"/>
  <c r="AM847" i="1" s="1"/>
  <c r="AH847" i="1"/>
  <c r="X847" i="1" s="1"/>
  <c r="AG847" i="1"/>
  <c r="Z847" i="1"/>
  <c r="D847" i="1"/>
  <c r="AF847" i="1" s="1"/>
  <c r="B847" i="1"/>
  <c r="C847" i="1" s="1"/>
  <c r="AT846" i="1"/>
  <c r="AS846" i="1"/>
  <c r="AQ846" i="1"/>
  <c r="AR846" i="1" s="1"/>
  <c r="AO846" i="1"/>
  <c r="AN846" i="1"/>
  <c r="AP846" i="1" s="1"/>
  <c r="AJ846" i="1"/>
  <c r="AM846" i="1" s="1"/>
  <c r="AH846" i="1"/>
  <c r="AG846" i="1"/>
  <c r="X846" i="1"/>
  <c r="Z846" i="1" s="1"/>
  <c r="D846" i="1"/>
  <c r="AF846" i="1" s="1"/>
  <c r="B846" i="1"/>
  <c r="C846" i="1" s="1"/>
  <c r="AT845" i="1"/>
  <c r="AS845" i="1"/>
  <c r="AQ845" i="1"/>
  <c r="AR845" i="1" s="1"/>
  <c r="AO845" i="1"/>
  <c r="AN845" i="1"/>
  <c r="AP845" i="1" s="1"/>
  <c r="AJ845" i="1"/>
  <c r="AM845" i="1" s="1"/>
  <c r="AH845" i="1"/>
  <c r="AG845" i="1"/>
  <c r="X845" i="1"/>
  <c r="Z845" i="1" s="1"/>
  <c r="D845" i="1"/>
  <c r="AF845" i="1" s="1"/>
  <c r="C845" i="1"/>
  <c r="B845" i="1"/>
  <c r="AT844" i="1"/>
  <c r="AQ844" i="1"/>
  <c r="AR844" i="1" s="1"/>
  <c r="AN844" i="1"/>
  <c r="AP844" i="1" s="1"/>
  <c r="AJ844" i="1"/>
  <c r="AM844" i="1" s="1"/>
  <c r="AH844" i="1"/>
  <c r="AG844" i="1"/>
  <c r="X844" i="1"/>
  <c r="Z844" i="1" s="1"/>
  <c r="D844" i="1"/>
  <c r="AF844" i="1" s="1"/>
  <c r="C844" i="1"/>
  <c r="B844" i="1"/>
  <c r="AT843" i="1"/>
  <c r="AQ843" i="1"/>
  <c r="AR843" i="1" s="1"/>
  <c r="AN843" i="1"/>
  <c r="AP843" i="1" s="1"/>
  <c r="AJ843" i="1"/>
  <c r="AM843" i="1" s="1"/>
  <c r="AH843" i="1"/>
  <c r="X843" i="1" s="1"/>
  <c r="Z843" i="1" s="1"/>
  <c r="AG843" i="1"/>
  <c r="D843" i="1"/>
  <c r="AF843" i="1" s="1"/>
  <c r="B843" i="1"/>
  <c r="C843" i="1" s="1"/>
  <c r="AT842" i="1"/>
  <c r="AR842" i="1"/>
  <c r="AQ842" i="1"/>
  <c r="AN842" i="1"/>
  <c r="AP842" i="1" s="1"/>
  <c r="AJ842" i="1"/>
  <c r="AM842" i="1" s="1"/>
  <c r="AH842" i="1"/>
  <c r="X842" i="1" s="1"/>
  <c r="AG842" i="1"/>
  <c r="D842" i="1"/>
  <c r="AW842" i="1" s="1"/>
  <c r="B842" i="1"/>
  <c r="C842" i="1" s="1"/>
  <c r="AT841" i="1"/>
  <c r="AQ841" i="1"/>
  <c r="AR841" i="1" s="1"/>
  <c r="AN841" i="1"/>
  <c r="AP841" i="1" s="1"/>
  <c r="AJ841" i="1"/>
  <c r="AM841" i="1" s="1"/>
  <c r="AH841" i="1"/>
  <c r="X841" i="1" s="1"/>
  <c r="AG841" i="1"/>
  <c r="D841" i="1"/>
  <c r="AF841" i="1" s="1"/>
  <c r="B841" i="1"/>
  <c r="C841" i="1" s="1"/>
  <c r="AT840" i="1"/>
  <c r="AR840" i="1"/>
  <c r="AQ840" i="1"/>
  <c r="AN840" i="1"/>
  <c r="AP840" i="1" s="1"/>
  <c r="AJ840" i="1"/>
  <c r="AM840" i="1" s="1"/>
  <c r="AH840" i="1"/>
  <c r="X840" i="1" s="1"/>
  <c r="AG840" i="1"/>
  <c r="D840" i="1"/>
  <c r="AF840" i="1" s="1"/>
  <c r="B840" i="1"/>
  <c r="C840" i="1" s="1"/>
  <c r="AT839" i="1"/>
  <c r="AQ839" i="1"/>
  <c r="AR839" i="1" s="1"/>
  <c r="AN839" i="1"/>
  <c r="AP839" i="1" s="1"/>
  <c r="AJ839" i="1"/>
  <c r="AM839" i="1" s="1"/>
  <c r="AH839" i="1"/>
  <c r="X839" i="1" s="1"/>
  <c r="AG839" i="1"/>
  <c r="D839" i="1"/>
  <c r="AF839" i="1" s="1"/>
  <c r="B839" i="1"/>
  <c r="C839" i="1" s="1"/>
  <c r="AT838" i="1"/>
  <c r="AR838" i="1"/>
  <c r="AQ838" i="1"/>
  <c r="AN838" i="1"/>
  <c r="AP838" i="1" s="1"/>
  <c r="AJ838" i="1"/>
  <c r="AM838" i="1" s="1"/>
  <c r="AH838" i="1"/>
  <c r="X838" i="1" s="1"/>
  <c r="AG838" i="1"/>
  <c r="D838" i="1"/>
  <c r="AF838" i="1" s="1"/>
  <c r="B838" i="1"/>
  <c r="C838" i="1" s="1"/>
  <c r="AT837" i="1"/>
  <c r="AQ837" i="1"/>
  <c r="AR837" i="1" s="1"/>
  <c r="AN837" i="1"/>
  <c r="AP837" i="1" s="1"/>
  <c r="AJ837" i="1"/>
  <c r="AM837" i="1" s="1"/>
  <c r="AH837" i="1"/>
  <c r="X837" i="1" s="1"/>
  <c r="AG837" i="1"/>
  <c r="D837" i="1"/>
  <c r="AF837" i="1" s="1"/>
  <c r="B837" i="1"/>
  <c r="C837" i="1" s="1"/>
  <c r="AT836" i="1"/>
  <c r="AR836" i="1"/>
  <c r="AQ836" i="1"/>
  <c r="AN836" i="1"/>
  <c r="AP836" i="1" s="1"/>
  <c r="AJ836" i="1"/>
  <c r="AM836" i="1" s="1"/>
  <c r="AH836" i="1"/>
  <c r="X836" i="1" s="1"/>
  <c r="AG836" i="1"/>
  <c r="D836" i="1"/>
  <c r="AF836" i="1" s="1"/>
  <c r="B836" i="1"/>
  <c r="C836" i="1" s="1"/>
  <c r="AT835" i="1"/>
  <c r="AQ835" i="1"/>
  <c r="AR835" i="1" s="1"/>
  <c r="AN835" i="1"/>
  <c r="AP835" i="1" s="1"/>
  <c r="AJ835" i="1"/>
  <c r="AM835" i="1" s="1"/>
  <c r="AH835" i="1"/>
  <c r="X835" i="1" s="1"/>
  <c r="AG835" i="1"/>
  <c r="D835" i="1"/>
  <c r="AF835" i="1" s="1"/>
  <c r="B835" i="1"/>
  <c r="C835" i="1" s="1"/>
  <c r="AT834" i="1"/>
  <c r="AR834" i="1"/>
  <c r="AQ834" i="1"/>
  <c r="AN834" i="1"/>
  <c r="AP834" i="1" s="1"/>
  <c r="AJ834" i="1"/>
  <c r="AM834" i="1" s="1"/>
  <c r="AH834" i="1"/>
  <c r="X834" i="1" s="1"/>
  <c r="AG834" i="1"/>
  <c r="D834" i="1"/>
  <c r="AF834" i="1" s="1"/>
  <c r="B834" i="1"/>
  <c r="C834" i="1" s="1"/>
  <c r="AT833" i="1"/>
  <c r="AQ833" i="1"/>
  <c r="AR833" i="1" s="1"/>
  <c r="AN833" i="1"/>
  <c r="AP833" i="1" s="1"/>
  <c r="AJ833" i="1"/>
  <c r="AM833" i="1" s="1"/>
  <c r="AH833" i="1"/>
  <c r="X833" i="1" s="1"/>
  <c r="AG833" i="1"/>
  <c r="D833" i="1"/>
  <c r="AF833" i="1" s="1"/>
  <c r="B833" i="1"/>
  <c r="C833" i="1" s="1"/>
  <c r="AT832" i="1"/>
  <c r="AR832" i="1"/>
  <c r="AQ832" i="1"/>
  <c r="AN832" i="1"/>
  <c r="AP832" i="1" s="1"/>
  <c r="AJ832" i="1"/>
  <c r="AM832" i="1" s="1"/>
  <c r="AH832" i="1"/>
  <c r="X832" i="1" s="1"/>
  <c r="AG832" i="1"/>
  <c r="D832" i="1"/>
  <c r="AF832" i="1" s="1"/>
  <c r="B832" i="1"/>
  <c r="C832" i="1" s="1"/>
  <c r="AT831" i="1"/>
  <c r="AQ831" i="1"/>
  <c r="AR831" i="1" s="1"/>
  <c r="AN831" i="1"/>
  <c r="AP831" i="1" s="1"/>
  <c r="AJ831" i="1"/>
  <c r="AM831" i="1" s="1"/>
  <c r="AH831" i="1"/>
  <c r="X831" i="1" s="1"/>
  <c r="AG831" i="1"/>
  <c r="D831" i="1"/>
  <c r="AF831" i="1" s="1"/>
  <c r="B831" i="1"/>
  <c r="C831" i="1" s="1"/>
  <c r="AT830" i="1"/>
  <c r="AR830" i="1"/>
  <c r="AQ830" i="1"/>
  <c r="AN830" i="1"/>
  <c r="AP830" i="1" s="1"/>
  <c r="AJ830" i="1"/>
  <c r="AM830" i="1" s="1"/>
  <c r="AH830" i="1"/>
  <c r="X830" i="1" s="1"/>
  <c r="AG830" i="1"/>
  <c r="D830" i="1"/>
  <c r="AF830" i="1" s="1"/>
  <c r="B830" i="1"/>
  <c r="C830" i="1" s="1"/>
  <c r="AT829" i="1"/>
  <c r="AQ829" i="1"/>
  <c r="AR829" i="1" s="1"/>
  <c r="AN829" i="1"/>
  <c r="AP829" i="1" s="1"/>
  <c r="AJ829" i="1"/>
  <c r="AM829" i="1" s="1"/>
  <c r="AH829" i="1"/>
  <c r="X829" i="1" s="1"/>
  <c r="AG829" i="1"/>
  <c r="D829" i="1"/>
  <c r="AF829" i="1" s="1"/>
  <c r="B829" i="1"/>
  <c r="C829" i="1" s="1"/>
  <c r="AT828" i="1"/>
  <c r="AR828" i="1"/>
  <c r="AQ828" i="1"/>
  <c r="AN828" i="1"/>
  <c r="AP828" i="1" s="1"/>
  <c r="AJ828" i="1"/>
  <c r="AM828" i="1" s="1"/>
  <c r="AH828" i="1"/>
  <c r="X828" i="1" s="1"/>
  <c r="AG828" i="1"/>
  <c r="D828" i="1"/>
  <c r="AF828" i="1" s="1"/>
  <c r="B828" i="1"/>
  <c r="C828" i="1" s="1"/>
  <c r="AT827" i="1"/>
  <c r="AQ827" i="1"/>
  <c r="AR827" i="1" s="1"/>
  <c r="AN827" i="1"/>
  <c r="AP827" i="1" s="1"/>
  <c r="AJ827" i="1"/>
  <c r="AM827" i="1" s="1"/>
  <c r="AH827" i="1"/>
  <c r="X827" i="1" s="1"/>
  <c r="AG827" i="1"/>
  <c r="D827" i="1"/>
  <c r="AF827" i="1" s="1"/>
  <c r="B827" i="1"/>
  <c r="C827" i="1" s="1"/>
  <c r="AT826" i="1"/>
  <c r="AR826" i="1"/>
  <c r="AQ826" i="1"/>
  <c r="AN826" i="1"/>
  <c r="AP826" i="1" s="1"/>
  <c r="AJ826" i="1"/>
  <c r="AM826" i="1" s="1"/>
  <c r="AH826" i="1"/>
  <c r="X826" i="1" s="1"/>
  <c r="AG826" i="1"/>
  <c r="D826" i="1"/>
  <c r="AF826" i="1" s="1"/>
  <c r="B826" i="1"/>
  <c r="C826" i="1" s="1"/>
  <c r="AT825" i="1"/>
  <c r="AQ825" i="1"/>
  <c r="AR825" i="1" s="1"/>
  <c r="AN825" i="1"/>
  <c r="AP825" i="1" s="1"/>
  <c r="AJ825" i="1"/>
  <c r="AM825" i="1" s="1"/>
  <c r="AH825" i="1"/>
  <c r="X825" i="1" s="1"/>
  <c r="AG825" i="1"/>
  <c r="D825" i="1"/>
  <c r="AF825" i="1" s="1"/>
  <c r="B825" i="1"/>
  <c r="C825" i="1" s="1"/>
  <c r="AT824" i="1"/>
  <c r="AR824" i="1"/>
  <c r="AQ824" i="1"/>
  <c r="AN824" i="1"/>
  <c r="AP824" i="1" s="1"/>
  <c r="AJ824" i="1"/>
  <c r="AM824" i="1" s="1"/>
  <c r="AH824" i="1"/>
  <c r="X824" i="1" s="1"/>
  <c r="AG824" i="1"/>
  <c r="D824" i="1"/>
  <c r="AF824" i="1" s="1"/>
  <c r="B824" i="1"/>
  <c r="C824" i="1" s="1"/>
  <c r="AT823" i="1"/>
  <c r="AQ823" i="1"/>
  <c r="AR823" i="1" s="1"/>
  <c r="AN823" i="1"/>
  <c r="AP823" i="1" s="1"/>
  <c r="AJ823" i="1"/>
  <c r="AM823" i="1" s="1"/>
  <c r="AH823" i="1"/>
  <c r="X823" i="1" s="1"/>
  <c r="AG823" i="1"/>
  <c r="D823" i="1"/>
  <c r="AF823" i="1" s="1"/>
  <c r="B823" i="1"/>
  <c r="C823" i="1" s="1"/>
  <c r="AT822" i="1"/>
  <c r="AR822" i="1"/>
  <c r="AQ822" i="1"/>
  <c r="AN822" i="1"/>
  <c r="AP822" i="1" s="1"/>
  <c r="AJ822" i="1"/>
  <c r="AM822" i="1" s="1"/>
  <c r="AH822" i="1"/>
  <c r="X822" i="1" s="1"/>
  <c r="AG822" i="1"/>
  <c r="D822" i="1"/>
  <c r="AF822" i="1" s="1"/>
  <c r="B822" i="1"/>
  <c r="C822" i="1" s="1"/>
  <c r="AT821" i="1"/>
  <c r="AQ821" i="1"/>
  <c r="AR821" i="1" s="1"/>
  <c r="AN821" i="1"/>
  <c r="AP821" i="1" s="1"/>
  <c r="AJ821" i="1"/>
  <c r="AM821" i="1" s="1"/>
  <c r="AH821" i="1"/>
  <c r="X821" i="1" s="1"/>
  <c r="AG821" i="1"/>
  <c r="D821" i="1"/>
  <c r="AF821" i="1" s="1"/>
  <c r="B821" i="1"/>
  <c r="C821" i="1" s="1"/>
  <c r="AT820" i="1"/>
  <c r="AR820" i="1"/>
  <c r="AQ820" i="1"/>
  <c r="AN820" i="1"/>
  <c r="AP820" i="1" s="1"/>
  <c r="AJ820" i="1"/>
  <c r="AM820" i="1" s="1"/>
  <c r="AH820" i="1"/>
  <c r="X820" i="1" s="1"/>
  <c r="AG820" i="1"/>
  <c r="D820" i="1"/>
  <c r="AF820" i="1" s="1"/>
  <c r="B820" i="1"/>
  <c r="C820" i="1" s="1"/>
  <c r="AT819" i="1"/>
  <c r="AQ819" i="1"/>
  <c r="AR819" i="1" s="1"/>
  <c r="AN819" i="1"/>
  <c r="AP819" i="1" s="1"/>
  <c r="AJ819" i="1"/>
  <c r="AM819" i="1" s="1"/>
  <c r="AH819" i="1"/>
  <c r="X819" i="1" s="1"/>
  <c r="AG819" i="1"/>
  <c r="D819" i="1"/>
  <c r="AF819" i="1" s="1"/>
  <c r="B819" i="1"/>
  <c r="C819" i="1" s="1"/>
  <c r="AT818" i="1"/>
  <c r="AR818" i="1"/>
  <c r="AQ818" i="1"/>
  <c r="AN818" i="1"/>
  <c r="AP818" i="1" s="1"/>
  <c r="AJ818" i="1"/>
  <c r="AM818" i="1" s="1"/>
  <c r="AH818" i="1"/>
  <c r="X818" i="1" s="1"/>
  <c r="AG818" i="1"/>
  <c r="D818" i="1"/>
  <c r="AF818" i="1" s="1"/>
  <c r="B818" i="1"/>
  <c r="C818" i="1" s="1"/>
  <c r="AT817" i="1"/>
  <c r="AQ817" i="1"/>
  <c r="AR817" i="1" s="1"/>
  <c r="AN817" i="1"/>
  <c r="AP817" i="1" s="1"/>
  <c r="AJ817" i="1"/>
  <c r="AM817" i="1" s="1"/>
  <c r="AH817" i="1"/>
  <c r="X817" i="1" s="1"/>
  <c r="AG817" i="1"/>
  <c r="D817" i="1"/>
  <c r="AF817" i="1" s="1"/>
  <c r="B817" i="1"/>
  <c r="C817" i="1" s="1"/>
  <c r="AT816" i="1"/>
  <c r="AR816" i="1"/>
  <c r="AQ816" i="1"/>
  <c r="AN816" i="1"/>
  <c r="AP816" i="1" s="1"/>
  <c r="AJ816" i="1"/>
  <c r="AM816" i="1" s="1"/>
  <c r="AH816" i="1"/>
  <c r="X816" i="1" s="1"/>
  <c r="AG816" i="1"/>
  <c r="D816" i="1"/>
  <c r="AF816" i="1" s="1"/>
  <c r="B816" i="1"/>
  <c r="C816" i="1" s="1"/>
  <c r="AT815" i="1"/>
  <c r="AQ815" i="1"/>
  <c r="AR815" i="1" s="1"/>
  <c r="AN815" i="1"/>
  <c r="AP815" i="1" s="1"/>
  <c r="AJ815" i="1"/>
  <c r="AM815" i="1" s="1"/>
  <c r="AH815" i="1"/>
  <c r="X815" i="1" s="1"/>
  <c r="AG815" i="1"/>
  <c r="D815" i="1"/>
  <c r="AF815" i="1" s="1"/>
  <c r="B815" i="1"/>
  <c r="C815" i="1" s="1"/>
  <c r="AT814" i="1"/>
  <c r="AR814" i="1"/>
  <c r="AQ814" i="1"/>
  <c r="AN814" i="1"/>
  <c r="AP814" i="1" s="1"/>
  <c r="AJ814" i="1"/>
  <c r="AM814" i="1" s="1"/>
  <c r="AH814" i="1"/>
  <c r="X814" i="1" s="1"/>
  <c r="AG814" i="1"/>
  <c r="D814" i="1"/>
  <c r="AF814" i="1" s="1"/>
  <c r="B814" i="1"/>
  <c r="C814" i="1" s="1"/>
  <c r="AT813" i="1"/>
  <c r="AQ813" i="1"/>
  <c r="AR813" i="1" s="1"/>
  <c r="AN813" i="1"/>
  <c r="AP813" i="1" s="1"/>
  <c r="AJ813" i="1"/>
  <c r="AM813" i="1" s="1"/>
  <c r="AH813" i="1"/>
  <c r="X813" i="1" s="1"/>
  <c r="AG813" i="1"/>
  <c r="D813" i="1"/>
  <c r="AF813" i="1" s="1"/>
  <c r="B813" i="1"/>
  <c r="C813" i="1" s="1"/>
  <c r="AT812" i="1"/>
  <c r="AR812" i="1"/>
  <c r="AQ812" i="1"/>
  <c r="AN812" i="1"/>
  <c r="AP812" i="1" s="1"/>
  <c r="AJ812" i="1"/>
  <c r="AM812" i="1" s="1"/>
  <c r="AH812" i="1"/>
  <c r="X812" i="1" s="1"/>
  <c r="AG812" i="1"/>
  <c r="D812" i="1"/>
  <c r="AF812" i="1" s="1"/>
  <c r="B812" i="1"/>
  <c r="C812" i="1" s="1"/>
  <c r="AT811" i="1"/>
  <c r="AQ811" i="1"/>
  <c r="AR811" i="1" s="1"/>
  <c r="AN811" i="1"/>
  <c r="AP811" i="1" s="1"/>
  <c r="AJ811" i="1"/>
  <c r="AM811" i="1" s="1"/>
  <c r="AH811" i="1"/>
  <c r="X811" i="1" s="1"/>
  <c r="AG811" i="1"/>
  <c r="D811" i="1"/>
  <c r="AF811" i="1" s="1"/>
  <c r="B811" i="1"/>
  <c r="C811" i="1" s="1"/>
  <c r="AT810" i="1"/>
  <c r="AR810" i="1"/>
  <c r="AQ810" i="1"/>
  <c r="AN810" i="1"/>
  <c r="AP810" i="1" s="1"/>
  <c r="AJ810" i="1"/>
  <c r="AM810" i="1" s="1"/>
  <c r="AH810" i="1"/>
  <c r="X810" i="1" s="1"/>
  <c r="AG810" i="1"/>
  <c r="D810" i="1"/>
  <c r="AF810" i="1" s="1"/>
  <c r="B810" i="1"/>
  <c r="C810" i="1" s="1"/>
  <c r="AT809" i="1"/>
  <c r="AQ809" i="1"/>
  <c r="AR809" i="1" s="1"/>
  <c r="AN809" i="1"/>
  <c r="AP809" i="1" s="1"/>
  <c r="AJ809" i="1"/>
  <c r="AM809" i="1" s="1"/>
  <c r="AH809" i="1"/>
  <c r="X809" i="1" s="1"/>
  <c r="AG809" i="1"/>
  <c r="D809" i="1"/>
  <c r="AF809" i="1" s="1"/>
  <c r="B809" i="1"/>
  <c r="C809" i="1" s="1"/>
  <c r="AT808" i="1"/>
  <c r="AR808" i="1"/>
  <c r="AQ808" i="1"/>
  <c r="AN808" i="1"/>
  <c r="AP808" i="1" s="1"/>
  <c r="AJ808" i="1"/>
  <c r="AM808" i="1" s="1"/>
  <c r="AH808" i="1"/>
  <c r="X808" i="1" s="1"/>
  <c r="AG808" i="1"/>
  <c r="D808" i="1"/>
  <c r="AF808" i="1" s="1"/>
  <c r="B808" i="1"/>
  <c r="C808" i="1" s="1"/>
  <c r="AT807" i="1"/>
  <c r="AQ807" i="1"/>
  <c r="AR807" i="1" s="1"/>
  <c r="AN807" i="1"/>
  <c r="AP807" i="1" s="1"/>
  <c r="AJ807" i="1"/>
  <c r="AM807" i="1" s="1"/>
  <c r="AH807" i="1"/>
  <c r="X807" i="1" s="1"/>
  <c r="AG807" i="1"/>
  <c r="D807" i="1"/>
  <c r="AF807" i="1" s="1"/>
  <c r="B807" i="1"/>
  <c r="C807" i="1" s="1"/>
  <c r="AT806" i="1"/>
  <c r="AR806" i="1"/>
  <c r="AQ806" i="1"/>
  <c r="AN806" i="1"/>
  <c r="AP806" i="1" s="1"/>
  <c r="AJ806" i="1"/>
  <c r="AM806" i="1" s="1"/>
  <c r="AH806" i="1"/>
  <c r="X806" i="1" s="1"/>
  <c r="AG806" i="1"/>
  <c r="D806" i="1"/>
  <c r="AF806" i="1" s="1"/>
  <c r="B806" i="1"/>
  <c r="C806" i="1" s="1"/>
  <c r="AT805" i="1"/>
  <c r="AQ805" i="1"/>
  <c r="AR805" i="1" s="1"/>
  <c r="AN805" i="1"/>
  <c r="AP805" i="1" s="1"/>
  <c r="AJ805" i="1"/>
  <c r="AM805" i="1" s="1"/>
  <c r="AH805" i="1"/>
  <c r="X805" i="1" s="1"/>
  <c r="AG805" i="1"/>
  <c r="D805" i="1"/>
  <c r="AF805" i="1" s="1"/>
  <c r="B805" i="1"/>
  <c r="C805" i="1" s="1"/>
  <c r="AT804" i="1"/>
  <c r="AR804" i="1"/>
  <c r="AQ804" i="1"/>
  <c r="AN804" i="1"/>
  <c r="AP804" i="1" s="1"/>
  <c r="AJ804" i="1"/>
  <c r="AM804" i="1" s="1"/>
  <c r="AH804" i="1"/>
  <c r="X804" i="1" s="1"/>
  <c r="AG804" i="1"/>
  <c r="D804" i="1"/>
  <c r="AF804" i="1" s="1"/>
  <c r="B804" i="1"/>
  <c r="C804" i="1" s="1"/>
  <c r="AT803" i="1"/>
  <c r="AQ803" i="1"/>
  <c r="AR803" i="1" s="1"/>
  <c r="AN803" i="1"/>
  <c r="AP803" i="1" s="1"/>
  <c r="AJ803" i="1"/>
  <c r="AM803" i="1" s="1"/>
  <c r="AH803" i="1"/>
  <c r="X803" i="1" s="1"/>
  <c r="AG803" i="1"/>
  <c r="D803" i="1"/>
  <c r="AF803" i="1" s="1"/>
  <c r="B803" i="1"/>
  <c r="C803" i="1" s="1"/>
  <c r="AT802" i="1"/>
  <c r="AR802" i="1"/>
  <c r="AQ802" i="1"/>
  <c r="AN802" i="1"/>
  <c r="AP802" i="1" s="1"/>
  <c r="AJ802" i="1"/>
  <c r="AM802" i="1" s="1"/>
  <c r="AH802" i="1"/>
  <c r="X802" i="1" s="1"/>
  <c r="AG802" i="1"/>
  <c r="D802" i="1"/>
  <c r="AF802" i="1" s="1"/>
  <c r="B802" i="1"/>
  <c r="C802" i="1" s="1"/>
  <c r="AT801" i="1"/>
  <c r="AQ801" i="1"/>
  <c r="AR801" i="1" s="1"/>
  <c r="AN801" i="1"/>
  <c r="AP801" i="1" s="1"/>
  <c r="AJ801" i="1"/>
  <c r="AM801" i="1" s="1"/>
  <c r="AH801" i="1"/>
  <c r="X801" i="1" s="1"/>
  <c r="AG801" i="1"/>
  <c r="D801" i="1"/>
  <c r="AF801" i="1" s="1"/>
  <c r="B801" i="1"/>
  <c r="C801" i="1" s="1"/>
  <c r="AT800" i="1"/>
  <c r="AR800" i="1"/>
  <c r="AQ800" i="1"/>
  <c r="AN800" i="1"/>
  <c r="AP800" i="1" s="1"/>
  <c r="AJ800" i="1"/>
  <c r="AM800" i="1" s="1"/>
  <c r="AH800" i="1"/>
  <c r="X800" i="1" s="1"/>
  <c r="AG800" i="1"/>
  <c r="D800" i="1"/>
  <c r="AF800" i="1" s="1"/>
  <c r="B800" i="1"/>
  <c r="C800" i="1" s="1"/>
  <c r="AT799" i="1"/>
  <c r="AQ799" i="1"/>
  <c r="AR799" i="1" s="1"/>
  <c r="AN799" i="1"/>
  <c r="AP799" i="1" s="1"/>
  <c r="AJ799" i="1"/>
  <c r="AM799" i="1" s="1"/>
  <c r="AH799" i="1"/>
  <c r="X799" i="1" s="1"/>
  <c r="AG799" i="1"/>
  <c r="D799" i="1"/>
  <c r="AF799" i="1" s="1"/>
  <c r="B799" i="1"/>
  <c r="C799" i="1" s="1"/>
  <c r="AT798" i="1"/>
  <c r="AR798" i="1"/>
  <c r="AQ798" i="1"/>
  <c r="AN798" i="1"/>
  <c r="AP798" i="1" s="1"/>
  <c r="AJ798" i="1"/>
  <c r="AM798" i="1" s="1"/>
  <c r="AH798" i="1"/>
  <c r="X798" i="1" s="1"/>
  <c r="AG798" i="1"/>
  <c r="D798" i="1"/>
  <c r="AF798" i="1" s="1"/>
  <c r="B798" i="1"/>
  <c r="C798" i="1" s="1"/>
  <c r="AT797" i="1"/>
  <c r="AQ797" i="1"/>
  <c r="AR797" i="1" s="1"/>
  <c r="AN797" i="1"/>
  <c r="AP797" i="1" s="1"/>
  <c r="AJ797" i="1"/>
  <c r="AM797" i="1" s="1"/>
  <c r="AH797" i="1"/>
  <c r="X797" i="1" s="1"/>
  <c r="AG797" i="1"/>
  <c r="D797" i="1"/>
  <c r="AF797" i="1" s="1"/>
  <c r="B797" i="1"/>
  <c r="C797" i="1" s="1"/>
  <c r="AT796" i="1"/>
  <c r="AR796" i="1"/>
  <c r="AQ796" i="1"/>
  <c r="AN796" i="1"/>
  <c r="AP796" i="1" s="1"/>
  <c r="AJ796" i="1"/>
  <c r="AM796" i="1" s="1"/>
  <c r="AH796" i="1"/>
  <c r="X796" i="1" s="1"/>
  <c r="AG796" i="1"/>
  <c r="D796" i="1"/>
  <c r="AF796" i="1" s="1"/>
  <c r="B796" i="1"/>
  <c r="C796" i="1" s="1"/>
  <c r="AT795" i="1"/>
  <c r="AQ795" i="1"/>
  <c r="AR795" i="1" s="1"/>
  <c r="AN795" i="1"/>
  <c r="AP795" i="1" s="1"/>
  <c r="AJ795" i="1"/>
  <c r="AM795" i="1" s="1"/>
  <c r="AH795" i="1"/>
  <c r="X795" i="1" s="1"/>
  <c r="AG795" i="1"/>
  <c r="D795" i="1"/>
  <c r="AF795" i="1" s="1"/>
  <c r="B795" i="1"/>
  <c r="C795" i="1" s="1"/>
  <c r="AT794" i="1"/>
  <c r="AR794" i="1"/>
  <c r="AQ794" i="1"/>
  <c r="AN794" i="1"/>
  <c r="AP794" i="1" s="1"/>
  <c r="AJ794" i="1"/>
  <c r="AM794" i="1" s="1"/>
  <c r="AH794" i="1"/>
  <c r="X794" i="1" s="1"/>
  <c r="AG794" i="1"/>
  <c r="D794" i="1"/>
  <c r="AF794" i="1" s="1"/>
  <c r="B794" i="1"/>
  <c r="C794" i="1" s="1"/>
  <c r="AT793" i="1"/>
  <c r="AQ793" i="1"/>
  <c r="AR793" i="1" s="1"/>
  <c r="AN793" i="1"/>
  <c r="AP793" i="1" s="1"/>
  <c r="AJ793" i="1"/>
  <c r="AM793" i="1" s="1"/>
  <c r="AH793" i="1"/>
  <c r="X793" i="1" s="1"/>
  <c r="AG793" i="1"/>
  <c r="D793" i="1"/>
  <c r="AF793" i="1" s="1"/>
  <c r="B793" i="1"/>
  <c r="C793" i="1" s="1"/>
  <c r="AT792" i="1"/>
  <c r="AR792" i="1"/>
  <c r="AQ792" i="1"/>
  <c r="AN792" i="1"/>
  <c r="AP792" i="1" s="1"/>
  <c r="AJ792" i="1"/>
  <c r="AM792" i="1" s="1"/>
  <c r="AH792" i="1"/>
  <c r="X792" i="1" s="1"/>
  <c r="AG792" i="1"/>
  <c r="D792" i="1"/>
  <c r="AF792" i="1" s="1"/>
  <c r="B792" i="1"/>
  <c r="C792" i="1" s="1"/>
  <c r="AT791" i="1"/>
  <c r="AQ791" i="1"/>
  <c r="AR791" i="1" s="1"/>
  <c r="AN791" i="1"/>
  <c r="AP791" i="1" s="1"/>
  <c r="AJ791" i="1"/>
  <c r="AM791" i="1" s="1"/>
  <c r="AH791" i="1"/>
  <c r="X791" i="1" s="1"/>
  <c r="AG791" i="1"/>
  <c r="D791" i="1"/>
  <c r="AF791" i="1" s="1"/>
  <c r="B791" i="1"/>
  <c r="C791" i="1" s="1"/>
  <c r="AT790" i="1"/>
  <c r="AR790" i="1"/>
  <c r="AQ790" i="1"/>
  <c r="AN790" i="1"/>
  <c r="AP790" i="1" s="1"/>
  <c r="AJ790" i="1"/>
  <c r="AM790" i="1" s="1"/>
  <c r="AH790" i="1"/>
  <c r="X790" i="1" s="1"/>
  <c r="AA790" i="1" s="1"/>
  <c r="AG790" i="1"/>
  <c r="AC790" i="1"/>
  <c r="Y790" i="1"/>
  <c r="D790" i="1"/>
  <c r="B790" i="1"/>
  <c r="C790" i="1" s="1"/>
  <c r="AT789" i="1"/>
  <c r="AR789" i="1"/>
  <c r="AQ789" i="1"/>
  <c r="AP789" i="1"/>
  <c r="AN789" i="1"/>
  <c r="AJ789" i="1"/>
  <c r="AM789" i="1" s="1"/>
  <c r="AH789" i="1"/>
  <c r="X789" i="1" s="1"/>
  <c r="AG789" i="1"/>
  <c r="AA789" i="1"/>
  <c r="D789" i="1"/>
  <c r="B789" i="1"/>
  <c r="C789" i="1" s="1"/>
  <c r="AT788" i="1"/>
  <c r="AQ788" i="1"/>
  <c r="AR788" i="1" s="1"/>
  <c r="AN788" i="1"/>
  <c r="AJ788" i="1"/>
  <c r="AM788" i="1" s="1"/>
  <c r="AH788" i="1"/>
  <c r="X788" i="1" s="1"/>
  <c r="AG788" i="1"/>
  <c r="AC788" i="1"/>
  <c r="AA788" i="1"/>
  <c r="Y788" i="1"/>
  <c r="D788" i="1"/>
  <c r="B788" i="1"/>
  <c r="C788" i="1" s="1"/>
  <c r="AT787" i="1"/>
  <c r="AQ787" i="1"/>
  <c r="AR787" i="1" s="1"/>
  <c r="AN787" i="1"/>
  <c r="AP787" i="1" s="1"/>
  <c r="AJ787" i="1"/>
  <c r="AM787" i="1" s="1"/>
  <c r="AH787" i="1"/>
  <c r="X787" i="1" s="1"/>
  <c r="AG787" i="1"/>
  <c r="AA787" i="1"/>
  <c r="D787" i="1"/>
  <c r="B787" i="1"/>
  <c r="C787" i="1" s="1"/>
  <c r="AT786" i="1"/>
  <c r="AR786" i="1"/>
  <c r="AQ786" i="1"/>
  <c r="AN786" i="1"/>
  <c r="AJ786" i="1"/>
  <c r="AM786" i="1" s="1"/>
  <c r="AH786" i="1"/>
  <c r="X786" i="1" s="1"/>
  <c r="AA786" i="1" s="1"/>
  <c r="AG786" i="1"/>
  <c r="AC786" i="1"/>
  <c r="Y786" i="1"/>
  <c r="D786" i="1"/>
  <c r="B786" i="1"/>
  <c r="C786" i="1" s="1"/>
  <c r="AT785" i="1"/>
  <c r="AR785" i="1"/>
  <c r="AQ785" i="1"/>
  <c r="AP785" i="1"/>
  <c r="AN785" i="1"/>
  <c r="AJ785" i="1"/>
  <c r="AM785" i="1" s="1"/>
  <c r="AH785" i="1"/>
  <c r="X785" i="1" s="1"/>
  <c r="AG785" i="1"/>
  <c r="AA785" i="1"/>
  <c r="D785" i="1"/>
  <c r="B785" i="1"/>
  <c r="C785" i="1" s="1"/>
  <c r="AT784" i="1"/>
  <c r="AQ784" i="1"/>
  <c r="AR784" i="1" s="1"/>
  <c r="AN784" i="1"/>
  <c r="AJ784" i="1"/>
  <c r="AM784" i="1" s="1"/>
  <c r="AH784" i="1"/>
  <c r="X784" i="1" s="1"/>
  <c r="AG784" i="1"/>
  <c r="AC784" i="1"/>
  <c r="AA784" i="1"/>
  <c r="Y784" i="1"/>
  <c r="D784" i="1"/>
  <c r="B784" i="1"/>
  <c r="C784" i="1" s="1"/>
  <c r="AT783" i="1"/>
  <c r="AQ783" i="1"/>
  <c r="AR783" i="1" s="1"/>
  <c r="AN783" i="1"/>
  <c r="AP783" i="1" s="1"/>
  <c r="AJ783" i="1"/>
  <c r="AM783" i="1" s="1"/>
  <c r="AH783" i="1"/>
  <c r="X783" i="1" s="1"/>
  <c r="AG783" i="1"/>
  <c r="AA783" i="1"/>
  <c r="D783" i="1"/>
  <c r="B783" i="1"/>
  <c r="C783" i="1" s="1"/>
  <c r="AT782" i="1"/>
  <c r="AR782" i="1"/>
  <c r="AQ782" i="1"/>
  <c r="AN782" i="1"/>
  <c r="AJ782" i="1"/>
  <c r="AM782" i="1" s="1"/>
  <c r="AH782" i="1"/>
  <c r="X782" i="1" s="1"/>
  <c r="AA782" i="1" s="1"/>
  <c r="AG782" i="1"/>
  <c r="AC782" i="1"/>
  <c r="Y782" i="1"/>
  <c r="D782" i="1"/>
  <c r="B782" i="1"/>
  <c r="C782" i="1" s="1"/>
  <c r="AT781" i="1"/>
  <c r="AR781" i="1"/>
  <c r="AQ781" i="1"/>
  <c r="AP781" i="1"/>
  <c r="AN781" i="1"/>
  <c r="AJ781" i="1"/>
  <c r="AM781" i="1" s="1"/>
  <c r="AH781" i="1"/>
  <c r="X781" i="1" s="1"/>
  <c r="AG781" i="1"/>
  <c r="AA781" i="1"/>
  <c r="D781" i="1"/>
  <c r="B781" i="1"/>
  <c r="C781" i="1" s="1"/>
  <c r="AT780" i="1"/>
  <c r="AQ780" i="1"/>
  <c r="AR780" i="1" s="1"/>
  <c r="AN780" i="1"/>
  <c r="AJ780" i="1"/>
  <c r="AM780" i="1" s="1"/>
  <c r="AH780" i="1"/>
  <c r="X780" i="1" s="1"/>
  <c r="AG780" i="1"/>
  <c r="AC780" i="1"/>
  <c r="AA780" i="1"/>
  <c r="Y780" i="1"/>
  <c r="D780" i="1"/>
  <c r="B780" i="1"/>
  <c r="C780" i="1" s="1"/>
  <c r="AT779" i="1"/>
  <c r="AQ779" i="1"/>
  <c r="AR779" i="1" s="1"/>
  <c r="AN779" i="1"/>
  <c r="AP779" i="1" s="1"/>
  <c r="AJ779" i="1"/>
  <c r="AM779" i="1" s="1"/>
  <c r="AH779" i="1"/>
  <c r="X779" i="1" s="1"/>
  <c r="AG779" i="1"/>
  <c r="AA779" i="1"/>
  <c r="D779" i="1"/>
  <c r="B779" i="1"/>
  <c r="C779" i="1" s="1"/>
  <c r="AT778" i="1"/>
  <c r="AR778" i="1"/>
  <c r="AQ778" i="1"/>
  <c r="AN778" i="1"/>
  <c r="AJ778" i="1"/>
  <c r="AM778" i="1" s="1"/>
  <c r="AH778" i="1"/>
  <c r="X778" i="1" s="1"/>
  <c r="AA778" i="1" s="1"/>
  <c r="AG778" i="1"/>
  <c r="AC778" i="1"/>
  <c r="Y778" i="1"/>
  <c r="D778" i="1"/>
  <c r="B778" i="1"/>
  <c r="C778" i="1" s="1"/>
  <c r="AT777" i="1"/>
  <c r="AR777" i="1"/>
  <c r="AQ777" i="1"/>
  <c r="AP777" i="1"/>
  <c r="AN777" i="1"/>
  <c r="AJ777" i="1"/>
  <c r="AM777" i="1" s="1"/>
  <c r="AH777" i="1"/>
  <c r="X777" i="1" s="1"/>
  <c r="AG777" i="1"/>
  <c r="AA777" i="1"/>
  <c r="D777" i="1"/>
  <c r="B777" i="1"/>
  <c r="C777" i="1" s="1"/>
  <c r="AT776" i="1"/>
  <c r="AQ776" i="1"/>
  <c r="AR776" i="1" s="1"/>
  <c r="AN776" i="1"/>
  <c r="AJ776" i="1"/>
  <c r="AM776" i="1" s="1"/>
  <c r="AH776" i="1"/>
  <c r="X776" i="1" s="1"/>
  <c r="AG776" i="1"/>
  <c r="AC776" i="1"/>
  <c r="AA776" i="1"/>
  <c r="Y776" i="1"/>
  <c r="D776" i="1"/>
  <c r="B776" i="1"/>
  <c r="C776" i="1" s="1"/>
  <c r="AT775" i="1"/>
  <c r="AQ775" i="1"/>
  <c r="AR775" i="1" s="1"/>
  <c r="AN775" i="1"/>
  <c r="AP775" i="1" s="1"/>
  <c r="AJ775" i="1"/>
  <c r="AM775" i="1" s="1"/>
  <c r="AH775" i="1"/>
  <c r="X775" i="1" s="1"/>
  <c r="AG775" i="1"/>
  <c r="AA775" i="1"/>
  <c r="D775" i="1"/>
  <c r="B775" i="1"/>
  <c r="C775" i="1" s="1"/>
  <c r="AT774" i="1"/>
  <c r="AR774" i="1"/>
  <c r="AQ774" i="1"/>
  <c r="AN774" i="1"/>
  <c r="AJ774" i="1"/>
  <c r="AM774" i="1" s="1"/>
  <c r="AH774" i="1"/>
  <c r="X774" i="1" s="1"/>
  <c r="AA774" i="1" s="1"/>
  <c r="AG774" i="1"/>
  <c r="AC774" i="1"/>
  <c r="Y774" i="1"/>
  <c r="D774" i="1"/>
  <c r="B774" i="1"/>
  <c r="C774" i="1" s="1"/>
  <c r="AT773" i="1"/>
  <c r="AR773" i="1"/>
  <c r="AQ773" i="1"/>
  <c r="AP773" i="1"/>
  <c r="AN773" i="1"/>
  <c r="AJ773" i="1"/>
  <c r="AM773" i="1" s="1"/>
  <c r="AH773" i="1"/>
  <c r="X773" i="1" s="1"/>
  <c r="AG773" i="1"/>
  <c r="AA773" i="1"/>
  <c r="D773" i="1"/>
  <c r="B773" i="1"/>
  <c r="C773" i="1" s="1"/>
  <c r="AT772" i="1"/>
  <c r="AQ772" i="1"/>
  <c r="AR772" i="1" s="1"/>
  <c r="AN772" i="1"/>
  <c r="AJ772" i="1"/>
  <c r="AM772" i="1" s="1"/>
  <c r="AH772" i="1"/>
  <c r="X772" i="1" s="1"/>
  <c r="AG772" i="1"/>
  <c r="AC772" i="1"/>
  <c r="AA772" i="1"/>
  <c r="Y772" i="1"/>
  <c r="D772" i="1"/>
  <c r="B772" i="1"/>
  <c r="C772" i="1" s="1"/>
  <c r="AT771" i="1"/>
  <c r="AQ771" i="1"/>
  <c r="AR771" i="1" s="1"/>
  <c r="AN771" i="1"/>
  <c r="AP771" i="1" s="1"/>
  <c r="AJ771" i="1"/>
  <c r="AM771" i="1" s="1"/>
  <c r="AH771" i="1"/>
  <c r="X771" i="1" s="1"/>
  <c r="AG771" i="1"/>
  <c r="AA771" i="1"/>
  <c r="D771" i="1"/>
  <c r="B771" i="1"/>
  <c r="C771" i="1" s="1"/>
  <c r="AT770" i="1"/>
  <c r="AR770" i="1"/>
  <c r="AQ770" i="1"/>
  <c r="AN770" i="1"/>
  <c r="AJ770" i="1"/>
  <c r="AM770" i="1" s="1"/>
  <c r="AH770" i="1"/>
  <c r="X770" i="1" s="1"/>
  <c r="AA770" i="1" s="1"/>
  <c r="AG770" i="1"/>
  <c r="AC770" i="1"/>
  <c r="Y770" i="1"/>
  <c r="D770" i="1"/>
  <c r="B770" i="1"/>
  <c r="C770" i="1" s="1"/>
  <c r="AT769" i="1"/>
  <c r="AR769" i="1"/>
  <c r="AQ769" i="1"/>
  <c r="AP769" i="1"/>
  <c r="AN769" i="1"/>
  <c r="AJ769" i="1"/>
  <c r="AM769" i="1" s="1"/>
  <c r="AH769" i="1"/>
  <c r="X769" i="1" s="1"/>
  <c r="AG769" i="1"/>
  <c r="AA769" i="1"/>
  <c r="D769" i="1"/>
  <c r="B769" i="1"/>
  <c r="C769" i="1" s="1"/>
  <c r="AT768" i="1"/>
  <c r="AQ768" i="1"/>
  <c r="AR768" i="1" s="1"/>
  <c r="AN768" i="1"/>
  <c r="AJ768" i="1"/>
  <c r="AM768" i="1" s="1"/>
  <c r="AH768" i="1"/>
  <c r="X768" i="1" s="1"/>
  <c r="AG768" i="1"/>
  <c r="AC768" i="1"/>
  <c r="AA768" i="1"/>
  <c r="Y768" i="1"/>
  <c r="D768" i="1"/>
  <c r="B768" i="1"/>
  <c r="C768" i="1" s="1"/>
  <c r="AT767" i="1"/>
  <c r="AQ767" i="1"/>
  <c r="AR767" i="1" s="1"/>
  <c r="AN767" i="1"/>
  <c r="AP767" i="1" s="1"/>
  <c r="AJ767" i="1"/>
  <c r="AM767" i="1" s="1"/>
  <c r="AH767" i="1"/>
  <c r="X767" i="1" s="1"/>
  <c r="AG767" i="1"/>
  <c r="AA767" i="1"/>
  <c r="D767" i="1"/>
  <c r="B767" i="1"/>
  <c r="C767" i="1" s="1"/>
  <c r="AT766" i="1"/>
  <c r="AR766" i="1"/>
  <c r="AQ766" i="1"/>
  <c r="AN766" i="1"/>
  <c r="AJ766" i="1"/>
  <c r="AM766" i="1" s="1"/>
  <c r="AH766" i="1"/>
  <c r="X766" i="1" s="1"/>
  <c r="AA766" i="1" s="1"/>
  <c r="AG766" i="1"/>
  <c r="AC766" i="1"/>
  <c r="Y766" i="1"/>
  <c r="D766" i="1"/>
  <c r="B766" i="1"/>
  <c r="C766" i="1" s="1"/>
  <c r="AT765" i="1"/>
  <c r="AR765" i="1"/>
  <c r="AQ765" i="1"/>
  <c r="AP765" i="1"/>
  <c r="AN765" i="1"/>
  <c r="AJ765" i="1"/>
  <c r="AM765" i="1" s="1"/>
  <c r="AH765" i="1"/>
  <c r="X765" i="1" s="1"/>
  <c r="AG765" i="1"/>
  <c r="AA765" i="1"/>
  <c r="D765" i="1"/>
  <c r="B765" i="1"/>
  <c r="C765" i="1" s="1"/>
  <c r="AT764" i="1"/>
  <c r="AQ764" i="1"/>
  <c r="AR764" i="1" s="1"/>
  <c r="AN764" i="1"/>
  <c r="AJ764" i="1"/>
  <c r="AM764" i="1" s="1"/>
  <c r="AH764" i="1"/>
  <c r="X764" i="1" s="1"/>
  <c r="AG764" i="1"/>
  <c r="AC764" i="1"/>
  <c r="AA764" i="1"/>
  <c r="Y764" i="1"/>
  <c r="D764" i="1"/>
  <c r="B764" i="1"/>
  <c r="C764" i="1" s="1"/>
  <c r="AT763" i="1"/>
  <c r="AQ763" i="1"/>
  <c r="AR763" i="1" s="1"/>
  <c r="AN763" i="1"/>
  <c r="AP763" i="1" s="1"/>
  <c r="AJ763" i="1"/>
  <c r="AM763" i="1" s="1"/>
  <c r="AH763" i="1"/>
  <c r="X763" i="1" s="1"/>
  <c r="AG763" i="1"/>
  <c r="AA763" i="1"/>
  <c r="D763" i="1"/>
  <c r="B763" i="1"/>
  <c r="C763" i="1" s="1"/>
  <c r="AT762" i="1"/>
  <c r="AR762" i="1"/>
  <c r="AQ762" i="1"/>
  <c r="AN762" i="1"/>
  <c r="AJ762" i="1"/>
  <c r="AM762" i="1" s="1"/>
  <c r="AH762" i="1"/>
  <c r="X762" i="1" s="1"/>
  <c r="AA762" i="1" s="1"/>
  <c r="AG762" i="1"/>
  <c r="AC762" i="1"/>
  <c r="Y762" i="1"/>
  <c r="D762" i="1"/>
  <c r="B762" i="1"/>
  <c r="C762" i="1" s="1"/>
  <c r="AT761" i="1"/>
  <c r="AR761" i="1"/>
  <c r="AQ761" i="1"/>
  <c r="AP761" i="1"/>
  <c r="AN761" i="1"/>
  <c r="AJ761" i="1"/>
  <c r="AM761" i="1" s="1"/>
  <c r="AH761" i="1"/>
  <c r="X761" i="1" s="1"/>
  <c r="AG761" i="1"/>
  <c r="AA761" i="1"/>
  <c r="D761" i="1"/>
  <c r="B761" i="1"/>
  <c r="C761" i="1" s="1"/>
  <c r="AT760" i="1"/>
  <c r="AQ760" i="1"/>
  <c r="AR760" i="1" s="1"/>
  <c r="AN760" i="1"/>
  <c r="AJ760" i="1"/>
  <c r="AM760" i="1" s="1"/>
  <c r="AH760" i="1"/>
  <c r="X760" i="1" s="1"/>
  <c r="AG760" i="1"/>
  <c r="AC760" i="1"/>
  <c r="AA760" i="1"/>
  <c r="Y760" i="1"/>
  <c r="D760" i="1"/>
  <c r="B760" i="1"/>
  <c r="C760" i="1" s="1"/>
  <c r="AT759" i="1"/>
  <c r="AQ759" i="1"/>
  <c r="AR759" i="1" s="1"/>
  <c r="AN759" i="1"/>
  <c r="AP759" i="1" s="1"/>
  <c r="AJ759" i="1"/>
  <c r="AM759" i="1" s="1"/>
  <c r="AH759" i="1"/>
  <c r="X759" i="1" s="1"/>
  <c r="AG759" i="1"/>
  <c r="AA759" i="1"/>
  <c r="D759" i="1"/>
  <c r="B759" i="1"/>
  <c r="C759" i="1" s="1"/>
  <c r="AT758" i="1"/>
  <c r="AR758" i="1"/>
  <c r="AQ758" i="1"/>
  <c r="AN758" i="1"/>
  <c r="AJ758" i="1"/>
  <c r="AM758" i="1" s="1"/>
  <c r="AH758" i="1"/>
  <c r="X758" i="1" s="1"/>
  <c r="AA758" i="1" s="1"/>
  <c r="AG758" i="1"/>
  <c r="AC758" i="1"/>
  <c r="Y758" i="1"/>
  <c r="D758" i="1"/>
  <c r="B758" i="1"/>
  <c r="C758" i="1" s="1"/>
  <c r="AT757" i="1"/>
  <c r="AR757" i="1"/>
  <c r="AQ757" i="1"/>
  <c r="AP757" i="1"/>
  <c r="AN757" i="1"/>
  <c r="AJ757" i="1"/>
  <c r="AM757" i="1" s="1"/>
  <c r="AH757" i="1"/>
  <c r="X757" i="1" s="1"/>
  <c r="AG757" i="1"/>
  <c r="AA757" i="1"/>
  <c r="D757" i="1"/>
  <c r="B757" i="1"/>
  <c r="C757" i="1" s="1"/>
  <c r="AT756" i="1"/>
  <c r="AQ756" i="1"/>
  <c r="AR756" i="1" s="1"/>
  <c r="AN756" i="1"/>
  <c r="AJ756" i="1"/>
  <c r="AM756" i="1" s="1"/>
  <c r="AH756" i="1"/>
  <c r="X756" i="1" s="1"/>
  <c r="AG756" i="1"/>
  <c r="AC756" i="1"/>
  <c r="AA756" i="1"/>
  <c r="Y756" i="1"/>
  <c r="D756" i="1"/>
  <c r="B756" i="1"/>
  <c r="C756" i="1" s="1"/>
  <c r="AT755" i="1"/>
  <c r="AQ755" i="1"/>
  <c r="AR755" i="1" s="1"/>
  <c r="AN755" i="1"/>
  <c r="AP755" i="1" s="1"/>
  <c r="AJ755" i="1"/>
  <c r="AM755" i="1" s="1"/>
  <c r="AH755" i="1"/>
  <c r="X755" i="1" s="1"/>
  <c r="AG755" i="1"/>
  <c r="AA755" i="1"/>
  <c r="D755" i="1"/>
  <c r="B755" i="1"/>
  <c r="C755" i="1" s="1"/>
  <c r="AT754" i="1"/>
  <c r="AR754" i="1"/>
  <c r="AQ754" i="1"/>
  <c r="AN754" i="1"/>
  <c r="AJ754" i="1"/>
  <c r="AM754" i="1" s="1"/>
  <c r="AH754" i="1"/>
  <c r="X754" i="1" s="1"/>
  <c r="AA754" i="1" s="1"/>
  <c r="AG754" i="1"/>
  <c r="AC754" i="1"/>
  <c r="Y754" i="1"/>
  <c r="D754" i="1"/>
  <c r="B754" i="1"/>
  <c r="C754" i="1" s="1"/>
  <c r="AT753" i="1"/>
  <c r="AR753" i="1"/>
  <c r="AQ753" i="1"/>
  <c r="AP753" i="1"/>
  <c r="AN753" i="1"/>
  <c r="AJ753" i="1"/>
  <c r="AM753" i="1" s="1"/>
  <c r="AH753" i="1"/>
  <c r="X753" i="1" s="1"/>
  <c r="AG753" i="1"/>
  <c r="AA753" i="1"/>
  <c r="D753" i="1"/>
  <c r="B753" i="1"/>
  <c r="C753" i="1" s="1"/>
  <c r="AT752" i="1"/>
  <c r="AQ752" i="1"/>
  <c r="AR752" i="1" s="1"/>
  <c r="AN752" i="1"/>
  <c r="AJ752" i="1"/>
  <c r="AM752" i="1" s="1"/>
  <c r="AH752" i="1"/>
  <c r="X752" i="1" s="1"/>
  <c r="AG752" i="1"/>
  <c r="AC752" i="1"/>
  <c r="AA752" i="1"/>
  <c r="Y752" i="1"/>
  <c r="D752" i="1"/>
  <c r="B752" i="1"/>
  <c r="C752" i="1" s="1"/>
  <c r="AT751" i="1"/>
  <c r="AQ751" i="1"/>
  <c r="AR751" i="1" s="1"/>
  <c r="AN751" i="1"/>
  <c r="AP751" i="1" s="1"/>
  <c r="AJ751" i="1"/>
  <c r="AM751" i="1" s="1"/>
  <c r="AH751" i="1"/>
  <c r="X751" i="1" s="1"/>
  <c r="AG751" i="1"/>
  <c r="AA751" i="1"/>
  <c r="D751" i="1"/>
  <c r="B751" i="1"/>
  <c r="C751" i="1" s="1"/>
  <c r="AT750" i="1"/>
  <c r="AR750" i="1"/>
  <c r="AQ750" i="1"/>
  <c r="AN750" i="1"/>
  <c r="AJ750" i="1"/>
  <c r="AM750" i="1" s="1"/>
  <c r="AH750" i="1"/>
  <c r="X750" i="1" s="1"/>
  <c r="AA750" i="1" s="1"/>
  <c r="AG750" i="1"/>
  <c r="AC750" i="1"/>
  <c r="Y750" i="1"/>
  <c r="D750" i="1"/>
  <c r="B750" i="1"/>
  <c r="C750" i="1" s="1"/>
  <c r="AT749" i="1"/>
  <c r="AR749" i="1"/>
  <c r="AQ749" i="1"/>
  <c r="AP749" i="1"/>
  <c r="AN749" i="1"/>
  <c r="AJ749" i="1"/>
  <c r="AM749" i="1" s="1"/>
  <c r="AH749" i="1"/>
  <c r="X749" i="1" s="1"/>
  <c r="AG749" i="1"/>
  <c r="AA749" i="1"/>
  <c r="D749" i="1"/>
  <c r="B749" i="1"/>
  <c r="C749" i="1" s="1"/>
  <c r="AT748" i="1"/>
  <c r="AQ748" i="1"/>
  <c r="AR748" i="1" s="1"/>
  <c r="AN748" i="1"/>
  <c r="AJ748" i="1"/>
  <c r="AM748" i="1" s="1"/>
  <c r="AH748" i="1"/>
  <c r="X748" i="1" s="1"/>
  <c r="AG748" i="1"/>
  <c r="AC748" i="1"/>
  <c r="AA748" i="1"/>
  <c r="Y748" i="1"/>
  <c r="D748" i="1"/>
  <c r="B748" i="1"/>
  <c r="C748" i="1" s="1"/>
  <c r="AT747" i="1"/>
  <c r="AQ747" i="1"/>
  <c r="AR747" i="1" s="1"/>
  <c r="AN747" i="1"/>
  <c r="AP747" i="1" s="1"/>
  <c r="AJ747" i="1"/>
  <c r="AM747" i="1" s="1"/>
  <c r="AH747" i="1"/>
  <c r="X747" i="1" s="1"/>
  <c r="AG747" i="1"/>
  <c r="AA747" i="1"/>
  <c r="D747" i="1"/>
  <c r="B747" i="1"/>
  <c r="C747" i="1" s="1"/>
  <c r="AT746" i="1"/>
  <c r="AR746" i="1"/>
  <c r="AQ746" i="1"/>
  <c r="AN746" i="1"/>
  <c r="AJ746" i="1"/>
  <c r="AM746" i="1" s="1"/>
  <c r="AH746" i="1"/>
  <c r="X746" i="1" s="1"/>
  <c r="AA746" i="1" s="1"/>
  <c r="AG746" i="1"/>
  <c r="AC746" i="1"/>
  <c r="Y746" i="1"/>
  <c r="D746" i="1"/>
  <c r="B746" i="1"/>
  <c r="C746" i="1" s="1"/>
  <c r="AT745" i="1"/>
  <c r="AR745" i="1"/>
  <c r="AQ745" i="1"/>
  <c r="AP745" i="1"/>
  <c r="AN745" i="1"/>
  <c r="AJ745" i="1"/>
  <c r="AM745" i="1" s="1"/>
  <c r="AH745" i="1"/>
  <c r="X745" i="1" s="1"/>
  <c r="AG745" i="1"/>
  <c r="AA745" i="1"/>
  <c r="D745" i="1"/>
  <c r="B745" i="1"/>
  <c r="C745" i="1" s="1"/>
  <c r="AT744" i="1"/>
  <c r="AQ744" i="1"/>
  <c r="AR744" i="1" s="1"/>
  <c r="AN744" i="1"/>
  <c r="AJ744" i="1"/>
  <c r="AM744" i="1" s="1"/>
  <c r="AH744" i="1"/>
  <c r="X744" i="1" s="1"/>
  <c r="AG744" i="1"/>
  <c r="AC744" i="1"/>
  <c r="AA744" i="1"/>
  <c r="Y744" i="1"/>
  <c r="D744" i="1"/>
  <c r="B744" i="1"/>
  <c r="C744" i="1" s="1"/>
  <c r="AT743" i="1"/>
  <c r="AQ743" i="1"/>
  <c r="AR743" i="1" s="1"/>
  <c r="AN743" i="1"/>
  <c r="AP743" i="1" s="1"/>
  <c r="AJ743" i="1"/>
  <c r="AM743" i="1" s="1"/>
  <c r="AH743" i="1"/>
  <c r="X743" i="1" s="1"/>
  <c r="AG743" i="1"/>
  <c r="AA743" i="1"/>
  <c r="D743" i="1"/>
  <c r="B743" i="1"/>
  <c r="C743" i="1" s="1"/>
  <c r="AT742" i="1"/>
  <c r="AR742" i="1"/>
  <c r="AQ742" i="1"/>
  <c r="AN742" i="1"/>
  <c r="AJ742" i="1"/>
  <c r="AM742" i="1" s="1"/>
  <c r="AH742" i="1"/>
  <c r="X742" i="1" s="1"/>
  <c r="AA742" i="1" s="1"/>
  <c r="AG742" i="1"/>
  <c r="AC742" i="1"/>
  <c r="Y742" i="1"/>
  <c r="D742" i="1"/>
  <c r="B742" i="1"/>
  <c r="C742" i="1" s="1"/>
  <c r="AT741" i="1"/>
  <c r="AR741" i="1"/>
  <c r="AQ741" i="1"/>
  <c r="AP741" i="1"/>
  <c r="AN741" i="1"/>
  <c r="AJ741" i="1"/>
  <c r="AM741" i="1" s="1"/>
  <c r="AH741" i="1"/>
  <c r="X741" i="1" s="1"/>
  <c r="AG741" i="1"/>
  <c r="AA741" i="1"/>
  <c r="D741" i="1"/>
  <c r="B741" i="1"/>
  <c r="C741" i="1" s="1"/>
  <c r="AT740" i="1"/>
  <c r="AQ740" i="1"/>
  <c r="AR740" i="1" s="1"/>
  <c r="AN740" i="1"/>
  <c r="AJ740" i="1"/>
  <c r="AM740" i="1" s="1"/>
  <c r="AH740" i="1"/>
  <c r="X740" i="1" s="1"/>
  <c r="AG740" i="1"/>
  <c r="AC740" i="1"/>
  <c r="AA740" i="1"/>
  <c r="Y740" i="1"/>
  <c r="D740" i="1"/>
  <c r="B740" i="1"/>
  <c r="C740" i="1" s="1"/>
  <c r="AT739" i="1"/>
  <c r="AQ739" i="1"/>
  <c r="AR739" i="1" s="1"/>
  <c r="AN739" i="1"/>
  <c r="AP739" i="1" s="1"/>
  <c r="AJ739" i="1"/>
  <c r="AM739" i="1" s="1"/>
  <c r="AH739" i="1"/>
  <c r="X739" i="1" s="1"/>
  <c r="AG739" i="1"/>
  <c r="AA739" i="1"/>
  <c r="D739" i="1"/>
  <c r="B739" i="1"/>
  <c r="C739" i="1" s="1"/>
  <c r="AT738" i="1"/>
  <c r="AR738" i="1"/>
  <c r="AQ738" i="1"/>
  <c r="AN738" i="1"/>
  <c r="AJ738" i="1"/>
  <c r="AM738" i="1" s="1"/>
  <c r="AH738" i="1"/>
  <c r="AG738" i="1"/>
  <c r="X738" i="1"/>
  <c r="AC738" i="1" s="1"/>
  <c r="D738" i="1"/>
  <c r="AE738" i="1" s="1"/>
  <c r="C738" i="1"/>
  <c r="B738" i="1"/>
  <c r="AT737" i="1"/>
  <c r="AQ737" i="1"/>
  <c r="AR737" i="1" s="1"/>
  <c r="AN737" i="1"/>
  <c r="AP737" i="1" s="1"/>
  <c r="AJ737" i="1"/>
  <c r="AM737" i="1" s="1"/>
  <c r="AH737" i="1"/>
  <c r="AG737" i="1"/>
  <c r="X737" i="1"/>
  <c r="AC737" i="1" s="1"/>
  <c r="D737" i="1"/>
  <c r="AF737" i="1" s="1"/>
  <c r="C737" i="1"/>
  <c r="B737" i="1"/>
  <c r="AT736" i="1"/>
  <c r="AQ736" i="1"/>
  <c r="AR736" i="1" s="1"/>
  <c r="AN736" i="1"/>
  <c r="AP736" i="1" s="1"/>
  <c r="AJ736" i="1"/>
  <c r="AM736" i="1" s="1"/>
  <c r="AH736" i="1"/>
  <c r="AG736" i="1"/>
  <c r="X736" i="1"/>
  <c r="AC736" i="1" s="1"/>
  <c r="D736" i="1"/>
  <c r="AF736" i="1" s="1"/>
  <c r="C736" i="1"/>
  <c r="B736" i="1"/>
  <c r="AT735" i="1"/>
  <c r="AQ735" i="1"/>
  <c r="AR735" i="1" s="1"/>
  <c r="AN735" i="1"/>
  <c r="AP735" i="1" s="1"/>
  <c r="AJ735" i="1"/>
  <c r="AM735" i="1" s="1"/>
  <c r="AH735" i="1"/>
  <c r="AG735" i="1"/>
  <c r="X735" i="1"/>
  <c r="AC735" i="1" s="1"/>
  <c r="D735" i="1"/>
  <c r="AF735" i="1" s="1"/>
  <c r="C735" i="1"/>
  <c r="B735" i="1"/>
  <c r="AT734" i="1"/>
  <c r="AQ734" i="1"/>
  <c r="AR734" i="1" s="1"/>
  <c r="AN734" i="1"/>
  <c r="AP734" i="1" s="1"/>
  <c r="AJ734" i="1"/>
  <c r="AM734" i="1" s="1"/>
  <c r="AH734" i="1"/>
  <c r="AG734" i="1"/>
  <c r="X734" i="1"/>
  <c r="AC734" i="1" s="1"/>
  <c r="D734" i="1"/>
  <c r="AF734" i="1" s="1"/>
  <c r="C734" i="1"/>
  <c r="B734" i="1"/>
  <c r="AT733" i="1"/>
  <c r="AQ733" i="1"/>
  <c r="AR733" i="1" s="1"/>
  <c r="AN733" i="1"/>
  <c r="AP733" i="1" s="1"/>
  <c r="AJ733" i="1"/>
  <c r="AM733" i="1" s="1"/>
  <c r="AH733" i="1"/>
  <c r="AG733" i="1"/>
  <c r="X733" i="1"/>
  <c r="AC733" i="1" s="1"/>
  <c r="D733" i="1"/>
  <c r="AF733" i="1" s="1"/>
  <c r="C733" i="1"/>
  <c r="B733" i="1"/>
  <c r="AT732" i="1"/>
  <c r="AQ732" i="1"/>
  <c r="AR732" i="1" s="1"/>
  <c r="AN732" i="1"/>
  <c r="AP732" i="1" s="1"/>
  <c r="AJ732" i="1"/>
  <c r="AM732" i="1" s="1"/>
  <c r="AH732" i="1"/>
  <c r="AG732" i="1"/>
  <c r="X732" i="1"/>
  <c r="AC732" i="1" s="1"/>
  <c r="D732" i="1"/>
  <c r="AF732" i="1" s="1"/>
  <c r="C732" i="1"/>
  <c r="B732" i="1"/>
  <c r="AT731" i="1"/>
  <c r="AQ731" i="1"/>
  <c r="AR731" i="1" s="1"/>
  <c r="AN731" i="1"/>
  <c r="AP731" i="1" s="1"/>
  <c r="AJ731" i="1"/>
  <c r="AM731" i="1" s="1"/>
  <c r="AH731" i="1"/>
  <c r="AG731" i="1"/>
  <c r="X731" i="1"/>
  <c r="AC731" i="1" s="1"/>
  <c r="D731" i="1"/>
  <c r="AF731" i="1" s="1"/>
  <c r="C731" i="1"/>
  <c r="B731" i="1"/>
  <c r="AT730" i="1"/>
  <c r="AQ730" i="1"/>
  <c r="AR730" i="1" s="1"/>
  <c r="AN730" i="1"/>
  <c r="AP730" i="1" s="1"/>
  <c r="AJ730" i="1"/>
  <c r="AM730" i="1" s="1"/>
  <c r="AH730" i="1"/>
  <c r="AG730" i="1"/>
  <c r="X730" i="1"/>
  <c r="AC730" i="1" s="1"/>
  <c r="D730" i="1"/>
  <c r="AF730" i="1" s="1"/>
  <c r="C730" i="1"/>
  <c r="B730" i="1"/>
  <c r="AT729" i="1"/>
  <c r="AQ729" i="1"/>
  <c r="AR729" i="1" s="1"/>
  <c r="AN729" i="1"/>
  <c r="AP729" i="1" s="1"/>
  <c r="AJ729" i="1"/>
  <c r="AM729" i="1" s="1"/>
  <c r="AH729" i="1"/>
  <c r="AG729" i="1"/>
  <c r="X729" i="1"/>
  <c r="AC729" i="1" s="1"/>
  <c r="D729" i="1"/>
  <c r="AF729" i="1" s="1"/>
  <c r="C729" i="1"/>
  <c r="B729" i="1"/>
  <c r="AT728" i="1"/>
  <c r="AQ728" i="1"/>
  <c r="AR728" i="1" s="1"/>
  <c r="AN728" i="1"/>
  <c r="AP728" i="1" s="1"/>
  <c r="AJ728" i="1"/>
  <c r="AM728" i="1" s="1"/>
  <c r="AH728" i="1"/>
  <c r="AG728" i="1"/>
  <c r="X728" i="1"/>
  <c r="AC728" i="1" s="1"/>
  <c r="D728" i="1"/>
  <c r="AF728" i="1" s="1"/>
  <c r="C728" i="1"/>
  <c r="B728" i="1"/>
  <c r="AT727" i="1"/>
  <c r="AQ727" i="1"/>
  <c r="AR727" i="1" s="1"/>
  <c r="AN727" i="1"/>
  <c r="AP727" i="1" s="1"/>
  <c r="AJ727" i="1"/>
  <c r="AM727" i="1" s="1"/>
  <c r="AH727" i="1"/>
  <c r="AG727" i="1"/>
  <c r="X727" i="1"/>
  <c r="AC727" i="1" s="1"/>
  <c r="D727" i="1"/>
  <c r="AF727" i="1" s="1"/>
  <c r="C727" i="1"/>
  <c r="B727" i="1"/>
  <c r="AT726" i="1"/>
  <c r="AQ726" i="1"/>
  <c r="AR726" i="1" s="1"/>
  <c r="AN726" i="1"/>
  <c r="AP726" i="1" s="1"/>
  <c r="AJ726" i="1"/>
  <c r="AM726" i="1" s="1"/>
  <c r="AH726" i="1"/>
  <c r="AG726" i="1"/>
  <c r="X726" i="1"/>
  <c r="AC726" i="1" s="1"/>
  <c r="D726" i="1"/>
  <c r="AF726" i="1" s="1"/>
  <c r="C726" i="1"/>
  <c r="B726" i="1"/>
  <c r="AT725" i="1"/>
  <c r="AQ725" i="1"/>
  <c r="AR725" i="1" s="1"/>
  <c r="AN725" i="1"/>
  <c r="AP725" i="1" s="1"/>
  <c r="AJ725" i="1"/>
  <c r="AM725" i="1" s="1"/>
  <c r="AH725" i="1"/>
  <c r="AG725" i="1"/>
  <c r="X725" i="1"/>
  <c r="AC725" i="1" s="1"/>
  <c r="D725" i="1"/>
  <c r="AF725" i="1" s="1"/>
  <c r="C725" i="1"/>
  <c r="B725" i="1"/>
  <c r="AT724" i="1"/>
  <c r="AQ724" i="1"/>
  <c r="AR724" i="1" s="1"/>
  <c r="AN724" i="1"/>
  <c r="AP724" i="1" s="1"/>
  <c r="AJ724" i="1"/>
  <c r="AM724" i="1" s="1"/>
  <c r="AH724" i="1"/>
  <c r="AG724" i="1"/>
  <c r="X724" i="1"/>
  <c r="AC724" i="1" s="1"/>
  <c r="D724" i="1"/>
  <c r="AF724" i="1" s="1"/>
  <c r="C724" i="1"/>
  <c r="B724" i="1"/>
  <c r="AT723" i="1"/>
  <c r="AQ723" i="1"/>
  <c r="AR723" i="1" s="1"/>
  <c r="AN723" i="1"/>
  <c r="AP723" i="1" s="1"/>
  <c r="AJ723" i="1"/>
  <c r="AM723" i="1" s="1"/>
  <c r="AH723" i="1"/>
  <c r="AG723" i="1"/>
  <c r="X723" i="1"/>
  <c r="AC723" i="1" s="1"/>
  <c r="D723" i="1"/>
  <c r="AF723" i="1" s="1"/>
  <c r="C723" i="1"/>
  <c r="B723" i="1"/>
  <c r="AT722" i="1"/>
  <c r="AQ722" i="1"/>
  <c r="AR722" i="1" s="1"/>
  <c r="AN722" i="1"/>
  <c r="AP722" i="1" s="1"/>
  <c r="AJ722" i="1"/>
  <c r="AM722" i="1" s="1"/>
  <c r="AH722" i="1"/>
  <c r="AG722" i="1"/>
  <c r="X722" i="1"/>
  <c r="AC722" i="1" s="1"/>
  <c r="D722" i="1"/>
  <c r="AF722" i="1" s="1"/>
  <c r="C722" i="1"/>
  <c r="B722" i="1"/>
  <c r="AT721" i="1"/>
  <c r="AQ721" i="1"/>
  <c r="AR721" i="1" s="1"/>
  <c r="AN721" i="1"/>
  <c r="AP721" i="1" s="1"/>
  <c r="AJ721" i="1"/>
  <c r="AM721" i="1" s="1"/>
  <c r="AH721" i="1"/>
  <c r="AG721" i="1"/>
  <c r="X721" i="1"/>
  <c r="AC721" i="1" s="1"/>
  <c r="D721" i="1"/>
  <c r="AF721" i="1" s="1"/>
  <c r="C721" i="1"/>
  <c r="B721" i="1"/>
  <c r="AT720" i="1"/>
  <c r="AQ720" i="1"/>
  <c r="AR720" i="1" s="1"/>
  <c r="AN720" i="1"/>
  <c r="AP720" i="1" s="1"/>
  <c r="AJ720" i="1"/>
  <c r="AM720" i="1" s="1"/>
  <c r="AH720" i="1"/>
  <c r="AG720" i="1"/>
  <c r="X720" i="1"/>
  <c r="AC720" i="1" s="1"/>
  <c r="D720" i="1"/>
  <c r="AF720" i="1" s="1"/>
  <c r="C720" i="1"/>
  <c r="B720" i="1"/>
  <c r="AT719" i="1"/>
  <c r="AQ719" i="1"/>
  <c r="AR719" i="1" s="1"/>
  <c r="AN719" i="1"/>
  <c r="AP719" i="1" s="1"/>
  <c r="AJ719" i="1"/>
  <c r="AM719" i="1" s="1"/>
  <c r="AH719" i="1"/>
  <c r="AG719" i="1"/>
  <c r="X719" i="1"/>
  <c r="AC719" i="1" s="1"/>
  <c r="D719" i="1"/>
  <c r="AF719" i="1" s="1"/>
  <c r="C719" i="1"/>
  <c r="B719" i="1"/>
  <c r="AT718" i="1"/>
  <c r="AQ718" i="1"/>
  <c r="AR718" i="1" s="1"/>
  <c r="AN718" i="1"/>
  <c r="AP718" i="1" s="1"/>
  <c r="AJ718" i="1"/>
  <c r="AM718" i="1" s="1"/>
  <c r="AH718" i="1"/>
  <c r="AG718" i="1"/>
  <c r="X718" i="1"/>
  <c r="AC718" i="1" s="1"/>
  <c r="D718" i="1"/>
  <c r="AF718" i="1" s="1"/>
  <c r="C718" i="1"/>
  <c r="B718" i="1"/>
  <c r="AT717" i="1"/>
  <c r="AQ717" i="1"/>
  <c r="AR717" i="1" s="1"/>
  <c r="AN717" i="1"/>
  <c r="AP717" i="1" s="1"/>
  <c r="AJ717" i="1"/>
  <c r="AM717" i="1" s="1"/>
  <c r="AH717" i="1"/>
  <c r="AG717" i="1"/>
  <c r="X717" i="1"/>
  <c r="AC717" i="1" s="1"/>
  <c r="D717" i="1"/>
  <c r="AF717" i="1" s="1"/>
  <c r="C717" i="1"/>
  <c r="B717" i="1"/>
  <c r="AT716" i="1"/>
  <c r="AQ716" i="1"/>
  <c r="AR716" i="1" s="1"/>
  <c r="AN716" i="1"/>
  <c r="AP716" i="1" s="1"/>
  <c r="AJ716" i="1"/>
  <c r="AM716" i="1" s="1"/>
  <c r="AH716" i="1"/>
  <c r="AG716" i="1"/>
  <c r="X716" i="1"/>
  <c r="AC716" i="1" s="1"/>
  <c r="D716" i="1"/>
  <c r="AF716" i="1" s="1"/>
  <c r="C716" i="1"/>
  <c r="B716" i="1"/>
  <c r="AT715" i="1"/>
  <c r="AQ715" i="1"/>
  <c r="AR715" i="1" s="1"/>
  <c r="AN715" i="1"/>
  <c r="AP715" i="1" s="1"/>
  <c r="AJ715" i="1"/>
  <c r="AM715" i="1" s="1"/>
  <c r="AH715" i="1"/>
  <c r="AG715" i="1"/>
  <c r="X715" i="1"/>
  <c r="AC715" i="1" s="1"/>
  <c r="D715" i="1"/>
  <c r="AF715" i="1" s="1"/>
  <c r="C715" i="1"/>
  <c r="B715" i="1"/>
  <c r="AT714" i="1"/>
  <c r="AQ714" i="1"/>
  <c r="AR714" i="1" s="1"/>
  <c r="AN714" i="1"/>
  <c r="AP714" i="1" s="1"/>
  <c r="AJ714" i="1"/>
  <c r="AM714" i="1" s="1"/>
  <c r="AH714" i="1"/>
  <c r="AG714" i="1"/>
  <c r="X714" i="1"/>
  <c r="AC714" i="1" s="1"/>
  <c r="D714" i="1"/>
  <c r="AF714" i="1" s="1"/>
  <c r="B714" i="1"/>
  <c r="C714" i="1" s="1"/>
  <c r="AT713" i="1"/>
  <c r="AR713" i="1"/>
  <c r="AQ713" i="1"/>
  <c r="AN713" i="1"/>
  <c r="AP713" i="1" s="1"/>
  <c r="AJ713" i="1"/>
  <c r="AM713" i="1" s="1"/>
  <c r="AH713" i="1"/>
  <c r="X713" i="1" s="1"/>
  <c r="AG713" i="1"/>
  <c r="D713" i="1"/>
  <c r="AF713" i="1" s="1"/>
  <c r="B713" i="1"/>
  <c r="C713" i="1" s="1"/>
  <c r="AT712" i="1"/>
  <c r="AQ712" i="1"/>
  <c r="AR712" i="1" s="1"/>
  <c r="AN712" i="1"/>
  <c r="AP712" i="1" s="1"/>
  <c r="AJ712" i="1"/>
  <c r="AM712" i="1" s="1"/>
  <c r="AH712" i="1"/>
  <c r="X712" i="1" s="1"/>
  <c r="AG712" i="1"/>
  <c r="D712" i="1"/>
  <c r="AF712" i="1" s="1"/>
  <c r="B712" i="1"/>
  <c r="C712" i="1" s="1"/>
  <c r="AT711" i="1"/>
  <c r="AR711" i="1"/>
  <c r="AQ711" i="1"/>
  <c r="AN711" i="1"/>
  <c r="AP711" i="1" s="1"/>
  <c r="AJ711" i="1"/>
  <c r="AM711" i="1" s="1"/>
  <c r="AH711" i="1"/>
  <c r="X711" i="1" s="1"/>
  <c r="AG711" i="1"/>
  <c r="D711" i="1"/>
  <c r="AF711" i="1" s="1"/>
  <c r="B711" i="1"/>
  <c r="C711" i="1" s="1"/>
  <c r="AT710" i="1"/>
  <c r="AQ710" i="1"/>
  <c r="AR710" i="1" s="1"/>
  <c r="AN710" i="1"/>
  <c r="AP710" i="1" s="1"/>
  <c r="AJ710" i="1"/>
  <c r="AM710" i="1" s="1"/>
  <c r="AH710" i="1"/>
  <c r="X710" i="1" s="1"/>
  <c r="AG710" i="1"/>
  <c r="D710" i="1"/>
  <c r="AF710" i="1" s="1"/>
  <c r="B710" i="1"/>
  <c r="C710" i="1" s="1"/>
  <c r="AT709" i="1"/>
  <c r="AR709" i="1"/>
  <c r="AQ709" i="1"/>
  <c r="AN709" i="1"/>
  <c r="AP709" i="1" s="1"/>
  <c r="AJ709" i="1"/>
  <c r="AM709" i="1" s="1"/>
  <c r="AH709" i="1"/>
  <c r="X709" i="1" s="1"/>
  <c r="AG709" i="1"/>
  <c r="D709" i="1"/>
  <c r="AF709" i="1" s="1"/>
  <c r="B709" i="1"/>
  <c r="C709" i="1" s="1"/>
  <c r="AT708" i="1"/>
  <c r="AQ708" i="1"/>
  <c r="AR708" i="1" s="1"/>
  <c r="AN708" i="1"/>
  <c r="AP708" i="1" s="1"/>
  <c r="AJ708" i="1"/>
  <c r="AM708" i="1" s="1"/>
  <c r="AH708" i="1"/>
  <c r="X708" i="1" s="1"/>
  <c r="AG708" i="1"/>
  <c r="D708" i="1"/>
  <c r="AF708" i="1" s="1"/>
  <c r="B708" i="1"/>
  <c r="C708" i="1" s="1"/>
  <c r="AT707" i="1"/>
  <c r="AR707" i="1"/>
  <c r="AQ707" i="1"/>
  <c r="AN707" i="1"/>
  <c r="AP707" i="1" s="1"/>
  <c r="AJ707" i="1"/>
  <c r="AM707" i="1" s="1"/>
  <c r="AH707" i="1"/>
  <c r="X707" i="1" s="1"/>
  <c r="AG707" i="1"/>
  <c r="D707" i="1"/>
  <c r="AF707" i="1" s="1"/>
  <c r="B707" i="1"/>
  <c r="C707" i="1" s="1"/>
  <c r="AT706" i="1"/>
  <c r="AQ706" i="1"/>
  <c r="AR706" i="1" s="1"/>
  <c r="AN706" i="1"/>
  <c r="AP706" i="1" s="1"/>
  <c r="AJ706" i="1"/>
  <c r="AM706" i="1" s="1"/>
  <c r="AH706" i="1"/>
  <c r="X706" i="1" s="1"/>
  <c r="AG706" i="1"/>
  <c r="D706" i="1"/>
  <c r="AF706" i="1" s="1"/>
  <c r="B706" i="1"/>
  <c r="C706" i="1" s="1"/>
  <c r="AT705" i="1"/>
  <c r="AR705" i="1"/>
  <c r="AQ705" i="1"/>
  <c r="AN705" i="1"/>
  <c r="AP705" i="1" s="1"/>
  <c r="AJ705" i="1"/>
  <c r="AM705" i="1" s="1"/>
  <c r="AH705" i="1"/>
  <c r="X705" i="1" s="1"/>
  <c r="AG705" i="1"/>
  <c r="D705" i="1"/>
  <c r="AF705" i="1" s="1"/>
  <c r="B705" i="1"/>
  <c r="C705" i="1" s="1"/>
  <c r="AT704" i="1"/>
  <c r="AQ704" i="1"/>
  <c r="AR704" i="1" s="1"/>
  <c r="AN704" i="1"/>
  <c r="AP704" i="1" s="1"/>
  <c r="AJ704" i="1"/>
  <c r="AM704" i="1" s="1"/>
  <c r="AH704" i="1"/>
  <c r="X704" i="1" s="1"/>
  <c r="AG704" i="1"/>
  <c r="D704" i="1"/>
  <c r="AF704" i="1" s="1"/>
  <c r="B704" i="1"/>
  <c r="C704" i="1" s="1"/>
  <c r="AT703" i="1"/>
  <c r="AR703" i="1"/>
  <c r="AQ703" i="1"/>
  <c r="AN703" i="1"/>
  <c r="AP703" i="1" s="1"/>
  <c r="AJ703" i="1"/>
  <c r="AM703" i="1" s="1"/>
  <c r="AH703" i="1"/>
  <c r="X703" i="1" s="1"/>
  <c r="AG703" i="1"/>
  <c r="D703" i="1"/>
  <c r="AF703" i="1" s="1"/>
  <c r="B703" i="1"/>
  <c r="C703" i="1" s="1"/>
  <c r="AT702" i="1"/>
  <c r="AQ702" i="1"/>
  <c r="AR702" i="1" s="1"/>
  <c r="AN702" i="1"/>
  <c r="AP702" i="1" s="1"/>
  <c r="AJ702" i="1"/>
  <c r="AM702" i="1" s="1"/>
  <c r="AH702" i="1"/>
  <c r="X702" i="1" s="1"/>
  <c r="AG702" i="1"/>
  <c r="D702" i="1"/>
  <c r="AF702" i="1" s="1"/>
  <c r="B702" i="1"/>
  <c r="C702" i="1" s="1"/>
  <c r="AT701" i="1"/>
  <c r="AR701" i="1"/>
  <c r="AQ701" i="1"/>
  <c r="AN701" i="1"/>
  <c r="AP701" i="1" s="1"/>
  <c r="AJ701" i="1"/>
  <c r="AM701" i="1" s="1"/>
  <c r="AH701" i="1"/>
  <c r="X701" i="1" s="1"/>
  <c r="AG701" i="1"/>
  <c r="D701" i="1"/>
  <c r="AF701" i="1" s="1"/>
  <c r="B701" i="1"/>
  <c r="C701" i="1" s="1"/>
  <c r="AT700" i="1"/>
  <c r="AQ700" i="1"/>
  <c r="AR700" i="1" s="1"/>
  <c r="AN700" i="1"/>
  <c r="AJ700" i="1"/>
  <c r="AM700" i="1" s="1"/>
  <c r="AH700" i="1"/>
  <c r="X700" i="1" s="1"/>
  <c r="AG700" i="1"/>
  <c r="AC700" i="1"/>
  <c r="AA700" i="1"/>
  <c r="Y700" i="1"/>
  <c r="D700" i="1"/>
  <c r="B700" i="1"/>
  <c r="C700" i="1" s="1"/>
  <c r="AT699" i="1"/>
  <c r="AQ699" i="1"/>
  <c r="AR699" i="1" s="1"/>
  <c r="AN699" i="1"/>
  <c r="AP699" i="1" s="1"/>
  <c r="AJ699" i="1"/>
  <c r="AM699" i="1" s="1"/>
  <c r="AH699" i="1"/>
  <c r="X699" i="1" s="1"/>
  <c r="AG699" i="1"/>
  <c r="AA699" i="1"/>
  <c r="D699" i="1"/>
  <c r="B699" i="1"/>
  <c r="C699" i="1" s="1"/>
  <c r="AT698" i="1"/>
  <c r="AR698" i="1"/>
  <c r="AQ698" i="1"/>
  <c r="AN698" i="1"/>
  <c r="AJ698" i="1"/>
  <c r="AM698" i="1" s="1"/>
  <c r="AH698" i="1"/>
  <c r="X698" i="1" s="1"/>
  <c r="AA698" i="1" s="1"/>
  <c r="AG698" i="1"/>
  <c r="AC698" i="1"/>
  <c r="Y698" i="1"/>
  <c r="D698" i="1"/>
  <c r="B698" i="1"/>
  <c r="C698" i="1" s="1"/>
  <c r="AT697" i="1"/>
  <c r="AR697" i="1"/>
  <c r="AQ697" i="1"/>
  <c r="AP697" i="1"/>
  <c r="AN697" i="1"/>
  <c r="AJ697" i="1"/>
  <c r="AM697" i="1" s="1"/>
  <c r="AH697" i="1"/>
  <c r="X697" i="1" s="1"/>
  <c r="AG697" i="1"/>
  <c r="AA697" i="1"/>
  <c r="D697" i="1"/>
  <c r="B697" i="1"/>
  <c r="C697" i="1" s="1"/>
  <c r="AT696" i="1"/>
  <c r="AQ696" i="1"/>
  <c r="AR696" i="1" s="1"/>
  <c r="AN696" i="1"/>
  <c r="AJ696" i="1"/>
  <c r="AM696" i="1" s="1"/>
  <c r="AH696" i="1"/>
  <c r="X696" i="1" s="1"/>
  <c r="AG696" i="1"/>
  <c r="AC696" i="1"/>
  <c r="AA696" i="1"/>
  <c r="Y696" i="1"/>
  <c r="D696" i="1"/>
  <c r="B696" i="1"/>
  <c r="C696" i="1" s="1"/>
  <c r="AT695" i="1"/>
  <c r="AQ695" i="1"/>
  <c r="AR695" i="1" s="1"/>
  <c r="AN695" i="1"/>
  <c r="AP695" i="1" s="1"/>
  <c r="AJ695" i="1"/>
  <c r="AM695" i="1" s="1"/>
  <c r="AH695" i="1"/>
  <c r="X695" i="1" s="1"/>
  <c r="AG695" i="1"/>
  <c r="AA695" i="1"/>
  <c r="D695" i="1"/>
  <c r="B695" i="1"/>
  <c r="C695" i="1" s="1"/>
  <c r="AT694" i="1"/>
  <c r="AR694" i="1"/>
  <c r="AQ694" i="1"/>
  <c r="AN694" i="1"/>
  <c r="AJ694" i="1"/>
  <c r="AM694" i="1" s="1"/>
  <c r="AH694" i="1"/>
  <c r="X694" i="1" s="1"/>
  <c r="AA694" i="1" s="1"/>
  <c r="AG694" i="1"/>
  <c r="AC694" i="1"/>
  <c r="Y694" i="1"/>
  <c r="D694" i="1"/>
  <c r="B694" i="1"/>
  <c r="C694" i="1" s="1"/>
  <c r="AT693" i="1"/>
  <c r="AR693" i="1"/>
  <c r="AQ693" i="1"/>
  <c r="AP693" i="1"/>
  <c r="AN693" i="1"/>
  <c r="AJ693" i="1"/>
  <c r="AM693" i="1" s="1"/>
  <c r="AH693" i="1"/>
  <c r="X693" i="1" s="1"/>
  <c r="AG693" i="1"/>
  <c r="AA693" i="1"/>
  <c r="D693" i="1"/>
  <c r="B693" i="1"/>
  <c r="C693" i="1" s="1"/>
  <c r="AT692" i="1"/>
  <c r="AQ692" i="1"/>
  <c r="AR692" i="1" s="1"/>
  <c r="AN692" i="1"/>
  <c r="AJ692" i="1"/>
  <c r="AM692" i="1" s="1"/>
  <c r="AH692" i="1"/>
  <c r="X692" i="1" s="1"/>
  <c r="AG692" i="1"/>
  <c r="AC692" i="1"/>
  <c r="AA692" i="1"/>
  <c r="Y692" i="1"/>
  <c r="D692" i="1"/>
  <c r="B692" i="1"/>
  <c r="C692" i="1" s="1"/>
  <c r="AT691" i="1"/>
  <c r="AQ691" i="1"/>
  <c r="AR691" i="1" s="1"/>
  <c r="AN691" i="1"/>
  <c r="AP691" i="1" s="1"/>
  <c r="AJ691" i="1"/>
  <c r="AM691" i="1" s="1"/>
  <c r="AH691" i="1"/>
  <c r="X691" i="1" s="1"/>
  <c r="AG691" i="1"/>
  <c r="AA691" i="1"/>
  <c r="D691" i="1"/>
  <c r="B691" i="1"/>
  <c r="C691" i="1" s="1"/>
  <c r="AT690" i="1"/>
  <c r="AR690" i="1"/>
  <c r="AQ690" i="1"/>
  <c r="AN690" i="1"/>
  <c r="AJ690" i="1"/>
  <c r="AM690" i="1" s="1"/>
  <c r="AH690" i="1"/>
  <c r="X690" i="1" s="1"/>
  <c r="AA690" i="1" s="1"/>
  <c r="AG690" i="1"/>
  <c r="AC690" i="1"/>
  <c r="Y690" i="1"/>
  <c r="D690" i="1"/>
  <c r="B690" i="1"/>
  <c r="C690" i="1" s="1"/>
  <c r="AT689" i="1"/>
  <c r="AR689" i="1"/>
  <c r="AQ689" i="1"/>
  <c r="AP689" i="1"/>
  <c r="AN689" i="1"/>
  <c r="AJ689" i="1"/>
  <c r="AM689" i="1" s="1"/>
  <c r="AH689" i="1"/>
  <c r="X689" i="1" s="1"/>
  <c r="AG689" i="1"/>
  <c r="AA689" i="1"/>
  <c r="D689" i="1"/>
  <c r="B689" i="1"/>
  <c r="C689" i="1" s="1"/>
  <c r="AT688" i="1"/>
  <c r="AQ688" i="1"/>
  <c r="AR688" i="1" s="1"/>
  <c r="AN688" i="1"/>
  <c r="AJ688" i="1"/>
  <c r="AM688" i="1" s="1"/>
  <c r="AH688" i="1"/>
  <c r="X688" i="1" s="1"/>
  <c r="AG688" i="1"/>
  <c r="AC688" i="1"/>
  <c r="AA688" i="1"/>
  <c r="Y688" i="1"/>
  <c r="D688" i="1"/>
  <c r="B688" i="1"/>
  <c r="C688" i="1" s="1"/>
  <c r="AT687" i="1"/>
  <c r="AQ687" i="1"/>
  <c r="AR687" i="1" s="1"/>
  <c r="AN687" i="1"/>
  <c r="AP687" i="1" s="1"/>
  <c r="AJ687" i="1"/>
  <c r="AM687" i="1" s="1"/>
  <c r="AH687" i="1"/>
  <c r="X687" i="1" s="1"/>
  <c r="AG687" i="1"/>
  <c r="AA687" i="1"/>
  <c r="D687" i="1"/>
  <c r="B687" i="1"/>
  <c r="C687" i="1" s="1"/>
  <c r="AT686" i="1"/>
  <c r="AR686" i="1"/>
  <c r="AQ686" i="1"/>
  <c r="AN686" i="1"/>
  <c r="AJ686" i="1"/>
  <c r="AM686" i="1" s="1"/>
  <c r="AH686" i="1"/>
  <c r="X686" i="1" s="1"/>
  <c r="AA686" i="1" s="1"/>
  <c r="AG686" i="1"/>
  <c r="AC686" i="1"/>
  <c r="Y686" i="1"/>
  <c r="D686" i="1"/>
  <c r="B686" i="1"/>
  <c r="C686" i="1" s="1"/>
  <c r="AT685" i="1"/>
  <c r="AR685" i="1"/>
  <c r="AQ685" i="1"/>
  <c r="AP685" i="1"/>
  <c r="AN685" i="1"/>
  <c r="AJ685" i="1"/>
  <c r="AM685" i="1" s="1"/>
  <c r="AH685" i="1"/>
  <c r="X685" i="1" s="1"/>
  <c r="AG685" i="1"/>
  <c r="AA685" i="1"/>
  <c r="D685" i="1"/>
  <c r="B685" i="1"/>
  <c r="C685" i="1" s="1"/>
  <c r="AT684" i="1"/>
  <c r="AQ684" i="1"/>
  <c r="AR684" i="1" s="1"/>
  <c r="AN684" i="1"/>
  <c r="AJ684" i="1"/>
  <c r="AM684" i="1" s="1"/>
  <c r="AH684" i="1"/>
  <c r="X684" i="1" s="1"/>
  <c r="AG684" i="1"/>
  <c r="AC684" i="1"/>
  <c r="AA684" i="1"/>
  <c r="Y684" i="1"/>
  <c r="D684" i="1"/>
  <c r="B684" i="1"/>
  <c r="C684" i="1" s="1"/>
  <c r="AT683" i="1"/>
  <c r="AQ683" i="1"/>
  <c r="AR683" i="1" s="1"/>
  <c r="AN683" i="1"/>
  <c r="AP683" i="1" s="1"/>
  <c r="AJ683" i="1"/>
  <c r="AM683" i="1" s="1"/>
  <c r="AH683" i="1"/>
  <c r="X683" i="1" s="1"/>
  <c r="AG683" i="1"/>
  <c r="AA683" i="1"/>
  <c r="D683" i="1"/>
  <c r="B683" i="1"/>
  <c r="C683" i="1" s="1"/>
  <c r="AT682" i="1"/>
  <c r="AR682" i="1"/>
  <c r="AQ682" i="1"/>
  <c r="AN682" i="1"/>
  <c r="AJ682" i="1"/>
  <c r="AM682" i="1" s="1"/>
  <c r="AH682" i="1"/>
  <c r="X682" i="1" s="1"/>
  <c r="AA682" i="1" s="1"/>
  <c r="AG682" i="1"/>
  <c r="AC682" i="1"/>
  <c r="Y682" i="1"/>
  <c r="D682" i="1"/>
  <c r="B682" i="1"/>
  <c r="C682" i="1" s="1"/>
  <c r="AT681" i="1"/>
  <c r="AR681" i="1"/>
  <c r="AQ681" i="1"/>
  <c r="AN681" i="1"/>
  <c r="AP681" i="1" s="1"/>
  <c r="AJ681" i="1"/>
  <c r="AM681" i="1" s="1"/>
  <c r="AH681" i="1"/>
  <c r="X681" i="1" s="1"/>
  <c r="AG681" i="1"/>
  <c r="AA681" i="1"/>
  <c r="D681" i="1"/>
  <c r="B681" i="1"/>
  <c r="C681" i="1" s="1"/>
  <c r="AT680" i="1"/>
  <c r="AR680" i="1"/>
  <c r="AQ680" i="1"/>
  <c r="AN680" i="1"/>
  <c r="AJ680" i="1"/>
  <c r="AM680" i="1" s="1"/>
  <c r="AH680" i="1"/>
  <c r="X680" i="1" s="1"/>
  <c r="AA680" i="1" s="1"/>
  <c r="AG680" i="1"/>
  <c r="AC680" i="1"/>
  <c r="Y680" i="1"/>
  <c r="D680" i="1"/>
  <c r="B680" i="1"/>
  <c r="C680" i="1" s="1"/>
  <c r="AT679" i="1"/>
  <c r="AR679" i="1"/>
  <c r="AQ679" i="1"/>
  <c r="AP679" i="1"/>
  <c r="AN679" i="1"/>
  <c r="AJ679" i="1"/>
  <c r="AM679" i="1" s="1"/>
  <c r="AH679" i="1"/>
  <c r="X679" i="1" s="1"/>
  <c r="AG679" i="1"/>
  <c r="AA679" i="1"/>
  <c r="D679" i="1"/>
  <c r="B679" i="1"/>
  <c r="C679" i="1" s="1"/>
  <c r="AT678" i="1"/>
  <c r="AQ678" i="1"/>
  <c r="AR678" i="1" s="1"/>
  <c r="AN678" i="1"/>
  <c r="AJ678" i="1"/>
  <c r="AM678" i="1" s="1"/>
  <c r="AH678" i="1"/>
  <c r="X678" i="1" s="1"/>
  <c r="AG678" i="1"/>
  <c r="AC678" i="1"/>
  <c r="AA678" i="1"/>
  <c r="Y678" i="1"/>
  <c r="D678" i="1"/>
  <c r="B678" i="1"/>
  <c r="C678" i="1" s="1"/>
  <c r="AT677" i="1"/>
  <c r="AQ677" i="1"/>
  <c r="AR677" i="1" s="1"/>
  <c r="AN677" i="1"/>
  <c r="AP677" i="1" s="1"/>
  <c r="AJ677" i="1"/>
  <c r="AM677" i="1" s="1"/>
  <c r="AH677" i="1"/>
  <c r="X677" i="1" s="1"/>
  <c r="AG677" i="1"/>
  <c r="AA677" i="1"/>
  <c r="D677" i="1"/>
  <c r="B677" i="1"/>
  <c r="C677" i="1" s="1"/>
  <c r="AT676" i="1"/>
  <c r="AR676" i="1"/>
  <c r="AQ676" i="1"/>
  <c r="AN676" i="1"/>
  <c r="AJ676" i="1"/>
  <c r="AM676" i="1" s="1"/>
  <c r="AH676" i="1"/>
  <c r="X676" i="1" s="1"/>
  <c r="AA676" i="1" s="1"/>
  <c r="AG676" i="1"/>
  <c r="AC676" i="1"/>
  <c r="Y676" i="1"/>
  <c r="D676" i="1"/>
  <c r="B676" i="1"/>
  <c r="C676" i="1" s="1"/>
  <c r="AT675" i="1"/>
  <c r="AR675" i="1"/>
  <c r="AQ675" i="1"/>
  <c r="AP675" i="1"/>
  <c r="AN675" i="1"/>
  <c r="AJ675" i="1"/>
  <c r="AM675" i="1" s="1"/>
  <c r="AH675" i="1"/>
  <c r="X675" i="1" s="1"/>
  <c r="AG675" i="1"/>
  <c r="AA675" i="1"/>
  <c r="D675" i="1"/>
  <c r="B675" i="1"/>
  <c r="C675" i="1" s="1"/>
  <c r="AT674" i="1"/>
  <c r="AQ674" i="1"/>
  <c r="AR674" i="1" s="1"/>
  <c r="AN674" i="1"/>
  <c r="AJ674" i="1"/>
  <c r="AM674" i="1" s="1"/>
  <c r="AH674" i="1"/>
  <c r="X674" i="1" s="1"/>
  <c r="AG674" i="1"/>
  <c r="AC674" i="1"/>
  <c r="AA674" i="1"/>
  <c r="Y674" i="1"/>
  <c r="D674" i="1"/>
  <c r="B674" i="1"/>
  <c r="C674" i="1" s="1"/>
  <c r="AT673" i="1"/>
  <c r="AQ673" i="1"/>
  <c r="AR673" i="1" s="1"/>
  <c r="AN673" i="1"/>
  <c r="AP673" i="1" s="1"/>
  <c r="AJ673" i="1"/>
  <c r="AM673" i="1" s="1"/>
  <c r="AH673" i="1"/>
  <c r="X673" i="1" s="1"/>
  <c r="AG673" i="1"/>
  <c r="AA673" i="1"/>
  <c r="D673" i="1"/>
  <c r="B673" i="1"/>
  <c r="C673" i="1" s="1"/>
  <c r="AT672" i="1"/>
  <c r="AR672" i="1"/>
  <c r="AQ672" i="1"/>
  <c r="AN672" i="1"/>
  <c r="AJ672" i="1"/>
  <c r="AM672" i="1" s="1"/>
  <c r="AH672" i="1"/>
  <c r="X672" i="1" s="1"/>
  <c r="AA672" i="1" s="1"/>
  <c r="AG672" i="1"/>
  <c r="AC672" i="1"/>
  <c r="Y672" i="1"/>
  <c r="D672" i="1"/>
  <c r="B672" i="1"/>
  <c r="C672" i="1" s="1"/>
  <c r="AT671" i="1"/>
  <c r="AR671" i="1"/>
  <c r="AQ671" i="1"/>
  <c r="AP671" i="1"/>
  <c r="AN671" i="1"/>
  <c r="AJ671" i="1"/>
  <c r="AM671" i="1" s="1"/>
  <c r="AH671" i="1"/>
  <c r="X671" i="1" s="1"/>
  <c r="AG671" i="1"/>
  <c r="AA671" i="1"/>
  <c r="D671" i="1"/>
  <c r="B671" i="1"/>
  <c r="C671" i="1" s="1"/>
  <c r="AT670" i="1"/>
  <c r="AQ670" i="1"/>
  <c r="AR670" i="1" s="1"/>
  <c r="AN670" i="1"/>
  <c r="AJ670" i="1"/>
  <c r="AM670" i="1" s="1"/>
  <c r="AH670" i="1"/>
  <c r="X670" i="1" s="1"/>
  <c r="AG670" i="1"/>
  <c r="AC670" i="1"/>
  <c r="AA670" i="1"/>
  <c r="Y670" i="1"/>
  <c r="D670" i="1"/>
  <c r="B670" i="1"/>
  <c r="C670" i="1" s="1"/>
  <c r="AT669" i="1"/>
  <c r="AQ669" i="1"/>
  <c r="AR669" i="1" s="1"/>
  <c r="AN669" i="1"/>
  <c r="AP669" i="1" s="1"/>
  <c r="AJ669" i="1"/>
  <c r="AM669" i="1" s="1"/>
  <c r="AH669" i="1"/>
  <c r="X669" i="1" s="1"/>
  <c r="AG669" i="1"/>
  <c r="AA669" i="1"/>
  <c r="D669" i="1"/>
  <c r="B669" i="1"/>
  <c r="C669" i="1" s="1"/>
  <c r="AT668" i="1"/>
  <c r="AR668" i="1"/>
  <c r="AQ668" i="1"/>
  <c r="AN668" i="1"/>
  <c r="AJ668" i="1"/>
  <c r="AM668" i="1" s="1"/>
  <c r="AH668" i="1"/>
  <c r="X668" i="1" s="1"/>
  <c r="AA668" i="1" s="1"/>
  <c r="AG668" i="1"/>
  <c r="AC668" i="1"/>
  <c r="Y668" i="1"/>
  <c r="D668" i="1"/>
  <c r="B668" i="1"/>
  <c r="C668" i="1" s="1"/>
  <c r="AT667" i="1"/>
  <c r="AR667" i="1"/>
  <c r="AQ667" i="1"/>
  <c r="AP667" i="1"/>
  <c r="AN667" i="1"/>
  <c r="AJ667" i="1"/>
  <c r="AM667" i="1" s="1"/>
  <c r="AH667" i="1"/>
  <c r="X667" i="1" s="1"/>
  <c r="AG667" i="1"/>
  <c r="AA667" i="1"/>
  <c r="D667" i="1"/>
  <c r="B667" i="1"/>
  <c r="C667" i="1" s="1"/>
  <c r="AT666" i="1"/>
  <c r="AQ666" i="1"/>
  <c r="AR666" i="1" s="1"/>
  <c r="AN666" i="1"/>
  <c r="AJ666" i="1"/>
  <c r="AM666" i="1" s="1"/>
  <c r="AH666" i="1"/>
  <c r="X666" i="1" s="1"/>
  <c r="AG666" i="1"/>
  <c r="AC666" i="1"/>
  <c r="AA666" i="1"/>
  <c r="Y666" i="1"/>
  <c r="D666" i="1"/>
  <c r="B666" i="1"/>
  <c r="C666" i="1" s="1"/>
  <c r="AT665" i="1"/>
  <c r="AQ665" i="1"/>
  <c r="AR665" i="1" s="1"/>
  <c r="AN665" i="1"/>
  <c r="AP665" i="1" s="1"/>
  <c r="AJ665" i="1"/>
  <c r="AM665" i="1" s="1"/>
  <c r="AH665" i="1"/>
  <c r="X665" i="1" s="1"/>
  <c r="AG665" i="1"/>
  <c r="AA665" i="1"/>
  <c r="D665" i="1"/>
  <c r="B665" i="1"/>
  <c r="C665" i="1" s="1"/>
  <c r="AT664" i="1"/>
  <c r="AR664" i="1"/>
  <c r="AQ664" i="1"/>
  <c r="AN664" i="1"/>
  <c r="AJ664" i="1"/>
  <c r="AM664" i="1" s="1"/>
  <c r="AH664" i="1"/>
  <c r="X664" i="1" s="1"/>
  <c r="AA664" i="1" s="1"/>
  <c r="AG664" i="1"/>
  <c r="AC664" i="1"/>
  <c r="Y664" i="1"/>
  <c r="D664" i="1"/>
  <c r="B664" i="1"/>
  <c r="C664" i="1" s="1"/>
  <c r="AT663" i="1"/>
  <c r="AR663" i="1"/>
  <c r="AQ663" i="1"/>
  <c r="AP663" i="1"/>
  <c r="AN663" i="1"/>
  <c r="AJ663" i="1"/>
  <c r="AM663" i="1" s="1"/>
  <c r="AH663" i="1"/>
  <c r="X663" i="1" s="1"/>
  <c r="AG663" i="1"/>
  <c r="AA663" i="1"/>
  <c r="D663" i="1"/>
  <c r="B663" i="1"/>
  <c r="C663" i="1" s="1"/>
  <c r="AT662" i="1"/>
  <c r="AQ662" i="1"/>
  <c r="AR662" i="1" s="1"/>
  <c r="AN662" i="1"/>
  <c r="AJ662" i="1"/>
  <c r="AM662" i="1" s="1"/>
  <c r="AH662" i="1"/>
  <c r="X662" i="1" s="1"/>
  <c r="AG662" i="1"/>
  <c r="AC662" i="1"/>
  <c r="AA662" i="1"/>
  <c r="Y662" i="1"/>
  <c r="D662" i="1"/>
  <c r="B662" i="1"/>
  <c r="C662" i="1" s="1"/>
  <c r="AT661" i="1"/>
  <c r="AQ661" i="1"/>
  <c r="AR661" i="1" s="1"/>
  <c r="AN661" i="1"/>
  <c r="AP661" i="1" s="1"/>
  <c r="AJ661" i="1"/>
  <c r="AM661" i="1" s="1"/>
  <c r="AH661" i="1"/>
  <c r="X661" i="1" s="1"/>
  <c r="AG661" i="1"/>
  <c r="AA661" i="1"/>
  <c r="D661" i="1"/>
  <c r="B661" i="1"/>
  <c r="C661" i="1" s="1"/>
  <c r="AT660" i="1"/>
  <c r="AR660" i="1"/>
  <c r="AQ660" i="1"/>
  <c r="AN660" i="1"/>
  <c r="AJ660" i="1"/>
  <c r="AM660" i="1" s="1"/>
  <c r="AH660" i="1"/>
  <c r="X660" i="1" s="1"/>
  <c r="AA660" i="1" s="1"/>
  <c r="AG660" i="1"/>
  <c r="AC660" i="1"/>
  <c r="Y660" i="1"/>
  <c r="D660" i="1"/>
  <c r="B660" i="1"/>
  <c r="C660" i="1" s="1"/>
  <c r="AT659" i="1"/>
  <c r="AR659" i="1"/>
  <c r="AQ659" i="1"/>
  <c r="AP659" i="1"/>
  <c r="AN659" i="1"/>
  <c r="AJ659" i="1"/>
  <c r="AM659" i="1" s="1"/>
  <c r="AH659" i="1"/>
  <c r="X659" i="1" s="1"/>
  <c r="AG659" i="1"/>
  <c r="AA659" i="1"/>
  <c r="D659" i="1"/>
  <c r="B659" i="1"/>
  <c r="C659" i="1" s="1"/>
  <c r="AT658" i="1"/>
  <c r="AQ658" i="1"/>
  <c r="AR658" i="1" s="1"/>
  <c r="AN658" i="1"/>
  <c r="AJ658" i="1"/>
  <c r="AM658" i="1" s="1"/>
  <c r="AH658" i="1"/>
  <c r="X658" i="1" s="1"/>
  <c r="AG658" i="1"/>
  <c r="AC658" i="1"/>
  <c r="AA658" i="1"/>
  <c r="Y658" i="1"/>
  <c r="D658" i="1"/>
  <c r="B658" i="1"/>
  <c r="C658" i="1" s="1"/>
  <c r="AT657" i="1"/>
  <c r="AQ657" i="1"/>
  <c r="AR657" i="1" s="1"/>
  <c r="AN657" i="1"/>
  <c r="AP657" i="1" s="1"/>
  <c r="AJ657" i="1"/>
  <c r="AM657" i="1" s="1"/>
  <c r="AH657" i="1"/>
  <c r="X657" i="1" s="1"/>
  <c r="AG657" i="1"/>
  <c r="AA657" i="1"/>
  <c r="D657" i="1"/>
  <c r="B657" i="1"/>
  <c r="C657" i="1" s="1"/>
  <c r="AT656" i="1"/>
  <c r="AR656" i="1"/>
  <c r="AQ656" i="1"/>
  <c r="AN656" i="1"/>
  <c r="AJ656" i="1"/>
  <c r="AM656" i="1" s="1"/>
  <c r="AH656" i="1"/>
  <c r="X656" i="1" s="1"/>
  <c r="AA656" i="1" s="1"/>
  <c r="AG656" i="1"/>
  <c r="AC656" i="1"/>
  <c r="Y656" i="1"/>
  <c r="D656" i="1"/>
  <c r="B656" i="1"/>
  <c r="C656" i="1" s="1"/>
  <c r="AT655" i="1"/>
  <c r="AR655" i="1"/>
  <c r="AQ655" i="1"/>
  <c r="AP655" i="1"/>
  <c r="AN655" i="1"/>
  <c r="AJ655" i="1"/>
  <c r="AM655" i="1" s="1"/>
  <c r="AH655" i="1"/>
  <c r="X655" i="1" s="1"/>
  <c r="AG655" i="1"/>
  <c r="AA655" i="1"/>
  <c r="D655" i="1"/>
  <c r="B655" i="1"/>
  <c r="C655" i="1" s="1"/>
  <c r="AT654" i="1"/>
  <c r="AQ654" i="1"/>
  <c r="AR654" i="1" s="1"/>
  <c r="AN654" i="1"/>
  <c r="AJ654" i="1"/>
  <c r="AM654" i="1" s="1"/>
  <c r="AH654" i="1"/>
  <c r="X654" i="1" s="1"/>
  <c r="AG654" i="1"/>
  <c r="AC654" i="1"/>
  <c r="AA654" i="1"/>
  <c r="Y654" i="1"/>
  <c r="D654" i="1"/>
  <c r="B654" i="1"/>
  <c r="C654" i="1" s="1"/>
  <c r="AT653" i="1"/>
  <c r="AQ653" i="1"/>
  <c r="AR653" i="1" s="1"/>
  <c r="AN653" i="1"/>
  <c r="AP653" i="1" s="1"/>
  <c r="AJ653" i="1"/>
  <c r="AM653" i="1" s="1"/>
  <c r="AH653" i="1"/>
  <c r="X653" i="1" s="1"/>
  <c r="AG653" i="1"/>
  <c r="AA653" i="1"/>
  <c r="D653" i="1"/>
  <c r="B653" i="1"/>
  <c r="C653" i="1" s="1"/>
  <c r="AT652" i="1"/>
  <c r="AR652" i="1"/>
  <c r="AQ652" i="1"/>
  <c r="AN652" i="1"/>
  <c r="AJ652" i="1"/>
  <c r="AM652" i="1" s="1"/>
  <c r="AH652" i="1"/>
  <c r="X652" i="1" s="1"/>
  <c r="AA652" i="1" s="1"/>
  <c r="AG652" i="1"/>
  <c r="AC652" i="1"/>
  <c r="Y652" i="1"/>
  <c r="D652" i="1"/>
  <c r="B652" i="1"/>
  <c r="C652" i="1" s="1"/>
  <c r="AT651" i="1"/>
  <c r="AR651" i="1"/>
  <c r="AQ651" i="1"/>
  <c r="AP651" i="1"/>
  <c r="AN651" i="1"/>
  <c r="AJ651" i="1"/>
  <c r="AM651" i="1" s="1"/>
  <c r="AH651" i="1"/>
  <c r="X651" i="1" s="1"/>
  <c r="AG651" i="1"/>
  <c r="AA651" i="1"/>
  <c r="D651" i="1"/>
  <c r="B651" i="1"/>
  <c r="C651" i="1" s="1"/>
  <c r="AT650" i="1"/>
  <c r="AQ650" i="1"/>
  <c r="AR650" i="1" s="1"/>
  <c r="AN650" i="1"/>
  <c r="AJ650" i="1"/>
  <c r="AM650" i="1" s="1"/>
  <c r="AH650" i="1"/>
  <c r="X650" i="1" s="1"/>
  <c r="AG650" i="1"/>
  <c r="AC650" i="1"/>
  <c r="AA650" i="1"/>
  <c r="Y650" i="1"/>
  <c r="D650" i="1"/>
  <c r="B650" i="1"/>
  <c r="C650" i="1" s="1"/>
  <c r="AT649" i="1"/>
  <c r="AQ649" i="1"/>
  <c r="AR649" i="1" s="1"/>
  <c r="AN649" i="1"/>
  <c r="AP649" i="1" s="1"/>
  <c r="AJ649" i="1"/>
  <c r="AM649" i="1" s="1"/>
  <c r="AH649" i="1"/>
  <c r="X649" i="1" s="1"/>
  <c r="AG649" i="1"/>
  <c r="AA649" i="1"/>
  <c r="D649" i="1"/>
  <c r="B649" i="1"/>
  <c r="C649" i="1" s="1"/>
  <c r="AT648" i="1"/>
  <c r="AR648" i="1"/>
  <c r="AQ648" i="1"/>
  <c r="AN648" i="1"/>
  <c r="AJ648" i="1"/>
  <c r="AM648" i="1" s="1"/>
  <c r="AH648" i="1"/>
  <c r="X648" i="1" s="1"/>
  <c r="AA648" i="1" s="1"/>
  <c r="AG648" i="1"/>
  <c r="AC648" i="1"/>
  <c r="Y648" i="1"/>
  <c r="D648" i="1"/>
  <c r="B648" i="1"/>
  <c r="C648" i="1" s="1"/>
  <c r="AT647" i="1"/>
  <c r="AR647" i="1"/>
  <c r="AQ647" i="1"/>
  <c r="AP647" i="1"/>
  <c r="AN647" i="1"/>
  <c r="AJ647" i="1"/>
  <c r="AM647" i="1" s="1"/>
  <c r="AH647" i="1"/>
  <c r="X647" i="1" s="1"/>
  <c r="AG647" i="1"/>
  <c r="AA647" i="1"/>
  <c r="D647" i="1"/>
  <c r="B647" i="1"/>
  <c r="C647" i="1" s="1"/>
  <c r="AT646" i="1"/>
  <c r="AQ646" i="1"/>
  <c r="AR646" i="1" s="1"/>
  <c r="AN646" i="1"/>
  <c r="AJ646" i="1"/>
  <c r="AM646" i="1" s="1"/>
  <c r="AH646" i="1"/>
  <c r="X646" i="1" s="1"/>
  <c r="AG646" i="1"/>
  <c r="AC646" i="1"/>
  <c r="AA646" i="1"/>
  <c r="Y646" i="1"/>
  <c r="D646" i="1"/>
  <c r="B646" i="1"/>
  <c r="C646" i="1" s="1"/>
  <c r="AT645" i="1"/>
  <c r="AQ645" i="1"/>
  <c r="AR645" i="1" s="1"/>
  <c r="AN645" i="1"/>
  <c r="AP645" i="1" s="1"/>
  <c r="AJ645" i="1"/>
  <c r="AM645" i="1" s="1"/>
  <c r="AH645" i="1"/>
  <c r="X645" i="1" s="1"/>
  <c r="AG645" i="1"/>
  <c r="AA645" i="1"/>
  <c r="D645" i="1"/>
  <c r="B645" i="1"/>
  <c r="C645" i="1" s="1"/>
  <c r="AT644" i="1"/>
  <c r="AR644" i="1"/>
  <c r="AQ644" i="1"/>
  <c r="AN644" i="1"/>
  <c r="AJ644" i="1"/>
  <c r="AM644" i="1" s="1"/>
  <c r="AH644" i="1"/>
  <c r="X644" i="1" s="1"/>
  <c r="AA644" i="1" s="1"/>
  <c r="AG644" i="1"/>
  <c r="AC644" i="1"/>
  <c r="Y644" i="1"/>
  <c r="D644" i="1"/>
  <c r="B644" i="1"/>
  <c r="C644" i="1" s="1"/>
  <c r="AT643" i="1"/>
  <c r="AR643" i="1"/>
  <c r="AQ643" i="1"/>
  <c r="AP643" i="1"/>
  <c r="AN643" i="1"/>
  <c r="AJ643" i="1"/>
  <c r="AM643" i="1" s="1"/>
  <c r="AH643" i="1"/>
  <c r="X643" i="1" s="1"/>
  <c r="AG643" i="1"/>
  <c r="AA643" i="1"/>
  <c r="D643" i="1"/>
  <c r="B643" i="1"/>
  <c r="C643" i="1" s="1"/>
  <c r="AT642" i="1"/>
  <c r="AQ642" i="1"/>
  <c r="AR642" i="1" s="1"/>
  <c r="AN642" i="1"/>
  <c r="AJ642" i="1"/>
  <c r="AM642" i="1" s="1"/>
  <c r="AH642" i="1"/>
  <c r="X642" i="1" s="1"/>
  <c r="AG642" i="1"/>
  <c r="AC642" i="1"/>
  <c r="AA642" i="1"/>
  <c r="Y642" i="1"/>
  <c r="D642" i="1"/>
  <c r="B642" i="1"/>
  <c r="C642" i="1" s="1"/>
  <c r="AT641" i="1"/>
  <c r="AQ641" i="1"/>
  <c r="AR641" i="1" s="1"/>
  <c r="AN641" i="1"/>
  <c r="AP641" i="1" s="1"/>
  <c r="AJ641" i="1"/>
  <c r="AM641" i="1" s="1"/>
  <c r="AH641" i="1"/>
  <c r="X641" i="1" s="1"/>
  <c r="AG641" i="1"/>
  <c r="AA641" i="1"/>
  <c r="D641" i="1"/>
  <c r="B641" i="1"/>
  <c r="C641" i="1" s="1"/>
  <c r="AT640" i="1"/>
  <c r="AR640" i="1"/>
  <c r="AQ640" i="1"/>
  <c r="AN640" i="1"/>
  <c r="AJ640" i="1"/>
  <c r="AM640" i="1" s="1"/>
  <c r="AH640" i="1"/>
  <c r="X640" i="1" s="1"/>
  <c r="AA640" i="1" s="1"/>
  <c r="AG640" i="1"/>
  <c r="AC640" i="1"/>
  <c r="Y640" i="1"/>
  <c r="D640" i="1"/>
  <c r="B640" i="1"/>
  <c r="C640" i="1" s="1"/>
  <c r="AT639" i="1"/>
  <c r="AR639" i="1"/>
  <c r="AQ639" i="1"/>
  <c r="AP639" i="1"/>
  <c r="AN639" i="1"/>
  <c r="AJ639" i="1"/>
  <c r="AM639" i="1" s="1"/>
  <c r="AH639" i="1"/>
  <c r="X639" i="1" s="1"/>
  <c r="AG639" i="1"/>
  <c r="AA639" i="1"/>
  <c r="D639" i="1"/>
  <c r="B639" i="1"/>
  <c r="C639" i="1" s="1"/>
  <c r="AT638" i="1"/>
  <c r="AQ638" i="1"/>
  <c r="AR638" i="1" s="1"/>
  <c r="AN638" i="1"/>
  <c r="AJ638" i="1"/>
  <c r="AM638" i="1" s="1"/>
  <c r="AH638" i="1"/>
  <c r="X638" i="1" s="1"/>
  <c r="AG638" i="1"/>
  <c r="AC638" i="1"/>
  <c r="AA638" i="1"/>
  <c r="Y638" i="1"/>
  <c r="D638" i="1"/>
  <c r="B638" i="1"/>
  <c r="C638" i="1" s="1"/>
  <c r="AT637" i="1"/>
  <c r="AQ637" i="1"/>
  <c r="AR637" i="1" s="1"/>
  <c r="AN637" i="1"/>
  <c r="AP637" i="1" s="1"/>
  <c r="AJ637" i="1"/>
  <c r="AM637" i="1" s="1"/>
  <c r="AH637" i="1"/>
  <c r="X637" i="1" s="1"/>
  <c r="AG637" i="1"/>
  <c r="AA637" i="1"/>
  <c r="D637" i="1"/>
  <c r="B637" i="1"/>
  <c r="C637" i="1" s="1"/>
  <c r="AT636" i="1"/>
  <c r="AR636" i="1"/>
  <c r="AQ636" i="1"/>
  <c r="AN636" i="1"/>
  <c r="AJ636" i="1"/>
  <c r="AM636" i="1" s="1"/>
  <c r="AH636" i="1"/>
  <c r="X636" i="1" s="1"/>
  <c r="AA636" i="1" s="1"/>
  <c r="AG636" i="1"/>
  <c r="AC636" i="1"/>
  <c r="Y636" i="1"/>
  <c r="D636" i="1"/>
  <c r="B636" i="1"/>
  <c r="C636" i="1" s="1"/>
  <c r="AT635" i="1"/>
  <c r="AR635" i="1"/>
  <c r="AQ635" i="1"/>
  <c r="AP635" i="1"/>
  <c r="AN635" i="1"/>
  <c r="AJ635" i="1"/>
  <c r="AM635" i="1" s="1"/>
  <c r="AH635" i="1"/>
  <c r="X635" i="1" s="1"/>
  <c r="AG635" i="1"/>
  <c r="AA635" i="1"/>
  <c r="D635" i="1"/>
  <c r="B635" i="1"/>
  <c r="C635" i="1" s="1"/>
  <c r="AT634" i="1"/>
  <c r="AQ634" i="1"/>
  <c r="AR634" i="1" s="1"/>
  <c r="AN634" i="1"/>
  <c r="AJ634" i="1"/>
  <c r="AM634" i="1" s="1"/>
  <c r="AH634" i="1"/>
  <c r="X634" i="1" s="1"/>
  <c r="AG634" i="1"/>
  <c r="AC634" i="1"/>
  <c r="AA634" i="1"/>
  <c r="Y634" i="1"/>
  <c r="D634" i="1"/>
  <c r="B634" i="1"/>
  <c r="C634" i="1" s="1"/>
  <c r="AT633" i="1"/>
  <c r="AQ633" i="1"/>
  <c r="AR633" i="1" s="1"/>
  <c r="AN633" i="1"/>
  <c r="AP633" i="1" s="1"/>
  <c r="AJ633" i="1"/>
  <c r="AM633" i="1" s="1"/>
  <c r="AH633" i="1"/>
  <c r="X633" i="1" s="1"/>
  <c r="AG633" i="1"/>
  <c r="AA633" i="1"/>
  <c r="D633" i="1"/>
  <c r="B633" i="1"/>
  <c r="C633" i="1" s="1"/>
  <c r="AT632" i="1"/>
  <c r="AR632" i="1"/>
  <c r="AQ632" i="1"/>
  <c r="AN632" i="1"/>
  <c r="AJ632" i="1"/>
  <c r="AM632" i="1" s="1"/>
  <c r="AH632" i="1"/>
  <c r="X632" i="1" s="1"/>
  <c r="AA632" i="1" s="1"/>
  <c r="AG632" i="1"/>
  <c r="AC632" i="1"/>
  <c r="Y632" i="1"/>
  <c r="D632" i="1"/>
  <c r="B632" i="1"/>
  <c r="C632" i="1" s="1"/>
  <c r="AT631" i="1"/>
  <c r="AR631" i="1"/>
  <c r="AQ631" i="1"/>
  <c r="AP631" i="1"/>
  <c r="AN631" i="1"/>
  <c r="AJ631" i="1"/>
  <c r="AM631" i="1" s="1"/>
  <c r="AH631" i="1"/>
  <c r="X631" i="1" s="1"/>
  <c r="AG631" i="1"/>
  <c r="AA631" i="1"/>
  <c r="D631" i="1"/>
  <c r="B631" i="1"/>
  <c r="C631" i="1" s="1"/>
  <c r="AT630" i="1"/>
  <c r="AQ630" i="1"/>
  <c r="AR630" i="1" s="1"/>
  <c r="AN630" i="1"/>
  <c r="AJ630" i="1"/>
  <c r="AM630" i="1" s="1"/>
  <c r="AH630" i="1"/>
  <c r="X630" i="1" s="1"/>
  <c r="AG630" i="1"/>
  <c r="AC630" i="1"/>
  <c r="AA630" i="1"/>
  <c r="Y630" i="1"/>
  <c r="D630" i="1"/>
  <c r="B630" i="1"/>
  <c r="C630" i="1" s="1"/>
  <c r="AT629" i="1"/>
  <c r="AQ629" i="1"/>
  <c r="AR629" i="1" s="1"/>
  <c r="AN629" i="1"/>
  <c r="AP629" i="1" s="1"/>
  <c r="AJ629" i="1"/>
  <c r="AM629" i="1" s="1"/>
  <c r="AH629" i="1"/>
  <c r="X629" i="1" s="1"/>
  <c r="AG629" i="1"/>
  <c r="AA629" i="1"/>
  <c r="D629" i="1"/>
  <c r="B629" i="1"/>
  <c r="C629" i="1" s="1"/>
  <c r="AT628" i="1"/>
  <c r="AR628" i="1"/>
  <c r="AQ628" i="1"/>
  <c r="AN628" i="1"/>
  <c r="AJ628" i="1"/>
  <c r="AM628" i="1" s="1"/>
  <c r="AH628" i="1"/>
  <c r="X628" i="1" s="1"/>
  <c r="AA628" i="1" s="1"/>
  <c r="AG628" i="1"/>
  <c r="AC628" i="1"/>
  <c r="Y628" i="1"/>
  <c r="D628" i="1"/>
  <c r="B628" i="1"/>
  <c r="C628" i="1" s="1"/>
  <c r="AT627" i="1"/>
  <c r="AR627" i="1"/>
  <c r="AQ627" i="1"/>
  <c r="AP627" i="1"/>
  <c r="AN627" i="1"/>
  <c r="AJ627" i="1"/>
  <c r="AM627" i="1" s="1"/>
  <c r="AH627" i="1"/>
  <c r="X627" i="1" s="1"/>
  <c r="AG627" i="1"/>
  <c r="AA627" i="1"/>
  <c r="D627" i="1"/>
  <c r="B627" i="1"/>
  <c r="C627" i="1" s="1"/>
  <c r="AT626" i="1"/>
  <c r="AQ626" i="1"/>
  <c r="AR626" i="1" s="1"/>
  <c r="AN626" i="1"/>
  <c r="AJ626" i="1"/>
  <c r="AM626" i="1" s="1"/>
  <c r="AH626" i="1"/>
  <c r="X626" i="1" s="1"/>
  <c r="AG626" i="1"/>
  <c r="AC626" i="1"/>
  <c r="AA626" i="1"/>
  <c r="Y626" i="1"/>
  <c r="D626" i="1"/>
  <c r="B626" i="1"/>
  <c r="C626" i="1" s="1"/>
  <c r="AT625" i="1"/>
  <c r="AQ625" i="1"/>
  <c r="AR625" i="1" s="1"/>
  <c r="AN625" i="1"/>
  <c r="AP625" i="1" s="1"/>
  <c r="AJ625" i="1"/>
  <c r="AM625" i="1" s="1"/>
  <c r="AH625" i="1"/>
  <c r="X625" i="1" s="1"/>
  <c r="AG625" i="1"/>
  <c r="AA625" i="1"/>
  <c r="D625" i="1"/>
  <c r="B625" i="1"/>
  <c r="C625" i="1" s="1"/>
  <c r="AT624" i="1"/>
  <c r="AR624" i="1"/>
  <c r="AQ624" i="1"/>
  <c r="AN624" i="1"/>
  <c r="AJ624" i="1"/>
  <c r="AM624" i="1" s="1"/>
  <c r="AH624" i="1"/>
  <c r="X624" i="1" s="1"/>
  <c r="AA624" i="1" s="1"/>
  <c r="AG624" i="1"/>
  <c r="AC624" i="1"/>
  <c r="Y624" i="1"/>
  <c r="D624" i="1"/>
  <c r="B624" i="1"/>
  <c r="C624" i="1" s="1"/>
  <c r="AT623" i="1"/>
  <c r="AR623" i="1"/>
  <c r="AQ623" i="1"/>
  <c r="AP623" i="1"/>
  <c r="AN623" i="1"/>
  <c r="AJ623" i="1"/>
  <c r="AM623" i="1" s="1"/>
  <c r="AH623" i="1"/>
  <c r="X623" i="1" s="1"/>
  <c r="AG623" i="1"/>
  <c r="AA623" i="1"/>
  <c r="D623" i="1"/>
  <c r="B623" i="1"/>
  <c r="C623" i="1" s="1"/>
  <c r="AT622" i="1"/>
  <c r="AQ622" i="1"/>
  <c r="AR622" i="1" s="1"/>
  <c r="AN622" i="1"/>
  <c r="AJ622" i="1"/>
  <c r="AM622" i="1" s="1"/>
  <c r="AH622" i="1"/>
  <c r="X622" i="1" s="1"/>
  <c r="AG622" i="1"/>
  <c r="AC622" i="1"/>
  <c r="AA622" i="1"/>
  <c r="Y622" i="1"/>
  <c r="D622" i="1"/>
  <c r="B622" i="1"/>
  <c r="C622" i="1" s="1"/>
  <c r="AT621" i="1"/>
  <c r="AQ621" i="1"/>
  <c r="AR621" i="1" s="1"/>
  <c r="AN621" i="1"/>
  <c r="AP621" i="1" s="1"/>
  <c r="AJ621" i="1"/>
  <c r="AM621" i="1" s="1"/>
  <c r="AH621" i="1"/>
  <c r="X621" i="1" s="1"/>
  <c r="AG621" i="1"/>
  <c r="AA621" i="1"/>
  <c r="D621" i="1"/>
  <c r="B621" i="1"/>
  <c r="C621" i="1" s="1"/>
  <c r="AT620" i="1"/>
  <c r="AR620" i="1"/>
  <c r="AQ620" i="1"/>
  <c r="AN620" i="1"/>
  <c r="AJ620" i="1"/>
  <c r="AM620" i="1" s="1"/>
  <c r="AH620" i="1"/>
  <c r="X620" i="1" s="1"/>
  <c r="AA620" i="1" s="1"/>
  <c r="AG620" i="1"/>
  <c r="AC620" i="1"/>
  <c r="Y620" i="1"/>
  <c r="D620" i="1"/>
  <c r="B620" i="1"/>
  <c r="C620" i="1" s="1"/>
  <c r="AT619" i="1"/>
  <c r="AR619" i="1"/>
  <c r="AQ619" i="1"/>
  <c r="AP619" i="1"/>
  <c r="AN619" i="1"/>
  <c r="AJ619" i="1"/>
  <c r="AM619" i="1" s="1"/>
  <c r="AH619" i="1"/>
  <c r="X619" i="1" s="1"/>
  <c r="AG619" i="1"/>
  <c r="AA619" i="1"/>
  <c r="D619" i="1"/>
  <c r="B619" i="1"/>
  <c r="C619" i="1" s="1"/>
  <c r="AT618" i="1"/>
  <c r="AQ618" i="1"/>
  <c r="AR618" i="1" s="1"/>
  <c r="AN618" i="1"/>
  <c r="AJ618" i="1"/>
  <c r="AM618" i="1" s="1"/>
  <c r="AH618" i="1"/>
  <c r="X618" i="1" s="1"/>
  <c r="AG618" i="1"/>
  <c r="AC618" i="1"/>
  <c r="AA618" i="1"/>
  <c r="Y618" i="1"/>
  <c r="D618" i="1"/>
  <c r="B618" i="1"/>
  <c r="C618" i="1" s="1"/>
  <c r="AT617" i="1"/>
  <c r="AQ617" i="1"/>
  <c r="AR617" i="1" s="1"/>
  <c r="AN617" i="1"/>
  <c r="AP617" i="1" s="1"/>
  <c r="AJ617" i="1"/>
  <c r="AM617" i="1" s="1"/>
  <c r="AH617" i="1"/>
  <c r="X617" i="1" s="1"/>
  <c r="AG617" i="1"/>
  <c r="AA617" i="1"/>
  <c r="D617" i="1"/>
  <c r="B617" i="1"/>
  <c r="C617" i="1" s="1"/>
  <c r="AT616" i="1"/>
  <c r="AR616" i="1"/>
  <c r="AQ616" i="1"/>
  <c r="AN616" i="1"/>
  <c r="AJ616" i="1"/>
  <c r="AM616" i="1" s="1"/>
  <c r="AH616" i="1"/>
  <c r="X616" i="1" s="1"/>
  <c r="AA616" i="1" s="1"/>
  <c r="AG616" i="1"/>
  <c r="AC616" i="1"/>
  <c r="Y616" i="1"/>
  <c r="D616" i="1"/>
  <c r="B616" i="1"/>
  <c r="C616" i="1" s="1"/>
  <c r="AT615" i="1"/>
  <c r="AR615" i="1"/>
  <c r="AQ615" i="1"/>
  <c r="AP615" i="1"/>
  <c r="AN615" i="1"/>
  <c r="AJ615" i="1"/>
  <c r="AM615" i="1" s="1"/>
  <c r="AH615" i="1"/>
  <c r="X615" i="1" s="1"/>
  <c r="AG615" i="1"/>
  <c r="AA615" i="1"/>
  <c r="D615" i="1"/>
  <c r="B615" i="1"/>
  <c r="C615" i="1" s="1"/>
  <c r="AT614" i="1"/>
  <c r="AQ614" i="1"/>
  <c r="AR614" i="1" s="1"/>
  <c r="AN614" i="1"/>
  <c r="AJ614" i="1"/>
  <c r="AM614" i="1" s="1"/>
  <c r="AH614" i="1"/>
  <c r="X614" i="1" s="1"/>
  <c r="AG614" i="1"/>
  <c r="AC614" i="1"/>
  <c r="AA614" i="1"/>
  <c r="Y614" i="1"/>
  <c r="D614" i="1"/>
  <c r="B614" i="1"/>
  <c r="C614" i="1" s="1"/>
  <c r="AT613" i="1"/>
  <c r="AQ613" i="1"/>
  <c r="AR613" i="1" s="1"/>
  <c r="AN613" i="1"/>
  <c r="AP613" i="1" s="1"/>
  <c r="AJ613" i="1"/>
  <c r="AM613" i="1" s="1"/>
  <c r="AH613" i="1"/>
  <c r="X613" i="1" s="1"/>
  <c r="AG613" i="1"/>
  <c r="AA613" i="1"/>
  <c r="D613" i="1"/>
  <c r="B613" i="1"/>
  <c r="C613" i="1" s="1"/>
  <c r="AT612" i="1"/>
  <c r="AR612" i="1"/>
  <c r="AQ612" i="1"/>
  <c r="AN612" i="1"/>
  <c r="AJ612" i="1"/>
  <c r="AM612" i="1" s="1"/>
  <c r="AH612" i="1"/>
  <c r="X612" i="1" s="1"/>
  <c r="AA612" i="1" s="1"/>
  <c r="AG612" i="1"/>
  <c r="AC612" i="1"/>
  <c r="Y612" i="1"/>
  <c r="D612" i="1"/>
  <c r="B612" i="1"/>
  <c r="C612" i="1" s="1"/>
  <c r="AT611" i="1"/>
  <c r="AR611" i="1"/>
  <c r="AQ611" i="1"/>
  <c r="AP611" i="1"/>
  <c r="AN611" i="1"/>
  <c r="AJ611" i="1"/>
  <c r="AM611" i="1" s="1"/>
  <c r="AH611" i="1"/>
  <c r="X611" i="1" s="1"/>
  <c r="AG611" i="1"/>
  <c r="AA611" i="1"/>
  <c r="D611" i="1"/>
  <c r="B611" i="1"/>
  <c r="C611" i="1" s="1"/>
  <c r="AT610" i="1"/>
  <c r="AQ610" i="1"/>
  <c r="AR610" i="1" s="1"/>
  <c r="AN610" i="1"/>
  <c r="AJ610" i="1"/>
  <c r="AM610" i="1" s="1"/>
  <c r="AH610" i="1"/>
  <c r="X610" i="1" s="1"/>
  <c r="AG610" i="1"/>
  <c r="AC610" i="1"/>
  <c r="AA610" i="1"/>
  <c r="Y610" i="1"/>
  <c r="D610" i="1"/>
  <c r="B610" i="1"/>
  <c r="C610" i="1" s="1"/>
  <c r="AT609" i="1"/>
  <c r="AQ609" i="1"/>
  <c r="AR609" i="1" s="1"/>
  <c r="AN609" i="1"/>
  <c r="AP609" i="1" s="1"/>
  <c r="AJ609" i="1"/>
  <c r="AM609" i="1" s="1"/>
  <c r="AH609" i="1"/>
  <c r="X609" i="1" s="1"/>
  <c r="AG609" i="1"/>
  <c r="AA609" i="1"/>
  <c r="D609" i="1"/>
  <c r="B609" i="1"/>
  <c r="C609" i="1" s="1"/>
  <c r="AT608" i="1"/>
  <c r="AR608" i="1"/>
  <c r="AQ608" i="1"/>
  <c r="AN608" i="1"/>
  <c r="AJ608" i="1"/>
  <c r="AM608" i="1" s="1"/>
  <c r="AH608" i="1"/>
  <c r="X608" i="1" s="1"/>
  <c r="AA608" i="1" s="1"/>
  <c r="AG608" i="1"/>
  <c r="AC608" i="1"/>
  <c r="Y608" i="1"/>
  <c r="D608" i="1"/>
  <c r="B608" i="1"/>
  <c r="C608" i="1" s="1"/>
  <c r="AT607" i="1"/>
  <c r="AR607" i="1"/>
  <c r="AQ607" i="1"/>
  <c r="AP607" i="1"/>
  <c r="AN607" i="1"/>
  <c r="AJ607" i="1"/>
  <c r="AM607" i="1" s="1"/>
  <c r="AH607" i="1"/>
  <c r="X607" i="1" s="1"/>
  <c r="AG607" i="1"/>
  <c r="AA607" i="1"/>
  <c r="D607" i="1"/>
  <c r="B607" i="1"/>
  <c r="C607" i="1" s="1"/>
  <c r="AT606" i="1"/>
  <c r="AQ606" i="1"/>
  <c r="AR606" i="1" s="1"/>
  <c r="AN606" i="1"/>
  <c r="AJ606" i="1"/>
  <c r="AM606" i="1" s="1"/>
  <c r="AH606" i="1"/>
  <c r="X606" i="1" s="1"/>
  <c r="AG606" i="1"/>
  <c r="AC606" i="1"/>
  <c r="AA606" i="1"/>
  <c r="Y606" i="1"/>
  <c r="D606" i="1"/>
  <c r="B606" i="1"/>
  <c r="C606" i="1" s="1"/>
  <c r="AT605" i="1"/>
  <c r="AQ605" i="1"/>
  <c r="AR605" i="1" s="1"/>
  <c r="AN605" i="1"/>
  <c r="AP605" i="1" s="1"/>
  <c r="AJ605" i="1"/>
  <c r="AM605" i="1" s="1"/>
  <c r="AH605" i="1"/>
  <c r="X605" i="1" s="1"/>
  <c r="AG605" i="1"/>
  <c r="AA605" i="1"/>
  <c r="D605" i="1"/>
  <c r="B605" i="1"/>
  <c r="C605" i="1" s="1"/>
  <c r="AT604" i="1"/>
  <c r="AR604" i="1"/>
  <c r="AQ604" i="1"/>
  <c r="AN604" i="1"/>
  <c r="AJ604" i="1"/>
  <c r="AM604" i="1" s="1"/>
  <c r="AH604" i="1"/>
  <c r="X604" i="1" s="1"/>
  <c r="AA604" i="1" s="1"/>
  <c r="AG604" i="1"/>
  <c r="AC604" i="1"/>
  <c r="Y604" i="1"/>
  <c r="D604" i="1"/>
  <c r="B604" i="1"/>
  <c r="C604" i="1" s="1"/>
  <c r="AT603" i="1"/>
  <c r="AR603" i="1"/>
  <c r="AQ603" i="1"/>
  <c r="AP603" i="1"/>
  <c r="AN603" i="1"/>
  <c r="AJ603" i="1"/>
  <c r="AM603" i="1" s="1"/>
  <c r="AH603" i="1"/>
  <c r="X603" i="1" s="1"/>
  <c r="AG603" i="1"/>
  <c r="AA603" i="1"/>
  <c r="D603" i="1"/>
  <c r="B603" i="1"/>
  <c r="C603" i="1" s="1"/>
  <c r="AT602" i="1"/>
  <c r="AQ602" i="1"/>
  <c r="AR602" i="1" s="1"/>
  <c r="AN602" i="1"/>
  <c r="AJ602" i="1"/>
  <c r="AM602" i="1" s="1"/>
  <c r="AH602" i="1"/>
  <c r="X602" i="1" s="1"/>
  <c r="AG602" i="1"/>
  <c r="AC602" i="1"/>
  <c r="AA602" i="1"/>
  <c r="Y602" i="1"/>
  <c r="D602" i="1"/>
  <c r="B602" i="1"/>
  <c r="C602" i="1" s="1"/>
  <c r="AT601" i="1"/>
  <c r="AQ601" i="1"/>
  <c r="AR601" i="1" s="1"/>
  <c r="AN601" i="1"/>
  <c r="AP601" i="1" s="1"/>
  <c r="AJ601" i="1"/>
  <c r="AM601" i="1" s="1"/>
  <c r="AH601" i="1"/>
  <c r="X601" i="1" s="1"/>
  <c r="AG601" i="1"/>
  <c r="AA601" i="1"/>
  <c r="D601" i="1"/>
  <c r="B601" i="1"/>
  <c r="C601" i="1" s="1"/>
  <c r="AT600" i="1"/>
  <c r="AR600" i="1"/>
  <c r="AQ600" i="1"/>
  <c r="AN600" i="1"/>
  <c r="AJ600" i="1"/>
  <c r="AM600" i="1" s="1"/>
  <c r="AH600" i="1"/>
  <c r="X600" i="1" s="1"/>
  <c r="AA600" i="1" s="1"/>
  <c r="AG600" i="1"/>
  <c r="AC600" i="1"/>
  <c r="Y600" i="1"/>
  <c r="D600" i="1"/>
  <c r="B600" i="1"/>
  <c r="C600" i="1" s="1"/>
  <c r="AT599" i="1"/>
  <c r="AR599" i="1"/>
  <c r="AQ599" i="1"/>
  <c r="AP599" i="1"/>
  <c r="AN599" i="1"/>
  <c r="AJ599" i="1"/>
  <c r="AM599" i="1" s="1"/>
  <c r="AH599" i="1"/>
  <c r="X599" i="1" s="1"/>
  <c r="AG599" i="1"/>
  <c r="AA599" i="1"/>
  <c r="D599" i="1"/>
  <c r="B599" i="1"/>
  <c r="C599" i="1" s="1"/>
  <c r="AT598" i="1"/>
  <c r="AQ598" i="1"/>
  <c r="AR598" i="1" s="1"/>
  <c r="AN598" i="1"/>
  <c r="AJ598" i="1"/>
  <c r="AM598" i="1" s="1"/>
  <c r="AH598" i="1"/>
  <c r="X598" i="1" s="1"/>
  <c r="AG598" i="1"/>
  <c r="AC598" i="1"/>
  <c r="AA598" i="1"/>
  <c r="Y598" i="1"/>
  <c r="D598" i="1"/>
  <c r="B598" i="1"/>
  <c r="C598" i="1" s="1"/>
  <c r="AT597" i="1"/>
  <c r="AQ597" i="1"/>
  <c r="AR597" i="1" s="1"/>
  <c r="AN597" i="1"/>
  <c r="AP597" i="1" s="1"/>
  <c r="AJ597" i="1"/>
  <c r="AM597" i="1" s="1"/>
  <c r="AH597" i="1"/>
  <c r="X597" i="1" s="1"/>
  <c r="AG597" i="1"/>
  <c r="AA597" i="1"/>
  <c r="D597" i="1"/>
  <c r="B597" i="1"/>
  <c r="C597" i="1" s="1"/>
  <c r="AT596" i="1"/>
  <c r="AR596" i="1"/>
  <c r="AQ596" i="1"/>
  <c r="AN596" i="1"/>
  <c r="AJ596" i="1"/>
  <c r="AM596" i="1" s="1"/>
  <c r="AH596" i="1"/>
  <c r="X596" i="1" s="1"/>
  <c r="AA596" i="1" s="1"/>
  <c r="AG596" i="1"/>
  <c r="AC596" i="1"/>
  <c r="Y596" i="1"/>
  <c r="D596" i="1"/>
  <c r="B596" i="1"/>
  <c r="C596" i="1" s="1"/>
  <c r="AT595" i="1"/>
  <c r="AR595" i="1"/>
  <c r="AQ595" i="1"/>
  <c r="AP595" i="1"/>
  <c r="AN595" i="1"/>
  <c r="AJ595" i="1"/>
  <c r="AM595" i="1" s="1"/>
  <c r="AH595" i="1"/>
  <c r="X595" i="1" s="1"/>
  <c r="AG595" i="1"/>
  <c r="AA595" i="1"/>
  <c r="D595" i="1"/>
  <c r="B595" i="1"/>
  <c r="C595" i="1" s="1"/>
  <c r="AT594" i="1"/>
  <c r="AQ594" i="1"/>
  <c r="AR594" i="1" s="1"/>
  <c r="AN594" i="1"/>
  <c r="AJ594" i="1"/>
  <c r="AM594" i="1" s="1"/>
  <c r="AH594" i="1"/>
  <c r="X594" i="1" s="1"/>
  <c r="AG594" i="1"/>
  <c r="AC594" i="1"/>
  <c r="AA594" i="1"/>
  <c r="Y594" i="1"/>
  <c r="D594" i="1"/>
  <c r="B594" i="1"/>
  <c r="C594" i="1" s="1"/>
  <c r="AT593" i="1"/>
  <c r="AQ593" i="1"/>
  <c r="AR593" i="1" s="1"/>
  <c r="AN593" i="1"/>
  <c r="AP593" i="1" s="1"/>
  <c r="AJ593" i="1"/>
  <c r="AM593" i="1" s="1"/>
  <c r="AH593" i="1"/>
  <c r="X593" i="1" s="1"/>
  <c r="AG593" i="1"/>
  <c r="AA593" i="1"/>
  <c r="D593" i="1"/>
  <c r="B593" i="1"/>
  <c r="C593" i="1" s="1"/>
  <c r="AT592" i="1"/>
  <c r="AR592" i="1"/>
  <c r="AQ592" i="1"/>
  <c r="AN592" i="1"/>
  <c r="AJ592" i="1"/>
  <c r="AM592" i="1" s="1"/>
  <c r="AH592" i="1"/>
  <c r="X592" i="1" s="1"/>
  <c r="AA592" i="1" s="1"/>
  <c r="AG592" i="1"/>
  <c r="AC592" i="1"/>
  <c r="Y592" i="1"/>
  <c r="D592" i="1"/>
  <c r="B592" i="1"/>
  <c r="C592" i="1" s="1"/>
  <c r="AT591" i="1"/>
  <c r="AR591" i="1"/>
  <c r="AQ591" i="1"/>
  <c r="AP591" i="1"/>
  <c r="AN591" i="1"/>
  <c r="AJ591" i="1"/>
  <c r="AM591" i="1" s="1"/>
  <c r="AH591" i="1"/>
  <c r="X591" i="1" s="1"/>
  <c r="AG591" i="1"/>
  <c r="AA591" i="1"/>
  <c r="D591" i="1"/>
  <c r="B591" i="1"/>
  <c r="C591" i="1" s="1"/>
  <c r="AT590" i="1"/>
  <c r="AQ590" i="1"/>
  <c r="AR590" i="1" s="1"/>
  <c r="AN590" i="1"/>
  <c r="AJ590" i="1"/>
  <c r="AM590" i="1" s="1"/>
  <c r="AH590" i="1"/>
  <c r="X590" i="1" s="1"/>
  <c r="AG590" i="1"/>
  <c r="AC590" i="1"/>
  <c r="AA590" i="1"/>
  <c r="Y590" i="1"/>
  <c r="D590" i="1"/>
  <c r="B590" i="1"/>
  <c r="C590" i="1" s="1"/>
  <c r="AT589" i="1"/>
  <c r="AQ589" i="1"/>
  <c r="AR589" i="1" s="1"/>
  <c r="AN589" i="1"/>
  <c r="AP589" i="1" s="1"/>
  <c r="AJ589" i="1"/>
  <c r="AM589" i="1" s="1"/>
  <c r="AH589" i="1"/>
  <c r="X589" i="1" s="1"/>
  <c r="AG589" i="1"/>
  <c r="AA589" i="1"/>
  <c r="D589" i="1"/>
  <c r="B589" i="1"/>
  <c r="C589" i="1" s="1"/>
  <c r="AT588" i="1"/>
  <c r="AR588" i="1"/>
  <c r="AQ588" i="1"/>
  <c r="AN588" i="1"/>
  <c r="AJ588" i="1"/>
  <c r="AM588" i="1" s="1"/>
  <c r="AH588" i="1"/>
  <c r="X588" i="1" s="1"/>
  <c r="AA588" i="1" s="1"/>
  <c r="AG588" i="1"/>
  <c r="AC588" i="1"/>
  <c r="Y588" i="1"/>
  <c r="D588" i="1"/>
  <c r="B588" i="1"/>
  <c r="C588" i="1" s="1"/>
  <c r="AT587" i="1"/>
  <c r="AR587" i="1"/>
  <c r="AQ587" i="1"/>
  <c r="AP587" i="1"/>
  <c r="AN587" i="1"/>
  <c r="AJ587" i="1"/>
  <c r="AM587" i="1" s="1"/>
  <c r="AH587" i="1"/>
  <c r="X587" i="1" s="1"/>
  <c r="AG587" i="1"/>
  <c r="AA587" i="1"/>
  <c r="D587" i="1"/>
  <c r="B587" i="1"/>
  <c r="C587" i="1" s="1"/>
  <c r="AT586" i="1"/>
  <c r="AQ586" i="1"/>
  <c r="AR586" i="1" s="1"/>
  <c r="AN586" i="1"/>
  <c r="AJ586" i="1"/>
  <c r="AM586" i="1" s="1"/>
  <c r="AH586" i="1"/>
  <c r="X586" i="1" s="1"/>
  <c r="AG586" i="1"/>
  <c r="AC586" i="1"/>
  <c r="AA586" i="1"/>
  <c r="Y586" i="1"/>
  <c r="D586" i="1"/>
  <c r="B586" i="1"/>
  <c r="C586" i="1" s="1"/>
  <c r="AT585" i="1"/>
  <c r="AQ585" i="1"/>
  <c r="AR585" i="1" s="1"/>
  <c r="AN585" i="1"/>
  <c r="AP585" i="1" s="1"/>
  <c r="AJ585" i="1"/>
  <c r="AM585" i="1" s="1"/>
  <c r="AH585" i="1"/>
  <c r="X585" i="1" s="1"/>
  <c r="AG585" i="1"/>
  <c r="AA585" i="1"/>
  <c r="D585" i="1"/>
  <c r="B585" i="1"/>
  <c r="C585" i="1" s="1"/>
  <c r="AT584" i="1"/>
  <c r="AR584" i="1"/>
  <c r="AQ584" i="1"/>
  <c r="AN584" i="1"/>
  <c r="AJ584" i="1"/>
  <c r="AM584" i="1" s="1"/>
  <c r="AH584" i="1"/>
  <c r="X584" i="1" s="1"/>
  <c r="AA584" i="1" s="1"/>
  <c r="AG584" i="1"/>
  <c r="AC584" i="1"/>
  <c r="Y584" i="1"/>
  <c r="D584" i="1"/>
  <c r="B584" i="1"/>
  <c r="C584" i="1" s="1"/>
  <c r="AT583" i="1"/>
  <c r="AR583" i="1"/>
  <c r="AQ583" i="1"/>
  <c r="AP583" i="1"/>
  <c r="AN583" i="1"/>
  <c r="AJ583" i="1"/>
  <c r="AM583" i="1" s="1"/>
  <c r="AH583" i="1"/>
  <c r="X583" i="1" s="1"/>
  <c r="AG583" i="1"/>
  <c r="AA583" i="1"/>
  <c r="D583" i="1"/>
  <c r="B583" i="1"/>
  <c r="C583" i="1" s="1"/>
  <c r="AT582" i="1"/>
  <c r="AQ582" i="1"/>
  <c r="AR582" i="1" s="1"/>
  <c r="AN582" i="1"/>
  <c r="AJ582" i="1"/>
  <c r="AM582" i="1" s="1"/>
  <c r="AH582" i="1"/>
  <c r="X582" i="1" s="1"/>
  <c r="AG582" i="1"/>
  <c r="AC582" i="1"/>
  <c r="AA582" i="1"/>
  <c r="Y582" i="1"/>
  <c r="D582" i="1"/>
  <c r="B582" i="1"/>
  <c r="C582" i="1" s="1"/>
  <c r="AT581" i="1"/>
  <c r="AQ581" i="1"/>
  <c r="AR581" i="1" s="1"/>
  <c r="AN581" i="1"/>
  <c r="AP581" i="1" s="1"/>
  <c r="AJ581" i="1"/>
  <c r="AM581" i="1" s="1"/>
  <c r="AH581" i="1"/>
  <c r="X581" i="1" s="1"/>
  <c r="AG581" i="1"/>
  <c r="AA581" i="1"/>
  <c r="D581" i="1"/>
  <c r="B581" i="1"/>
  <c r="C581" i="1" s="1"/>
  <c r="AT580" i="1"/>
  <c r="AR580" i="1"/>
  <c r="AQ580" i="1"/>
  <c r="AN580" i="1"/>
  <c r="AJ580" i="1"/>
  <c r="AM580" i="1" s="1"/>
  <c r="AH580" i="1"/>
  <c r="X580" i="1" s="1"/>
  <c r="AA580" i="1" s="1"/>
  <c r="AG580" i="1"/>
  <c r="AC580" i="1"/>
  <c r="Y580" i="1"/>
  <c r="D580" i="1"/>
  <c r="B580" i="1"/>
  <c r="C580" i="1" s="1"/>
  <c r="AT579" i="1"/>
  <c r="AR579" i="1"/>
  <c r="AQ579" i="1"/>
  <c r="AP579" i="1"/>
  <c r="AN579" i="1"/>
  <c r="AJ579" i="1"/>
  <c r="AM579" i="1" s="1"/>
  <c r="AH579" i="1"/>
  <c r="X579" i="1" s="1"/>
  <c r="AG579" i="1"/>
  <c r="AA579" i="1"/>
  <c r="D579" i="1"/>
  <c r="B579" i="1"/>
  <c r="C579" i="1" s="1"/>
  <c r="AT578" i="1"/>
  <c r="AQ578" i="1"/>
  <c r="AR578" i="1" s="1"/>
  <c r="AN578" i="1"/>
  <c r="AJ578" i="1"/>
  <c r="AM578" i="1" s="1"/>
  <c r="AH578" i="1"/>
  <c r="X578" i="1" s="1"/>
  <c r="AG578" i="1"/>
  <c r="AC578" i="1"/>
  <c r="AA578" i="1"/>
  <c r="Y578" i="1"/>
  <c r="D578" i="1"/>
  <c r="B578" i="1"/>
  <c r="C578" i="1" s="1"/>
  <c r="AT577" i="1"/>
  <c r="AQ577" i="1"/>
  <c r="AR577" i="1" s="1"/>
  <c r="AN577" i="1"/>
  <c r="AP577" i="1" s="1"/>
  <c r="AJ577" i="1"/>
  <c r="AM577" i="1" s="1"/>
  <c r="AH577" i="1"/>
  <c r="X577" i="1" s="1"/>
  <c r="AG577" i="1"/>
  <c r="AA577" i="1"/>
  <c r="D577" i="1"/>
  <c r="B577" i="1"/>
  <c r="C577" i="1" s="1"/>
  <c r="AT576" i="1"/>
  <c r="AR576" i="1"/>
  <c r="AQ576" i="1"/>
  <c r="AN576" i="1"/>
  <c r="AJ576" i="1"/>
  <c r="AM576" i="1" s="1"/>
  <c r="AH576" i="1"/>
  <c r="X576" i="1" s="1"/>
  <c r="AA576" i="1" s="1"/>
  <c r="AG576" i="1"/>
  <c r="AC576" i="1"/>
  <c r="Y576" i="1"/>
  <c r="D576" i="1"/>
  <c r="B576" i="1"/>
  <c r="C576" i="1" s="1"/>
  <c r="AT575" i="1"/>
  <c r="AR575" i="1"/>
  <c r="AQ575" i="1"/>
  <c r="AP575" i="1"/>
  <c r="AN575" i="1"/>
  <c r="AJ575" i="1"/>
  <c r="AM575" i="1" s="1"/>
  <c r="AH575" i="1"/>
  <c r="X575" i="1" s="1"/>
  <c r="AG575" i="1"/>
  <c r="AA575" i="1"/>
  <c r="D575" i="1"/>
  <c r="B575" i="1"/>
  <c r="C575" i="1" s="1"/>
  <c r="AT574" i="1"/>
  <c r="AQ574" i="1"/>
  <c r="AR574" i="1" s="1"/>
  <c r="AN574" i="1"/>
  <c r="AJ574" i="1"/>
  <c r="AM574" i="1" s="1"/>
  <c r="AH574" i="1"/>
  <c r="X574" i="1" s="1"/>
  <c r="AG574" i="1"/>
  <c r="AC574" i="1"/>
  <c r="AA574" i="1"/>
  <c r="Y574" i="1"/>
  <c r="D574" i="1"/>
  <c r="B574" i="1"/>
  <c r="C574" i="1" s="1"/>
  <c r="AT573" i="1"/>
  <c r="AQ573" i="1"/>
  <c r="AR573" i="1" s="1"/>
  <c r="AN573" i="1"/>
  <c r="AP573" i="1" s="1"/>
  <c r="AJ573" i="1"/>
  <c r="AM573" i="1" s="1"/>
  <c r="AH573" i="1"/>
  <c r="X573" i="1" s="1"/>
  <c r="AG573" i="1"/>
  <c r="AA573" i="1"/>
  <c r="D573" i="1"/>
  <c r="B573" i="1"/>
  <c r="C573" i="1" s="1"/>
  <c r="AT572" i="1"/>
  <c r="AR572" i="1"/>
  <c r="AQ572" i="1"/>
  <c r="AN572" i="1"/>
  <c r="AJ572" i="1"/>
  <c r="AM572" i="1" s="1"/>
  <c r="AH572" i="1"/>
  <c r="X572" i="1" s="1"/>
  <c r="AA572" i="1" s="1"/>
  <c r="AG572" i="1"/>
  <c r="AC572" i="1"/>
  <c r="Y572" i="1"/>
  <c r="D572" i="1"/>
  <c r="B572" i="1"/>
  <c r="C572" i="1" s="1"/>
  <c r="AT571" i="1"/>
  <c r="AR571" i="1"/>
  <c r="AQ571" i="1"/>
  <c r="AP571" i="1"/>
  <c r="AN571" i="1"/>
  <c r="AJ571" i="1"/>
  <c r="AM571" i="1" s="1"/>
  <c r="AH571" i="1"/>
  <c r="X571" i="1" s="1"/>
  <c r="AG571" i="1"/>
  <c r="AA571" i="1"/>
  <c r="D571" i="1"/>
  <c r="B571" i="1"/>
  <c r="C571" i="1" s="1"/>
  <c r="AT570" i="1"/>
  <c r="AQ570" i="1"/>
  <c r="AR570" i="1" s="1"/>
  <c r="AN570" i="1"/>
  <c r="AJ570" i="1"/>
  <c r="AM570" i="1" s="1"/>
  <c r="AH570" i="1"/>
  <c r="X570" i="1" s="1"/>
  <c r="AG570" i="1"/>
  <c r="AC570" i="1"/>
  <c r="AA570" i="1"/>
  <c r="Y570" i="1"/>
  <c r="D570" i="1"/>
  <c r="B570" i="1"/>
  <c r="C570" i="1" s="1"/>
  <c r="AT569" i="1"/>
  <c r="AQ569" i="1"/>
  <c r="AR569" i="1" s="1"/>
  <c r="AN569" i="1"/>
  <c r="AP569" i="1" s="1"/>
  <c r="AJ569" i="1"/>
  <c r="AM569" i="1" s="1"/>
  <c r="AH569" i="1"/>
  <c r="X569" i="1" s="1"/>
  <c r="AG569" i="1"/>
  <c r="AA569" i="1"/>
  <c r="D569" i="1"/>
  <c r="B569" i="1"/>
  <c r="C569" i="1" s="1"/>
  <c r="AT568" i="1"/>
  <c r="AR568" i="1"/>
  <c r="AQ568" i="1"/>
  <c r="AN568" i="1"/>
  <c r="AJ568" i="1"/>
  <c r="AM568" i="1" s="1"/>
  <c r="AH568" i="1"/>
  <c r="X568" i="1" s="1"/>
  <c r="AA568" i="1" s="1"/>
  <c r="AG568" i="1"/>
  <c r="AC568" i="1"/>
  <c r="Y568" i="1"/>
  <c r="D568" i="1"/>
  <c r="B568" i="1"/>
  <c r="C568" i="1" s="1"/>
  <c r="AT567" i="1"/>
  <c r="AR567" i="1"/>
  <c r="AQ567" i="1"/>
  <c r="AP567" i="1"/>
  <c r="AN567" i="1"/>
  <c r="AJ567" i="1"/>
  <c r="AM567" i="1" s="1"/>
  <c r="AH567" i="1"/>
  <c r="X567" i="1" s="1"/>
  <c r="AG567" i="1"/>
  <c r="AA567" i="1"/>
  <c r="D567" i="1"/>
  <c r="B567" i="1"/>
  <c r="C567" i="1" s="1"/>
  <c r="AT566" i="1"/>
  <c r="AQ566" i="1"/>
  <c r="AR566" i="1" s="1"/>
  <c r="AN566" i="1"/>
  <c r="AJ566" i="1"/>
  <c r="AM566" i="1" s="1"/>
  <c r="AH566" i="1"/>
  <c r="X566" i="1" s="1"/>
  <c r="AG566" i="1"/>
  <c r="AC566" i="1"/>
  <c r="AA566" i="1"/>
  <c r="Y566" i="1"/>
  <c r="D566" i="1"/>
  <c r="B566" i="1"/>
  <c r="C566" i="1" s="1"/>
  <c r="AT565" i="1"/>
  <c r="AQ565" i="1"/>
  <c r="AR565" i="1" s="1"/>
  <c r="AN565" i="1"/>
  <c r="AP565" i="1" s="1"/>
  <c r="AJ565" i="1"/>
  <c r="AM565" i="1" s="1"/>
  <c r="AH565" i="1"/>
  <c r="X565" i="1" s="1"/>
  <c r="AG565" i="1"/>
  <c r="AA565" i="1"/>
  <c r="D565" i="1"/>
  <c r="B565" i="1"/>
  <c r="C565" i="1" s="1"/>
  <c r="AT564" i="1"/>
  <c r="AR564" i="1"/>
  <c r="AQ564" i="1"/>
  <c r="AN564" i="1"/>
  <c r="AJ564" i="1"/>
  <c r="AM564" i="1" s="1"/>
  <c r="AH564" i="1"/>
  <c r="X564" i="1" s="1"/>
  <c r="AA564" i="1" s="1"/>
  <c r="AG564" i="1"/>
  <c r="AC564" i="1"/>
  <c r="Y564" i="1"/>
  <c r="D564" i="1"/>
  <c r="B564" i="1"/>
  <c r="C564" i="1" s="1"/>
  <c r="AT563" i="1"/>
  <c r="AR563" i="1"/>
  <c r="AQ563" i="1"/>
  <c r="AP563" i="1"/>
  <c r="AN563" i="1"/>
  <c r="AJ563" i="1"/>
  <c r="AM563" i="1" s="1"/>
  <c r="AH563" i="1"/>
  <c r="X563" i="1" s="1"/>
  <c r="AG563" i="1"/>
  <c r="AA563" i="1"/>
  <c r="D563" i="1"/>
  <c r="B563" i="1"/>
  <c r="C563" i="1" s="1"/>
  <c r="AT562" i="1"/>
  <c r="AQ562" i="1"/>
  <c r="AR562" i="1" s="1"/>
  <c r="AN562" i="1"/>
  <c r="AJ562" i="1"/>
  <c r="AM562" i="1" s="1"/>
  <c r="AH562" i="1"/>
  <c r="X562" i="1" s="1"/>
  <c r="AG562" i="1"/>
  <c r="AC562" i="1"/>
  <c r="AA562" i="1"/>
  <c r="Y562" i="1"/>
  <c r="D562" i="1"/>
  <c r="B562" i="1"/>
  <c r="C562" i="1" s="1"/>
  <c r="AT561" i="1"/>
  <c r="AQ561" i="1"/>
  <c r="AR561" i="1" s="1"/>
  <c r="AN561" i="1"/>
  <c r="AP561" i="1" s="1"/>
  <c r="AJ561" i="1"/>
  <c r="AM561" i="1" s="1"/>
  <c r="AH561" i="1"/>
  <c r="X561" i="1" s="1"/>
  <c r="AG561" i="1"/>
  <c r="AA561" i="1"/>
  <c r="D561" i="1"/>
  <c r="B561" i="1"/>
  <c r="C561" i="1" s="1"/>
  <c r="AT560" i="1"/>
  <c r="AR560" i="1"/>
  <c r="AQ560" i="1"/>
  <c r="AN560" i="1"/>
  <c r="AJ560" i="1"/>
  <c r="AM560" i="1" s="1"/>
  <c r="AH560" i="1"/>
  <c r="X560" i="1" s="1"/>
  <c r="AA560" i="1" s="1"/>
  <c r="AG560" i="1"/>
  <c r="AC560" i="1"/>
  <c r="Y560" i="1"/>
  <c r="D560" i="1"/>
  <c r="B560" i="1"/>
  <c r="C560" i="1" s="1"/>
  <c r="AT559" i="1"/>
  <c r="AR559" i="1"/>
  <c r="AQ559" i="1"/>
  <c r="AP559" i="1"/>
  <c r="AN559" i="1"/>
  <c r="AJ559" i="1"/>
  <c r="AM559" i="1" s="1"/>
  <c r="AH559" i="1"/>
  <c r="X559" i="1" s="1"/>
  <c r="AG559" i="1"/>
  <c r="AA559" i="1"/>
  <c r="D559" i="1"/>
  <c r="B559" i="1"/>
  <c r="C559" i="1" s="1"/>
  <c r="AT558" i="1"/>
  <c r="AQ558" i="1"/>
  <c r="AR558" i="1" s="1"/>
  <c r="AN558" i="1"/>
  <c r="AJ558" i="1"/>
  <c r="AM558" i="1" s="1"/>
  <c r="AH558" i="1"/>
  <c r="X558" i="1" s="1"/>
  <c r="AG558" i="1"/>
  <c r="AC558" i="1"/>
  <c r="AA558" i="1"/>
  <c r="Y558" i="1"/>
  <c r="D558" i="1"/>
  <c r="B558" i="1"/>
  <c r="C558" i="1" s="1"/>
  <c r="AT557" i="1"/>
  <c r="AQ557" i="1"/>
  <c r="AR557" i="1" s="1"/>
  <c r="AN557" i="1"/>
  <c r="AP557" i="1" s="1"/>
  <c r="AJ557" i="1"/>
  <c r="AM557" i="1" s="1"/>
  <c r="AH557" i="1"/>
  <c r="X557" i="1" s="1"/>
  <c r="AG557" i="1"/>
  <c r="AA557" i="1"/>
  <c r="D557" i="1"/>
  <c r="B557" i="1"/>
  <c r="C557" i="1" s="1"/>
  <c r="AT556" i="1"/>
  <c r="AR556" i="1"/>
  <c r="AQ556" i="1"/>
  <c r="AN556" i="1"/>
  <c r="AJ556" i="1"/>
  <c r="AM556" i="1" s="1"/>
  <c r="AH556" i="1"/>
  <c r="X556" i="1" s="1"/>
  <c r="AA556" i="1" s="1"/>
  <c r="AG556" i="1"/>
  <c r="AC556" i="1"/>
  <c r="Y556" i="1"/>
  <c r="D556" i="1"/>
  <c r="B556" i="1"/>
  <c r="C556" i="1" s="1"/>
  <c r="AT555" i="1"/>
  <c r="AR555" i="1"/>
  <c r="AQ555" i="1"/>
  <c r="AP555" i="1"/>
  <c r="AN555" i="1"/>
  <c r="AJ555" i="1"/>
  <c r="AM555" i="1" s="1"/>
  <c r="AH555" i="1"/>
  <c r="X555" i="1" s="1"/>
  <c r="AG555" i="1"/>
  <c r="AA555" i="1"/>
  <c r="D555" i="1"/>
  <c r="B555" i="1"/>
  <c r="C555" i="1" s="1"/>
  <c r="AT554" i="1"/>
  <c r="AQ554" i="1"/>
  <c r="AR554" i="1" s="1"/>
  <c r="AN554" i="1"/>
  <c r="AJ554" i="1"/>
  <c r="AM554" i="1" s="1"/>
  <c r="AH554" i="1"/>
  <c r="X554" i="1" s="1"/>
  <c r="AG554" i="1"/>
  <c r="AC554" i="1"/>
  <c r="AA554" i="1"/>
  <c r="Y554" i="1"/>
  <c r="D554" i="1"/>
  <c r="B554" i="1"/>
  <c r="C554" i="1" s="1"/>
  <c r="AT553" i="1"/>
  <c r="AQ553" i="1"/>
  <c r="AR553" i="1" s="1"/>
  <c r="AN553" i="1"/>
  <c r="AP553" i="1" s="1"/>
  <c r="AJ553" i="1"/>
  <c r="AM553" i="1" s="1"/>
  <c r="AH553" i="1"/>
  <c r="X553" i="1" s="1"/>
  <c r="AG553" i="1"/>
  <c r="AA553" i="1"/>
  <c r="D553" i="1"/>
  <c r="B553" i="1"/>
  <c r="C553" i="1" s="1"/>
  <c r="AT552" i="1"/>
  <c r="AR552" i="1"/>
  <c r="AQ552" i="1"/>
  <c r="AN552" i="1"/>
  <c r="AJ552" i="1"/>
  <c r="AM552" i="1" s="1"/>
  <c r="AH552" i="1"/>
  <c r="X552" i="1" s="1"/>
  <c r="AA552" i="1" s="1"/>
  <c r="AG552" i="1"/>
  <c r="AC552" i="1"/>
  <c r="Y552" i="1"/>
  <c r="D552" i="1"/>
  <c r="B552" i="1"/>
  <c r="C552" i="1" s="1"/>
  <c r="AT551" i="1"/>
  <c r="AR551" i="1"/>
  <c r="AQ551" i="1"/>
  <c r="AP551" i="1"/>
  <c r="AN551" i="1"/>
  <c r="AJ551" i="1"/>
  <c r="AM551" i="1" s="1"/>
  <c r="AH551" i="1"/>
  <c r="X551" i="1" s="1"/>
  <c r="AG551" i="1"/>
  <c r="AA551" i="1"/>
  <c r="D551" i="1"/>
  <c r="B551" i="1"/>
  <c r="C551" i="1" s="1"/>
  <c r="AT550" i="1"/>
  <c r="AQ550" i="1"/>
  <c r="AR550" i="1" s="1"/>
  <c r="AN550" i="1"/>
  <c r="AJ550" i="1"/>
  <c r="AM550" i="1" s="1"/>
  <c r="AH550" i="1"/>
  <c r="X550" i="1" s="1"/>
  <c r="AG550" i="1"/>
  <c r="AC550" i="1"/>
  <c r="AA550" i="1"/>
  <c r="Y550" i="1"/>
  <c r="D550" i="1"/>
  <c r="B550" i="1"/>
  <c r="C550" i="1" s="1"/>
  <c r="AT549" i="1"/>
  <c r="AQ549" i="1"/>
  <c r="AR549" i="1" s="1"/>
  <c r="AN549" i="1"/>
  <c r="AP549" i="1" s="1"/>
  <c r="AJ549" i="1"/>
  <c r="AM549" i="1" s="1"/>
  <c r="AH549" i="1"/>
  <c r="X549" i="1" s="1"/>
  <c r="AG549" i="1"/>
  <c r="AA549" i="1"/>
  <c r="D549" i="1"/>
  <c r="B549" i="1"/>
  <c r="C549" i="1" s="1"/>
  <c r="AT548" i="1"/>
  <c r="AR548" i="1"/>
  <c r="AQ548" i="1"/>
  <c r="AN548" i="1"/>
  <c r="AJ548" i="1"/>
  <c r="AM548" i="1" s="1"/>
  <c r="AH548" i="1"/>
  <c r="X548" i="1" s="1"/>
  <c r="AA548" i="1" s="1"/>
  <c r="AG548" i="1"/>
  <c r="AC548" i="1"/>
  <c r="Y548" i="1"/>
  <c r="D548" i="1"/>
  <c r="B548" i="1"/>
  <c r="C548" i="1" s="1"/>
  <c r="AT547" i="1"/>
  <c r="AQ547" i="1"/>
  <c r="AR547" i="1" s="1"/>
  <c r="AN547" i="1"/>
  <c r="AP547" i="1" s="1"/>
  <c r="AJ547" i="1"/>
  <c r="AM547" i="1" s="1"/>
  <c r="AH547" i="1"/>
  <c r="X547" i="1" s="1"/>
  <c r="AG547" i="1"/>
  <c r="AA547" i="1"/>
  <c r="D547" i="1"/>
  <c r="B547" i="1"/>
  <c r="C547" i="1" s="1"/>
  <c r="AT546" i="1"/>
  <c r="AR546" i="1"/>
  <c r="AQ546" i="1"/>
  <c r="AN546" i="1"/>
  <c r="AJ546" i="1"/>
  <c r="AM546" i="1" s="1"/>
  <c r="AH546" i="1"/>
  <c r="X546" i="1" s="1"/>
  <c r="AA546" i="1" s="1"/>
  <c r="AG546" i="1"/>
  <c r="AC546" i="1"/>
  <c r="Y546" i="1"/>
  <c r="D546" i="1"/>
  <c r="B546" i="1"/>
  <c r="C546" i="1" s="1"/>
  <c r="AT545" i="1"/>
  <c r="AR545" i="1"/>
  <c r="AQ545" i="1"/>
  <c r="AP545" i="1"/>
  <c r="AN545" i="1"/>
  <c r="AJ545" i="1"/>
  <c r="AM545" i="1" s="1"/>
  <c r="AH545" i="1"/>
  <c r="X545" i="1" s="1"/>
  <c r="AG545" i="1"/>
  <c r="AA545" i="1"/>
  <c r="D545" i="1"/>
  <c r="B545" i="1"/>
  <c r="C545" i="1" s="1"/>
  <c r="AT544" i="1"/>
  <c r="AR544" i="1"/>
  <c r="AQ544" i="1"/>
  <c r="AN544" i="1"/>
  <c r="AJ544" i="1"/>
  <c r="AM544" i="1" s="1"/>
  <c r="AH544" i="1"/>
  <c r="X544" i="1" s="1"/>
  <c r="AA544" i="1" s="1"/>
  <c r="AG544" i="1"/>
  <c r="AC544" i="1"/>
  <c r="Y544" i="1"/>
  <c r="D544" i="1"/>
  <c r="B544" i="1"/>
  <c r="C544" i="1" s="1"/>
  <c r="AT543" i="1"/>
  <c r="AR543" i="1"/>
  <c r="AQ543" i="1"/>
  <c r="AP543" i="1"/>
  <c r="AN543" i="1"/>
  <c r="AJ543" i="1"/>
  <c r="AM543" i="1" s="1"/>
  <c r="AH543" i="1"/>
  <c r="X543" i="1" s="1"/>
  <c r="AG543" i="1"/>
  <c r="AA543" i="1"/>
  <c r="D543" i="1"/>
  <c r="B543" i="1"/>
  <c r="C543" i="1" s="1"/>
  <c r="AT542" i="1"/>
  <c r="AR542" i="1"/>
  <c r="AQ542" i="1"/>
  <c r="AN542" i="1"/>
  <c r="AJ542" i="1"/>
  <c r="AM542" i="1" s="1"/>
  <c r="AH542" i="1"/>
  <c r="X542" i="1" s="1"/>
  <c r="AA542" i="1" s="1"/>
  <c r="AG542" i="1"/>
  <c r="AC542" i="1"/>
  <c r="Y542" i="1"/>
  <c r="D542" i="1"/>
  <c r="B542" i="1"/>
  <c r="C542" i="1" s="1"/>
  <c r="AT541" i="1"/>
  <c r="AR541" i="1"/>
  <c r="AQ541" i="1"/>
  <c r="AP541" i="1"/>
  <c r="AN541" i="1"/>
  <c r="AJ541" i="1"/>
  <c r="AM541" i="1" s="1"/>
  <c r="AH541" i="1"/>
  <c r="X541" i="1" s="1"/>
  <c r="AG541" i="1"/>
  <c r="AA541" i="1"/>
  <c r="D541" i="1"/>
  <c r="B541" i="1"/>
  <c r="C541" i="1" s="1"/>
  <c r="AT540" i="1"/>
  <c r="AQ540" i="1"/>
  <c r="AR540" i="1" s="1"/>
  <c r="AN540" i="1"/>
  <c r="AJ540" i="1"/>
  <c r="AM540" i="1" s="1"/>
  <c r="AH540" i="1"/>
  <c r="X540" i="1" s="1"/>
  <c r="AA540" i="1" s="1"/>
  <c r="AG540" i="1"/>
  <c r="AC540" i="1"/>
  <c r="Y540" i="1"/>
  <c r="D540" i="1"/>
  <c r="B540" i="1"/>
  <c r="C540" i="1" s="1"/>
  <c r="AT539" i="1"/>
  <c r="AR539" i="1"/>
  <c r="AQ539" i="1"/>
  <c r="AP539" i="1"/>
  <c r="AN539" i="1"/>
  <c r="AJ539" i="1"/>
  <c r="AM539" i="1" s="1"/>
  <c r="AH539" i="1"/>
  <c r="X539" i="1" s="1"/>
  <c r="AG539" i="1"/>
  <c r="AA539" i="1"/>
  <c r="D539" i="1"/>
  <c r="B539" i="1"/>
  <c r="C539" i="1" s="1"/>
  <c r="AT538" i="1"/>
  <c r="AQ538" i="1"/>
  <c r="AR538" i="1" s="1"/>
  <c r="AN538" i="1"/>
  <c r="AJ538" i="1"/>
  <c r="AM538" i="1" s="1"/>
  <c r="AH538" i="1"/>
  <c r="X538" i="1" s="1"/>
  <c r="AA538" i="1" s="1"/>
  <c r="AG538" i="1"/>
  <c r="AC538" i="1"/>
  <c r="Y538" i="1"/>
  <c r="D538" i="1"/>
  <c r="B538" i="1"/>
  <c r="C538" i="1" s="1"/>
  <c r="AT537" i="1"/>
  <c r="AR537" i="1"/>
  <c r="AQ537" i="1"/>
  <c r="AN537" i="1"/>
  <c r="AP537" i="1" s="1"/>
  <c r="AJ537" i="1"/>
  <c r="AM537" i="1" s="1"/>
  <c r="AH537" i="1"/>
  <c r="X537" i="1" s="1"/>
  <c r="AG537" i="1"/>
  <c r="AA537" i="1"/>
  <c r="D537" i="1"/>
  <c r="B537" i="1"/>
  <c r="C537" i="1" s="1"/>
  <c r="AT536" i="1"/>
  <c r="AR536" i="1"/>
  <c r="AQ536" i="1"/>
  <c r="AN536" i="1"/>
  <c r="AJ536" i="1"/>
  <c r="AM536" i="1" s="1"/>
  <c r="AH536" i="1"/>
  <c r="X536" i="1" s="1"/>
  <c r="AA536" i="1" s="1"/>
  <c r="AG536" i="1"/>
  <c r="AC536" i="1"/>
  <c r="Y536" i="1"/>
  <c r="D536" i="1"/>
  <c r="B536" i="1"/>
  <c r="C536" i="1" s="1"/>
  <c r="AT535" i="1"/>
  <c r="AR535" i="1"/>
  <c r="AQ535" i="1"/>
  <c r="AP535" i="1"/>
  <c r="AN535" i="1"/>
  <c r="AJ535" i="1"/>
  <c r="AM535" i="1" s="1"/>
  <c r="AH535" i="1"/>
  <c r="X535" i="1" s="1"/>
  <c r="AG535" i="1"/>
  <c r="AA535" i="1"/>
  <c r="D535" i="1"/>
  <c r="B535" i="1"/>
  <c r="C535" i="1" s="1"/>
  <c r="AT534" i="1"/>
  <c r="AR534" i="1"/>
  <c r="AQ534" i="1"/>
  <c r="AN534" i="1"/>
  <c r="AJ534" i="1"/>
  <c r="AM534" i="1" s="1"/>
  <c r="AH534" i="1"/>
  <c r="X534" i="1" s="1"/>
  <c r="AA534" i="1" s="1"/>
  <c r="AG534" i="1"/>
  <c r="AC534" i="1"/>
  <c r="Y534" i="1"/>
  <c r="D534" i="1"/>
  <c r="B534" i="1"/>
  <c r="C534" i="1" s="1"/>
  <c r="AT533" i="1"/>
  <c r="AR533" i="1"/>
  <c r="AQ533" i="1"/>
  <c r="AP533" i="1"/>
  <c r="AN533" i="1"/>
  <c r="AJ533" i="1"/>
  <c r="AM533" i="1" s="1"/>
  <c r="AH533" i="1"/>
  <c r="X533" i="1" s="1"/>
  <c r="AG533" i="1"/>
  <c r="AA533" i="1"/>
  <c r="D533" i="1"/>
  <c r="B533" i="1"/>
  <c r="C533" i="1" s="1"/>
  <c r="AT532" i="1"/>
  <c r="AQ532" i="1"/>
  <c r="AR532" i="1" s="1"/>
  <c r="AN532" i="1"/>
  <c r="AJ532" i="1"/>
  <c r="AM532" i="1" s="1"/>
  <c r="AH532" i="1"/>
  <c r="X532" i="1" s="1"/>
  <c r="AA532" i="1" s="1"/>
  <c r="AG532" i="1"/>
  <c r="AC532" i="1"/>
  <c r="Y532" i="1"/>
  <c r="D532" i="1"/>
  <c r="B532" i="1"/>
  <c r="C532" i="1" s="1"/>
  <c r="AT531" i="1"/>
  <c r="AR531" i="1"/>
  <c r="AQ531" i="1"/>
  <c r="AP531" i="1"/>
  <c r="AN531" i="1"/>
  <c r="AJ531" i="1"/>
  <c r="AM531" i="1" s="1"/>
  <c r="AH531" i="1"/>
  <c r="X531" i="1" s="1"/>
  <c r="AG531" i="1"/>
  <c r="AA531" i="1"/>
  <c r="D531" i="1"/>
  <c r="B531" i="1"/>
  <c r="C531" i="1" s="1"/>
  <c r="AT530" i="1"/>
  <c r="AQ530" i="1"/>
  <c r="AR530" i="1" s="1"/>
  <c r="AN530" i="1"/>
  <c r="AJ530" i="1"/>
  <c r="AM530" i="1" s="1"/>
  <c r="AH530" i="1"/>
  <c r="X530" i="1" s="1"/>
  <c r="AA530" i="1" s="1"/>
  <c r="AG530" i="1"/>
  <c r="AC530" i="1"/>
  <c r="Y530" i="1"/>
  <c r="D530" i="1"/>
  <c r="B530" i="1"/>
  <c r="C530" i="1" s="1"/>
  <c r="AT529" i="1"/>
  <c r="AR529" i="1"/>
  <c r="AQ529" i="1"/>
  <c r="AP529" i="1"/>
  <c r="AN529" i="1"/>
  <c r="AJ529" i="1"/>
  <c r="AM529" i="1" s="1"/>
  <c r="AH529" i="1"/>
  <c r="X529" i="1" s="1"/>
  <c r="AG529" i="1"/>
  <c r="AA529" i="1"/>
  <c r="D529" i="1"/>
  <c r="B529" i="1"/>
  <c r="C529" i="1" s="1"/>
  <c r="AT528" i="1"/>
  <c r="AQ528" i="1"/>
  <c r="AR528" i="1" s="1"/>
  <c r="AN528" i="1"/>
  <c r="AJ528" i="1"/>
  <c r="AM528" i="1" s="1"/>
  <c r="AH528" i="1"/>
  <c r="X528" i="1" s="1"/>
  <c r="AG528" i="1"/>
  <c r="AC528" i="1"/>
  <c r="AA528" i="1"/>
  <c r="Y528" i="1"/>
  <c r="D528" i="1"/>
  <c r="B528" i="1"/>
  <c r="C528" i="1" s="1"/>
  <c r="AT527" i="1"/>
  <c r="AQ527" i="1"/>
  <c r="AR527" i="1" s="1"/>
  <c r="AN527" i="1"/>
  <c r="AP527" i="1" s="1"/>
  <c r="AJ527" i="1"/>
  <c r="AM527" i="1" s="1"/>
  <c r="AH527" i="1"/>
  <c r="X527" i="1" s="1"/>
  <c r="AG527" i="1"/>
  <c r="AA527" i="1"/>
  <c r="D527" i="1"/>
  <c r="B527" i="1"/>
  <c r="C527" i="1" s="1"/>
  <c r="AT526" i="1"/>
  <c r="AR526" i="1"/>
  <c r="AQ526" i="1"/>
  <c r="AN526" i="1"/>
  <c r="AJ526" i="1"/>
  <c r="AM526" i="1" s="1"/>
  <c r="AH526" i="1"/>
  <c r="X526" i="1" s="1"/>
  <c r="AA526" i="1" s="1"/>
  <c r="AG526" i="1"/>
  <c r="AC526" i="1"/>
  <c r="Y526" i="1"/>
  <c r="D526" i="1"/>
  <c r="B526" i="1"/>
  <c r="C526" i="1" s="1"/>
  <c r="AT525" i="1"/>
  <c r="AR525" i="1"/>
  <c r="AQ525" i="1"/>
  <c r="AP525" i="1"/>
  <c r="AN525" i="1"/>
  <c r="AJ525" i="1"/>
  <c r="AM525" i="1" s="1"/>
  <c r="AH525" i="1"/>
  <c r="X525" i="1" s="1"/>
  <c r="AG525" i="1"/>
  <c r="AA525" i="1"/>
  <c r="D525" i="1"/>
  <c r="B525" i="1"/>
  <c r="C525" i="1" s="1"/>
  <c r="AT524" i="1"/>
  <c r="AQ524" i="1"/>
  <c r="AR524" i="1" s="1"/>
  <c r="AN524" i="1"/>
  <c r="AJ524" i="1"/>
  <c r="AM524" i="1" s="1"/>
  <c r="AH524" i="1"/>
  <c r="X524" i="1" s="1"/>
  <c r="AG524" i="1"/>
  <c r="AC524" i="1"/>
  <c r="AA524" i="1"/>
  <c r="Y524" i="1"/>
  <c r="D524" i="1"/>
  <c r="B524" i="1"/>
  <c r="C524" i="1" s="1"/>
  <c r="AT523" i="1"/>
  <c r="AQ523" i="1"/>
  <c r="AR523" i="1" s="1"/>
  <c r="AN523" i="1"/>
  <c r="AP523" i="1" s="1"/>
  <c r="AJ523" i="1"/>
  <c r="AM523" i="1" s="1"/>
  <c r="AH523" i="1"/>
  <c r="X523" i="1" s="1"/>
  <c r="AG523" i="1"/>
  <c r="AA523" i="1"/>
  <c r="D523" i="1"/>
  <c r="B523" i="1"/>
  <c r="C523" i="1" s="1"/>
  <c r="AT522" i="1"/>
  <c r="AR522" i="1"/>
  <c r="AQ522" i="1"/>
  <c r="AN522" i="1"/>
  <c r="AJ522" i="1"/>
  <c r="AM522" i="1" s="1"/>
  <c r="AH522" i="1"/>
  <c r="X522" i="1" s="1"/>
  <c r="AA522" i="1" s="1"/>
  <c r="AG522" i="1"/>
  <c r="AC522" i="1"/>
  <c r="Y522" i="1"/>
  <c r="D522" i="1"/>
  <c r="B522" i="1"/>
  <c r="C522" i="1" s="1"/>
  <c r="AT521" i="1"/>
  <c r="AR521" i="1"/>
  <c r="AQ521" i="1"/>
  <c r="AP521" i="1"/>
  <c r="AN521" i="1"/>
  <c r="AJ521" i="1"/>
  <c r="AM521" i="1" s="1"/>
  <c r="AH521" i="1"/>
  <c r="X521" i="1" s="1"/>
  <c r="AG521" i="1"/>
  <c r="AA521" i="1"/>
  <c r="D521" i="1"/>
  <c r="B521" i="1"/>
  <c r="C521" i="1" s="1"/>
  <c r="AT520" i="1"/>
  <c r="AQ520" i="1"/>
  <c r="AR520" i="1" s="1"/>
  <c r="AN520" i="1"/>
  <c r="AJ520" i="1"/>
  <c r="AM520" i="1" s="1"/>
  <c r="AH520" i="1"/>
  <c r="X520" i="1" s="1"/>
  <c r="AG520" i="1"/>
  <c r="AC520" i="1"/>
  <c r="AA520" i="1"/>
  <c r="Y520" i="1"/>
  <c r="D520" i="1"/>
  <c r="B520" i="1"/>
  <c r="C520" i="1" s="1"/>
  <c r="AT519" i="1"/>
  <c r="AQ519" i="1"/>
  <c r="AR519" i="1" s="1"/>
  <c r="AN519" i="1"/>
  <c r="AP519" i="1" s="1"/>
  <c r="AJ519" i="1"/>
  <c r="AM519" i="1" s="1"/>
  <c r="AH519" i="1"/>
  <c r="X519" i="1" s="1"/>
  <c r="AG519" i="1"/>
  <c r="AA519" i="1"/>
  <c r="D519" i="1"/>
  <c r="B519" i="1"/>
  <c r="C519" i="1" s="1"/>
  <c r="AT518" i="1"/>
  <c r="AR518" i="1"/>
  <c r="AQ518" i="1"/>
  <c r="AN518" i="1"/>
  <c r="AJ518" i="1"/>
  <c r="AM518" i="1" s="1"/>
  <c r="AH518" i="1"/>
  <c r="X518" i="1" s="1"/>
  <c r="AA518" i="1" s="1"/>
  <c r="AG518" i="1"/>
  <c r="AC518" i="1"/>
  <c r="Y518" i="1"/>
  <c r="D518" i="1"/>
  <c r="B518" i="1"/>
  <c r="C518" i="1" s="1"/>
  <c r="AT517" i="1"/>
  <c r="AR517" i="1"/>
  <c r="AQ517" i="1"/>
  <c r="AP517" i="1"/>
  <c r="AN517" i="1"/>
  <c r="AJ517" i="1"/>
  <c r="AM517" i="1" s="1"/>
  <c r="AH517" i="1"/>
  <c r="X517" i="1" s="1"/>
  <c r="AG517" i="1"/>
  <c r="AA517" i="1"/>
  <c r="D517" i="1"/>
  <c r="B517" i="1"/>
  <c r="C517" i="1" s="1"/>
  <c r="AT516" i="1"/>
  <c r="AQ516" i="1"/>
  <c r="AR516" i="1" s="1"/>
  <c r="AN516" i="1"/>
  <c r="AJ516" i="1"/>
  <c r="AM516" i="1" s="1"/>
  <c r="AH516" i="1"/>
  <c r="X516" i="1" s="1"/>
  <c r="AG516" i="1"/>
  <c r="AC516" i="1"/>
  <c r="AA516" i="1"/>
  <c r="Y516" i="1"/>
  <c r="D516" i="1"/>
  <c r="B516" i="1"/>
  <c r="C516" i="1" s="1"/>
  <c r="AT515" i="1"/>
  <c r="AQ515" i="1"/>
  <c r="AR515" i="1" s="1"/>
  <c r="AN515" i="1"/>
  <c r="AP515" i="1" s="1"/>
  <c r="AJ515" i="1"/>
  <c r="AM515" i="1" s="1"/>
  <c r="AH515" i="1"/>
  <c r="X515" i="1" s="1"/>
  <c r="AG515" i="1"/>
  <c r="AA515" i="1"/>
  <c r="D515" i="1"/>
  <c r="B515" i="1"/>
  <c r="C515" i="1" s="1"/>
  <c r="AT514" i="1"/>
  <c r="AR514" i="1"/>
  <c r="AQ514" i="1"/>
  <c r="AN514" i="1"/>
  <c r="AS514" i="1" s="1"/>
  <c r="AJ514" i="1"/>
  <c r="AM514" i="1" s="1"/>
  <c r="AH514" i="1"/>
  <c r="X514" i="1" s="1"/>
  <c r="AG514" i="1"/>
  <c r="D514" i="1"/>
  <c r="AW514" i="1" s="1"/>
  <c r="B514" i="1"/>
  <c r="C514" i="1" s="1"/>
  <c r="AT513" i="1"/>
  <c r="AQ513" i="1"/>
  <c r="AR513" i="1" s="1"/>
  <c r="AN513" i="1"/>
  <c r="AS513" i="1" s="1"/>
  <c r="AJ513" i="1"/>
  <c r="AM513" i="1" s="1"/>
  <c r="AH513" i="1"/>
  <c r="X513" i="1" s="1"/>
  <c r="AG513" i="1"/>
  <c r="D513" i="1"/>
  <c r="AW513" i="1" s="1"/>
  <c r="B513" i="1"/>
  <c r="C513" i="1" s="1"/>
  <c r="AT512" i="1"/>
  <c r="AR512" i="1"/>
  <c r="AQ512" i="1"/>
  <c r="AN512" i="1"/>
  <c r="AS512" i="1" s="1"/>
  <c r="AJ512" i="1"/>
  <c r="AM512" i="1" s="1"/>
  <c r="AH512" i="1"/>
  <c r="X512" i="1" s="1"/>
  <c r="AG512" i="1"/>
  <c r="D512" i="1"/>
  <c r="AW512" i="1" s="1"/>
  <c r="B512" i="1"/>
  <c r="C512" i="1" s="1"/>
  <c r="AT511" i="1"/>
  <c r="AQ511" i="1"/>
  <c r="AR511" i="1" s="1"/>
  <c r="AN511" i="1"/>
  <c r="AS511" i="1" s="1"/>
  <c r="AJ511" i="1"/>
  <c r="AM511" i="1" s="1"/>
  <c r="AH511" i="1"/>
  <c r="X511" i="1" s="1"/>
  <c r="AG511" i="1"/>
  <c r="D511" i="1"/>
  <c r="AW511" i="1" s="1"/>
  <c r="B511" i="1"/>
  <c r="C511" i="1" s="1"/>
  <c r="AT510" i="1"/>
  <c r="AR510" i="1"/>
  <c r="AQ510" i="1"/>
  <c r="AN510" i="1"/>
  <c r="AS510" i="1" s="1"/>
  <c r="AJ510" i="1"/>
  <c r="AM510" i="1" s="1"/>
  <c r="AH510" i="1"/>
  <c r="X510" i="1" s="1"/>
  <c r="AG510" i="1"/>
  <c r="D510" i="1"/>
  <c r="AW510" i="1" s="1"/>
  <c r="B510" i="1"/>
  <c r="C510" i="1" s="1"/>
  <c r="AT509" i="1"/>
  <c r="AQ509" i="1"/>
  <c r="AR509" i="1" s="1"/>
  <c r="AN509" i="1"/>
  <c r="AS509" i="1" s="1"/>
  <c r="AJ509" i="1"/>
  <c r="AM509" i="1" s="1"/>
  <c r="AH509" i="1"/>
  <c r="X509" i="1" s="1"/>
  <c r="AG509" i="1"/>
  <c r="D509" i="1"/>
  <c r="AW509" i="1" s="1"/>
  <c r="B509" i="1"/>
  <c r="C509" i="1" s="1"/>
  <c r="AT508" i="1"/>
  <c r="AR508" i="1"/>
  <c r="AQ508" i="1"/>
  <c r="AN508" i="1"/>
  <c r="AS508" i="1" s="1"/>
  <c r="AJ508" i="1"/>
  <c r="AM508" i="1" s="1"/>
  <c r="AH508" i="1"/>
  <c r="X508" i="1" s="1"/>
  <c r="AG508" i="1"/>
  <c r="D508" i="1"/>
  <c r="AW508" i="1" s="1"/>
  <c r="B508" i="1"/>
  <c r="C508" i="1" s="1"/>
  <c r="AT507" i="1"/>
  <c r="AQ507" i="1"/>
  <c r="AR507" i="1" s="1"/>
  <c r="AN507" i="1"/>
  <c r="AS507" i="1" s="1"/>
  <c r="AJ507" i="1"/>
  <c r="AM507" i="1" s="1"/>
  <c r="AH507" i="1"/>
  <c r="X507" i="1" s="1"/>
  <c r="AG507" i="1"/>
  <c r="D507" i="1"/>
  <c r="AW507" i="1" s="1"/>
  <c r="B507" i="1"/>
  <c r="C507" i="1" s="1"/>
  <c r="AT506" i="1"/>
  <c r="AR506" i="1"/>
  <c r="AQ506" i="1"/>
  <c r="AN506" i="1"/>
  <c r="AS506" i="1" s="1"/>
  <c r="AJ506" i="1"/>
  <c r="AM506" i="1" s="1"/>
  <c r="AH506" i="1"/>
  <c r="X506" i="1" s="1"/>
  <c r="AG506" i="1"/>
  <c r="D506" i="1"/>
  <c r="AW506" i="1" s="1"/>
  <c r="B506" i="1"/>
  <c r="C506" i="1" s="1"/>
  <c r="AT505" i="1"/>
  <c r="AQ505" i="1"/>
  <c r="AR505" i="1" s="1"/>
  <c r="AN505" i="1"/>
  <c r="AS505" i="1" s="1"/>
  <c r="AJ505" i="1"/>
  <c r="AM505" i="1" s="1"/>
  <c r="AH505" i="1"/>
  <c r="X505" i="1" s="1"/>
  <c r="AG505" i="1"/>
  <c r="D505" i="1"/>
  <c r="AW505" i="1" s="1"/>
  <c r="B505" i="1"/>
  <c r="C505" i="1" s="1"/>
  <c r="AT504" i="1"/>
  <c r="AR504" i="1"/>
  <c r="AQ504" i="1"/>
  <c r="AN504" i="1"/>
  <c r="AS504" i="1" s="1"/>
  <c r="AJ504" i="1"/>
  <c r="AM504" i="1" s="1"/>
  <c r="AH504" i="1"/>
  <c r="X504" i="1" s="1"/>
  <c r="AG504" i="1"/>
  <c r="D504" i="1"/>
  <c r="AW504" i="1" s="1"/>
  <c r="B504" i="1"/>
  <c r="C504" i="1" s="1"/>
  <c r="AT503" i="1"/>
  <c r="AQ503" i="1"/>
  <c r="AR503" i="1" s="1"/>
  <c r="AN503" i="1"/>
  <c r="AS503" i="1" s="1"/>
  <c r="AJ503" i="1"/>
  <c r="AM503" i="1" s="1"/>
  <c r="AH503" i="1"/>
  <c r="X503" i="1" s="1"/>
  <c r="AG503" i="1"/>
  <c r="D503" i="1"/>
  <c r="AW503" i="1" s="1"/>
  <c r="B503" i="1"/>
  <c r="C503" i="1" s="1"/>
  <c r="AT502" i="1"/>
  <c r="AR502" i="1"/>
  <c r="AQ502" i="1"/>
  <c r="AN502" i="1"/>
  <c r="AS502" i="1" s="1"/>
  <c r="AJ502" i="1"/>
  <c r="AM502" i="1" s="1"/>
  <c r="AH502" i="1"/>
  <c r="X502" i="1" s="1"/>
  <c r="AG502" i="1"/>
  <c r="D502" i="1"/>
  <c r="AW502" i="1" s="1"/>
  <c r="B502" i="1"/>
  <c r="C502" i="1" s="1"/>
  <c r="AT501" i="1"/>
  <c r="AQ501" i="1"/>
  <c r="AR501" i="1" s="1"/>
  <c r="AN501" i="1"/>
  <c r="AS501" i="1" s="1"/>
  <c r="AJ501" i="1"/>
  <c r="AM501" i="1" s="1"/>
  <c r="AH501" i="1"/>
  <c r="X501" i="1" s="1"/>
  <c r="AG501" i="1"/>
  <c r="D501" i="1"/>
  <c r="AW501" i="1" s="1"/>
  <c r="B501" i="1"/>
  <c r="C501" i="1" s="1"/>
  <c r="AT500" i="1"/>
  <c r="AR500" i="1"/>
  <c r="AQ500" i="1"/>
  <c r="AN500" i="1"/>
  <c r="AS500" i="1" s="1"/>
  <c r="AJ500" i="1"/>
  <c r="AM500" i="1" s="1"/>
  <c r="AH500" i="1"/>
  <c r="X500" i="1" s="1"/>
  <c r="AG500" i="1"/>
  <c r="D500" i="1"/>
  <c r="AW500" i="1" s="1"/>
  <c r="B500" i="1"/>
  <c r="C500" i="1" s="1"/>
  <c r="AT499" i="1"/>
  <c r="AQ499" i="1"/>
  <c r="AR499" i="1" s="1"/>
  <c r="AN499" i="1"/>
  <c r="AS499" i="1" s="1"/>
  <c r="AJ499" i="1"/>
  <c r="AM499" i="1" s="1"/>
  <c r="AH499" i="1"/>
  <c r="X499" i="1" s="1"/>
  <c r="AG499" i="1"/>
  <c r="D499" i="1"/>
  <c r="AW499" i="1" s="1"/>
  <c r="B499" i="1"/>
  <c r="C499" i="1" s="1"/>
  <c r="AT498" i="1"/>
  <c r="AR498" i="1"/>
  <c r="AQ498" i="1"/>
  <c r="AN498" i="1"/>
  <c r="AS498" i="1" s="1"/>
  <c r="AJ498" i="1"/>
  <c r="AM498" i="1" s="1"/>
  <c r="AH498" i="1"/>
  <c r="X498" i="1" s="1"/>
  <c r="AG498" i="1"/>
  <c r="D498" i="1"/>
  <c r="AW498" i="1" s="1"/>
  <c r="B498" i="1"/>
  <c r="C498" i="1" s="1"/>
  <c r="AT497" i="1"/>
  <c r="AQ497" i="1"/>
  <c r="AR497" i="1" s="1"/>
  <c r="AN497" i="1"/>
  <c r="AS497" i="1" s="1"/>
  <c r="AJ497" i="1"/>
  <c r="AM497" i="1" s="1"/>
  <c r="AH497" i="1"/>
  <c r="X497" i="1" s="1"/>
  <c r="AG497" i="1"/>
  <c r="D497" i="1"/>
  <c r="AW497" i="1" s="1"/>
  <c r="B497" i="1"/>
  <c r="C497" i="1" s="1"/>
  <c r="AT496" i="1"/>
  <c r="AR496" i="1"/>
  <c r="AQ496" i="1"/>
  <c r="AN496" i="1"/>
  <c r="AS496" i="1" s="1"/>
  <c r="AJ496" i="1"/>
  <c r="AM496" i="1" s="1"/>
  <c r="AH496" i="1"/>
  <c r="X496" i="1" s="1"/>
  <c r="AG496" i="1"/>
  <c r="D496" i="1"/>
  <c r="AW496" i="1" s="1"/>
  <c r="B496" i="1"/>
  <c r="C496" i="1" s="1"/>
  <c r="AT495" i="1"/>
  <c r="AQ495" i="1"/>
  <c r="AR495" i="1" s="1"/>
  <c r="AN495" i="1"/>
  <c r="AS495" i="1" s="1"/>
  <c r="AJ495" i="1"/>
  <c r="AM495" i="1" s="1"/>
  <c r="AH495" i="1"/>
  <c r="X495" i="1" s="1"/>
  <c r="AG495" i="1"/>
  <c r="D495" i="1"/>
  <c r="AW495" i="1" s="1"/>
  <c r="B495" i="1"/>
  <c r="C495" i="1" s="1"/>
  <c r="AT494" i="1"/>
  <c r="AR494" i="1"/>
  <c r="AQ494" i="1"/>
  <c r="AN494" i="1"/>
  <c r="AS494" i="1" s="1"/>
  <c r="AJ494" i="1"/>
  <c r="AM494" i="1" s="1"/>
  <c r="AH494" i="1"/>
  <c r="X494" i="1" s="1"/>
  <c r="AG494" i="1"/>
  <c r="D494" i="1"/>
  <c r="AW494" i="1" s="1"/>
  <c r="B494" i="1"/>
  <c r="C494" i="1" s="1"/>
  <c r="AT493" i="1"/>
  <c r="AQ493" i="1"/>
  <c r="AR493" i="1" s="1"/>
  <c r="AN493" i="1"/>
  <c r="AS493" i="1" s="1"/>
  <c r="AJ493" i="1"/>
  <c r="AM493" i="1" s="1"/>
  <c r="AH493" i="1"/>
  <c r="X493" i="1" s="1"/>
  <c r="AG493" i="1"/>
  <c r="D493" i="1"/>
  <c r="AW493" i="1" s="1"/>
  <c r="B493" i="1"/>
  <c r="C493" i="1" s="1"/>
  <c r="AT492" i="1"/>
  <c r="AR492" i="1"/>
  <c r="AQ492" i="1"/>
  <c r="AN492" i="1"/>
  <c r="AS492" i="1" s="1"/>
  <c r="AJ492" i="1"/>
  <c r="AM492" i="1" s="1"/>
  <c r="AH492" i="1"/>
  <c r="X492" i="1" s="1"/>
  <c r="AG492" i="1"/>
  <c r="D492" i="1"/>
  <c r="AW492" i="1" s="1"/>
  <c r="B492" i="1"/>
  <c r="C492" i="1" s="1"/>
  <c r="AT491" i="1"/>
  <c r="AQ491" i="1"/>
  <c r="AR491" i="1" s="1"/>
  <c r="AN491" i="1"/>
  <c r="AS491" i="1" s="1"/>
  <c r="AJ491" i="1"/>
  <c r="AM491" i="1" s="1"/>
  <c r="AH491" i="1"/>
  <c r="X491" i="1" s="1"/>
  <c r="AG491" i="1"/>
  <c r="D491" i="1"/>
  <c r="AW491" i="1" s="1"/>
  <c r="B491" i="1"/>
  <c r="C491" i="1" s="1"/>
  <c r="AT490" i="1"/>
  <c r="AR490" i="1"/>
  <c r="AQ490" i="1"/>
  <c r="AN490" i="1"/>
  <c r="AS490" i="1" s="1"/>
  <c r="AJ490" i="1"/>
  <c r="AM490" i="1" s="1"/>
  <c r="AH490" i="1"/>
  <c r="X490" i="1" s="1"/>
  <c r="AG490" i="1"/>
  <c r="D490" i="1"/>
  <c r="AW490" i="1" s="1"/>
  <c r="B490" i="1"/>
  <c r="C490" i="1" s="1"/>
  <c r="AT489" i="1"/>
  <c r="AQ489" i="1"/>
  <c r="AR489" i="1" s="1"/>
  <c r="AN489" i="1"/>
  <c r="AS489" i="1" s="1"/>
  <c r="AJ489" i="1"/>
  <c r="AM489" i="1" s="1"/>
  <c r="AH489" i="1"/>
  <c r="X489" i="1" s="1"/>
  <c r="AG489" i="1"/>
  <c r="D489" i="1"/>
  <c r="AW489" i="1" s="1"/>
  <c r="B489" i="1"/>
  <c r="C489" i="1" s="1"/>
  <c r="AT488" i="1"/>
  <c r="AR488" i="1"/>
  <c r="AQ488" i="1"/>
  <c r="AN488" i="1"/>
  <c r="AS488" i="1" s="1"/>
  <c r="AJ488" i="1"/>
  <c r="AM488" i="1" s="1"/>
  <c r="AH488" i="1"/>
  <c r="X488" i="1" s="1"/>
  <c r="AG488" i="1"/>
  <c r="D488" i="1"/>
  <c r="AW488" i="1" s="1"/>
  <c r="B488" i="1"/>
  <c r="C488" i="1" s="1"/>
  <c r="AT487" i="1"/>
  <c r="AQ487" i="1"/>
  <c r="AR487" i="1" s="1"/>
  <c r="AN487" i="1"/>
  <c r="AS487" i="1" s="1"/>
  <c r="AJ487" i="1"/>
  <c r="AM487" i="1" s="1"/>
  <c r="AH487" i="1"/>
  <c r="X487" i="1" s="1"/>
  <c r="AG487" i="1"/>
  <c r="D487" i="1"/>
  <c r="AW487" i="1" s="1"/>
  <c r="B487" i="1"/>
  <c r="C487" i="1" s="1"/>
  <c r="AT486" i="1"/>
  <c r="AR486" i="1"/>
  <c r="AQ486" i="1"/>
  <c r="AN486" i="1"/>
  <c r="AS486" i="1" s="1"/>
  <c r="AJ486" i="1"/>
  <c r="AM486" i="1" s="1"/>
  <c r="AH486" i="1"/>
  <c r="X486" i="1" s="1"/>
  <c r="AG486" i="1"/>
  <c r="D486" i="1"/>
  <c r="AW486" i="1" s="1"/>
  <c r="B486" i="1"/>
  <c r="C486" i="1" s="1"/>
  <c r="AT485" i="1"/>
  <c r="AQ485" i="1"/>
  <c r="AR485" i="1" s="1"/>
  <c r="AN485" i="1"/>
  <c r="AS485" i="1" s="1"/>
  <c r="AJ485" i="1"/>
  <c r="AM485" i="1" s="1"/>
  <c r="AH485" i="1"/>
  <c r="X485" i="1" s="1"/>
  <c r="AG485" i="1"/>
  <c r="D485" i="1"/>
  <c r="AW485" i="1" s="1"/>
  <c r="B485" i="1"/>
  <c r="C485" i="1" s="1"/>
  <c r="AT484" i="1"/>
  <c r="AR484" i="1"/>
  <c r="AQ484" i="1"/>
  <c r="AN484" i="1"/>
  <c r="AS484" i="1" s="1"/>
  <c r="AJ484" i="1"/>
  <c r="AM484" i="1" s="1"/>
  <c r="AH484" i="1"/>
  <c r="X484" i="1" s="1"/>
  <c r="AG484" i="1"/>
  <c r="D484" i="1"/>
  <c r="AW484" i="1" s="1"/>
  <c r="B484" i="1"/>
  <c r="C484" i="1" s="1"/>
  <c r="AT483" i="1"/>
  <c r="AQ483" i="1"/>
  <c r="AR483" i="1" s="1"/>
  <c r="AN483" i="1"/>
  <c r="AS483" i="1" s="1"/>
  <c r="AJ483" i="1"/>
  <c r="AM483" i="1" s="1"/>
  <c r="AH483" i="1"/>
  <c r="X483" i="1" s="1"/>
  <c r="AG483" i="1"/>
  <c r="D483" i="1"/>
  <c r="AW483" i="1" s="1"/>
  <c r="B483" i="1"/>
  <c r="C483" i="1" s="1"/>
  <c r="AT482" i="1"/>
  <c r="AR482" i="1"/>
  <c r="AQ482" i="1"/>
  <c r="AN482" i="1"/>
  <c r="AS482" i="1" s="1"/>
  <c r="AJ482" i="1"/>
  <c r="AM482" i="1" s="1"/>
  <c r="AH482" i="1"/>
  <c r="X482" i="1" s="1"/>
  <c r="AG482" i="1"/>
  <c r="D482" i="1"/>
  <c r="AW482" i="1" s="1"/>
  <c r="B482" i="1"/>
  <c r="C482" i="1" s="1"/>
  <c r="AT481" i="1"/>
  <c r="AQ481" i="1"/>
  <c r="AR481" i="1" s="1"/>
  <c r="AN481" i="1"/>
  <c r="AS481" i="1" s="1"/>
  <c r="AJ481" i="1"/>
  <c r="AM481" i="1" s="1"/>
  <c r="AH481" i="1"/>
  <c r="X481" i="1" s="1"/>
  <c r="AG481" i="1"/>
  <c r="D481" i="1"/>
  <c r="AW481" i="1" s="1"/>
  <c r="B481" i="1"/>
  <c r="C481" i="1" s="1"/>
  <c r="AT480" i="1"/>
  <c r="AQ480" i="1"/>
  <c r="AR480" i="1" s="1"/>
  <c r="AN480" i="1"/>
  <c r="AS480" i="1" s="1"/>
  <c r="AJ480" i="1"/>
  <c r="AM480" i="1" s="1"/>
  <c r="AH480" i="1"/>
  <c r="X480" i="1" s="1"/>
  <c r="AG480" i="1"/>
  <c r="D480" i="1"/>
  <c r="AW480" i="1" s="1"/>
  <c r="B480" i="1"/>
  <c r="C480" i="1" s="1"/>
  <c r="AT479" i="1"/>
  <c r="AQ479" i="1"/>
  <c r="AR479" i="1" s="1"/>
  <c r="AN479" i="1"/>
  <c r="AS479" i="1" s="1"/>
  <c r="AJ479" i="1"/>
  <c r="AM479" i="1" s="1"/>
  <c r="AH479" i="1"/>
  <c r="X479" i="1" s="1"/>
  <c r="AG479" i="1"/>
  <c r="D479" i="1"/>
  <c r="AW479" i="1" s="1"/>
  <c r="B479" i="1"/>
  <c r="C479" i="1" s="1"/>
  <c r="AT478" i="1"/>
  <c r="AQ478" i="1"/>
  <c r="AR478" i="1" s="1"/>
  <c r="AN478" i="1"/>
  <c r="AS478" i="1" s="1"/>
  <c r="AJ478" i="1"/>
  <c r="AM478" i="1" s="1"/>
  <c r="AH478" i="1"/>
  <c r="X478" i="1" s="1"/>
  <c r="AG478" i="1"/>
  <c r="D478" i="1"/>
  <c r="AW478" i="1" s="1"/>
  <c r="B478" i="1"/>
  <c r="C478" i="1" s="1"/>
  <c r="AT477" i="1"/>
  <c r="AQ477" i="1"/>
  <c r="AR477" i="1" s="1"/>
  <c r="AN477" i="1"/>
  <c r="AS477" i="1" s="1"/>
  <c r="AJ477" i="1"/>
  <c r="AM477" i="1" s="1"/>
  <c r="AH477" i="1"/>
  <c r="X477" i="1" s="1"/>
  <c r="AG477" i="1"/>
  <c r="D477" i="1"/>
  <c r="AW477" i="1" s="1"/>
  <c r="B477" i="1"/>
  <c r="C477" i="1" s="1"/>
  <c r="AT476" i="1"/>
  <c r="AQ476" i="1"/>
  <c r="AR476" i="1" s="1"/>
  <c r="AN476" i="1"/>
  <c r="AS476" i="1" s="1"/>
  <c r="AJ476" i="1"/>
  <c r="AM476" i="1" s="1"/>
  <c r="AH476" i="1"/>
  <c r="X476" i="1" s="1"/>
  <c r="AG476" i="1"/>
  <c r="D476" i="1"/>
  <c r="AW476" i="1" s="1"/>
  <c r="B476" i="1"/>
  <c r="C476" i="1" s="1"/>
  <c r="AT475" i="1"/>
  <c r="AQ475" i="1"/>
  <c r="AR475" i="1" s="1"/>
  <c r="AN475" i="1"/>
  <c r="AS475" i="1" s="1"/>
  <c r="AJ475" i="1"/>
  <c r="AM475" i="1" s="1"/>
  <c r="AH475" i="1"/>
  <c r="X475" i="1" s="1"/>
  <c r="AG475" i="1"/>
  <c r="D475" i="1"/>
  <c r="AW475" i="1" s="1"/>
  <c r="B475" i="1"/>
  <c r="C475" i="1" s="1"/>
  <c r="AT474" i="1"/>
  <c r="AQ474" i="1"/>
  <c r="AR474" i="1" s="1"/>
  <c r="AN474" i="1"/>
  <c r="AS474" i="1" s="1"/>
  <c r="AJ474" i="1"/>
  <c r="AM474" i="1" s="1"/>
  <c r="AH474" i="1"/>
  <c r="X474" i="1" s="1"/>
  <c r="AG474" i="1"/>
  <c r="D474" i="1"/>
  <c r="AW474" i="1" s="1"/>
  <c r="B474" i="1"/>
  <c r="C474" i="1" s="1"/>
  <c r="AT473" i="1"/>
  <c r="AQ473" i="1"/>
  <c r="AR473" i="1" s="1"/>
  <c r="AN473" i="1"/>
  <c r="AS473" i="1" s="1"/>
  <c r="AJ473" i="1"/>
  <c r="AM473" i="1" s="1"/>
  <c r="AH473" i="1"/>
  <c r="X473" i="1" s="1"/>
  <c r="AG473" i="1"/>
  <c r="D473" i="1"/>
  <c r="AW473" i="1" s="1"/>
  <c r="B473" i="1"/>
  <c r="C473" i="1" s="1"/>
  <c r="AT472" i="1"/>
  <c r="AQ472" i="1"/>
  <c r="AR472" i="1" s="1"/>
  <c r="AN472" i="1"/>
  <c r="AS472" i="1" s="1"/>
  <c r="AJ472" i="1"/>
  <c r="AM472" i="1" s="1"/>
  <c r="AH472" i="1"/>
  <c r="X472" i="1" s="1"/>
  <c r="AG472" i="1"/>
  <c r="D472" i="1"/>
  <c r="AW472" i="1" s="1"/>
  <c r="B472" i="1"/>
  <c r="C472" i="1" s="1"/>
  <c r="AT471" i="1"/>
  <c r="AQ471" i="1"/>
  <c r="AR471" i="1" s="1"/>
  <c r="AN471" i="1"/>
  <c r="AS471" i="1" s="1"/>
  <c r="AJ471" i="1"/>
  <c r="AM471" i="1" s="1"/>
  <c r="AH471" i="1"/>
  <c r="X471" i="1" s="1"/>
  <c r="AG471" i="1"/>
  <c r="D471" i="1"/>
  <c r="AW471" i="1" s="1"/>
  <c r="B471" i="1"/>
  <c r="C471" i="1" s="1"/>
  <c r="AT470" i="1"/>
  <c r="AR470" i="1"/>
  <c r="AQ470" i="1"/>
  <c r="AN470" i="1"/>
  <c r="AS470" i="1" s="1"/>
  <c r="AJ470" i="1"/>
  <c r="AM470" i="1" s="1"/>
  <c r="AH470" i="1"/>
  <c r="X470" i="1" s="1"/>
  <c r="AG470" i="1"/>
  <c r="D470" i="1"/>
  <c r="AW470" i="1" s="1"/>
  <c r="B470" i="1"/>
  <c r="C470" i="1" s="1"/>
  <c r="AT469" i="1"/>
  <c r="AQ469" i="1"/>
  <c r="AR469" i="1" s="1"/>
  <c r="AN469" i="1"/>
  <c r="AS469" i="1" s="1"/>
  <c r="AJ469" i="1"/>
  <c r="AM469" i="1" s="1"/>
  <c r="AH469" i="1"/>
  <c r="X469" i="1" s="1"/>
  <c r="AG469" i="1"/>
  <c r="D469" i="1"/>
  <c r="AW469" i="1" s="1"/>
  <c r="B469" i="1"/>
  <c r="C469" i="1" s="1"/>
  <c r="AT468" i="1"/>
  <c r="AR468" i="1"/>
  <c r="AQ468" i="1"/>
  <c r="AN468" i="1"/>
  <c r="AS468" i="1" s="1"/>
  <c r="AJ468" i="1"/>
  <c r="AM468" i="1" s="1"/>
  <c r="AH468" i="1"/>
  <c r="X468" i="1" s="1"/>
  <c r="AG468" i="1"/>
  <c r="D468" i="1"/>
  <c r="AW468" i="1" s="1"/>
  <c r="B468" i="1"/>
  <c r="C468" i="1" s="1"/>
  <c r="AT467" i="1"/>
  <c r="AQ467" i="1"/>
  <c r="AR467" i="1" s="1"/>
  <c r="AN467" i="1"/>
  <c r="AS467" i="1" s="1"/>
  <c r="AJ467" i="1"/>
  <c r="AM467" i="1" s="1"/>
  <c r="AH467" i="1"/>
  <c r="X467" i="1" s="1"/>
  <c r="AG467" i="1"/>
  <c r="D467" i="1"/>
  <c r="AW467" i="1" s="1"/>
  <c r="B467" i="1"/>
  <c r="C467" i="1" s="1"/>
  <c r="AT466" i="1"/>
  <c r="AR466" i="1"/>
  <c r="AQ466" i="1"/>
  <c r="AN466" i="1"/>
  <c r="AS466" i="1" s="1"/>
  <c r="AJ466" i="1"/>
  <c r="AM466" i="1" s="1"/>
  <c r="AH466" i="1"/>
  <c r="X466" i="1" s="1"/>
  <c r="AG466" i="1"/>
  <c r="D466" i="1"/>
  <c r="AW466" i="1" s="1"/>
  <c r="B466" i="1"/>
  <c r="C466" i="1" s="1"/>
  <c r="AT465" i="1"/>
  <c r="AQ465" i="1"/>
  <c r="AR465" i="1" s="1"/>
  <c r="AN465" i="1"/>
  <c r="AS465" i="1" s="1"/>
  <c r="AJ465" i="1"/>
  <c r="AM465" i="1" s="1"/>
  <c r="AH465" i="1"/>
  <c r="X465" i="1" s="1"/>
  <c r="AG465" i="1"/>
  <c r="D465" i="1"/>
  <c r="AW465" i="1" s="1"/>
  <c r="B465" i="1"/>
  <c r="C465" i="1" s="1"/>
  <c r="AT464" i="1"/>
  <c r="AQ464" i="1"/>
  <c r="AR464" i="1" s="1"/>
  <c r="AN464" i="1"/>
  <c r="AS464" i="1" s="1"/>
  <c r="AJ464" i="1"/>
  <c r="AM464" i="1" s="1"/>
  <c r="AH464" i="1"/>
  <c r="X464" i="1" s="1"/>
  <c r="AG464" i="1"/>
  <c r="D464" i="1"/>
  <c r="AW464" i="1" s="1"/>
  <c r="B464" i="1"/>
  <c r="C464" i="1" s="1"/>
  <c r="AT463" i="1"/>
  <c r="AQ463" i="1"/>
  <c r="AR463" i="1" s="1"/>
  <c r="AN463" i="1"/>
  <c r="AS463" i="1" s="1"/>
  <c r="AJ463" i="1"/>
  <c r="AM463" i="1" s="1"/>
  <c r="AH463" i="1"/>
  <c r="X463" i="1" s="1"/>
  <c r="AG463" i="1"/>
  <c r="D463" i="1"/>
  <c r="AW463" i="1" s="1"/>
  <c r="B463" i="1"/>
  <c r="C463" i="1" s="1"/>
  <c r="AT462" i="1"/>
  <c r="AQ462" i="1"/>
  <c r="AR462" i="1" s="1"/>
  <c r="AN462" i="1"/>
  <c r="AS462" i="1" s="1"/>
  <c r="AJ462" i="1"/>
  <c r="AM462" i="1" s="1"/>
  <c r="AH462" i="1"/>
  <c r="X462" i="1" s="1"/>
  <c r="AG462" i="1"/>
  <c r="D462" i="1"/>
  <c r="AW462" i="1" s="1"/>
  <c r="B462" i="1"/>
  <c r="C462" i="1" s="1"/>
  <c r="AT461" i="1"/>
  <c r="AQ461" i="1"/>
  <c r="AR461" i="1" s="1"/>
  <c r="AN461" i="1"/>
  <c r="AS461" i="1" s="1"/>
  <c r="AJ461" i="1"/>
  <c r="AM461" i="1" s="1"/>
  <c r="AH461" i="1"/>
  <c r="X461" i="1" s="1"/>
  <c r="AG461" i="1"/>
  <c r="D461" i="1"/>
  <c r="AW461" i="1" s="1"/>
  <c r="B461" i="1"/>
  <c r="C461" i="1" s="1"/>
  <c r="AT460" i="1"/>
  <c r="AQ460" i="1"/>
  <c r="AR460" i="1" s="1"/>
  <c r="AN460" i="1"/>
  <c r="AS460" i="1" s="1"/>
  <c r="AJ460" i="1"/>
  <c r="AM460" i="1" s="1"/>
  <c r="AH460" i="1"/>
  <c r="X460" i="1" s="1"/>
  <c r="AG460" i="1"/>
  <c r="D460" i="1"/>
  <c r="AW460" i="1" s="1"/>
  <c r="B460" i="1"/>
  <c r="C460" i="1" s="1"/>
  <c r="AT459" i="1"/>
  <c r="AQ459" i="1"/>
  <c r="AR459" i="1" s="1"/>
  <c r="AN459" i="1"/>
  <c r="AS459" i="1" s="1"/>
  <c r="AJ459" i="1"/>
  <c r="AM459" i="1" s="1"/>
  <c r="AH459" i="1"/>
  <c r="X459" i="1" s="1"/>
  <c r="AG459" i="1"/>
  <c r="D459" i="1"/>
  <c r="AW459" i="1" s="1"/>
  <c r="B459" i="1"/>
  <c r="C459" i="1" s="1"/>
  <c r="AT458" i="1"/>
  <c r="AQ458" i="1"/>
  <c r="AR458" i="1" s="1"/>
  <c r="AN458" i="1"/>
  <c r="AS458" i="1" s="1"/>
  <c r="AJ458" i="1"/>
  <c r="AM458" i="1" s="1"/>
  <c r="AH458" i="1"/>
  <c r="X458" i="1" s="1"/>
  <c r="AG458" i="1"/>
  <c r="D458" i="1"/>
  <c r="AW458" i="1" s="1"/>
  <c r="B458" i="1"/>
  <c r="C458" i="1" s="1"/>
  <c r="AT457" i="1"/>
  <c r="AQ457" i="1"/>
  <c r="AR457" i="1" s="1"/>
  <c r="AN457" i="1"/>
  <c r="AS457" i="1" s="1"/>
  <c r="AJ457" i="1"/>
  <c r="AM457" i="1" s="1"/>
  <c r="AH457" i="1"/>
  <c r="X457" i="1" s="1"/>
  <c r="AG457" i="1"/>
  <c r="D457" i="1"/>
  <c r="AW457" i="1" s="1"/>
  <c r="B457" i="1"/>
  <c r="C457" i="1" s="1"/>
  <c r="AT456" i="1"/>
  <c r="AQ456" i="1"/>
  <c r="AR456" i="1" s="1"/>
  <c r="AN456" i="1"/>
  <c r="AS456" i="1" s="1"/>
  <c r="AJ456" i="1"/>
  <c r="AM456" i="1" s="1"/>
  <c r="AH456" i="1"/>
  <c r="X456" i="1" s="1"/>
  <c r="AG456" i="1"/>
  <c r="D456" i="1"/>
  <c r="AW456" i="1" s="1"/>
  <c r="B456" i="1"/>
  <c r="C456" i="1" s="1"/>
  <c r="AT455" i="1"/>
  <c r="AQ455" i="1"/>
  <c r="AR455" i="1" s="1"/>
  <c r="AN455" i="1"/>
  <c r="AS455" i="1" s="1"/>
  <c r="AJ455" i="1"/>
  <c r="AM455" i="1" s="1"/>
  <c r="AH455" i="1"/>
  <c r="X455" i="1" s="1"/>
  <c r="AG455" i="1"/>
  <c r="D455" i="1"/>
  <c r="AW455" i="1" s="1"/>
  <c r="B455" i="1"/>
  <c r="C455" i="1" s="1"/>
  <c r="AT454" i="1"/>
  <c r="AQ454" i="1"/>
  <c r="AR454" i="1" s="1"/>
  <c r="AN454" i="1"/>
  <c r="AS454" i="1" s="1"/>
  <c r="AJ454" i="1"/>
  <c r="AM454" i="1" s="1"/>
  <c r="AH454" i="1"/>
  <c r="X454" i="1" s="1"/>
  <c r="AG454" i="1"/>
  <c r="D454" i="1"/>
  <c r="AW454" i="1" s="1"/>
  <c r="B454" i="1"/>
  <c r="C454" i="1" s="1"/>
  <c r="AT453" i="1"/>
  <c r="AQ453" i="1"/>
  <c r="AR453" i="1" s="1"/>
  <c r="AN453" i="1"/>
  <c r="AS453" i="1" s="1"/>
  <c r="AJ453" i="1"/>
  <c r="AM453" i="1" s="1"/>
  <c r="AH453" i="1"/>
  <c r="X453" i="1" s="1"/>
  <c r="AG453" i="1"/>
  <c r="D453" i="1"/>
  <c r="AW453" i="1" s="1"/>
  <c r="B453" i="1"/>
  <c r="C453" i="1" s="1"/>
  <c r="AT452" i="1"/>
  <c r="AR452" i="1"/>
  <c r="AQ452" i="1"/>
  <c r="AN452" i="1"/>
  <c r="AS452" i="1" s="1"/>
  <c r="AJ452" i="1"/>
  <c r="AM452" i="1" s="1"/>
  <c r="AH452" i="1"/>
  <c r="X452" i="1" s="1"/>
  <c r="AG452" i="1"/>
  <c r="D452" i="1"/>
  <c r="AW452" i="1" s="1"/>
  <c r="B452" i="1"/>
  <c r="C452" i="1" s="1"/>
  <c r="AT451" i="1"/>
  <c r="AQ451" i="1"/>
  <c r="AR451" i="1" s="1"/>
  <c r="AN451" i="1"/>
  <c r="AS451" i="1" s="1"/>
  <c r="AJ451" i="1"/>
  <c r="AM451" i="1" s="1"/>
  <c r="AH451" i="1"/>
  <c r="X451" i="1" s="1"/>
  <c r="AG451" i="1"/>
  <c r="D451" i="1"/>
  <c r="AW451" i="1" s="1"/>
  <c r="B451" i="1"/>
  <c r="C451" i="1" s="1"/>
  <c r="AT450" i="1"/>
  <c r="AQ450" i="1"/>
  <c r="AR450" i="1" s="1"/>
  <c r="AN450" i="1"/>
  <c r="AS450" i="1" s="1"/>
  <c r="AJ450" i="1"/>
  <c r="AM450" i="1" s="1"/>
  <c r="AH450" i="1"/>
  <c r="X450" i="1" s="1"/>
  <c r="AG450" i="1"/>
  <c r="D450" i="1"/>
  <c r="AW450" i="1" s="1"/>
  <c r="B450" i="1"/>
  <c r="C450" i="1" s="1"/>
  <c r="AT449" i="1"/>
  <c r="AQ449" i="1"/>
  <c r="AR449" i="1" s="1"/>
  <c r="AN449" i="1"/>
  <c r="AS449" i="1" s="1"/>
  <c r="AJ449" i="1"/>
  <c r="AM449" i="1" s="1"/>
  <c r="AH449" i="1"/>
  <c r="X449" i="1" s="1"/>
  <c r="AG449" i="1"/>
  <c r="D449" i="1"/>
  <c r="AW449" i="1" s="1"/>
  <c r="B449" i="1"/>
  <c r="C449" i="1" s="1"/>
  <c r="AT448" i="1"/>
  <c r="AQ448" i="1"/>
  <c r="AR448" i="1" s="1"/>
  <c r="AN448" i="1"/>
  <c r="AS448" i="1" s="1"/>
  <c r="AJ448" i="1"/>
  <c r="AM448" i="1" s="1"/>
  <c r="AH448" i="1"/>
  <c r="X448" i="1" s="1"/>
  <c r="AG448" i="1"/>
  <c r="D448" i="1"/>
  <c r="AW448" i="1" s="1"/>
  <c r="B448" i="1"/>
  <c r="C448" i="1" s="1"/>
  <c r="AT447" i="1"/>
  <c r="AQ447" i="1"/>
  <c r="AR447" i="1" s="1"/>
  <c r="AN447" i="1"/>
  <c r="AS447" i="1" s="1"/>
  <c r="AJ447" i="1"/>
  <c r="AM447" i="1" s="1"/>
  <c r="AH447" i="1"/>
  <c r="X447" i="1" s="1"/>
  <c r="AG447" i="1"/>
  <c r="D447" i="1"/>
  <c r="AW447" i="1" s="1"/>
  <c r="B447" i="1"/>
  <c r="C447" i="1" s="1"/>
  <c r="AT446" i="1"/>
  <c r="AQ446" i="1"/>
  <c r="AR446" i="1" s="1"/>
  <c r="AN446" i="1"/>
  <c r="AS446" i="1" s="1"/>
  <c r="AJ446" i="1"/>
  <c r="AM446" i="1" s="1"/>
  <c r="AH446" i="1"/>
  <c r="X446" i="1" s="1"/>
  <c r="AG446" i="1"/>
  <c r="D446" i="1"/>
  <c r="AW446" i="1" s="1"/>
  <c r="B446" i="1"/>
  <c r="C446" i="1" s="1"/>
  <c r="AT445" i="1"/>
  <c r="AQ445" i="1"/>
  <c r="AR445" i="1" s="1"/>
  <c r="AN445" i="1"/>
  <c r="AS445" i="1" s="1"/>
  <c r="AJ445" i="1"/>
  <c r="AM445" i="1" s="1"/>
  <c r="AH445" i="1"/>
  <c r="X445" i="1" s="1"/>
  <c r="AG445" i="1"/>
  <c r="D445" i="1"/>
  <c r="AW445" i="1" s="1"/>
  <c r="B445" i="1"/>
  <c r="C445" i="1" s="1"/>
  <c r="AT444" i="1"/>
  <c r="AQ444" i="1"/>
  <c r="AR444" i="1" s="1"/>
  <c r="AN444" i="1"/>
  <c r="AS444" i="1" s="1"/>
  <c r="AJ444" i="1"/>
  <c r="AM444" i="1" s="1"/>
  <c r="AH444" i="1"/>
  <c r="X444" i="1" s="1"/>
  <c r="AG444" i="1"/>
  <c r="D444" i="1"/>
  <c r="AW444" i="1" s="1"/>
  <c r="B444" i="1"/>
  <c r="C444" i="1" s="1"/>
  <c r="AT443" i="1"/>
  <c r="AQ443" i="1"/>
  <c r="AR443" i="1" s="1"/>
  <c r="AN443" i="1"/>
  <c r="AS443" i="1" s="1"/>
  <c r="AJ443" i="1"/>
  <c r="AM443" i="1" s="1"/>
  <c r="AH443" i="1"/>
  <c r="X443" i="1" s="1"/>
  <c r="AG443" i="1"/>
  <c r="D443" i="1"/>
  <c r="AW443" i="1" s="1"/>
  <c r="B443" i="1"/>
  <c r="C443" i="1" s="1"/>
  <c r="AT442" i="1"/>
  <c r="AR442" i="1"/>
  <c r="AQ442" i="1"/>
  <c r="AN442" i="1"/>
  <c r="AS442" i="1" s="1"/>
  <c r="AJ442" i="1"/>
  <c r="AM442" i="1" s="1"/>
  <c r="AH442" i="1"/>
  <c r="X442" i="1" s="1"/>
  <c r="AG442" i="1"/>
  <c r="D442" i="1"/>
  <c r="AW442" i="1" s="1"/>
  <c r="B442" i="1"/>
  <c r="C442" i="1" s="1"/>
  <c r="AT441" i="1"/>
  <c r="AQ441" i="1"/>
  <c r="AR441" i="1" s="1"/>
  <c r="AN441" i="1"/>
  <c r="AS441" i="1" s="1"/>
  <c r="AJ441" i="1"/>
  <c r="AM441" i="1" s="1"/>
  <c r="AH441" i="1"/>
  <c r="X441" i="1" s="1"/>
  <c r="AG441" i="1"/>
  <c r="D441" i="1"/>
  <c r="AW441" i="1" s="1"/>
  <c r="B441" i="1"/>
  <c r="C441" i="1" s="1"/>
  <c r="AT440" i="1"/>
  <c r="AQ440" i="1"/>
  <c r="AR440" i="1" s="1"/>
  <c r="AN440" i="1"/>
  <c r="AS440" i="1" s="1"/>
  <c r="AJ440" i="1"/>
  <c r="AM440" i="1" s="1"/>
  <c r="AH440" i="1"/>
  <c r="X440" i="1" s="1"/>
  <c r="AG440" i="1"/>
  <c r="D440" i="1"/>
  <c r="AW440" i="1" s="1"/>
  <c r="B440" i="1"/>
  <c r="C440" i="1" s="1"/>
  <c r="AT439" i="1"/>
  <c r="AQ439" i="1"/>
  <c r="AR439" i="1" s="1"/>
  <c r="AN439" i="1"/>
  <c r="AS439" i="1" s="1"/>
  <c r="AJ439" i="1"/>
  <c r="AM439" i="1" s="1"/>
  <c r="AH439" i="1"/>
  <c r="X439" i="1" s="1"/>
  <c r="AG439" i="1"/>
  <c r="D439" i="1"/>
  <c r="AW439" i="1" s="1"/>
  <c r="B439" i="1"/>
  <c r="C439" i="1" s="1"/>
  <c r="AT438" i="1"/>
  <c r="AQ438" i="1"/>
  <c r="AR438" i="1" s="1"/>
  <c r="AN438" i="1"/>
  <c r="AP438" i="1" s="1"/>
  <c r="AJ438" i="1"/>
  <c r="AM438" i="1" s="1"/>
  <c r="AH438" i="1"/>
  <c r="X438" i="1" s="1"/>
  <c r="AA438" i="1" s="1"/>
  <c r="AG438" i="1"/>
  <c r="AC438" i="1"/>
  <c r="Y438" i="1"/>
  <c r="D438" i="1"/>
  <c r="B438" i="1"/>
  <c r="C438" i="1" s="1"/>
  <c r="AT437" i="1"/>
  <c r="AR437" i="1"/>
  <c r="AQ437" i="1"/>
  <c r="AP437" i="1"/>
  <c r="AN437" i="1"/>
  <c r="AJ437" i="1"/>
  <c r="AM437" i="1" s="1"/>
  <c r="AH437" i="1"/>
  <c r="X437" i="1" s="1"/>
  <c r="AC437" i="1" s="1"/>
  <c r="AG437" i="1"/>
  <c r="AA437" i="1"/>
  <c r="D437" i="1"/>
  <c r="B437" i="1"/>
  <c r="C437" i="1" s="1"/>
  <c r="AT436" i="1"/>
  <c r="AR436" i="1"/>
  <c r="AQ436" i="1"/>
  <c r="AN436" i="1"/>
  <c r="AP436" i="1" s="1"/>
  <c r="AJ436" i="1"/>
  <c r="AM436" i="1" s="1"/>
  <c r="AH436" i="1"/>
  <c r="X436" i="1" s="1"/>
  <c r="AA436" i="1" s="1"/>
  <c r="AG436" i="1"/>
  <c r="AC436" i="1"/>
  <c r="Y436" i="1"/>
  <c r="D436" i="1"/>
  <c r="B436" i="1"/>
  <c r="C436" i="1" s="1"/>
  <c r="AT435" i="1"/>
  <c r="AR435" i="1"/>
  <c r="AQ435" i="1"/>
  <c r="AP435" i="1"/>
  <c r="AN435" i="1"/>
  <c r="AJ435" i="1"/>
  <c r="AM435" i="1" s="1"/>
  <c r="AH435" i="1"/>
  <c r="X435" i="1" s="1"/>
  <c r="AC435" i="1" s="1"/>
  <c r="AG435" i="1"/>
  <c r="AA435" i="1"/>
  <c r="D435" i="1"/>
  <c r="B435" i="1"/>
  <c r="C435" i="1" s="1"/>
  <c r="AT434" i="1"/>
  <c r="AR434" i="1"/>
  <c r="AQ434" i="1"/>
  <c r="AN434" i="1"/>
  <c r="AP434" i="1" s="1"/>
  <c r="AJ434" i="1"/>
  <c r="AM434" i="1" s="1"/>
  <c r="AH434" i="1"/>
  <c r="X434" i="1" s="1"/>
  <c r="AA434" i="1" s="1"/>
  <c r="AG434" i="1"/>
  <c r="AC434" i="1"/>
  <c r="Y434" i="1"/>
  <c r="D434" i="1"/>
  <c r="B434" i="1"/>
  <c r="C434" i="1" s="1"/>
  <c r="AT433" i="1"/>
  <c r="AR433" i="1"/>
  <c r="AQ433" i="1"/>
  <c r="AP433" i="1"/>
  <c r="AN433" i="1"/>
  <c r="AJ433" i="1"/>
  <c r="AM433" i="1" s="1"/>
  <c r="AH433" i="1"/>
  <c r="X433" i="1" s="1"/>
  <c r="AC433" i="1" s="1"/>
  <c r="AG433" i="1"/>
  <c r="AA433" i="1"/>
  <c r="D433" i="1"/>
  <c r="B433" i="1"/>
  <c r="C433" i="1" s="1"/>
  <c r="AT432" i="1"/>
  <c r="AR432" i="1"/>
  <c r="AQ432" i="1"/>
  <c r="AN432" i="1"/>
  <c r="AP432" i="1" s="1"/>
  <c r="AJ432" i="1"/>
  <c r="AM432" i="1" s="1"/>
  <c r="AH432" i="1"/>
  <c r="X432" i="1" s="1"/>
  <c r="AA432" i="1" s="1"/>
  <c r="AG432" i="1"/>
  <c r="AC432" i="1"/>
  <c r="Y432" i="1"/>
  <c r="D432" i="1"/>
  <c r="B432" i="1"/>
  <c r="C432" i="1" s="1"/>
  <c r="AT431" i="1"/>
  <c r="AR431" i="1"/>
  <c r="AQ431" i="1"/>
  <c r="AP431" i="1"/>
  <c r="AN431" i="1"/>
  <c r="AJ431" i="1"/>
  <c r="AM431" i="1" s="1"/>
  <c r="AH431" i="1"/>
  <c r="X431" i="1" s="1"/>
  <c r="AC431" i="1" s="1"/>
  <c r="AG431" i="1"/>
  <c r="AA431" i="1"/>
  <c r="D431" i="1"/>
  <c r="B431" i="1"/>
  <c r="C431" i="1" s="1"/>
  <c r="AT430" i="1"/>
  <c r="AR430" i="1"/>
  <c r="AQ430" i="1"/>
  <c r="AN430" i="1"/>
  <c r="AP430" i="1" s="1"/>
  <c r="AJ430" i="1"/>
  <c r="AM430" i="1" s="1"/>
  <c r="AH430" i="1"/>
  <c r="X430" i="1" s="1"/>
  <c r="AA430" i="1" s="1"/>
  <c r="AG430" i="1"/>
  <c r="AC430" i="1"/>
  <c r="Y430" i="1"/>
  <c r="D430" i="1"/>
  <c r="B430" i="1"/>
  <c r="C430" i="1" s="1"/>
  <c r="AT429" i="1"/>
  <c r="AR429" i="1"/>
  <c r="AQ429" i="1"/>
  <c r="AP429" i="1"/>
  <c r="AN429" i="1"/>
  <c r="AJ429" i="1"/>
  <c r="AM429" i="1" s="1"/>
  <c r="AH429" i="1"/>
  <c r="X429" i="1" s="1"/>
  <c r="AC429" i="1" s="1"/>
  <c r="AG429" i="1"/>
  <c r="AA429" i="1"/>
  <c r="D429" i="1"/>
  <c r="B429" i="1"/>
  <c r="C429" i="1" s="1"/>
  <c r="AT428" i="1"/>
  <c r="AR428" i="1"/>
  <c r="AQ428" i="1"/>
  <c r="AN428" i="1"/>
  <c r="AP428" i="1" s="1"/>
  <c r="AJ428" i="1"/>
  <c r="AM428" i="1" s="1"/>
  <c r="AH428" i="1"/>
  <c r="X428" i="1" s="1"/>
  <c r="AA428" i="1" s="1"/>
  <c r="AG428" i="1"/>
  <c r="AC428" i="1"/>
  <c r="Y428" i="1"/>
  <c r="D428" i="1"/>
  <c r="B428" i="1"/>
  <c r="C428" i="1" s="1"/>
  <c r="AT427" i="1"/>
  <c r="AR427" i="1"/>
  <c r="AQ427" i="1"/>
  <c r="AP427" i="1"/>
  <c r="AN427" i="1"/>
  <c r="AJ427" i="1"/>
  <c r="AM427" i="1" s="1"/>
  <c r="AH427" i="1"/>
  <c r="X427" i="1" s="1"/>
  <c r="AC427" i="1" s="1"/>
  <c r="AG427" i="1"/>
  <c r="AA427" i="1"/>
  <c r="D427" i="1"/>
  <c r="B427" i="1"/>
  <c r="C427" i="1" s="1"/>
  <c r="AT426" i="1"/>
  <c r="AQ426" i="1"/>
  <c r="AR426" i="1" s="1"/>
  <c r="AN426" i="1"/>
  <c r="AH426" i="1"/>
  <c r="X426" i="1" s="1"/>
  <c r="AG426" i="1"/>
  <c r="Y426" i="1"/>
  <c r="B426" i="1"/>
  <c r="C426" i="1" s="1"/>
  <c r="AT425" i="1"/>
  <c r="AQ425" i="1"/>
  <c r="AR425" i="1" s="1"/>
  <c r="AN425" i="1"/>
  <c r="AH425" i="1"/>
  <c r="X425" i="1" s="1"/>
  <c r="B425" i="1"/>
  <c r="C425" i="1" s="1"/>
  <c r="AT424" i="1"/>
  <c r="AR424" i="1"/>
  <c r="AQ424" i="1"/>
  <c r="AN424" i="1"/>
  <c r="AH424" i="1"/>
  <c r="X424" i="1" s="1"/>
  <c r="AG424" i="1"/>
  <c r="Y424" i="1"/>
  <c r="B424" i="1"/>
  <c r="C424" i="1" s="1"/>
  <c r="AT423" i="1"/>
  <c r="AQ423" i="1"/>
  <c r="AR423" i="1" s="1"/>
  <c r="AN423" i="1"/>
  <c r="AH423" i="1"/>
  <c r="X423" i="1" s="1"/>
  <c r="B423" i="1"/>
  <c r="C423" i="1" s="1"/>
  <c r="AT422" i="1"/>
  <c r="AR422" i="1"/>
  <c r="AQ422" i="1"/>
  <c r="AN422" i="1"/>
  <c r="AH422" i="1"/>
  <c r="X422" i="1" s="1"/>
  <c r="AG422" i="1"/>
  <c r="Y422" i="1"/>
  <c r="B422" i="1"/>
  <c r="C422" i="1" s="1"/>
  <c r="AT421" i="1"/>
  <c r="AQ421" i="1"/>
  <c r="AR421" i="1" s="1"/>
  <c r="AN421" i="1"/>
  <c r="AH421" i="1"/>
  <c r="X421" i="1" s="1"/>
  <c r="B421" i="1"/>
  <c r="C421" i="1" s="1"/>
  <c r="AT420" i="1"/>
  <c r="AR420" i="1"/>
  <c r="AQ420" i="1"/>
  <c r="AN420" i="1"/>
  <c r="AH420" i="1"/>
  <c r="X420" i="1" s="1"/>
  <c r="AG420" i="1"/>
  <c r="Y420" i="1"/>
  <c r="B420" i="1"/>
  <c r="C420" i="1" s="1"/>
  <c r="AT419" i="1"/>
  <c r="AN419" i="1"/>
  <c r="AQ419" i="1" s="1"/>
  <c r="AR419" i="1" s="1"/>
  <c r="AH419" i="1"/>
  <c r="X419" i="1" s="1"/>
  <c r="AG419" i="1"/>
  <c r="AP419" i="1" s="1"/>
  <c r="AT418" i="1"/>
  <c r="AR418" i="1"/>
  <c r="AQ418" i="1"/>
  <c r="AN418" i="1"/>
  <c r="AP418" i="1" s="1"/>
  <c r="AJ418" i="1"/>
  <c r="AM418" i="1" s="1"/>
  <c r="AH418" i="1"/>
  <c r="X418" i="1" s="1"/>
  <c r="AA418" i="1" s="1"/>
  <c r="AG418" i="1"/>
  <c r="AC418" i="1"/>
  <c r="Y418" i="1"/>
  <c r="D418" i="1"/>
  <c r="B418" i="1"/>
  <c r="C418" i="1" s="1"/>
  <c r="AT417" i="1"/>
  <c r="AQ417" i="1"/>
  <c r="AR417" i="1" s="1"/>
  <c r="AN417" i="1"/>
  <c r="AH417" i="1"/>
  <c r="X417" i="1" s="1"/>
  <c r="B417" i="1"/>
  <c r="C417" i="1" s="1"/>
  <c r="AT416" i="1"/>
  <c r="AR416" i="1"/>
  <c r="AQ416" i="1"/>
  <c r="AN416" i="1"/>
  <c r="AH416" i="1"/>
  <c r="X416" i="1" s="1"/>
  <c r="AG416" i="1"/>
  <c r="Y416" i="1"/>
  <c r="B416" i="1"/>
  <c r="C416" i="1" s="1"/>
  <c r="AT415" i="1"/>
  <c r="AR415" i="1"/>
  <c r="AQ415" i="1"/>
  <c r="AN415" i="1"/>
  <c r="AH415" i="1"/>
  <c r="X415" i="1" s="1"/>
  <c r="AG415" i="1"/>
  <c r="AP415" i="1" s="1"/>
  <c r="B415" i="1"/>
  <c r="C415" i="1" s="1"/>
  <c r="AT414" i="1"/>
  <c r="AN414" i="1"/>
  <c r="AQ414" i="1" s="1"/>
  <c r="AR414" i="1" s="1"/>
  <c r="AH414" i="1"/>
  <c r="X414" i="1" s="1"/>
  <c r="AG414" i="1"/>
  <c r="Y414" i="1"/>
  <c r="AT413" i="1"/>
  <c r="AQ413" i="1"/>
  <c r="AR413" i="1" s="1"/>
  <c r="AN413" i="1"/>
  <c r="AP413" i="1" s="1"/>
  <c r="AJ413" i="1"/>
  <c r="AM413" i="1" s="1"/>
  <c r="AH413" i="1"/>
  <c r="X413" i="1" s="1"/>
  <c r="AC413" i="1" s="1"/>
  <c r="AG413" i="1"/>
  <c r="AA413" i="1"/>
  <c r="D413" i="1"/>
  <c r="B413" i="1"/>
  <c r="C413" i="1" s="1"/>
  <c r="AT412" i="1"/>
  <c r="AR412" i="1"/>
  <c r="AQ412" i="1"/>
  <c r="AN412" i="1"/>
  <c r="AH412" i="1"/>
  <c r="X412" i="1" s="1"/>
  <c r="AG412" i="1"/>
  <c r="Y412" i="1"/>
  <c r="B412" i="1"/>
  <c r="C412" i="1" s="1"/>
  <c r="AT411" i="1"/>
  <c r="AR411" i="1"/>
  <c r="AQ411" i="1"/>
  <c r="AN411" i="1"/>
  <c r="AH411" i="1"/>
  <c r="X411" i="1" s="1"/>
  <c r="AG411" i="1"/>
  <c r="AP411" i="1" s="1"/>
  <c r="B411" i="1"/>
  <c r="C411" i="1" s="1"/>
  <c r="AT410" i="1"/>
  <c r="AQ410" i="1"/>
  <c r="AR410" i="1" s="1"/>
  <c r="AN410" i="1"/>
  <c r="AH410" i="1"/>
  <c r="X410" i="1" s="1"/>
  <c r="AG410" i="1"/>
  <c r="Y410" i="1"/>
  <c r="B410" i="1"/>
  <c r="C410" i="1" s="1"/>
  <c r="AT409" i="1"/>
  <c r="AQ409" i="1"/>
  <c r="AR409" i="1" s="1"/>
  <c r="AN409" i="1"/>
  <c r="AH409" i="1"/>
  <c r="X409" i="1" s="1"/>
  <c r="AT408" i="1"/>
  <c r="AN408" i="1"/>
  <c r="AQ408" i="1" s="1"/>
  <c r="AR408" i="1" s="1"/>
  <c r="AH408" i="1"/>
  <c r="X408" i="1" s="1"/>
  <c r="AG408" i="1"/>
  <c r="Y408" i="1"/>
  <c r="AT407" i="1"/>
  <c r="AQ407" i="1"/>
  <c r="AR407" i="1" s="1"/>
  <c r="AN407" i="1"/>
  <c r="AP407" i="1" s="1"/>
  <c r="AJ407" i="1"/>
  <c r="AM407" i="1" s="1"/>
  <c r="AH407" i="1"/>
  <c r="X407" i="1" s="1"/>
  <c r="AC407" i="1" s="1"/>
  <c r="AG407" i="1"/>
  <c r="AA407" i="1"/>
  <c r="D407" i="1"/>
  <c r="B407" i="1"/>
  <c r="C407" i="1" s="1"/>
  <c r="AT406" i="1"/>
  <c r="AQ406" i="1"/>
  <c r="AR406" i="1" s="1"/>
  <c r="AN406" i="1"/>
  <c r="AH406" i="1"/>
  <c r="X406" i="1" s="1"/>
  <c r="Y406" i="1"/>
  <c r="B406" i="1"/>
  <c r="C406" i="1" s="1"/>
  <c r="AT405" i="1"/>
  <c r="AQ405" i="1"/>
  <c r="AR405" i="1" s="1"/>
  <c r="AN405" i="1"/>
  <c r="AH405" i="1"/>
  <c r="X405" i="1" s="1"/>
  <c r="B405" i="1"/>
  <c r="C405" i="1" s="1"/>
  <c r="AT404" i="1"/>
  <c r="AN404" i="1"/>
  <c r="AH404" i="1"/>
  <c r="X404" i="1" s="1"/>
  <c r="AG404" i="1"/>
  <c r="Y404" i="1"/>
  <c r="B404" i="1"/>
  <c r="C404" i="1" s="1"/>
  <c r="AT403" i="1"/>
  <c r="AN403" i="1"/>
  <c r="AH403" i="1"/>
  <c r="X403" i="1" s="1"/>
  <c r="AG403" i="1"/>
  <c r="AT402" i="1"/>
  <c r="AR402" i="1"/>
  <c r="AQ402" i="1"/>
  <c r="AN402" i="1"/>
  <c r="AP402" i="1" s="1"/>
  <c r="AJ402" i="1"/>
  <c r="AM402" i="1" s="1"/>
  <c r="AH402" i="1"/>
  <c r="X402" i="1" s="1"/>
  <c r="AA402" i="1" s="1"/>
  <c r="AG402" i="1"/>
  <c r="AC402" i="1"/>
  <c r="Y402" i="1"/>
  <c r="D402" i="1"/>
  <c r="B402" i="1"/>
  <c r="C402" i="1" s="1"/>
  <c r="AT401" i="1"/>
  <c r="AQ401" i="1"/>
  <c r="AR401" i="1" s="1"/>
  <c r="AN401" i="1"/>
  <c r="AH401" i="1"/>
  <c r="X401" i="1" s="1"/>
  <c r="B401" i="1"/>
  <c r="C401" i="1" s="1"/>
  <c r="AT400" i="1"/>
  <c r="AR400" i="1"/>
  <c r="AQ400" i="1"/>
  <c r="AN400" i="1"/>
  <c r="AH400" i="1"/>
  <c r="X400" i="1" s="1"/>
  <c r="AG400" i="1"/>
  <c r="Y400" i="1"/>
  <c r="B400" i="1"/>
  <c r="C400" i="1" s="1"/>
  <c r="AT399" i="1"/>
  <c r="AR399" i="1"/>
  <c r="AQ399" i="1"/>
  <c r="AN399" i="1"/>
  <c r="AH399" i="1"/>
  <c r="X399" i="1" s="1"/>
  <c r="AG399" i="1"/>
  <c r="AP399" i="1" s="1"/>
  <c r="B399" i="1"/>
  <c r="C399" i="1" s="1"/>
  <c r="AT398" i="1"/>
  <c r="AQ398" i="1"/>
  <c r="AR398" i="1" s="1"/>
  <c r="AN398" i="1"/>
  <c r="AH398" i="1"/>
  <c r="X398" i="1" s="1"/>
  <c r="AG398" i="1"/>
  <c r="Y398" i="1"/>
  <c r="B398" i="1"/>
  <c r="C398" i="1" s="1"/>
  <c r="AT397" i="1"/>
  <c r="AR397" i="1"/>
  <c r="AQ397" i="1"/>
  <c r="AN397" i="1"/>
  <c r="AH397" i="1"/>
  <c r="X397" i="1" s="1"/>
  <c r="AG397" i="1"/>
  <c r="AP397" i="1" s="1"/>
  <c r="B397" i="1"/>
  <c r="C397" i="1" s="1"/>
  <c r="AT396" i="1"/>
  <c r="AQ396" i="1"/>
  <c r="AR396" i="1" s="1"/>
  <c r="AN396" i="1"/>
  <c r="AH396" i="1"/>
  <c r="X396" i="1" s="1"/>
  <c r="Y396" i="1"/>
  <c r="B396" i="1"/>
  <c r="C396" i="1" s="1"/>
  <c r="AT395" i="1"/>
  <c r="AQ395" i="1"/>
  <c r="AR395" i="1" s="1"/>
  <c r="AN395" i="1"/>
  <c r="AH395" i="1"/>
  <c r="X395" i="1" s="1"/>
  <c r="B395" i="1"/>
  <c r="C395" i="1" s="1"/>
  <c r="AT394" i="1"/>
  <c r="AQ394" i="1"/>
  <c r="AR394" i="1" s="1"/>
  <c r="AN394" i="1"/>
  <c r="AH394" i="1"/>
  <c r="X394" i="1" s="1"/>
  <c r="Y394" i="1"/>
  <c r="B394" i="1"/>
  <c r="C394" i="1" s="1"/>
  <c r="AT393" i="1"/>
  <c r="AQ393" i="1"/>
  <c r="AR393" i="1" s="1"/>
  <c r="AN393" i="1"/>
  <c r="AH393" i="1"/>
  <c r="X393" i="1" s="1"/>
  <c r="AG393" i="1"/>
  <c r="B393" i="1"/>
  <c r="C393" i="1" s="1"/>
  <c r="AT392" i="1"/>
  <c r="AN392" i="1"/>
  <c r="AH392" i="1"/>
  <c r="X392" i="1" s="1"/>
  <c r="Y392" i="1"/>
  <c r="AT391" i="1"/>
  <c r="AR391" i="1"/>
  <c r="AQ391" i="1"/>
  <c r="AP391" i="1"/>
  <c r="AN391" i="1"/>
  <c r="AJ391" i="1"/>
  <c r="AM391" i="1" s="1"/>
  <c r="AH391" i="1"/>
  <c r="X391" i="1" s="1"/>
  <c r="AC391" i="1" s="1"/>
  <c r="AG391" i="1"/>
  <c r="AA391" i="1"/>
  <c r="D391" i="1"/>
  <c r="B391" i="1"/>
  <c r="C391" i="1" s="1"/>
  <c r="AT390" i="1"/>
  <c r="AQ390" i="1"/>
  <c r="AR390" i="1" s="1"/>
  <c r="AN390" i="1"/>
  <c r="AH390" i="1"/>
  <c r="X390" i="1" s="1"/>
  <c r="Y390" i="1"/>
  <c r="B390" i="1"/>
  <c r="C390" i="1" s="1"/>
  <c r="AT389" i="1"/>
  <c r="AN389" i="1"/>
  <c r="AQ389" i="1" s="1"/>
  <c r="AR389" i="1" s="1"/>
  <c r="AH389" i="1"/>
  <c r="X389" i="1" s="1"/>
  <c r="AT388" i="1"/>
  <c r="AR388" i="1"/>
  <c r="AQ388" i="1"/>
  <c r="AN388" i="1"/>
  <c r="AP388" i="1" s="1"/>
  <c r="AJ388" i="1"/>
  <c r="AM388" i="1" s="1"/>
  <c r="AH388" i="1"/>
  <c r="X388" i="1" s="1"/>
  <c r="AA388" i="1" s="1"/>
  <c r="AG388" i="1"/>
  <c r="AC388" i="1"/>
  <c r="Y388" i="1"/>
  <c r="D388" i="1"/>
  <c r="B388" i="1"/>
  <c r="C388" i="1" s="1"/>
  <c r="AT387" i="1"/>
  <c r="AR387" i="1"/>
  <c r="AQ387" i="1"/>
  <c r="AN387" i="1"/>
  <c r="AH387" i="1"/>
  <c r="X387" i="1" s="1"/>
  <c r="AG387" i="1"/>
  <c r="AP387" i="1" s="1"/>
  <c r="B387" i="1"/>
  <c r="C387" i="1" s="1"/>
  <c r="AT386" i="1"/>
  <c r="AQ386" i="1"/>
  <c r="AR386" i="1" s="1"/>
  <c r="AN386" i="1"/>
  <c r="AH386" i="1"/>
  <c r="X386" i="1" s="1"/>
  <c r="AG386" i="1"/>
  <c r="Y386" i="1"/>
  <c r="B386" i="1"/>
  <c r="C386" i="1" s="1"/>
  <c r="AT385" i="1"/>
  <c r="AN385" i="1"/>
  <c r="AQ385" i="1" s="1"/>
  <c r="AR385" i="1" s="1"/>
  <c r="AH385" i="1"/>
  <c r="X385" i="1" s="1"/>
  <c r="AT384" i="1"/>
  <c r="AQ384" i="1"/>
  <c r="AR384" i="1" s="1"/>
  <c r="AN384" i="1"/>
  <c r="AP384" i="1" s="1"/>
  <c r="AJ384" i="1"/>
  <c r="AM384" i="1" s="1"/>
  <c r="AH384" i="1"/>
  <c r="X384" i="1" s="1"/>
  <c r="AG384" i="1"/>
  <c r="AC384" i="1"/>
  <c r="AA384" i="1"/>
  <c r="Y384" i="1"/>
  <c r="D384" i="1"/>
  <c r="B384" i="1"/>
  <c r="C384" i="1" s="1"/>
  <c r="AT383" i="1"/>
  <c r="AQ383" i="1"/>
  <c r="AR383" i="1" s="1"/>
  <c r="AN383" i="1"/>
  <c r="AH383" i="1"/>
  <c r="X383" i="1" s="1"/>
  <c r="B383" i="1"/>
  <c r="C383" i="1" s="1"/>
  <c r="AT382" i="1"/>
  <c r="AN382" i="1"/>
  <c r="AH382" i="1"/>
  <c r="X382" i="1" s="1"/>
  <c r="AT381" i="1"/>
  <c r="AQ381" i="1"/>
  <c r="AR381" i="1" s="1"/>
  <c r="AN381" i="1"/>
  <c r="AP381" i="1" s="1"/>
  <c r="AJ381" i="1"/>
  <c r="AM381" i="1" s="1"/>
  <c r="AH381" i="1"/>
  <c r="X381" i="1" s="1"/>
  <c r="AC381" i="1" s="1"/>
  <c r="AG381" i="1"/>
  <c r="AA381" i="1"/>
  <c r="D381" i="1"/>
  <c r="B381" i="1"/>
  <c r="C381" i="1" s="1"/>
  <c r="AT380" i="1"/>
  <c r="AQ380" i="1"/>
  <c r="AR380" i="1" s="1"/>
  <c r="AN380" i="1"/>
  <c r="AH380" i="1"/>
  <c r="X380" i="1" s="1"/>
  <c r="AT379" i="1"/>
  <c r="AR379" i="1"/>
  <c r="AQ379" i="1"/>
  <c r="AP379" i="1"/>
  <c r="AN379" i="1"/>
  <c r="AJ379" i="1"/>
  <c r="AM379" i="1" s="1"/>
  <c r="AH379" i="1"/>
  <c r="X379" i="1" s="1"/>
  <c r="AC379" i="1" s="1"/>
  <c r="AG379" i="1"/>
  <c r="AA379" i="1"/>
  <c r="D379" i="1"/>
  <c r="B379" i="1"/>
  <c r="C379" i="1" s="1"/>
  <c r="AT378" i="1"/>
  <c r="AN378" i="1"/>
  <c r="AH378" i="1"/>
  <c r="X378" i="1" s="1"/>
  <c r="AT377" i="1"/>
  <c r="AR377" i="1"/>
  <c r="AQ377" i="1"/>
  <c r="AP377" i="1"/>
  <c r="AN377" i="1"/>
  <c r="AJ377" i="1"/>
  <c r="AM377" i="1" s="1"/>
  <c r="AH377" i="1"/>
  <c r="X377" i="1" s="1"/>
  <c r="AC377" i="1" s="1"/>
  <c r="AG377" i="1"/>
  <c r="AA377" i="1"/>
  <c r="D377" i="1"/>
  <c r="B377" i="1"/>
  <c r="C377" i="1" s="1"/>
  <c r="AT376" i="1"/>
  <c r="AN376" i="1"/>
  <c r="AH376" i="1"/>
  <c r="X376" i="1" s="1"/>
  <c r="Y376" i="1"/>
  <c r="AT375" i="1"/>
  <c r="AR375" i="1"/>
  <c r="AQ375" i="1"/>
  <c r="AP375" i="1"/>
  <c r="AN375" i="1"/>
  <c r="AJ375" i="1"/>
  <c r="AM375" i="1" s="1"/>
  <c r="AH375" i="1"/>
  <c r="X375" i="1" s="1"/>
  <c r="AC375" i="1" s="1"/>
  <c r="AG375" i="1"/>
  <c r="AA375" i="1"/>
  <c r="D375" i="1"/>
  <c r="B375" i="1"/>
  <c r="C375" i="1" s="1"/>
  <c r="AT374" i="1"/>
  <c r="AN374" i="1"/>
  <c r="AH374" i="1"/>
  <c r="X374" i="1" s="1"/>
  <c r="AA374" i="1" s="1"/>
  <c r="AT373" i="1"/>
  <c r="AQ373" i="1"/>
  <c r="AR373" i="1" s="1"/>
  <c r="AN373" i="1"/>
  <c r="AP373" i="1" s="1"/>
  <c r="AJ373" i="1"/>
  <c r="AM373" i="1" s="1"/>
  <c r="AH373" i="1"/>
  <c r="X373" i="1" s="1"/>
  <c r="AC373" i="1" s="1"/>
  <c r="AG373" i="1"/>
  <c r="AA373" i="1"/>
  <c r="D373" i="1"/>
  <c r="B373" i="1"/>
  <c r="C373" i="1" s="1"/>
  <c r="AT372" i="1"/>
  <c r="AR372" i="1"/>
  <c r="AQ372" i="1"/>
  <c r="AN372" i="1"/>
  <c r="AP372" i="1" s="1"/>
  <c r="AJ372" i="1"/>
  <c r="AM372" i="1" s="1"/>
  <c r="AH372" i="1"/>
  <c r="X372" i="1" s="1"/>
  <c r="AA372" i="1" s="1"/>
  <c r="AG372" i="1"/>
  <c r="AC372" i="1"/>
  <c r="Y372" i="1"/>
  <c r="D372" i="1"/>
  <c r="B372" i="1"/>
  <c r="C372" i="1" s="1"/>
  <c r="AT371" i="1"/>
  <c r="AR371" i="1"/>
  <c r="AQ371" i="1"/>
  <c r="AN371" i="1"/>
  <c r="AH371" i="1"/>
  <c r="X371" i="1" s="1"/>
  <c r="AG371" i="1"/>
  <c r="AP371" i="1" s="1"/>
  <c r="B371" i="1"/>
  <c r="C371" i="1" s="1"/>
  <c r="AT370" i="1"/>
  <c r="AN370" i="1"/>
  <c r="AH370" i="1"/>
  <c r="X370" i="1" s="1"/>
  <c r="AT369" i="1"/>
  <c r="AR369" i="1"/>
  <c r="AQ369" i="1"/>
  <c r="AP369" i="1"/>
  <c r="AN369" i="1"/>
  <c r="AJ369" i="1"/>
  <c r="AM369" i="1" s="1"/>
  <c r="AH369" i="1"/>
  <c r="X369" i="1" s="1"/>
  <c r="AC369" i="1" s="1"/>
  <c r="AG369" i="1"/>
  <c r="AA369" i="1"/>
  <c r="D369" i="1"/>
  <c r="B369" i="1"/>
  <c r="C369" i="1" s="1"/>
  <c r="AT368" i="1"/>
  <c r="AQ368" i="1"/>
  <c r="AR368" i="1" s="1"/>
  <c r="AN368" i="1"/>
  <c r="AH368" i="1"/>
  <c r="X368" i="1" s="1"/>
  <c r="AG368" i="1"/>
  <c r="Y368" i="1"/>
  <c r="B368" i="1"/>
  <c r="C368" i="1" s="1"/>
  <c r="AT367" i="1"/>
  <c r="AQ367" i="1"/>
  <c r="AR367" i="1" s="1"/>
  <c r="AN367" i="1"/>
  <c r="AH367" i="1"/>
  <c r="X367" i="1" s="1"/>
  <c r="B367" i="1"/>
  <c r="C367" i="1" s="1"/>
  <c r="AT366" i="1"/>
  <c r="AR366" i="1"/>
  <c r="AQ366" i="1"/>
  <c r="AN366" i="1"/>
  <c r="AH366" i="1"/>
  <c r="X366" i="1" s="1"/>
  <c r="AG366" i="1"/>
  <c r="Y366" i="1"/>
  <c r="B366" i="1"/>
  <c r="C366" i="1" s="1"/>
  <c r="AT365" i="1"/>
  <c r="AR365" i="1"/>
  <c r="AQ365" i="1"/>
  <c r="AN365" i="1"/>
  <c r="AH365" i="1"/>
  <c r="X365" i="1" s="1"/>
  <c r="AG365" i="1"/>
  <c r="AP365" i="1" s="1"/>
  <c r="B365" i="1"/>
  <c r="C365" i="1" s="1"/>
  <c r="AT364" i="1"/>
  <c r="AQ364" i="1"/>
  <c r="AR364" i="1" s="1"/>
  <c r="AN364" i="1"/>
  <c r="AH364" i="1"/>
  <c r="X364" i="1" s="1"/>
  <c r="AG364" i="1"/>
  <c r="Y364" i="1"/>
  <c r="B364" i="1"/>
  <c r="C364" i="1" s="1"/>
  <c r="AT363" i="1"/>
  <c r="AQ363" i="1"/>
  <c r="AR363" i="1" s="1"/>
  <c r="AN363" i="1"/>
  <c r="AH363" i="1"/>
  <c r="X363" i="1" s="1"/>
  <c r="B363" i="1"/>
  <c r="C363" i="1" s="1"/>
  <c r="AT362" i="1"/>
  <c r="AN362" i="1"/>
  <c r="AH362" i="1"/>
  <c r="X362" i="1" s="1"/>
  <c r="AG362" i="1"/>
  <c r="Y362" i="1"/>
  <c r="AT361" i="1"/>
  <c r="AQ361" i="1"/>
  <c r="AR361" i="1" s="1"/>
  <c r="AN361" i="1"/>
  <c r="AP361" i="1" s="1"/>
  <c r="AJ361" i="1"/>
  <c r="AM361" i="1" s="1"/>
  <c r="AH361" i="1"/>
  <c r="X361" i="1" s="1"/>
  <c r="AC361" i="1" s="1"/>
  <c r="AG361" i="1"/>
  <c r="AA361" i="1"/>
  <c r="D361" i="1"/>
  <c r="B361" i="1"/>
  <c r="C361" i="1" s="1"/>
  <c r="AT360" i="1"/>
  <c r="AQ360" i="1"/>
  <c r="AR360" i="1" s="1"/>
  <c r="AN360" i="1"/>
  <c r="AH360" i="1"/>
  <c r="X360" i="1" s="1"/>
  <c r="B360" i="1"/>
  <c r="C360" i="1" s="1"/>
  <c r="AT359" i="1"/>
  <c r="AQ359" i="1"/>
  <c r="AR359" i="1" s="1"/>
  <c r="AN359" i="1"/>
  <c r="AH359" i="1"/>
  <c r="X359" i="1" s="1"/>
  <c r="AG359" i="1"/>
  <c r="B359" i="1"/>
  <c r="C359" i="1" s="1"/>
  <c r="AT358" i="1"/>
  <c r="AQ358" i="1"/>
  <c r="AR358" i="1" s="1"/>
  <c r="AN358" i="1"/>
  <c r="AH358" i="1"/>
  <c r="AG358" i="1" s="1"/>
  <c r="X358" i="1"/>
  <c r="B358" i="1"/>
  <c r="C358" i="1" s="1"/>
  <c r="AT357" i="1"/>
  <c r="AQ357" i="1"/>
  <c r="AR357" i="1" s="1"/>
  <c r="AN357" i="1"/>
  <c r="AH357" i="1"/>
  <c r="X357" i="1" s="1"/>
  <c r="B357" i="1"/>
  <c r="C357" i="1" s="1"/>
  <c r="AT356" i="1"/>
  <c r="AN356" i="1"/>
  <c r="AQ356" i="1" s="1"/>
  <c r="AR356" i="1" s="1"/>
  <c r="AH356" i="1"/>
  <c r="X356" i="1" s="1"/>
  <c r="AT355" i="1"/>
  <c r="AQ355" i="1"/>
  <c r="AR355" i="1" s="1"/>
  <c r="AN355" i="1"/>
  <c r="AP355" i="1" s="1"/>
  <c r="AJ355" i="1"/>
  <c r="AM355" i="1" s="1"/>
  <c r="AH355" i="1"/>
  <c r="X355" i="1" s="1"/>
  <c r="AG355" i="1"/>
  <c r="D355" i="1"/>
  <c r="AF355" i="1" s="1"/>
  <c r="B355" i="1"/>
  <c r="C355" i="1" s="1"/>
  <c r="AT354" i="1"/>
  <c r="AN354" i="1"/>
  <c r="AH354" i="1"/>
  <c r="X354" i="1" s="1"/>
  <c r="AT353" i="1"/>
  <c r="AQ353" i="1"/>
  <c r="AR353" i="1" s="1"/>
  <c r="AN353" i="1"/>
  <c r="AP353" i="1" s="1"/>
  <c r="AJ353" i="1"/>
  <c r="AM353" i="1" s="1"/>
  <c r="AH353" i="1"/>
  <c r="X353" i="1" s="1"/>
  <c r="AG353" i="1"/>
  <c r="D353" i="1"/>
  <c r="AF353" i="1" s="1"/>
  <c r="B353" i="1"/>
  <c r="C353" i="1" s="1"/>
  <c r="AT352" i="1"/>
  <c r="AQ352" i="1"/>
  <c r="AR352" i="1" s="1"/>
  <c r="AN352" i="1"/>
  <c r="AH352" i="1"/>
  <c r="X352" i="1" s="1"/>
  <c r="AG352" i="1"/>
  <c r="B352" i="1"/>
  <c r="C352" i="1" s="1"/>
  <c r="AT351" i="1"/>
  <c r="AQ351" i="1"/>
  <c r="AR351" i="1" s="1"/>
  <c r="AN351" i="1"/>
  <c r="AH351" i="1"/>
  <c r="X351" i="1" s="1"/>
  <c r="AG351" i="1"/>
  <c r="B351" i="1"/>
  <c r="C351" i="1" s="1"/>
  <c r="AT350" i="1"/>
  <c r="AN350" i="1"/>
  <c r="AH350" i="1"/>
  <c r="X350" i="1" s="1"/>
  <c r="AT349" i="1"/>
  <c r="AQ349" i="1"/>
  <c r="AR349" i="1" s="1"/>
  <c r="AN349" i="1"/>
  <c r="AP349" i="1" s="1"/>
  <c r="AJ349" i="1"/>
  <c r="AM349" i="1" s="1"/>
  <c r="AH349" i="1"/>
  <c r="X349" i="1" s="1"/>
  <c r="AG349" i="1"/>
  <c r="D349" i="1"/>
  <c r="AF349" i="1" s="1"/>
  <c r="B349" i="1"/>
  <c r="C349" i="1" s="1"/>
  <c r="AT348" i="1"/>
  <c r="AQ348" i="1"/>
  <c r="AR348" i="1" s="1"/>
  <c r="AN348" i="1"/>
  <c r="AH348" i="1"/>
  <c r="AG348" i="1" s="1"/>
  <c r="B348" i="1"/>
  <c r="C348" i="1" s="1"/>
  <c r="AT347" i="1"/>
  <c r="AQ347" i="1"/>
  <c r="AR347" i="1" s="1"/>
  <c r="AN347" i="1"/>
  <c r="AP347" i="1" s="1"/>
  <c r="AH347" i="1"/>
  <c r="AG347" i="1" s="1"/>
  <c r="B347" i="1"/>
  <c r="C347" i="1" s="1"/>
  <c r="AT346" i="1"/>
  <c r="AR346" i="1"/>
  <c r="AQ346" i="1"/>
  <c r="AN346" i="1"/>
  <c r="AP346" i="1" s="1"/>
  <c r="AH346" i="1"/>
  <c r="AG346" i="1" s="1"/>
  <c r="B346" i="1"/>
  <c r="C346" i="1" s="1"/>
  <c r="AT345" i="1"/>
  <c r="AR345" i="1"/>
  <c r="AQ345" i="1"/>
  <c r="AN345" i="1"/>
  <c r="AP345" i="1" s="1"/>
  <c r="AH345" i="1"/>
  <c r="AG345" i="1" s="1"/>
  <c r="B345" i="1"/>
  <c r="C345" i="1" s="1"/>
  <c r="AT344" i="1"/>
  <c r="AR344" i="1"/>
  <c r="AQ344" i="1"/>
  <c r="AN344" i="1"/>
  <c r="AP344" i="1" s="1"/>
  <c r="AH344" i="1"/>
  <c r="AG344" i="1" s="1"/>
  <c r="B344" i="1"/>
  <c r="C344" i="1" s="1"/>
  <c r="AT343" i="1"/>
  <c r="AN343" i="1"/>
  <c r="AM343" i="1"/>
  <c r="AH343" i="1"/>
  <c r="AG343" i="1" s="1"/>
  <c r="AT342" i="1"/>
  <c r="AR342" i="1"/>
  <c r="AQ342" i="1"/>
  <c r="AN342" i="1"/>
  <c r="AP342" i="1" s="1"/>
  <c r="AJ342" i="1"/>
  <c r="AM342" i="1" s="1"/>
  <c r="AH342" i="1"/>
  <c r="X342" i="1" s="1"/>
  <c r="AG342" i="1"/>
  <c r="D342" i="1"/>
  <c r="AF342" i="1" s="1"/>
  <c r="B342" i="1"/>
  <c r="C342" i="1" s="1"/>
  <c r="AT341" i="1"/>
  <c r="AQ341" i="1"/>
  <c r="AR341" i="1" s="1"/>
  <c r="AN341" i="1"/>
  <c r="AH341" i="1"/>
  <c r="AG341" i="1" s="1"/>
  <c r="B341" i="1"/>
  <c r="C341" i="1" s="1"/>
  <c r="AT340" i="1"/>
  <c r="AN340" i="1"/>
  <c r="AM340" i="1"/>
  <c r="AH340" i="1"/>
  <c r="AG340" i="1" s="1"/>
  <c r="AT339" i="1"/>
  <c r="AQ339" i="1"/>
  <c r="AR339" i="1" s="1"/>
  <c r="AN339" i="1"/>
  <c r="AP339" i="1" s="1"/>
  <c r="AJ339" i="1"/>
  <c r="AM339" i="1" s="1"/>
  <c r="AH339" i="1"/>
  <c r="X339" i="1" s="1"/>
  <c r="AG339" i="1"/>
  <c r="D339" i="1"/>
  <c r="AF339" i="1" s="1"/>
  <c r="B339" i="1"/>
  <c r="C339" i="1" s="1"/>
  <c r="AT338" i="1"/>
  <c r="AN338" i="1"/>
  <c r="AM338" i="1"/>
  <c r="N338" i="1"/>
  <c r="AH338" i="1" s="1"/>
  <c r="AT337" i="1"/>
  <c r="AS337" i="1"/>
  <c r="AQ337" i="1"/>
  <c r="AR337" i="1" s="1"/>
  <c r="AO337" i="1"/>
  <c r="AN337" i="1"/>
  <c r="AP337" i="1" s="1"/>
  <c r="AJ337" i="1"/>
  <c r="AM337" i="1" s="1"/>
  <c r="AH337" i="1"/>
  <c r="AG337" i="1"/>
  <c r="X337" i="1"/>
  <c r="AB337" i="1" s="1"/>
  <c r="D337" i="1"/>
  <c r="AF337" i="1" s="1"/>
  <c r="B337" i="1"/>
  <c r="C337" i="1" s="1"/>
  <c r="AT336" i="1"/>
  <c r="AN336" i="1"/>
  <c r="AM336" i="1"/>
  <c r="AH336" i="1"/>
  <c r="AG336" i="1" s="1"/>
  <c r="AO336" i="1" s="1"/>
  <c r="X336" i="1"/>
  <c r="AT335" i="1"/>
  <c r="AQ335" i="1"/>
  <c r="AR335" i="1" s="1"/>
  <c r="AN335" i="1"/>
  <c r="AP335" i="1" s="1"/>
  <c r="AJ335" i="1"/>
  <c r="AM335" i="1" s="1"/>
  <c r="AH335" i="1"/>
  <c r="AG335" i="1"/>
  <c r="X335" i="1"/>
  <c r="AB335" i="1" s="1"/>
  <c r="D335" i="1"/>
  <c r="AF335" i="1" s="1"/>
  <c r="C335" i="1"/>
  <c r="B335" i="1"/>
  <c r="AT334" i="1"/>
  <c r="AN334" i="1"/>
  <c r="AM334" i="1"/>
  <c r="AH334" i="1"/>
  <c r="AG334" i="1" s="1"/>
  <c r="AO334" i="1" s="1"/>
  <c r="X334" i="1"/>
  <c r="AT333" i="1"/>
  <c r="AQ333" i="1"/>
  <c r="AR333" i="1" s="1"/>
  <c r="AN333" i="1"/>
  <c r="AP333" i="1" s="1"/>
  <c r="AJ333" i="1"/>
  <c r="AM333" i="1" s="1"/>
  <c r="AH333" i="1"/>
  <c r="AG333" i="1"/>
  <c r="X333" i="1"/>
  <c r="AB333" i="1" s="1"/>
  <c r="D333" i="1"/>
  <c r="AF333" i="1" s="1"/>
  <c r="C333" i="1"/>
  <c r="B333" i="1"/>
  <c r="AT332" i="1"/>
  <c r="AQ332" i="1"/>
  <c r="AR332" i="1" s="1"/>
  <c r="AN332" i="1"/>
  <c r="AH332" i="1"/>
  <c r="AG332" i="1"/>
  <c r="AO332" i="1" s="1"/>
  <c r="X332" i="1"/>
  <c r="C332" i="1"/>
  <c r="B332" i="1"/>
  <c r="AT331" i="1"/>
  <c r="AQ331" i="1"/>
  <c r="AR331" i="1" s="1"/>
  <c r="AN331" i="1"/>
  <c r="AH331" i="1"/>
  <c r="AG331" i="1" s="1"/>
  <c r="AO331" i="1" s="1"/>
  <c r="X331" i="1"/>
  <c r="B331" i="1"/>
  <c r="C331" i="1" s="1"/>
  <c r="AT330" i="1"/>
  <c r="AN330" i="1"/>
  <c r="AM330" i="1"/>
  <c r="AH330" i="1"/>
  <c r="AG330" i="1" s="1"/>
  <c r="AO330" i="1" s="1"/>
  <c r="X330" i="1"/>
  <c r="AT329" i="1"/>
  <c r="AS329" i="1"/>
  <c r="AQ329" i="1"/>
  <c r="AR329" i="1" s="1"/>
  <c r="AO329" i="1"/>
  <c r="AN329" i="1"/>
  <c r="AP329" i="1" s="1"/>
  <c r="AJ329" i="1"/>
  <c r="AM329" i="1" s="1"/>
  <c r="AH329" i="1"/>
  <c r="AG329" i="1"/>
  <c r="X329" i="1"/>
  <c r="AB329" i="1" s="1"/>
  <c r="D329" i="1"/>
  <c r="AF329" i="1" s="1"/>
  <c r="B329" i="1"/>
  <c r="C329" i="1" s="1"/>
  <c r="AT328" i="1"/>
  <c r="AQ328" i="1"/>
  <c r="AR328" i="1" s="1"/>
  <c r="AN328" i="1"/>
  <c r="AH328" i="1"/>
  <c r="AG328" i="1"/>
  <c r="AO328" i="1" s="1"/>
  <c r="X328" i="1"/>
  <c r="C328" i="1"/>
  <c r="B328" i="1"/>
  <c r="AT327" i="1"/>
  <c r="AQ327" i="1"/>
  <c r="AR327" i="1" s="1"/>
  <c r="AN327" i="1"/>
  <c r="AH327" i="1"/>
  <c r="AG327" i="1" s="1"/>
  <c r="AO327" i="1" s="1"/>
  <c r="X327" i="1"/>
  <c r="B327" i="1"/>
  <c r="C327" i="1" s="1"/>
  <c r="AT326" i="1"/>
  <c r="AQ326" i="1"/>
  <c r="AR326" i="1" s="1"/>
  <c r="AN326" i="1"/>
  <c r="AH326" i="1"/>
  <c r="AG326" i="1" s="1"/>
  <c r="AO326" i="1" s="1"/>
  <c r="X326" i="1"/>
  <c r="B326" i="1"/>
  <c r="C326" i="1" s="1"/>
  <c r="AT325" i="1"/>
  <c r="AQ325" i="1"/>
  <c r="AR325" i="1" s="1"/>
  <c r="AN325" i="1"/>
  <c r="AH325" i="1"/>
  <c r="AG325" i="1"/>
  <c r="AO325" i="1" s="1"/>
  <c r="X325" i="1"/>
  <c r="C325" i="1"/>
  <c r="B325" i="1"/>
  <c r="AT324" i="1"/>
  <c r="AQ324" i="1"/>
  <c r="AR324" i="1" s="1"/>
  <c r="AN324" i="1"/>
  <c r="AM324" i="1"/>
  <c r="AH324" i="1"/>
  <c r="AG324" i="1"/>
  <c r="AO324" i="1" s="1"/>
  <c r="X324" i="1"/>
  <c r="AT323" i="1"/>
  <c r="AQ323" i="1"/>
  <c r="AR323" i="1" s="1"/>
  <c r="AN323" i="1"/>
  <c r="AP323" i="1" s="1"/>
  <c r="AJ323" i="1"/>
  <c r="AM323" i="1" s="1"/>
  <c r="AH323" i="1"/>
  <c r="AG323" i="1"/>
  <c r="X323" i="1"/>
  <c r="AB323" i="1" s="1"/>
  <c r="D323" i="1"/>
  <c r="AF323" i="1" s="1"/>
  <c r="C323" i="1"/>
  <c r="B323" i="1"/>
  <c r="AT322" i="1"/>
  <c r="AQ322" i="1"/>
  <c r="AR322" i="1" s="1"/>
  <c r="AN322" i="1"/>
  <c r="AH322" i="1"/>
  <c r="AG322" i="1" s="1"/>
  <c r="AO322" i="1" s="1"/>
  <c r="X322" i="1"/>
  <c r="B322" i="1"/>
  <c r="C322" i="1" s="1"/>
  <c r="AT321" i="1"/>
  <c r="AQ321" i="1"/>
  <c r="AR321" i="1" s="1"/>
  <c r="AN321" i="1"/>
  <c r="AH321" i="1"/>
  <c r="AG321" i="1"/>
  <c r="AO321" i="1" s="1"/>
  <c r="X321" i="1"/>
  <c r="C321" i="1"/>
  <c r="B321" i="1"/>
  <c r="AT320" i="1"/>
  <c r="AQ320" i="1"/>
  <c r="AR320" i="1" s="1"/>
  <c r="AN320" i="1"/>
  <c r="AH320" i="1"/>
  <c r="AG320" i="1" s="1"/>
  <c r="AO320" i="1" s="1"/>
  <c r="X320" i="1"/>
  <c r="B320" i="1"/>
  <c r="C320" i="1" s="1"/>
  <c r="AT319" i="1"/>
  <c r="AQ319" i="1"/>
  <c r="AR319" i="1" s="1"/>
  <c r="AN319" i="1"/>
  <c r="AH319" i="1"/>
  <c r="AG319" i="1"/>
  <c r="AO319" i="1" s="1"/>
  <c r="X319" i="1"/>
  <c r="C319" i="1"/>
  <c r="B319" i="1"/>
  <c r="AT318" i="1"/>
  <c r="AQ318" i="1"/>
  <c r="AR318" i="1" s="1"/>
  <c r="AN318" i="1"/>
  <c r="AH318" i="1"/>
  <c r="AG318" i="1" s="1"/>
  <c r="AO318" i="1" s="1"/>
  <c r="X318" i="1"/>
  <c r="B318" i="1"/>
  <c r="C318" i="1" s="1"/>
  <c r="AT317" i="1"/>
  <c r="AQ317" i="1"/>
  <c r="AR317" i="1" s="1"/>
  <c r="AN317" i="1"/>
  <c r="AH317" i="1"/>
  <c r="AG317" i="1"/>
  <c r="AO317" i="1" s="1"/>
  <c r="X317" i="1"/>
  <c r="C317" i="1"/>
  <c r="B317" i="1"/>
  <c r="AT316" i="1"/>
  <c r="AQ316" i="1"/>
  <c r="AR316" i="1" s="1"/>
  <c r="AN316" i="1"/>
  <c r="AH316" i="1"/>
  <c r="AG316" i="1" s="1"/>
  <c r="AO316" i="1" s="1"/>
  <c r="X316" i="1"/>
  <c r="B316" i="1"/>
  <c r="C316" i="1" s="1"/>
  <c r="AT315" i="1"/>
  <c r="AQ315" i="1"/>
  <c r="AR315" i="1" s="1"/>
  <c r="AN315" i="1"/>
  <c r="AH315" i="1"/>
  <c r="AG315" i="1"/>
  <c r="AO315" i="1" s="1"/>
  <c r="X315" i="1"/>
  <c r="C315" i="1"/>
  <c r="B315" i="1"/>
  <c r="AT314" i="1"/>
  <c r="AQ314" i="1"/>
  <c r="AR314" i="1" s="1"/>
  <c r="AN314" i="1"/>
  <c r="AH314" i="1"/>
  <c r="AG314" i="1" s="1"/>
  <c r="AO314" i="1" s="1"/>
  <c r="X314" i="1"/>
  <c r="B314" i="1"/>
  <c r="C314" i="1" s="1"/>
  <c r="AT313" i="1"/>
  <c r="AN313" i="1"/>
  <c r="AM313" i="1"/>
  <c r="AH313" i="1"/>
  <c r="AG313" i="1" s="1"/>
  <c r="AO313" i="1" s="1"/>
  <c r="X313" i="1"/>
  <c r="AT312" i="1"/>
  <c r="AS312" i="1"/>
  <c r="AQ312" i="1"/>
  <c r="AR312" i="1" s="1"/>
  <c r="AO312" i="1"/>
  <c r="AN312" i="1"/>
  <c r="AP312" i="1" s="1"/>
  <c r="AJ312" i="1"/>
  <c r="AM312" i="1" s="1"/>
  <c r="AH312" i="1"/>
  <c r="AG312" i="1"/>
  <c r="X312" i="1"/>
  <c r="AB312" i="1" s="1"/>
  <c r="D312" i="1"/>
  <c r="AF312" i="1" s="1"/>
  <c r="B312" i="1"/>
  <c r="C312" i="1" s="1"/>
  <c r="AT311" i="1"/>
  <c r="AQ311" i="1"/>
  <c r="AR311" i="1" s="1"/>
  <c r="AN311" i="1"/>
  <c r="AH311" i="1"/>
  <c r="AG311" i="1"/>
  <c r="AO311" i="1" s="1"/>
  <c r="X311" i="1"/>
  <c r="C311" i="1"/>
  <c r="B311" i="1"/>
  <c r="AT310" i="1"/>
  <c r="AQ310" i="1"/>
  <c r="AR310" i="1" s="1"/>
  <c r="AN310" i="1"/>
  <c r="AH310" i="1"/>
  <c r="AG310" i="1" s="1"/>
  <c r="AO310" i="1" s="1"/>
  <c r="X310" i="1"/>
  <c r="B310" i="1"/>
  <c r="C310" i="1" s="1"/>
  <c r="AT309" i="1"/>
  <c r="AQ309" i="1"/>
  <c r="AR309" i="1" s="1"/>
  <c r="AN309" i="1"/>
  <c r="AH309" i="1"/>
  <c r="AG309" i="1"/>
  <c r="AO309" i="1" s="1"/>
  <c r="X309" i="1"/>
  <c r="C309" i="1"/>
  <c r="B309" i="1"/>
  <c r="AT308" i="1"/>
  <c r="AQ308" i="1"/>
  <c r="AR308" i="1" s="1"/>
  <c r="AN308" i="1"/>
  <c r="AH308" i="1"/>
  <c r="AG308" i="1" s="1"/>
  <c r="AO308" i="1" s="1"/>
  <c r="X308" i="1"/>
  <c r="B308" i="1"/>
  <c r="C308" i="1" s="1"/>
  <c r="AT307" i="1"/>
  <c r="AQ307" i="1"/>
  <c r="AR307" i="1" s="1"/>
  <c r="AN307" i="1"/>
  <c r="AH307" i="1"/>
  <c r="AG307" i="1"/>
  <c r="AO307" i="1" s="1"/>
  <c r="X307" i="1"/>
  <c r="C307" i="1"/>
  <c r="B307" i="1"/>
  <c r="AT306" i="1"/>
  <c r="AQ306" i="1"/>
  <c r="AR306" i="1" s="1"/>
  <c r="AN306" i="1"/>
  <c r="AH306" i="1"/>
  <c r="AG306" i="1" s="1"/>
  <c r="AO306" i="1" s="1"/>
  <c r="X306" i="1"/>
  <c r="B306" i="1"/>
  <c r="C306" i="1" s="1"/>
  <c r="AT305" i="1"/>
  <c r="AQ305" i="1"/>
  <c r="AR305" i="1" s="1"/>
  <c r="AN305" i="1"/>
  <c r="AH305" i="1"/>
  <c r="AG305" i="1"/>
  <c r="AO305" i="1" s="1"/>
  <c r="X305" i="1"/>
  <c r="C305" i="1"/>
  <c r="B305" i="1"/>
  <c r="AT304" i="1"/>
  <c r="AQ304" i="1"/>
  <c r="AR304" i="1" s="1"/>
  <c r="AN304" i="1"/>
  <c r="AH304" i="1"/>
  <c r="AG304" i="1" s="1"/>
  <c r="AO304" i="1" s="1"/>
  <c r="X304" i="1"/>
  <c r="B304" i="1"/>
  <c r="C304" i="1" s="1"/>
  <c r="AT303" i="1"/>
  <c r="AQ303" i="1"/>
  <c r="AR303" i="1" s="1"/>
  <c r="AN303" i="1"/>
  <c r="AH303" i="1"/>
  <c r="AG303" i="1"/>
  <c r="AO303" i="1" s="1"/>
  <c r="X303" i="1"/>
  <c r="C303" i="1"/>
  <c r="B303" i="1"/>
  <c r="AT302" i="1"/>
  <c r="AQ302" i="1"/>
  <c r="AR302" i="1" s="1"/>
  <c r="AN302" i="1"/>
  <c r="AM302" i="1"/>
  <c r="AH302" i="1"/>
  <c r="AG302" i="1"/>
  <c r="AO302" i="1" s="1"/>
  <c r="X302" i="1"/>
  <c r="AT301" i="1"/>
  <c r="AQ301" i="1"/>
  <c r="AR301" i="1" s="1"/>
  <c r="AN301" i="1"/>
  <c r="AP301" i="1" s="1"/>
  <c r="AJ301" i="1"/>
  <c r="AM301" i="1" s="1"/>
  <c r="AH301" i="1"/>
  <c r="AG301" i="1"/>
  <c r="X301" i="1"/>
  <c r="AB301" i="1" s="1"/>
  <c r="D301" i="1"/>
  <c r="AF301" i="1" s="1"/>
  <c r="C301" i="1"/>
  <c r="B301" i="1"/>
  <c r="AT300" i="1"/>
  <c r="AQ300" i="1"/>
  <c r="AR300" i="1" s="1"/>
  <c r="AN300" i="1"/>
  <c r="AH300" i="1"/>
  <c r="AG300" i="1" s="1"/>
  <c r="AO300" i="1" s="1"/>
  <c r="X300" i="1"/>
  <c r="B300" i="1"/>
  <c r="C300" i="1" s="1"/>
  <c r="AT299" i="1"/>
  <c r="AQ299" i="1"/>
  <c r="AR299" i="1" s="1"/>
  <c r="AN299" i="1"/>
  <c r="AH299" i="1"/>
  <c r="AG299" i="1"/>
  <c r="AO299" i="1" s="1"/>
  <c r="X299" i="1"/>
  <c r="C299" i="1"/>
  <c r="B299" i="1"/>
  <c r="AT298" i="1"/>
  <c r="AQ298" i="1"/>
  <c r="AR298" i="1" s="1"/>
  <c r="AN298" i="1"/>
  <c r="AH298" i="1"/>
  <c r="AG298" i="1" s="1"/>
  <c r="AO298" i="1" s="1"/>
  <c r="X298" i="1"/>
  <c r="B298" i="1"/>
  <c r="C298" i="1" s="1"/>
  <c r="AT297" i="1"/>
  <c r="AQ297" i="1"/>
  <c r="AR297" i="1" s="1"/>
  <c r="AN297" i="1"/>
  <c r="AH297" i="1"/>
  <c r="AG297" i="1"/>
  <c r="AO297" i="1" s="1"/>
  <c r="X297" i="1"/>
  <c r="C297" i="1"/>
  <c r="B297" i="1"/>
  <c r="AT296" i="1"/>
  <c r="AQ296" i="1"/>
  <c r="AR296" i="1" s="1"/>
  <c r="AN296" i="1"/>
  <c r="AH296" i="1"/>
  <c r="AG296" i="1" s="1"/>
  <c r="AO296" i="1" s="1"/>
  <c r="X296" i="1"/>
  <c r="B296" i="1"/>
  <c r="C296" i="1" s="1"/>
  <c r="AT295" i="1"/>
  <c r="AQ295" i="1"/>
  <c r="AR295" i="1" s="1"/>
  <c r="AN295" i="1"/>
  <c r="AH295" i="1"/>
  <c r="AG295" i="1"/>
  <c r="AO295" i="1" s="1"/>
  <c r="X295" i="1"/>
  <c r="C295" i="1"/>
  <c r="B295" i="1"/>
  <c r="AT294" i="1"/>
  <c r="AQ294" i="1"/>
  <c r="AR294" i="1" s="1"/>
  <c r="AN294" i="1"/>
  <c r="AH294" i="1"/>
  <c r="AG294" i="1" s="1"/>
  <c r="AO294" i="1" s="1"/>
  <c r="X294" i="1"/>
  <c r="B294" i="1"/>
  <c r="C294" i="1" s="1"/>
  <c r="AT293" i="1"/>
  <c r="AQ293" i="1"/>
  <c r="AR293" i="1" s="1"/>
  <c r="AN293" i="1"/>
  <c r="AS293" i="1" s="1"/>
  <c r="AH293" i="1"/>
  <c r="AG293" i="1" s="1"/>
  <c r="B293" i="1"/>
  <c r="C293" i="1" s="1"/>
  <c r="AT292" i="1"/>
  <c r="AR292" i="1"/>
  <c r="AQ292" i="1"/>
  <c r="AN292" i="1"/>
  <c r="AS292" i="1" s="1"/>
  <c r="AH292" i="1"/>
  <c r="AG292" i="1" s="1"/>
  <c r="B292" i="1"/>
  <c r="C292" i="1" s="1"/>
  <c r="AT291" i="1"/>
  <c r="AR291" i="1"/>
  <c r="AQ291" i="1"/>
  <c r="AN291" i="1"/>
  <c r="AS291" i="1" s="1"/>
  <c r="AH291" i="1"/>
  <c r="AG291" i="1" s="1"/>
  <c r="B291" i="1"/>
  <c r="C291" i="1" s="1"/>
  <c r="AT290" i="1"/>
  <c r="AN290" i="1"/>
  <c r="AS290" i="1" s="1"/>
  <c r="AM290" i="1"/>
  <c r="AH290" i="1"/>
  <c r="AG290" i="1" s="1"/>
  <c r="AT289" i="1"/>
  <c r="AR289" i="1"/>
  <c r="AQ289" i="1"/>
  <c r="AN289" i="1"/>
  <c r="AS289" i="1" s="1"/>
  <c r="AJ289" i="1"/>
  <c r="AM289" i="1" s="1"/>
  <c r="AH289" i="1"/>
  <c r="X289" i="1" s="1"/>
  <c r="AG289" i="1"/>
  <c r="D289" i="1"/>
  <c r="AW289" i="1" s="1"/>
  <c r="B289" i="1"/>
  <c r="C289" i="1" s="1"/>
  <c r="AT288" i="1"/>
  <c r="AQ288" i="1"/>
  <c r="AR288" i="1" s="1"/>
  <c r="AN288" i="1"/>
  <c r="AS288" i="1" s="1"/>
  <c r="AH288" i="1"/>
  <c r="AG288" i="1" s="1"/>
  <c r="B288" i="1"/>
  <c r="C288" i="1" s="1"/>
  <c r="AT287" i="1"/>
  <c r="AQ287" i="1"/>
  <c r="AR287" i="1" s="1"/>
  <c r="AN287" i="1"/>
  <c r="AS287" i="1" s="1"/>
  <c r="AH287" i="1"/>
  <c r="AG287" i="1" s="1"/>
  <c r="B287" i="1"/>
  <c r="C287" i="1" s="1"/>
  <c r="AT286" i="1"/>
  <c r="AQ286" i="1"/>
  <c r="AR286" i="1" s="1"/>
  <c r="AN286" i="1"/>
  <c r="AS286" i="1" s="1"/>
  <c r="AH286" i="1"/>
  <c r="AG286" i="1" s="1"/>
  <c r="B286" i="1"/>
  <c r="C286" i="1" s="1"/>
  <c r="AT285" i="1"/>
  <c r="AQ285" i="1"/>
  <c r="AR285" i="1" s="1"/>
  <c r="AN285" i="1"/>
  <c r="AS285" i="1" s="1"/>
  <c r="AH285" i="1"/>
  <c r="AG285" i="1" s="1"/>
  <c r="B285" i="1"/>
  <c r="C285" i="1" s="1"/>
  <c r="AT284" i="1"/>
  <c r="AQ284" i="1"/>
  <c r="AR284" i="1" s="1"/>
  <c r="AN284" i="1"/>
  <c r="AS284" i="1" s="1"/>
  <c r="AH284" i="1"/>
  <c r="AG284" i="1" s="1"/>
  <c r="B284" i="1"/>
  <c r="C284" i="1" s="1"/>
  <c r="AT283" i="1"/>
  <c r="AQ283" i="1"/>
  <c r="AR283" i="1" s="1"/>
  <c r="AN283" i="1"/>
  <c r="AS283" i="1" s="1"/>
  <c r="AH283" i="1"/>
  <c r="AG283" i="1" s="1"/>
  <c r="B283" i="1"/>
  <c r="C283" i="1" s="1"/>
  <c r="AT282" i="1"/>
  <c r="AR282" i="1"/>
  <c r="AQ282" i="1"/>
  <c r="AN282" i="1"/>
  <c r="AS282" i="1" s="1"/>
  <c r="AH282" i="1"/>
  <c r="AG282" i="1" s="1"/>
  <c r="B282" i="1"/>
  <c r="C282" i="1" s="1"/>
  <c r="AT281" i="1"/>
  <c r="AR281" i="1"/>
  <c r="AQ281" i="1"/>
  <c r="AN281" i="1"/>
  <c r="AS281" i="1" s="1"/>
  <c r="AH281" i="1"/>
  <c r="AG281" i="1" s="1"/>
  <c r="B281" i="1"/>
  <c r="C281" i="1" s="1"/>
  <c r="AT280" i="1"/>
  <c r="AR280" i="1"/>
  <c r="AQ280" i="1"/>
  <c r="AN280" i="1"/>
  <c r="AS280" i="1" s="1"/>
  <c r="AH280" i="1"/>
  <c r="AG280" i="1" s="1"/>
  <c r="B280" i="1"/>
  <c r="C280" i="1" s="1"/>
  <c r="AT279" i="1"/>
  <c r="AN279" i="1"/>
  <c r="AS279" i="1" s="1"/>
  <c r="AM279" i="1"/>
  <c r="AH279" i="1"/>
  <c r="AG279" i="1" s="1"/>
  <c r="AT278" i="1"/>
  <c r="AR278" i="1"/>
  <c r="AQ278" i="1"/>
  <c r="AN278" i="1"/>
  <c r="AS278" i="1" s="1"/>
  <c r="AJ278" i="1"/>
  <c r="AM278" i="1" s="1"/>
  <c r="AH278" i="1"/>
  <c r="X278" i="1" s="1"/>
  <c r="AG278" i="1"/>
  <c r="D278" i="1"/>
  <c r="AW278" i="1" s="1"/>
  <c r="B278" i="1"/>
  <c r="C278" i="1" s="1"/>
  <c r="AT277" i="1"/>
  <c r="AQ277" i="1"/>
  <c r="AR277" i="1" s="1"/>
  <c r="AN277" i="1"/>
  <c r="AS277" i="1" s="1"/>
  <c r="AH277" i="1"/>
  <c r="AG277" i="1" s="1"/>
  <c r="B277" i="1"/>
  <c r="C277" i="1" s="1"/>
  <c r="AT276" i="1"/>
  <c r="AQ276" i="1"/>
  <c r="AR276" i="1" s="1"/>
  <c r="AN276" i="1"/>
  <c r="AS276" i="1" s="1"/>
  <c r="AH276" i="1"/>
  <c r="AG276" i="1" s="1"/>
  <c r="B276" i="1"/>
  <c r="C276" i="1" s="1"/>
  <c r="AT275" i="1"/>
  <c r="AN275" i="1"/>
  <c r="AS275" i="1" s="1"/>
  <c r="AM275" i="1"/>
  <c r="AH275" i="1"/>
  <c r="AG275" i="1" s="1"/>
  <c r="AT274" i="1"/>
  <c r="AQ274" i="1"/>
  <c r="AR274" i="1" s="1"/>
  <c r="AN274" i="1"/>
  <c r="AS274" i="1" s="1"/>
  <c r="AJ274" i="1"/>
  <c r="AM274" i="1" s="1"/>
  <c r="AH274" i="1"/>
  <c r="X274" i="1" s="1"/>
  <c r="AG274" i="1"/>
  <c r="D274" i="1"/>
  <c r="AW274" i="1" s="1"/>
  <c r="B274" i="1"/>
  <c r="C274" i="1" s="1"/>
  <c r="AT273" i="1"/>
  <c r="AR273" i="1"/>
  <c r="AQ273" i="1"/>
  <c r="AN273" i="1"/>
  <c r="AS273" i="1" s="1"/>
  <c r="AH273" i="1"/>
  <c r="AG273" i="1" s="1"/>
  <c r="B273" i="1"/>
  <c r="C273" i="1" s="1"/>
  <c r="AT272" i="1"/>
  <c r="AR272" i="1"/>
  <c r="AQ272" i="1"/>
  <c r="AN272" i="1"/>
  <c r="AS272" i="1" s="1"/>
  <c r="AH272" i="1"/>
  <c r="AG272" i="1" s="1"/>
  <c r="B272" i="1"/>
  <c r="C272" i="1" s="1"/>
  <c r="AT271" i="1"/>
  <c r="AR271" i="1"/>
  <c r="AQ271" i="1"/>
  <c r="AN271" i="1"/>
  <c r="AS271" i="1" s="1"/>
  <c r="AH271" i="1"/>
  <c r="AG271" i="1" s="1"/>
  <c r="B271" i="1"/>
  <c r="C271" i="1" s="1"/>
  <c r="AT270" i="1"/>
  <c r="AR270" i="1"/>
  <c r="AQ270" i="1"/>
  <c r="AN270" i="1"/>
  <c r="AS270" i="1" s="1"/>
  <c r="AH270" i="1"/>
  <c r="AG270" i="1" s="1"/>
  <c r="B270" i="1"/>
  <c r="C270" i="1" s="1"/>
  <c r="AT269" i="1"/>
  <c r="AR269" i="1"/>
  <c r="AQ269" i="1"/>
  <c r="AN269" i="1"/>
  <c r="AS269" i="1" s="1"/>
  <c r="AH269" i="1"/>
  <c r="AG269" i="1" s="1"/>
  <c r="B269" i="1"/>
  <c r="C269" i="1" s="1"/>
  <c r="AT268" i="1"/>
  <c r="AR268" i="1"/>
  <c r="AQ268" i="1"/>
  <c r="AN268" i="1"/>
  <c r="AS268" i="1" s="1"/>
  <c r="AH268" i="1"/>
  <c r="AG268" i="1" s="1"/>
  <c r="B268" i="1"/>
  <c r="C268" i="1" s="1"/>
  <c r="AT267" i="1"/>
  <c r="AN267" i="1"/>
  <c r="AS267" i="1" s="1"/>
  <c r="AM267" i="1"/>
  <c r="AH267" i="1"/>
  <c r="AG267" i="1" s="1"/>
  <c r="AT266" i="1"/>
  <c r="AR266" i="1"/>
  <c r="AQ266" i="1"/>
  <c r="AN266" i="1"/>
  <c r="AS266" i="1" s="1"/>
  <c r="AJ266" i="1"/>
  <c r="AM266" i="1" s="1"/>
  <c r="AH266" i="1"/>
  <c r="X266" i="1" s="1"/>
  <c r="AG266" i="1"/>
  <c r="D266" i="1"/>
  <c r="AW266" i="1" s="1"/>
  <c r="B266" i="1"/>
  <c r="C266" i="1" s="1"/>
  <c r="AT265" i="1"/>
  <c r="AQ265" i="1"/>
  <c r="AR265" i="1" s="1"/>
  <c r="AN265" i="1"/>
  <c r="AS265" i="1" s="1"/>
  <c r="AH265" i="1"/>
  <c r="AG265" i="1" s="1"/>
  <c r="B265" i="1"/>
  <c r="C265" i="1" s="1"/>
  <c r="AT264" i="1"/>
  <c r="AQ264" i="1"/>
  <c r="AR264" i="1" s="1"/>
  <c r="AN264" i="1"/>
  <c r="AS264" i="1" s="1"/>
  <c r="AH264" i="1"/>
  <c r="AG264" i="1" s="1"/>
  <c r="B264" i="1"/>
  <c r="C264" i="1" s="1"/>
  <c r="AT263" i="1"/>
  <c r="AQ263" i="1"/>
  <c r="AR263" i="1" s="1"/>
  <c r="AN263" i="1"/>
  <c r="AS263" i="1" s="1"/>
  <c r="AH263" i="1"/>
  <c r="AG263" i="1" s="1"/>
  <c r="B263" i="1"/>
  <c r="C263" i="1" s="1"/>
  <c r="AT262" i="1"/>
  <c r="AQ262" i="1"/>
  <c r="AR262" i="1" s="1"/>
  <c r="AN262" i="1"/>
  <c r="AS262" i="1" s="1"/>
  <c r="AH262" i="1"/>
  <c r="AG262" i="1" s="1"/>
  <c r="B262" i="1"/>
  <c r="C262" i="1" s="1"/>
  <c r="AT261" i="1"/>
  <c r="AQ261" i="1"/>
  <c r="AR261" i="1" s="1"/>
  <c r="AN261" i="1"/>
  <c r="AS261" i="1" s="1"/>
  <c r="AH261" i="1"/>
  <c r="AG261" i="1" s="1"/>
  <c r="B261" i="1"/>
  <c r="C261" i="1" s="1"/>
  <c r="AT260" i="1"/>
  <c r="AR260" i="1"/>
  <c r="AQ260" i="1"/>
  <c r="AN260" i="1"/>
  <c r="AS260" i="1" s="1"/>
  <c r="AH260" i="1"/>
  <c r="AG260" i="1" s="1"/>
  <c r="B260" i="1"/>
  <c r="C260" i="1" s="1"/>
  <c r="AT259" i="1"/>
  <c r="AR259" i="1"/>
  <c r="AQ259" i="1"/>
  <c r="AN259" i="1"/>
  <c r="AS259" i="1" s="1"/>
  <c r="AH259" i="1"/>
  <c r="AG259" i="1" s="1"/>
  <c r="B259" i="1"/>
  <c r="C259" i="1" s="1"/>
  <c r="AT258" i="1"/>
  <c r="AR258" i="1"/>
  <c r="AQ258" i="1"/>
  <c r="AN258" i="1"/>
  <c r="AS258" i="1" s="1"/>
  <c r="AH258" i="1"/>
  <c r="AG258" i="1" s="1"/>
  <c r="B258" i="1"/>
  <c r="C258" i="1" s="1"/>
  <c r="AT257" i="1"/>
  <c r="AR257" i="1"/>
  <c r="AQ257" i="1"/>
  <c r="AN257" i="1"/>
  <c r="AS257" i="1" s="1"/>
  <c r="AH257" i="1"/>
  <c r="AG257" i="1" s="1"/>
  <c r="B257" i="1"/>
  <c r="C257" i="1" s="1"/>
  <c r="AT256" i="1"/>
  <c r="AR256" i="1"/>
  <c r="AQ256" i="1"/>
  <c r="AN256" i="1"/>
  <c r="AS256" i="1" s="1"/>
  <c r="AH256" i="1"/>
  <c r="AG256" i="1" s="1"/>
  <c r="B256" i="1"/>
  <c r="C256" i="1" s="1"/>
  <c r="AT255" i="1"/>
  <c r="AN255" i="1"/>
  <c r="AS255" i="1" s="1"/>
  <c r="AM255" i="1"/>
  <c r="AH255" i="1"/>
  <c r="AG255" i="1" s="1"/>
  <c r="AT254" i="1"/>
  <c r="AR254" i="1"/>
  <c r="AQ254" i="1"/>
  <c r="AN254" i="1"/>
  <c r="AS254" i="1" s="1"/>
  <c r="AJ254" i="1"/>
  <c r="AM254" i="1" s="1"/>
  <c r="AH254" i="1"/>
  <c r="X254" i="1" s="1"/>
  <c r="AG254" i="1"/>
  <c r="D254" i="1"/>
  <c r="AW254" i="1" s="1"/>
  <c r="B254" i="1"/>
  <c r="C254" i="1" s="1"/>
  <c r="AT253" i="1"/>
  <c r="AQ253" i="1"/>
  <c r="AR253" i="1" s="1"/>
  <c r="AN253" i="1"/>
  <c r="AS253" i="1" s="1"/>
  <c r="AH253" i="1"/>
  <c r="AG253" i="1" s="1"/>
  <c r="B253" i="1"/>
  <c r="C253" i="1" s="1"/>
  <c r="AT252" i="1"/>
  <c r="AQ252" i="1"/>
  <c r="AR252" i="1" s="1"/>
  <c r="AN252" i="1"/>
  <c r="AS252" i="1" s="1"/>
  <c r="AH252" i="1"/>
  <c r="AG252" i="1" s="1"/>
  <c r="B252" i="1"/>
  <c r="C252" i="1" s="1"/>
  <c r="AT251" i="1"/>
  <c r="AN251" i="1"/>
  <c r="AS251" i="1" s="1"/>
  <c r="AM251" i="1"/>
  <c r="AH251" i="1"/>
  <c r="AG251" i="1" s="1"/>
  <c r="AT250" i="1"/>
  <c r="AQ250" i="1"/>
  <c r="AR250" i="1" s="1"/>
  <c r="AN250" i="1"/>
  <c r="AS250" i="1" s="1"/>
  <c r="AJ250" i="1"/>
  <c r="AM250" i="1" s="1"/>
  <c r="AH250" i="1"/>
  <c r="X250" i="1" s="1"/>
  <c r="AG250" i="1"/>
  <c r="D250" i="1"/>
  <c r="AW250" i="1" s="1"/>
  <c r="B250" i="1"/>
  <c r="C250" i="1" s="1"/>
  <c r="AT249" i="1"/>
  <c r="AR249" i="1"/>
  <c r="AQ249" i="1"/>
  <c r="AN249" i="1"/>
  <c r="AS249" i="1" s="1"/>
  <c r="AH249" i="1"/>
  <c r="AG249" i="1" s="1"/>
  <c r="B249" i="1"/>
  <c r="C249" i="1" s="1"/>
  <c r="AT248" i="1"/>
  <c r="AR248" i="1"/>
  <c r="AQ248" i="1"/>
  <c r="AN248" i="1"/>
  <c r="AS248" i="1" s="1"/>
  <c r="AH248" i="1"/>
  <c r="AG248" i="1" s="1"/>
  <c r="B248" i="1"/>
  <c r="C248" i="1" s="1"/>
  <c r="AT247" i="1"/>
  <c r="AR247" i="1"/>
  <c r="AQ247" i="1"/>
  <c r="AN247" i="1"/>
  <c r="AS247" i="1" s="1"/>
  <c r="AH247" i="1"/>
  <c r="AG247" i="1" s="1"/>
  <c r="B247" i="1"/>
  <c r="C247" i="1" s="1"/>
  <c r="AT246" i="1"/>
  <c r="AR246" i="1"/>
  <c r="AQ246" i="1"/>
  <c r="AN246" i="1"/>
  <c r="AS246" i="1" s="1"/>
  <c r="AH246" i="1"/>
  <c r="AG246" i="1" s="1"/>
  <c r="B246" i="1"/>
  <c r="C246" i="1" s="1"/>
  <c r="AT245" i="1"/>
  <c r="AR245" i="1"/>
  <c r="AQ245" i="1"/>
  <c r="AN245" i="1"/>
  <c r="AS245" i="1" s="1"/>
  <c r="AH245" i="1"/>
  <c r="AG245" i="1" s="1"/>
  <c r="B245" i="1"/>
  <c r="C245" i="1" s="1"/>
  <c r="AT244" i="1"/>
  <c r="AR244" i="1"/>
  <c r="AQ244" i="1"/>
  <c r="AN244" i="1"/>
  <c r="AS244" i="1" s="1"/>
  <c r="AH244" i="1"/>
  <c r="AG244" i="1" s="1"/>
  <c r="B244" i="1"/>
  <c r="C244" i="1" s="1"/>
  <c r="AT243" i="1"/>
  <c r="AR243" i="1"/>
  <c r="AQ243" i="1"/>
  <c r="AN243" i="1"/>
  <c r="AS243" i="1" s="1"/>
  <c r="AH243" i="1"/>
  <c r="AG243" i="1" s="1"/>
  <c r="B243" i="1"/>
  <c r="C243" i="1" s="1"/>
  <c r="AT242" i="1"/>
  <c r="AR242" i="1"/>
  <c r="AQ242" i="1"/>
  <c r="AN242" i="1"/>
  <c r="AS242" i="1" s="1"/>
  <c r="AH242" i="1"/>
  <c r="AG242" i="1" s="1"/>
  <c r="B242" i="1"/>
  <c r="C242" i="1" s="1"/>
  <c r="AT241" i="1"/>
  <c r="AR241" i="1"/>
  <c r="AQ241" i="1"/>
  <c r="AN241" i="1"/>
  <c r="AS241" i="1" s="1"/>
  <c r="AH241" i="1"/>
  <c r="AG241" i="1" s="1"/>
  <c r="B241" i="1"/>
  <c r="C241" i="1" s="1"/>
  <c r="AT240" i="1"/>
  <c r="AR240" i="1"/>
  <c r="AQ240" i="1"/>
  <c r="AN240" i="1"/>
  <c r="AS240" i="1" s="1"/>
  <c r="AH240" i="1"/>
  <c r="AG240" i="1" s="1"/>
  <c r="B240" i="1"/>
  <c r="C240" i="1" s="1"/>
  <c r="AT239" i="1"/>
  <c r="AN239" i="1"/>
  <c r="AS239" i="1" s="1"/>
  <c r="AM239" i="1"/>
  <c r="AH239" i="1"/>
  <c r="AG239" i="1" s="1"/>
  <c r="AT238" i="1"/>
  <c r="AR238" i="1"/>
  <c r="AQ238" i="1"/>
  <c r="AN238" i="1"/>
  <c r="AS238" i="1" s="1"/>
  <c r="AJ238" i="1"/>
  <c r="AM238" i="1" s="1"/>
  <c r="AH238" i="1"/>
  <c r="X238" i="1" s="1"/>
  <c r="AG238" i="1"/>
  <c r="D238" i="1"/>
  <c r="AW238" i="1" s="1"/>
  <c r="B238" i="1"/>
  <c r="C238" i="1" s="1"/>
  <c r="AT237" i="1"/>
  <c r="AN237" i="1"/>
  <c r="AS237" i="1" s="1"/>
  <c r="AM237" i="1"/>
  <c r="AH237" i="1"/>
  <c r="AG237" i="1" s="1"/>
  <c r="V237" i="1"/>
  <c r="AT236" i="1"/>
  <c r="AS236" i="1"/>
  <c r="AQ236" i="1"/>
  <c r="AR236" i="1" s="1"/>
  <c r="AO236" i="1"/>
  <c r="AN236" i="1"/>
  <c r="AP236" i="1" s="1"/>
  <c r="AJ236" i="1"/>
  <c r="AM236" i="1" s="1"/>
  <c r="AH236" i="1"/>
  <c r="AG236" i="1"/>
  <c r="X236" i="1"/>
  <c r="AC236" i="1" s="1"/>
  <c r="D236" i="1"/>
  <c r="AF236" i="1" s="1"/>
  <c r="B236" i="1"/>
  <c r="C236" i="1" s="1"/>
  <c r="AT235" i="1"/>
  <c r="AQ235" i="1"/>
  <c r="AR235" i="1" s="1"/>
  <c r="AN235" i="1"/>
  <c r="AH235" i="1"/>
  <c r="AG235" i="1"/>
  <c r="AO235" i="1" s="1"/>
  <c r="X235" i="1"/>
  <c r="C235" i="1"/>
  <c r="B235" i="1"/>
  <c r="AT234" i="1"/>
  <c r="AQ234" i="1"/>
  <c r="AR234" i="1" s="1"/>
  <c r="AN234" i="1"/>
  <c r="AH234" i="1"/>
  <c r="AG234" i="1" s="1"/>
  <c r="AO234" i="1" s="1"/>
  <c r="B234" i="1"/>
  <c r="C234" i="1" s="1"/>
  <c r="AT233" i="1"/>
  <c r="AQ233" i="1"/>
  <c r="AR233" i="1" s="1"/>
  <c r="AN233" i="1"/>
  <c r="AH233" i="1"/>
  <c r="AG233" i="1"/>
  <c r="AO233" i="1" s="1"/>
  <c r="X233" i="1"/>
  <c r="C233" i="1"/>
  <c r="B233" i="1"/>
  <c r="AT232" i="1"/>
  <c r="AQ232" i="1"/>
  <c r="AR232" i="1" s="1"/>
  <c r="AN232" i="1"/>
  <c r="AH232" i="1"/>
  <c r="AG232" i="1" s="1"/>
  <c r="AO232" i="1" s="1"/>
  <c r="X232" i="1"/>
  <c r="B232" i="1"/>
  <c r="C232" i="1" s="1"/>
  <c r="AT231" i="1"/>
  <c r="AQ231" i="1"/>
  <c r="AR231" i="1" s="1"/>
  <c r="AN231" i="1"/>
  <c r="AH231" i="1"/>
  <c r="AG231" i="1"/>
  <c r="AO231" i="1" s="1"/>
  <c r="X231" i="1"/>
  <c r="C231" i="1"/>
  <c r="B231" i="1"/>
  <c r="AT230" i="1"/>
  <c r="AQ230" i="1"/>
  <c r="AR230" i="1" s="1"/>
  <c r="AN230" i="1"/>
  <c r="AH230" i="1"/>
  <c r="AG230" i="1" s="1"/>
  <c r="AO230" i="1" s="1"/>
  <c r="B230" i="1"/>
  <c r="C230" i="1" s="1"/>
  <c r="AT229" i="1"/>
  <c r="AQ229" i="1"/>
  <c r="AR229" i="1" s="1"/>
  <c r="AN229" i="1"/>
  <c r="AH229" i="1"/>
  <c r="AG229" i="1"/>
  <c r="AO229" i="1" s="1"/>
  <c r="X229" i="1"/>
  <c r="C229" i="1"/>
  <c r="B229" i="1"/>
  <c r="AT228" i="1"/>
  <c r="AQ228" i="1"/>
  <c r="AR228" i="1" s="1"/>
  <c r="AN228" i="1"/>
  <c r="AM228" i="1"/>
  <c r="AH228" i="1"/>
  <c r="AG228" i="1"/>
  <c r="AO228" i="1" s="1"/>
  <c r="X228" i="1"/>
  <c r="AT227" i="1"/>
  <c r="AQ227" i="1"/>
  <c r="AR227" i="1" s="1"/>
  <c r="AN227" i="1"/>
  <c r="AJ227" i="1"/>
  <c r="AM227" i="1" s="1"/>
  <c r="AH227" i="1"/>
  <c r="AG227" i="1"/>
  <c r="X227" i="1"/>
  <c r="AC227" i="1" s="1"/>
  <c r="D227" i="1"/>
  <c r="AF227" i="1" s="1"/>
  <c r="C227" i="1"/>
  <c r="B227" i="1"/>
  <c r="AT226" i="1"/>
  <c r="AQ226" i="1"/>
  <c r="AR226" i="1" s="1"/>
  <c r="AN226" i="1"/>
  <c r="AH226" i="1"/>
  <c r="AG226" i="1" s="1"/>
  <c r="AO226" i="1" s="1"/>
  <c r="B226" i="1"/>
  <c r="C226" i="1" s="1"/>
  <c r="AT225" i="1"/>
  <c r="AQ225" i="1"/>
  <c r="AR225" i="1" s="1"/>
  <c r="AN225" i="1"/>
  <c r="AH225" i="1"/>
  <c r="AG225" i="1"/>
  <c r="AO225" i="1" s="1"/>
  <c r="X225" i="1"/>
  <c r="C225" i="1"/>
  <c r="B225" i="1"/>
  <c r="AT224" i="1"/>
  <c r="AQ224" i="1"/>
  <c r="AR224" i="1" s="1"/>
  <c r="AN224" i="1"/>
  <c r="AH224" i="1"/>
  <c r="AG224" i="1" s="1"/>
  <c r="AO224" i="1" s="1"/>
  <c r="X224" i="1"/>
  <c r="B224" i="1"/>
  <c r="C224" i="1" s="1"/>
  <c r="AT223" i="1"/>
  <c r="AQ223" i="1"/>
  <c r="AR223" i="1" s="1"/>
  <c r="AN223" i="1"/>
  <c r="AH223" i="1"/>
  <c r="AG223" i="1"/>
  <c r="AO223" i="1" s="1"/>
  <c r="X223" i="1"/>
  <c r="C223" i="1"/>
  <c r="B223" i="1"/>
  <c r="AT222" i="1"/>
  <c r="AQ222" i="1"/>
  <c r="AR222" i="1" s="1"/>
  <c r="AN222" i="1"/>
  <c r="AH222" i="1"/>
  <c r="AG222" i="1" s="1"/>
  <c r="AO222" i="1" s="1"/>
  <c r="B222" i="1"/>
  <c r="C222" i="1" s="1"/>
  <c r="AT221" i="1"/>
  <c r="AS221" i="1"/>
  <c r="AN221" i="1"/>
  <c r="AM221" i="1"/>
  <c r="AH221" i="1"/>
  <c r="AG221" i="1" s="1"/>
  <c r="AO221" i="1" s="1"/>
  <c r="X221" i="1"/>
  <c r="AT220" i="1"/>
  <c r="AS220" i="1"/>
  <c r="AQ220" i="1"/>
  <c r="AR220" i="1" s="1"/>
  <c r="AO220" i="1"/>
  <c r="AN220" i="1"/>
  <c r="AP220" i="1" s="1"/>
  <c r="AJ220" i="1"/>
  <c r="AM220" i="1" s="1"/>
  <c r="AH220" i="1"/>
  <c r="AG220" i="1"/>
  <c r="X220" i="1"/>
  <c r="AC220" i="1" s="1"/>
  <c r="D220" i="1"/>
  <c r="AF220" i="1" s="1"/>
  <c r="B220" i="1"/>
  <c r="C220" i="1" s="1"/>
  <c r="AT219" i="1"/>
  <c r="AN219" i="1"/>
  <c r="AS219" i="1" s="1"/>
  <c r="AM219" i="1"/>
  <c r="AH219" i="1"/>
  <c r="AG219" i="1" s="1"/>
  <c r="AO219" i="1" s="1"/>
  <c r="AT218" i="1"/>
  <c r="AS218" i="1"/>
  <c r="AQ218" i="1"/>
  <c r="AR218" i="1" s="1"/>
  <c r="AO218" i="1"/>
  <c r="AN218" i="1"/>
  <c r="AP218" i="1" s="1"/>
  <c r="AJ218" i="1"/>
  <c r="AM218" i="1" s="1"/>
  <c r="AH218" i="1"/>
  <c r="AG218" i="1"/>
  <c r="X218" i="1"/>
  <c r="AC218" i="1" s="1"/>
  <c r="D218" i="1"/>
  <c r="AF218" i="1" s="1"/>
  <c r="B218" i="1"/>
  <c r="C218" i="1" s="1"/>
  <c r="AT217" i="1"/>
  <c r="AS217" i="1"/>
  <c r="AN217" i="1"/>
  <c r="AM217" i="1"/>
  <c r="AH217" i="1"/>
  <c r="AG217" i="1" s="1"/>
  <c r="AO217" i="1" s="1"/>
  <c r="X217" i="1"/>
  <c r="AT216" i="1"/>
  <c r="AS216" i="1"/>
  <c r="AQ216" i="1"/>
  <c r="AR216" i="1" s="1"/>
  <c r="AO216" i="1"/>
  <c r="AN216" i="1"/>
  <c r="AP216" i="1" s="1"/>
  <c r="AJ216" i="1"/>
  <c r="AM216" i="1" s="1"/>
  <c r="AH216" i="1"/>
  <c r="AG216" i="1"/>
  <c r="X216" i="1"/>
  <c r="AC216" i="1" s="1"/>
  <c r="D216" i="1"/>
  <c r="AF216" i="1" s="1"/>
  <c r="B216" i="1"/>
  <c r="C216" i="1" s="1"/>
  <c r="AT215" i="1"/>
  <c r="AN215" i="1"/>
  <c r="AS215" i="1" s="1"/>
  <c r="AM215" i="1"/>
  <c r="AH215" i="1"/>
  <c r="AG215" i="1" s="1"/>
  <c r="AO215" i="1" s="1"/>
  <c r="AT214" i="1"/>
  <c r="AS214" i="1"/>
  <c r="AQ214" i="1"/>
  <c r="AR214" i="1" s="1"/>
  <c r="AO214" i="1"/>
  <c r="AN214" i="1"/>
  <c r="AP214" i="1" s="1"/>
  <c r="AJ214" i="1"/>
  <c r="AM214" i="1" s="1"/>
  <c r="AH214" i="1"/>
  <c r="AG214" i="1"/>
  <c r="X214" i="1"/>
  <c r="AC214" i="1" s="1"/>
  <c r="D214" i="1"/>
  <c r="AF214" i="1" s="1"/>
  <c r="B214" i="1"/>
  <c r="C214" i="1" s="1"/>
  <c r="AT213" i="1"/>
  <c r="AQ213" i="1"/>
  <c r="AR213" i="1" s="1"/>
  <c r="AN213" i="1"/>
  <c r="AH213" i="1"/>
  <c r="AG213" i="1"/>
  <c r="AO213" i="1" s="1"/>
  <c r="X213" i="1"/>
  <c r="C213" i="1"/>
  <c r="B213" i="1"/>
  <c r="AT212" i="1"/>
  <c r="AQ212" i="1"/>
  <c r="AR212" i="1" s="1"/>
  <c r="AN212" i="1"/>
  <c r="AM212" i="1"/>
  <c r="AH212" i="1"/>
  <c r="AG212" i="1"/>
  <c r="AO212" i="1" s="1"/>
  <c r="X212" i="1"/>
  <c r="AT211" i="1"/>
  <c r="AQ211" i="1"/>
  <c r="AR211" i="1" s="1"/>
  <c r="AN211" i="1"/>
  <c r="AJ211" i="1"/>
  <c r="AM211" i="1" s="1"/>
  <c r="AH211" i="1"/>
  <c r="AG211" i="1"/>
  <c r="X211" i="1"/>
  <c r="AC211" i="1" s="1"/>
  <c r="D211" i="1"/>
  <c r="AF211" i="1" s="1"/>
  <c r="C211" i="1"/>
  <c r="B211" i="1"/>
  <c r="AT210" i="1"/>
  <c r="AQ210" i="1"/>
  <c r="AR210" i="1" s="1"/>
  <c r="AN210" i="1"/>
  <c r="AM210" i="1"/>
  <c r="AH210" i="1"/>
  <c r="AG210" i="1"/>
  <c r="AO210" i="1" s="1"/>
  <c r="X210" i="1"/>
  <c r="AT209" i="1"/>
  <c r="AQ209" i="1"/>
  <c r="AR209" i="1" s="1"/>
  <c r="AN209" i="1"/>
  <c r="AJ209" i="1"/>
  <c r="AM209" i="1" s="1"/>
  <c r="AH209" i="1"/>
  <c r="AG209" i="1"/>
  <c r="X209" i="1"/>
  <c r="AC209" i="1" s="1"/>
  <c r="D209" i="1"/>
  <c r="AF209" i="1" s="1"/>
  <c r="C209" i="1"/>
  <c r="B209" i="1"/>
  <c r="AT208" i="1"/>
  <c r="AQ208" i="1"/>
  <c r="AR208" i="1" s="1"/>
  <c r="AN208" i="1"/>
  <c r="AH208" i="1"/>
  <c r="AG208" i="1" s="1"/>
  <c r="AO208" i="1" s="1"/>
  <c r="X208" i="1"/>
  <c r="B208" i="1"/>
  <c r="C208" i="1" s="1"/>
  <c r="AT207" i="1"/>
  <c r="AN207" i="1"/>
  <c r="AS207" i="1" s="1"/>
  <c r="AM207" i="1"/>
  <c r="AH207" i="1"/>
  <c r="AG207" i="1" s="1"/>
  <c r="AO207" i="1" s="1"/>
  <c r="AT206" i="1"/>
  <c r="AS206" i="1"/>
  <c r="AQ206" i="1"/>
  <c r="AR206" i="1" s="1"/>
  <c r="AO206" i="1"/>
  <c r="AN206" i="1"/>
  <c r="AP206" i="1" s="1"/>
  <c r="AJ206" i="1"/>
  <c r="AM206" i="1" s="1"/>
  <c r="AH206" i="1"/>
  <c r="AG206" i="1"/>
  <c r="X206" i="1"/>
  <c r="AC206" i="1" s="1"/>
  <c r="D206" i="1"/>
  <c r="AF206" i="1" s="1"/>
  <c r="B206" i="1"/>
  <c r="C206" i="1" s="1"/>
  <c r="AT205" i="1"/>
  <c r="AS205" i="1"/>
  <c r="AN205" i="1"/>
  <c r="AM205" i="1"/>
  <c r="AH205" i="1"/>
  <c r="AG205" i="1" s="1"/>
  <c r="AO205" i="1" s="1"/>
  <c r="X205" i="1"/>
  <c r="AT204" i="1"/>
  <c r="AS204" i="1"/>
  <c r="AQ204" i="1"/>
  <c r="AR204" i="1" s="1"/>
  <c r="AO204" i="1"/>
  <c r="AN204" i="1"/>
  <c r="AP204" i="1" s="1"/>
  <c r="AJ204" i="1"/>
  <c r="AM204" i="1" s="1"/>
  <c r="AH204" i="1"/>
  <c r="AG204" i="1"/>
  <c r="X204" i="1"/>
  <c r="AC204" i="1" s="1"/>
  <c r="D204" i="1"/>
  <c r="AF204" i="1" s="1"/>
  <c r="B204" i="1"/>
  <c r="C204" i="1" s="1"/>
  <c r="AT203" i="1"/>
  <c r="AQ203" i="1"/>
  <c r="AR203" i="1" s="1"/>
  <c r="AN203" i="1"/>
  <c r="AH203" i="1"/>
  <c r="AG203" i="1"/>
  <c r="AO203" i="1" s="1"/>
  <c r="X203" i="1"/>
  <c r="C203" i="1"/>
  <c r="B203" i="1"/>
  <c r="AT202" i="1"/>
  <c r="AQ202" i="1"/>
  <c r="AR202" i="1" s="1"/>
  <c r="AN202" i="1"/>
  <c r="AM202" i="1"/>
  <c r="AH202" i="1"/>
  <c r="AG202" i="1"/>
  <c r="AO202" i="1" s="1"/>
  <c r="X202" i="1"/>
  <c r="AT201" i="1"/>
  <c r="AQ201" i="1"/>
  <c r="AR201" i="1" s="1"/>
  <c r="AN201" i="1"/>
  <c r="AJ201" i="1"/>
  <c r="AM201" i="1" s="1"/>
  <c r="AH201" i="1"/>
  <c r="AG201" i="1"/>
  <c r="X201" i="1"/>
  <c r="AC201" i="1" s="1"/>
  <c r="D201" i="1"/>
  <c r="AF201" i="1" s="1"/>
  <c r="C201" i="1"/>
  <c r="B201" i="1"/>
  <c r="AT200" i="1"/>
  <c r="AQ200" i="1"/>
  <c r="AR200" i="1" s="1"/>
  <c r="AN200" i="1"/>
  <c r="AH200" i="1"/>
  <c r="AG200" i="1" s="1"/>
  <c r="AO200" i="1" s="1"/>
  <c r="X200" i="1"/>
  <c r="B200" i="1"/>
  <c r="C200" i="1" s="1"/>
  <c r="AT199" i="1"/>
  <c r="AQ199" i="1"/>
  <c r="AR199" i="1" s="1"/>
  <c r="AN199" i="1"/>
  <c r="AH199" i="1"/>
  <c r="AG199" i="1"/>
  <c r="AO199" i="1" s="1"/>
  <c r="X199" i="1"/>
  <c r="C199" i="1"/>
  <c r="B199" i="1"/>
  <c r="AT198" i="1"/>
  <c r="AQ198" i="1"/>
  <c r="AR198" i="1" s="1"/>
  <c r="AN198" i="1"/>
  <c r="AH198" i="1"/>
  <c r="AG198" i="1" s="1"/>
  <c r="AO198" i="1" s="1"/>
  <c r="B198" i="1"/>
  <c r="C198" i="1" s="1"/>
  <c r="AT197" i="1"/>
  <c r="AQ197" i="1"/>
  <c r="AR197" i="1" s="1"/>
  <c r="AN197" i="1"/>
  <c r="AH197" i="1"/>
  <c r="AG197" i="1"/>
  <c r="AO197" i="1" s="1"/>
  <c r="X197" i="1"/>
  <c r="C197" i="1"/>
  <c r="B197" i="1"/>
  <c r="AT196" i="1"/>
  <c r="AQ196" i="1"/>
  <c r="AR196" i="1" s="1"/>
  <c r="AN196" i="1"/>
  <c r="AH196" i="1"/>
  <c r="AG196" i="1" s="1"/>
  <c r="AO196" i="1" s="1"/>
  <c r="X196" i="1"/>
  <c r="B196" i="1"/>
  <c r="C196" i="1" s="1"/>
  <c r="AT195" i="1"/>
  <c r="AQ195" i="1"/>
  <c r="AR195" i="1" s="1"/>
  <c r="AN195" i="1"/>
  <c r="AH195" i="1"/>
  <c r="AG195" i="1"/>
  <c r="AO195" i="1" s="1"/>
  <c r="X195" i="1"/>
  <c r="C195" i="1"/>
  <c r="B195" i="1"/>
  <c r="AT194" i="1"/>
  <c r="AQ194" i="1"/>
  <c r="AR194" i="1" s="1"/>
  <c r="AN194" i="1"/>
  <c r="AH194" i="1"/>
  <c r="AG194" i="1" s="1"/>
  <c r="AO194" i="1" s="1"/>
  <c r="B194" i="1"/>
  <c r="C194" i="1" s="1"/>
  <c r="AT193" i="1"/>
  <c r="AQ193" i="1"/>
  <c r="AR193" i="1" s="1"/>
  <c r="AN193" i="1"/>
  <c r="AH193" i="1"/>
  <c r="AG193" i="1"/>
  <c r="AO193" i="1" s="1"/>
  <c r="X193" i="1"/>
  <c r="C193" i="1"/>
  <c r="B193" i="1"/>
  <c r="AT192" i="1"/>
  <c r="AQ192" i="1"/>
  <c r="AR192" i="1" s="1"/>
  <c r="AN192" i="1"/>
  <c r="AH192" i="1"/>
  <c r="AG192" i="1" s="1"/>
  <c r="AO192" i="1" s="1"/>
  <c r="X192" i="1"/>
  <c r="B192" i="1"/>
  <c r="C192" i="1" s="1"/>
  <c r="AT191" i="1"/>
  <c r="AQ191" i="1"/>
  <c r="AR191" i="1" s="1"/>
  <c r="AN191" i="1"/>
  <c r="AH191" i="1"/>
  <c r="AG191" i="1"/>
  <c r="AO191" i="1" s="1"/>
  <c r="X191" i="1"/>
  <c r="C191" i="1"/>
  <c r="B191" i="1"/>
  <c r="AT190" i="1"/>
  <c r="AQ190" i="1"/>
  <c r="AR190" i="1" s="1"/>
  <c r="AN190" i="1"/>
  <c r="AM190" i="1"/>
  <c r="AH190" i="1"/>
  <c r="AG190" i="1"/>
  <c r="AO190" i="1" s="1"/>
  <c r="X190" i="1"/>
  <c r="AT189" i="1"/>
  <c r="AQ189" i="1"/>
  <c r="AR189" i="1" s="1"/>
  <c r="AN189" i="1"/>
  <c r="AJ189" i="1"/>
  <c r="AM189" i="1" s="1"/>
  <c r="AH189" i="1"/>
  <c r="AG189" i="1"/>
  <c r="X189" i="1"/>
  <c r="AC189" i="1" s="1"/>
  <c r="D189" i="1"/>
  <c r="AF189" i="1" s="1"/>
  <c r="C189" i="1"/>
  <c r="B189" i="1"/>
  <c r="AT188" i="1"/>
  <c r="AQ188" i="1"/>
  <c r="AR188" i="1" s="1"/>
  <c r="AN188" i="1"/>
  <c r="AH188" i="1"/>
  <c r="AG188" i="1" s="1"/>
  <c r="AO188" i="1" s="1"/>
  <c r="X188" i="1"/>
  <c r="B188" i="1"/>
  <c r="C188" i="1" s="1"/>
  <c r="AT187" i="1"/>
  <c r="AQ187" i="1"/>
  <c r="AR187" i="1" s="1"/>
  <c r="AN187" i="1"/>
  <c r="AH187" i="1"/>
  <c r="AG187" i="1"/>
  <c r="AO187" i="1" s="1"/>
  <c r="X187" i="1"/>
  <c r="C187" i="1"/>
  <c r="B187" i="1"/>
  <c r="AT186" i="1"/>
  <c r="AQ186" i="1"/>
  <c r="AR186" i="1" s="1"/>
  <c r="AN186" i="1"/>
  <c r="AH186" i="1"/>
  <c r="AG186" i="1" s="1"/>
  <c r="AO186" i="1" s="1"/>
  <c r="B186" i="1"/>
  <c r="C186" i="1" s="1"/>
  <c r="AT185" i="1"/>
  <c r="AQ185" i="1"/>
  <c r="AR185" i="1" s="1"/>
  <c r="AN185" i="1"/>
  <c r="AH185" i="1"/>
  <c r="AG185" i="1"/>
  <c r="AO185" i="1" s="1"/>
  <c r="X185" i="1"/>
  <c r="C185" i="1"/>
  <c r="B185" i="1"/>
  <c r="AT184" i="1"/>
  <c r="AQ184" i="1"/>
  <c r="AR184" i="1" s="1"/>
  <c r="AN184" i="1"/>
  <c r="AH184" i="1"/>
  <c r="AG184" i="1" s="1"/>
  <c r="AO184" i="1" s="1"/>
  <c r="X184" i="1"/>
  <c r="B184" i="1"/>
  <c r="C184" i="1" s="1"/>
  <c r="AT183" i="1"/>
  <c r="AQ183" i="1"/>
  <c r="AR183" i="1" s="1"/>
  <c r="AN183" i="1"/>
  <c r="AH183" i="1"/>
  <c r="AG183" i="1"/>
  <c r="AO183" i="1" s="1"/>
  <c r="X183" i="1"/>
  <c r="C183" i="1"/>
  <c r="B183" i="1"/>
  <c r="AT182" i="1"/>
  <c r="AQ182" i="1"/>
  <c r="AR182" i="1" s="1"/>
  <c r="AN182" i="1"/>
  <c r="AH182" i="1"/>
  <c r="AG182" i="1" s="1"/>
  <c r="AO182" i="1" s="1"/>
  <c r="B182" i="1"/>
  <c r="C182" i="1" s="1"/>
  <c r="AT181" i="1"/>
  <c r="AQ181" i="1"/>
  <c r="AR181" i="1" s="1"/>
  <c r="AN181" i="1"/>
  <c r="AH181" i="1"/>
  <c r="AG181" i="1"/>
  <c r="AO181" i="1" s="1"/>
  <c r="X181" i="1"/>
  <c r="C181" i="1"/>
  <c r="B181" i="1"/>
  <c r="AT180" i="1"/>
  <c r="AQ180" i="1"/>
  <c r="AR180" i="1" s="1"/>
  <c r="AN180" i="1"/>
  <c r="AH180" i="1"/>
  <c r="AG180" i="1" s="1"/>
  <c r="AO180" i="1" s="1"/>
  <c r="X180" i="1"/>
  <c r="B180" i="1"/>
  <c r="C180" i="1" s="1"/>
  <c r="AT179" i="1"/>
  <c r="AQ179" i="1"/>
  <c r="AR179" i="1" s="1"/>
  <c r="AN179" i="1"/>
  <c r="AH179" i="1"/>
  <c r="AG179" i="1"/>
  <c r="AO179" i="1" s="1"/>
  <c r="X179" i="1"/>
  <c r="C179" i="1"/>
  <c r="B179" i="1"/>
  <c r="AT178" i="1"/>
  <c r="AQ178" i="1"/>
  <c r="AR178" i="1" s="1"/>
  <c r="AN178" i="1"/>
  <c r="AM178" i="1"/>
  <c r="AH178" i="1"/>
  <c r="AG178" i="1"/>
  <c r="AO178" i="1" s="1"/>
  <c r="X178" i="1"/>
  <c r="AT177" i="1"/>
  <c r="AQ177" i="1"/>
  <c r="AR177" i="1" s="1"/>
  <c r="AN177" i="1"/>
  <c r="AJ177" i="1"/>
  <c r="AM177" i="1" s="1"/>
  <c r="AH177" i="1"/>
  <c r="AG177" i="1"/>
  <c r="X177" i="1"/>
  <c r="AC177" i="1" s="1"/>
  <c r="D177" i="1"/>
  <c r="AF177" i="1" s="1"/>
  <c r="C177" i="1"/>
  <c r="B177" i="1"/>
  <c r="AT176" i="1"/>
  <c r="AQ176" i="1"/>
  <c r="AR176" i="1" s="1"/>
  <c r="AN176" i="1"/>
  <c r="AH176" i="1"/>
  <c r="AG176" i="1" s="1"/>
  <c r="AO176" i="1" s="1"/>
  <c r="X176" i="1"/>
  <c r="B176" i="1"/>
  <c r="C176" i="1" s="1"/>
  <c r="AT175" i="1"/>
  <c r="AQ175" i="1"/>
  <c r="AR175" i="1" s="1"/>
  <c r="AN175" i="1"/>
  <c r="AH175" i="1"/>
  <c r="AG175" i="1"/>
  <c r="AO175" i="1" s="1"/>
  <c r="X175" i="1"/>
  <c r="C175" i="1"/>
  <c r="B175" i="1"/>
  <c r="AT174" i="1"/>
  <c r="AQ174" i="1"/>
  <c r="AR174" i="1" s="1"/>
  <c r="AN174" i="1"/>
  <c r="AH174" i="1"/>
  <c r="AG174" i="1" s="1"/>
  <c r="AO174" i="1" s="1"/>
  <c r="B174" i="1"/>
  <c r="C174" i="1" s="1"/>
  <c r="AT173" i="1"/>
  <c r="AQ173" i="1"/>
  <c r="AR173" i="1" s="1"/>
  <c r="AN173" i="1"/>
  <c r="AH173" i="1"/>
  <c r="AG173" i="1"/>
  <c r="AO173" i="1" s="1"/>
  <c r="X173" i="1"/>
  <c r="C173" i="1"/>
  <c r="B173" i="1"/>
  <c r="AT172" i="1"/>
  <c r="AQ172" i="1"/>
  <c r="AR172" i="1" s="1"/>
  <c r="AN172" i="1"/>
  <c r="AH172" i="1"/>
  <c r="AG172" i="1" s="1"/>
  <c r="AO172" i="1" s="1"/>
  <c r="X172" i="1"/>
  <c r="B172" i="1"/>
  <c r="C172" i="1" s="1"/>
  <c r="AT171" i="1"/>
  <c r="AQ171" i="1"/>
  <c r="AR171" i="1" s="1"/>
  <c r="AN171" i="1"/>
  <c r="AH171" i="1"/>
  <c r="AG171" i="1"/>
  <c r="AO171" i="1" s="1"/>
  <c r="X171" i="1"/>
  <c r="C171" i="1"/>
  <c r="B171" i="1"/>
  <c r="AT170" i="1"/>
  <c r="AQ170" i="1"/>
  <c r="AR170" i="1" s="1"/>
  <c r="AN170" i="1"/>
  <c r="AH170" i="1"/>
  <c r="AG170" i="1" s="1"/>
  <c r="AO170" i="1" s="1"/>
  <c r="B170" i="1"/>
  <c r="C170" i="1" s="1"/>
  <c r="AT169" i="1"/>
  <c r="AQ169" i="1"/>
  <c r="AR169" i="1" s="1"/>
  <c r="AN169" i="1"/>
  <c r="AH169" i="1"/>
  <c r="AG169" i="1"/>
  <c r="AO169" i="1" s="1"/>
  <c r="X169" i="1"/>
  <c r="C169" i="1"/>
  <c r="B169" i="1"/>
  <c r="AT168" i="1"/>
  <c r="AQ168" i="1"/>
  <c r="AR168" i="1" s="1"/>
  <c r="AN168" i="1"/>
  <c r="AH168" i="1"/>
  <c r="AG168" i="1" s="1"/>
  <c r="AO168" i="1" s="1"/>
  <c r="X168" i="1"/>
  <c r="B168" i="1"/>
  <c r="C168" i="1" s="1"/>
  <c r="AT167" i="1"/>
  <c r="AN167" i="1"/>
  <c r="AS167" i="1" s="1"/>
  <c r="AM167" i="1"/>
  <c r="AH167" i="1"/>
  <c r="AG167" i="1" s="1"/>
  <c r="AO167" i="1" s="1"/>
  <c r="AT166" i="1"/>
  <c r="AS166" i="1"/>
  <c r="AQ166" i="1"/>
  <c r="AR166" i="1" s="1"/>
  <c r="AO166" i="1"/>
  <c r="AN166" i="1"/>
  <c r="AP166" i="1" s="1"/>
  <c r="AJ166" i="1"/>
  <c r="AM166" i="1" s="1"/>
  <c r="AH166" i="1"/>
  <c r="AG166" i="1"/>
  <c r="X166" i="1"/>
  <c r="AC166" i="1" s="1"/>
  <c r="D166" i="1"/>
  <c r="AF166" i="1" s="1"/>
  <c r="B166" i="1"/>
  <c r="C166" i="1" s="1"/>
  <c r="AT165" i="1"/>
  <c r="AQ165" i="1"/>
  <c r="AR165" i="1" s="1"/>
  <c r="AN165" i="1"/>
  <c r="AH165" i="1"/>
  <c r="AG165" i="1"/>
  <c r="AO165" i="1" s="1"/>
  <c r="X165" i="1"/>
  <c r="C165" i="1"/>
  <c r="B165" i="1"/>
  <c r="AT164" i="1"/>
  <c r="AQ164" i="1"/>
  <c r="AR164" i="1" s="1"/>
  <c r="AN164" i="1"/>
  <c r="AH164" i="1"/>
  <c r="AG164" i="1" s="1"/>
  <c r="AO164" i="1" s="1"/>
  <c r="X164" i="1"/>
  <c r="B164" i="1"/>
  <c r="C164" i="1" s="1"/>
  <c r="AT163" i="1"/>
  <c r="AQ163" i="1"/>
  <c r="AR163" i="1" s="1"/>
  <c r="AN163" i="1"/>
  <c r="AH163" i="1"/>
  <c r="AG163" i="1"/>
  <c r="AO163" i="1" s="1"/>
  <c r="X163" i="1"/>
  <c r="C163" i="1"/>
  <c r="B163" i="1"/>
  <c r="AT162" i="1"/>
  <c r="AQ162" i="1"/>
  <c r="AR162" i="1" s="1"/>
  <c r="AN162" i="1"/>
  <c r="AH162" i="1"/>
  <c r="AG162" i="1" s="1"/>
  <c r="AO162" i="1" s="1"/>
  <c r="B162" i="1"/>
  <c r="C162" i="1" s="1"/>
  <c r="AT161" i="1"/>
  <c r="AQ161" i="1"/>
  <c r="AR161" i="1" s="1"/>
  <c r="AN161" i="1"/>
  <c r="AH161" i="1"/>
  <c r="AG161" i="1"/>
  <c r="AO161" i="1" s="1"/>
  <c r="X161" i="1"/>
  <c r="C161" i="1"/>
  <c r="B161" i="1"/>
  <c r="AT160" i="1"/>
  <c r="AQ160" i="1"/>
  <c r="AR160" i="1" s="1"/>
  <c r="AN160" i="1"/>
  <c r="AH160" i="1"/>
  <c r="AG160" i="1" s="1"/>
  <c r="AO160" i="1" s="1"/>
  <c r="X160" i="1"/>
  <c r="B160" i="1"/>
  <c r="C160" i="1" s="1"/>
  <c r="AT159" i="1"/>
  <c r="AN159" i="1"/>
  <c r="AS159" i="1" s="1"/>
  <c r="AM159" i="1"/>
  <c r="AH159" i="1"/>
  <c r="AG159" i="1" s="1"/>
  <c r="AO159" i="1" s="1"/>
  <c r="AT158" i="1"/>
  <c r="AS158" i="1"/>
  <c r="AQ158" i="1"/>
  <c r="AR158" i="1" s="1"/>
  <c r="AO158" i="1"/>
  <c r="AN158" i="1"/>
  <c r="AP158" i="1" s="1"/>
  <c r="AJ158" i="1"/>
  <c r="AM158" i="1" s="1"/>
  <c r="AH158" i="1"/>
  <c r="AG158" i="1"/>
  <c r="X158" i="1"/>
  <c r="AC158" i="1" s="1"/>
  <c r="D158" i="1"/>
  <c r="AF158" i="1" s="1"/>
  <c r="B158" i="1"/>
  <c r="C158" i="1" s="1"/>
  <c r="AT157" i="1"/>
  <c r="AQ157" i="1"/>
  <c r="AR157" i="1" s="1"/>
  <c r="AN157" i="1"/>
  <c r="AH157" i="1"/>
  <c r="AG157" i="1"/>
  <c r="AO157" i="1" s="1"/>
  <c r="X157" i="1"/>
  <c r="C157" i="1"/>
  <c r="B157" i="1"/>
  <c r="AT156" i="1"/>
  <c r="AQ156" i="1"/>
  <c r="AR156" i="1" s="1"/>
  <c r="AN156" i="1"/>
  <c r="AH156" i="1"/>
  <c r="AG156" i="1" s="1"/>
  <c r="AO156" i="1" s="1"/>
  <c r="X156" i="1"/>
  <c r="B156" i="1"/>
  <c r="C156" i="1" s="1"/>
  <c r="AT155" i="1"/>
  <c r="AQ155" i="1"/>
  <c r="AR155" i="1" s="1"/>
  <c r="AN155" i="1"/>
  <c r="AH155" i="1"/>
  <c r="AG155" i="1"/>
  <c r="AO155" i="1" s="1"/>
  <c r="X155" i="1"/>
  <c r="C155" i="1"/>
  <c r="B155" i="1"/>
  <c r="AT154" i="1"/>
  <c r="AQ154" i="1"/>
  <c r="AR154" i="1" s="1"/>
  <c r="AN154" i="1"/>
  <c r="AH154" i="1"/>
  <c r="AG154" i="1" s="1"/>
  <c r="AO154" i="1" s="1"/>
  <c r="X154" i="1"/>
  <c r="B154" i="1"/>
  <c r="C154" i="1" s="1"/>
  <c r="AT153" i="1"/>
  <c r="AQ153" i="1"/>
  <c r="AR153" i="1" s="1"/>
  <c r="AN153" i="1"/>
  <c r="AH153" i="1"/>
  <c r="AG153" i="1"/>
  <c r="AO153" i="1" s="1"/>
  <c r="X153" i="1"/>
  <c r="C153" i="1"/>
  <c r="B153" i="1"/>
  <c r="AT152" i="1"/>
  <c r="AQ152" i="1"/>
  <c r="AR152" i="1" s="1"/>
  <c r="AN152" i="1"/>
  <c r="AH152" i="1"/>
  <c r="AG152" i="1" s="1"/>
  <c r="AO152" i="1" s="1"/>
  <c r="X152" i="1"/>
  <c r="B152" i="1"/>
  <c r="C152" i="1" s="1"/>
  <c r="AT151" i="1"/>
  <c r="AQ151" i="1"/>
  <c r="AR151" i="1" s="1"/>
  <c r="AN151" i="1"/>
  <c r="AH151" i="1"/>
  <c r="AG151" i="1"/>
  <c r="AO151" i="1" s="1"/>
  <c r="X151" i="1"/>
  <c r="C151" i="1"/>
  <c r="B151" i="1"/>
  <c r="AT150" i="1"/>
  <c r="AQ150" i="1"/>
  <c r="AR150" i="1" s="1"/>
  <c r="AN150" i="1"/>
  <c r="AH150" i="1"/>
  <c r="AG150" i="1" s="1"/>
  <c r="AO150" i="1" s="1"/>
  <c r="X150" i="1"/>
  <c r="B150" i="1"/>
  <c r="C150" i="1" s="1"/>
  <c r="AT149" i="1"/>
  <c r="AQ149" i="1"/>
  <c r="AR149" i="1" s="1"/>
  <c r="AN149" i="1"/>
  <c r="AH149" i="1"/>
  <c r="AG149" i="1"/>
  <c r="AO149" i="1" s="1"/>
  <c r="X149" i="1"/>
  <c r="C149" i="1"/>
  <c r="B149" i="1"/>
  <c r="AT148" i="1"/>
  <c r="AQ148" i="1"/>
  <c r="AR148" i="1" s="1"/>
  <c r="AN148" i="1"/>
  <c r="AH148" i="1"/>
  <c r="AG148" i="1" s="1"/>
  <c r="AO148" i="1" s="1"/>
  <c r="X148" i="1"/>
  <c r="B148" i="1"/>
  <c r="C148" i="1" s="1"/>
  <c r="AT147" i="1"/>
  <c r="AN147" i="1"/>
  <c r="AS147" i="1" s="1"/>
  <c r="AM147" i="1"/>
  <c r="AH147" i="1"/>
  <c r="AG147" i="1" s="1"/>
  <c r="AO147" i="1" s="1"/>
  <c r="X147" i="1"/>
  <c r="AT146" i="1"/>
  <c r="AS146" i="1"/>
  <c r="AQ146" i="1"/>
  <c r="AR146" i="1" s="1"/>
  <c r="AO146" i="1"/>
  <c r="AN146" i="1"/>
  <c r="AP146" i="1" s="1"/>
  <c r="AJ146" i="1"/>
  <c r="AM146" i="1" s="1"/>
  <c r="AH146" i="1"/>
  <c r="AG146" i="1"/>
  <c r="X146" i="1"/>
  <c r="AC146" i="1" s="1"/>
  <c r="D146" i="1"/>
  <c r="AF146" i="1" s="1"/>
  <c r="B146" i="1"/>
  <c r="C146" i="1" s="1"/>
  <c r="AT145" i="1"/>
  <c r="AQ145" i="1"/>
  <c r="AR145" i="1" s="1"/>
  <c r="AN145" i="1"/>
  <c r="AH145" i="1"/>
  <c r="AG145" i="1"/>
  <c r="AO145" i="1" s="1"/>
  <c r="X145" i="1"/>
  <c r="C145" i="1"/>
  <c r="B145" i="1"/>
  <c r="AT144" i="1"/>
  <c r="AQ144" i="1"/>
  <c r="AR144" i="1" s="1"/>
  <c r="AN144" i="1"/>
  <c r="AH144" i="1"/>
  <c r="AG144" i="1" s="1"/>
  <c r="AO144" i="1" s="1"/>
  <c r="X144" i="1"/>
  <c r="B144" i="1"/>
  <c r="C144" i="1" s="1"/>
  <c r="AT143" i="1"/>
  <c r="AQ143" i="1"/>
  <c r="AR143" i="1" s="1"/>
  <c r="AN143" i="1"/>
  <c r="AH143" i="1"/>
  <c r="AG143" i="1"/>
  <c r="AO143" i="1" s="1"/>
  <c r="X143" i="1"/>
  <c r="C143" i="1"/>
  <c r="B143" i="1"/>
  <c r="AT142" i="1"/>
  <c r="AQ142" i="1"/>
  <c r="AR142" i="1" s="1"/>
  <c r="AN142" i="1"/>
  <c r="AH142" i="1"/>
  <c r="AG142" i="1" s="1"/>
  <c r="AO142" i="1" s="1"/>
  <c r="X142" i="1"/>
  <c r="B142" i="1"/>
  <c r="C142" i="1" s="1"/>
  <c r="AT141" i="1"/>
  <c r="AQ141" i="1"/>
  <c r="AR141" i="1" s="1"/>
  <c r="AN141" i="1"/>
  <c r="AH141" i="1"/>
  <c r="AG141" i="1"/>
  <c r="AO141" i="1" s="1"/>
  <c r="X141" i="1"/>
  <c r="C141" i="1"/>
  <c r="B141" i="1"/>
  <c r="AT140" i="1"/>
  <c r="AQ140" i="1"/>
  <c r="AR140" i="1" s="1"/>
  <c r="AN140" i="1"/>
  <c r="AH140" i="1"/>
  <c r="AG140" i="1" s="1"/>
  <c r="AO140" i="1" s="1"/>
  <c r="X140" i="1"/>
  <c r="B140" i="1"/>
  <c r="C140" i="1" s="1"/>
  <c r="AT139" i="1"/>
  <c r="AQ139" i="1"/>
  <c r="AR139" i="1" s="1"/>
  <c r="AN139" i="1"/>
  <c r="AH139" i="1"/>
  <c r="AG139" i="1"/>
  <c r="AO139" i="1" s="1"/>
  <c r="X139" i="1"/>
  <c r="C139" i="1"/>
  <c r="B139" i="1"/>
  <c r="AT138" i="1"/>
  <c r="AQ138" i="1"/>
  <c r="AR138" i="1" s="1"/>
  <c r="AN138" i="1"/>
  <c r="AH138" i="1"/>
  <c r="AG138" i="1" s="1"/>
  <c r="AO138" i="1" s="1"/>
  <c r="X138" i="1"/>
  <c r="B138" i="1"/>
  <c r="C138" i="1" s="1"/>
  <c r="AT137" i="1"/>
  <c r="AS137" i="1"/>
  <c r="AN137" i="1"/>
  <c r="AM137" i="1"/>
  <c r="AH137" i="1"/>
  <c r="AG137" i="1" s="1"/>
  <c r="AO137" i="1" s="1"/>
  <c r="X137" i="1"/>
  <c r="AT136" i="1"/>
  <c r="AS136" i="1"/>
  <c r="AQ136" i="1"/>
  <c r="AR136" i="1" s="1"/>
  <c r="AO136" i="1"/>
  <c r="AN136" i="1"/>
  <c r="AP136" i="1" s="1"/>
  <c r="AJ136" i="1"/>
  <c r="AM136" i="1" s="1"/>
  <c r="AH136" i="1"/>
  <c r="AG136" i="1"/>
  <c r="X136" i="1"/>
  <c r="AC136" i="1" s="1"/>
  <c r="D136" i="1"/>
  <c r="AF136" i="1" s="1"/>
  <c r="B136" i="1"/>
  <c r="C136" i="1" s="1"/>
  <c r="AT135" i="1"/>
  <c r="AQ135" i="1"/>
  <c r="AR135" i="1" s="1"/>
  <c r="AN135" i="1"/>
  <c r="AH135" i="1"/>
  <c r="AG135" i="1"/>
  <c r="AO135" i="1" s="1"/>
  <c r="X135" i="1"/>
  <c r="C135" i="1"/>
  <c r="B135" i="1"/>
  <c r="AT134" i="1"/>
  <c r="AQ134" i="1"/>
  <c r="AR134" i="1" s="1"/>
  <c r="AN134" i="1"/>
  <c r="AH134" i="1"/>
  <c r="AG134" i="1" s="1"/>
  <c r="AO134" i="1" s="1"/>
  <c r="B134" i="1"/>
  <c r="C134" i="1" s="1"/>
  <c r="AT133" i="1"/>
  <c r="AQ133" i="1"/>
  <c r="AR133" i="1" s="1"/>
  <c r="AN133" i="1"/>
  <c r="AH133" i="1"/>
  <c r="AG133" i="1"/>
  <c r="AO133" i="1" s="1"/>
  <c r="X133" i="1"/>
  <c r="C133" i="1"/>
  <c r="B133" i="1"/>
  <c r="AT132" i="1"/>
  <c r="AQ132" i="1"/>
  <c r="AR132" i="1" s="1"/>
  <c r="AN132" i="1"/>
  <c r="AH132" i="1"/>
  <c r="AG132" i="1" s="1"/>
  <c r="AO132" i="1" s="1"/>
  <c r="X132" i="1"/>
  <c r="B132" i="1"/>
  <c r="C132" i="1" s="1"/>
  <c r="AT131" i="1"/>
  <c r="AQ131" i="1"/>
  <c r="AR131" i="1" s="1"/>
  <c r="AN131" i="1"/>
  <c r="AH131" i="1"/>
  <c r="AG131" i="1"/>
  <c r="AO131" i="1" s="1"/>
  <c r="X131" i="1"/>
  <c r="C131" i="1"/>
  <c r="B131" i="1"/>
  <c r="AT130" i="1"/>
  <c r="AQ130" i="1"/>
  <c r="AR130" i="1" s="1"/>
  <c r="AN130" i="1"/>
  <c r="AH130" i="1"/>
  <c r="AG130" i="1" s="1"/>
  <c r="AO130" i="1" s="1"/>
  <c r="B130" i="1"/>
  <c r="C130" i="1" s="1"/>
  <c r="AT129" i="1"/>
  <c r="AS129" i="1"/>
  <c r="AN129" i="1"/>
  <c r="AM129" i="1"/>
  <c r="AH129" i="1"/>
  <c r="AG129" i="1" s="1"/>
  <c r="AO129" i="1" s="1"/>
  <c r="X129" i="1"/>
  <c r="AT128" i="1"/>
  <c r="AS128" i="1"/>
  <c r="AQ128" i="1"/>
  <c r="AR128" i="1" s="1"/>
  <c r="AO128" i="1"/>
  <c r="AN128" i="1"/>
  <c r="AP128" i="1" s="1"/>
  <c r="AJ128" i="1"/>
  <c r="AM128" i="1" s="1"/>
  <c r="AH128" i="1"/>
  <c r="AG128" i="1"/>
  <c r="X128" i="1"/>
  <c r="AC128" i="1" s="1"/>
  <c r="D128" i="1"/>
  <c r="AF128" i="1" s="1"/>
  <c r="B128" i="1"/>
  <c r="C128" i="1" s="1"/>
  <c r="AT127" i="1"/>
  <c r="AQ127" i="1"/>
  <c r="AR127" i="1" s="1"/>
  <c r="AN127" i="1"/>
  <c r="AH127" i="1"/>
  <c r="AG127" i="1"/>
  <c r="AO127" i="1" s="1"/>
  <c r="X127" i="1"/>
  <c r="C127" i="1"/>
  <c r="B127" i="1"/>
  <c r="AT126" i="1"/>
  <c r="AQ126" i="1"/>
  <c r="AR126" i="1" s="1"/>
  <c r="AN126" i="1"/>
  <c r="AS126" i="1" s="1"/>
  <c r="AM126" i="1"/>
  <c r="N126" i="1"/>
  <c r="AH126" i="1" s="1"/>
  <c r="AT125" i="1"/>
  <c r="AQ125" i="1"/>
  <c r="AR125" i="1" s="1"/>
  <c r="AN125" i="1"/>
  <c r="AS125" i="1" s="1"/>
  <c r="AJ125" i="1"/>
  <c r="AM125" i="1" s="1"/>
  <c r="AH125" i="1"/>
  <c r="X125" i="1" s="1"/>
  <c r="AG125" i="1"/>
  <c r="D125" i="1"/>
  <c r="AW125" i="1" s="1"/>
  <c r="B125" i="1"/>
  <c r="C125" i="1" s="1"/>
  <c r="AT124" i="1"/>
  <c r="AR124" i="1"/>
  <c r="AQ124" i="1"/>
  <c r="AN124" i="1"/>
  <c r="AS124" i="1" s="1"/>
  <c r="N124" i="1"/>
  <c r="AH124" i="1" s="1"/>
  <c r="C124" i="1"/>
  <c r="B124" i="1"/>
  <c r="AT123" i="1"/>
  <c r="AQ123" i="1"/>
  <c r="AR123" i="1" s="1"/>
  <c r="AN123" i="1"/>
  <c r="AH123" i="1"/>
  <c r="AG123" i="1" s="1"/>
  <c r="AO123" i="1" s="1"/>
  <c r="B123" i="1"/>
  <c r="C123" i="1" s="1"/>
  <c r="AT122" i="1"/>
  <c r="AS122" i="1"/>
  <c r="AN122" i="1"/>
  <c r="AQ122" i="1" s="1"/>
  <c r="AR122" i="1" s="1"/>
  <c r="AM122" i="1"/>
  <c r="P122" i="1"/>
  <c r="N122" i="1"/>
  <c r="AT121" i="1"/>
  <c r="AQ121" i="1"/>
  <c r="AR121" i="1" s="1"/>
  <c r="AN121" i="1"/>
  <c r="AJ121" i="1"/>
  <c r="AM121" i="1" s="1"/>
  <c r="AH121" i="1"/>
  <c r="AG121" i="1"/>
  <c r="X121" i="1"/>
  <c r="AC121" i="1" s="1"/>
  <c r="D121" i="1"/>
  <c r="AF121" i="1" s="1"/>
  <c r="C121" i="1"/>
  <c r="B121" i="1"/>
  <c r="AT120" i="1"/>
  <c r="AQ120" i="1"/>
  <c r="AR120" i="1" s="1"/>
  <c r="AN120" i="1"/>
  <c r="AM120" i="1"/>
  <c r="AH120" i="1"/>
  <c r="AG120" i="1"/>
  <c r="AO120" i="1" s="1"/>
  <c r="X120" i="1"/>
  <c r="AT119" i="1"/>
  <c r="AQ119" i="1"/>
  <c r="AR119" i="1" s="1"/>
  <c r="AN119" i="1"/>
  <c r="AJ119" i="1"/>
  <c r="AM119" i="1" s="1"/>
  <c r="AH119" i="1"/>
  <c r="AG119" i="1"/>
  <c r="X119" i="1"/>
  <c r="AC119" i="1" s="1"/>
  <c r="D119" i="1"/>
  <c r="AF119" i="1" s="1"/>
  <c r="C119" i="1"/>
  <c r="B119" i="1"/>
  <c r="AT118" i="1"/>
  <c r="AQ118" i="1"/>
  <c r="AR118" i="1" s="1"/>
  <c r="AN118" i="1"/>
  <c r="AH118" i="1"/>
  <c r="AG118" i="1" s="1"/>
  <c r="AO118" i="1" s="1"/>
  <c r="X118" i="1"/>
  <c r="B118" i="1"/>
  <c r="C118" i="1" s="1"/>
  <c r="AT117" i="1"/>
  <c r="AN117" i="1"/>
  <c r="AS117" i="1" s="1"/>
  <c r="AM117" i="1"/>
  <c r="AH117" i="1"/>
  <c r="AG117" i="1" s="1"/>
  <c r="AO117" i="1" s="1"/>
  <c r="AT116" i="1"/>
  <c r="AS116" i="1"/>
  <c r="AQ116" i="1"/>
  <c r="AR116" i="1" s="1"/>
  <c r="AO116" i="1"/>
  <c r="AN116" i="1"/>
  <c r="AP116" i="1" s="1"/>
  <c r="AJ116" i="1"/>
  <c r="AM116" i="1" s="1"/>
  <c r="AH116" i="1"/>
  <c r="AG116" i="1"/>
  <c r="X116" i="1"/>
  <c r="AC116" i="1" s="1"/>
  <c r="D116" i="1"/>
  <c r="AF116" i="1" s="1"/>
  <c r="B116" i="1"/>
  <c r="C116" i="1" s="1"/>
  <c r="AT115" i="1"/>
  <c r="AQ115" i="1"/>
  <c r="AR115" i="1" s="1"/>
  <c r="AN115" i="1"/>
  <c r="AH115" i="1"/>
  <c r="AG115" i="1"/>
  <c r="AO115" i="1" s="1"/>
  <c r="X115" i="1"/>
  <c r="C115" i="1"/>
  <c r="B115" i="1"/>
  <c r="AT114" i="1"/>
  <c r="AQ114" i="1"/>
  <c r="AR114" i="1" s="1"/>
  <c r="AN114" i="1"/>
  <c r="AH114" i="1"/>
  <c r="AG114" i="1" s="1"/>
  <c r="AO114" i="1" s="1"/>
  <c r="X114" i="1"/>
  <c r="B114" i="1"/>
  <c r="C114" i="1" s="1"/>
  <c r="AT113" i="1"/>
  <c r="AQ113" i="1"/>
  <c r="AR113" i="1" s="1"/>
  <c r="AN113" i="1"/>
  <c r="AH113" i="1"/>
  <c r="AG113" i="1"/>
  <c r="AO113" i="1" s="1"/>
  <c r="X113" i="1"/>
  <c r="C113" i="1"/>
  <c r="B113" i="1"/>
  <c r="AT112" i="1"/>
  <c r="AQ112" i="1"/>
  <c r="AR112" i="1" s="1"/>
  <c r="AN112" i="1"/>
  <c r="AM112" i="1"/>
  <c r="AH112" i="1"/>
  <c r="AG112" i="1"/>
  <c r="AO112" i="1" s="1"/>
  <c r="X112" i="1"/>
  <c r="AT111" i="1"/>
  <c r="AQ111" i="1"/>
  <c r="AR111" i="1" s="1"/>
  <c r="AN111" i="1"/>
  <c r="AP111" i="1" s="1"/>
  <c r="AJ111" i="1"/>
  <c r="AM111" i="1" s="1"/>
  <c r="AH111" i="1"/>
  <c r="AG111" i="1"/>
  <c r="X111" i="1"/>
  <c r="AC111" i="1" s="1"/>
  <c r="D111" i="1"/>
  <c r="AF111" i="1" s="1"/>
  <c r="C111" i="1"/>
  <c r="B111" i="1"/>
  <c r="AT110" i="1"/>
  <c r="AQ110" i="1"/>
  <c r="AR110" i="1" s="1"/>
  <c r="AN110" i="1"/>
  <c r="AH110" i="1"/>
  <c r="AG110" i="1" s="1"/>
  <c r="AO110" i="1" s="1"/>
  <c r="X110" i="1"/>
  <c r="B110" i="1"/>
  <c r="C110" i="1" s="1"/>
  <c r="AT109" i="1"/>
  <c r="AQ109" i="1"/>
  <c r="AR109" i="1" s="1"/>
  <c r="AN109" i="1"/>
  <c r="AH109" i="1"/>
  <c r="AG109" i="1"/>
  <c r="AO109" i="1" s="1"/>
  <c r="X109" i="1"/>
  <c r="C109" i="1"/>
  <c r="B109" i="1"/>
  <c r="AT108" i="1"/>
  <c r="AQ108" i="1"/>
  <c r="AR108" i="1" s="1"/>
  <c r="AN108" i="1"/>
  <c r="AH108" i="1"/>
  <c r="AG108" i="1" s="1"/>
  <c r="AO108" i="1" s="1"/>
  <c r="X108" i="1"/>
  <c r="B108" i="1"/>
  <c r="C108" i="1" s="1"/>
  <c r="AT107" i="1"/>
  <c r="AN107" i="1"/>
  <c r="AQ107" i="1" s="1"/>
  <c r="AR107" i="1" s="1"/>
  <c r="AM107" i="1"/>
  <c r="AH107" i="1"/>
  <c r="AG107" i="1" s="1"/>
  <c r="AO107" i="1" s="1"/>
  <c r="X107" i="1"/>
  <c r="AT106" i="1"/>
  <c r="AS106" i="1"/>
  <c r="AQ106" i="1"/>
  <c r="AR106" i="1" s="1"/>
  <c r="AO106" i="1"/>
  <c r="AN106" i="1"/>
  <c r="AP106" i="1" s="1"/>
  <c r="AJ106" i="1"/>
  <c r="AM106" i="1" s="1"/>
  <c r="AH106" i="1"/>
  <c r="AG106" i="1"/>
  <c r="X106" i="1"/>
  <c r="AC106" i="1" s="1"/>
  <c r="D106" i="1"/>
  <c r="AF106" i="1" s="1"/>
  <c r="B106" i="1"/>
  <c r="C106" i="1" s="1"/>
  <c r="AT105" i="1"/>
  <c r="AQ105" i="1"/>
  <c r="AR105" i="1" s="1"/>
  <c r="AN105" i="1"/>
  <c r="AH105" i="1"/>
  <c r="AG105" i="1"/>
  <c r="AO105" i="1" s="1"/>
  <c r="X105" i="1"/>
  <c r="C105" i="1"/>
  <c r="B105" i="1"/>
  <c r="AT104" i="1"/>
  <c r="AQ104" i="1"/>
  <c r="AR104" i="1" s="1"/>
  <c r="AN104" i="1"/>
  <c r="AM104" i="1"/>
  <c r="AH104" i="1"/>
  <c r="AG104" i="1"/>
  <c r="AO104" i="1" s="1"/>
  <c r="X104" i="1"/>
  <c r="AT103" i="1"/>
  <c r="AQ103" i="1"/>
  <c r="AR103" i="1" s="1"/>
  <c r="AN103" i="1"/>
  <c r="AP103" i="1" s="1"/>
  <c r="AJ103" i="1"/>
  <c r="AM103" i="1" s="1"/>
  <c r="AH103" i="1"/>
  <c r="AG103" i="1"/>
  <c r="X103" i="1"/>
  <c r="AC103" i="1" s="1"/>
  <c r="D103" i="1"/>
  <c r="AF103" i="1" s="1"/>
  <c r="C103" i="1"/>
  <c r="B103" i="1"/>
  <c r="AT102" i="1"/>
  <c r="AQ102" i="1"/>
  <c r="AR102" i="1" s="1"/>
  <c r="AN102" i="1"/>
  <c r="AM102" i="1"/>
  <c r="AH102" i="1"/>
  <c r="AG102" i="1"/>
  <c r="AO102" i="1" s="1"/>
  <c r="X102" i="1"/>
  <c r="AT101" i="1"/>
  <c r="AQ101" i="1"/>
  <c r="AR101" i="1" s="1"/>
  <c r="AN101" i="1"/>
  <c r="AP101" i="1" s="1"/>
  <c r="AJ101" i="1"/>
  <c r="AM101" i="1" s="1"/>
  <c r="AH101" i="1"/>
  <c r="AG101" i="1"/>
  <c r="X101" i="1"/>
  <c r="AC101" i="1" s="1"/>
  <c r="D101" i="1"/>
  <c r="AF101" i="1" s="1"/>
  <c r="C101" i="1"/>
  <c r="B101" i="1"/>
  <c r="AT100" i="1"/>
  <c r="AQ100" i="1"/>
  <c r="AR100" i="1" s="1"/>
  <c r="AN100" i="1"/>
  <c r="AM100" i="1"/>
  <c r="AH100" i="1"/>
  <c r="AG100" i="1"/>
  <c r="AO100" i="1" s="1"/>
  <c r="X100" i="1"/>
  <c r="AT99" i="1"/>
  <c r="AQ99" i="1"/>
  <c r="AR99" i="1" s="1"/>
  <c r="AN99" i="1"/>
  <c r="AP99" i="1" s="1"/>
  <c r="AJ99" i="1"/>
  <c r="AM99" i="1" s="1"/>
  <c r="AH99" i="1"/>
  <c r="AG99" i="1"/>
  <c r="X99" i="1"/>
  <c r="AC99" i="1" s="1"/>
  <c r="D99" i="1"/>
  <c r="AF99" i="1" s="1"/>
  <c r="C99" i="1"/>
  <c r="B99" i="1"/>
  <c r="AT98" i="1"/>
  <c r="AQ98" i="1"/>
  <c r="AR98" i="1" s="1"/>
  <c r="AN98" i="1"/>
  <c r="AS98" i="1" s="1"/>
  <c r="AM98" i="1"/>
  <c r="N98" i="1"/>
  <c r="AH98" i="1" s="1"/>
  <c r="AT97" i="1"/>
  <c r="AQ97" i="1"/>
  <c r="AR97" i="1" s="1"/>
  <c r="AN97" i="1"/>
  <c r="AS97" i="1" s="1"/>
  <c r="AJ97" i="1"/>
  <c r="AM97" i="1" s="1"/>
  <c r="AH97" i="1"/>
  <c r="X97" i="1" s="1"/>
  <c r="AG97" i="1"/>
  <c r="D97" i="1"/>
  <c r="AW97" i="1" s="1"/>
  <c r="B97" i="1"/>
  <c r="C97" i="1" s="1"/>
  <c r="AT96" i="1"/>
  <c r="AR96" i="1"/>
  <c r="AQ96" i="1"/>
  <c r="AN96" i="1"/>
  <c r="AS96" i="1" s="1"/>
  <c r="AH96" i="1"/>
  <c r="AG96" i="1" s="1"/>
  <c r="B96" i="1"/>
  <c r="C96" i="1" s="1"/>
  <c r="AT95" i="1"/>
  <c r="AR95" i="1"/>
  <c r="AQ95" i="1"/>
  <c r="AN95" i="1"/>
  <c r="AS95" i="1" s="1"/>
  <c r="AH95" i="1"/>
  <c r="AG95" i="1" s="1"/>
  <c r="B95" i="1"/>
  <c r="C95" i="1" s="1"/>
  <c r="AT94" i="1"/>
  <c r="AR94" i="1"/>
  <c r="AQ94" i="1"/>
  <c r="AN94" i="1"/>
  <c r="AS94" i="1" s="1"/>
  <c r="AH94" i="1"/>
  <c r="AG94" i="1" s="1"/>
  <c r="B94" i="1"/>
  <c r="C94" i="1" s="1"/>
  <c r="AT93" i="1"/>
  <c r="AR93" i="1"/>
  <c r="AQ93" i="1"/>
  <c r="AN93" i="1"/>
  <c r="AS93" i="1" s="1"/>
  <c r="AH93" i="1"/>
  <c r="AG93" i="1" s="1"/>
  <c r="B93" i="1"/>
  <c r="C93" i="1" s="1"/>
  <c r="AT92" i="1"/>
  <c r="AR92" i="1"/>
  <c r="AQ92" i="1"/>
  <c r="AN92" i="1"/>
  <c r="AS92" i="1" s="1"/>
  <c r="AH92" i="1"/>
  <c r="AG92" i="1" s="1"/>
  <c r="B92" i="1"/>
  <c r="C92" i="1" s="1"/>
  <c r="AT91" i="1"/>
  <c r="AR91" i="1"/>
  <c r="AQ91" i="1"/>
  <c r="AN91" i="1"/>
  <c r="AS91" i="1" s="1"/>
  <c r="AH91" i="1"/>
  <c r="AG91" i="1" s="1"/>
  <c r="B91" i="1"/>
  <c r="C91" i="1" s="1"/>
  <c r="AT90" i="1"/>
  <c r="AN90" i="1"/>
  <c r="AS90" i="1" s="1"/>
  <c r="AM90" i="1"/>
  <c r="AH90" i="1"/>
  <c r="AG90" i="1" s="1"/>
  <c r="AT89" i="1"/>
  <c r="AR89" i="1"/>
  <c r="AQ89" i="1"/>
  <c r="AN89" i="1"/>
  <c r="AS89" i="1" s="1"/>
  <c r="AJ89" i="1"/>
  <c r="AM89" i="1" s="1"/>
  <c r="AH89" i="1"/>
  <c r="X89" i="1" s="1"/>
  <c r="AG89" i="1"/>
  <c r="D89" i="1"/>
  <c r="AW89" i="1" s="1"/>
  <c r="B89" i="1"/>
  <c r="C89" i="1" s="1"/>
  <c r="AT88" i="1"/>
  <c r="AQ88" i="1"/>
  <c r="AR88" i="1" s="1"/>
  <c r="AN88" i="1"/>
  <c r="AS88" i="1" s="1"/>
  <c r="AH88" i="1"/>
  <c r="AG88" i="1" s="1"/>
  <c r="B88" i="1"/>
  <c r="C88" i="1" s="1"/>
  <c r="AT87" i="1"/>
  <c r="AN87" i="1"/>
  <c r="AS87" i="1" s="1"/>
  <c r="AM87" i="1"/>
  <c r="AH87" i="1"/>
  <c r="AG87" i="1" s="1"/>
  <c r="AT86" i="1"/>
  <c r="AQ86" i="1"/>
  <c r="AR86" i="1" s="1"/>
  <c r="AN86" i="1"/>
  <c r="AS86" i="1" s="1"/>
  <c r="AJ86" i="1"/>
  <c r="AM86" i="1" s="1"/>
  <c r="AH86" i="1"/>
  <c r="X86" i="1" s="1"/>
  <c r="AG86" i="1"/>
  <c r="D86" i="1"/>
  <c r="AW86" i="1" s="1"/>
  <c r="B86" i="1"/>
  <c r="C86" i="1" s="1"/>
  <c r="AT85" i="1"/>
  <c r="AR85" i="1"/>
  <c r="AQ85" i="1"/>
  <c r="AN85" i="1"/>
  <c r="AS85" i="1" s="1"/>
  <c r="N85" i="1"/>
  <c r="AH85" i="1" s="1"/>
  <c r="C85" i="1"/>
  <c r="B85" i="1"/>
  <c r="AT84" i="1"/>
  <c r="AQ84" i="1"/>
  <c r="AR84" i="1" s="1"/>
  <c r="AN84" i="1"/>
  <c r="AS84" i="1" s="1"/>
  <c r="N84" i="1"/>
  <c r="AH84" i="1" s="1"/>
  <c r="B84" i="1"/>
  <c r="C84" i="1" s="1"/>
  <c r="AT83" i="1"/>
  <c r="AN83" i="1"/>
  <c r="AS83" i="1" s="1"/>
  <c r="AM83" i="1"/>
  <c r="N83" i="1"/>
  <c r="AH83" i="1" s="1"/>
  <c r="AT82" i="1"/>
  <c r="AQ82" i="1"/>
  <c r="AR82" i="1" s="1"/>
  <c r="AN82" i="1"/>
  <c r="AP82" i="1" s="1"/>
  <c r="AJ82" i="1"/>
  <c r="AM82" i="1" s="1"/>
  <c r="AH82" i="1"/>
  <c r="AG82" i="1"/>
  <c r="X82" i="1"/>
  <c r="AC82" i="1" s="1"/>
  <c r="D82" i="1"/>
  <c r="AF82" i="1" s="1"/>
  <c r="C82" i="1"/>
  <c r="B82" i="1"/>
  <c r="AT81" i="1"/>
  <c r="AQ81" i="1"/>
  <c r="AR81" i="1" s="1"/>
  <c r="AN81" i="1"/>
  <c r="AH81" i="1"/>
  <c r="AG81" i="1" s="1"/>
  <c r="AO81" i="1" s="1"/>
  <c r="X81" i="1"/>
  <c r="B81" i="1"/>
  <c r="C81" i="1" s="1"/>
  <c r="AT80" i="1"/>
  <c r="AN80" i="1"/>
  <c r="AS80" i="1" s="1"/>
  <c r="AM80" i="1"/>
  <c r="N80" i="1"/>
  <c r="AH80" i="1" s="1"/>
  <c r="AT79" i="1"/>
  <c r="AR79" i="1"/>
  <c r="AQ79" i="1"/>
  <c r="AN79" i="1"/>
  <c r="AS79" i="1" s="1"/>
  <c r="AJ79" i="1"/>
  <c r="AM79" i="1" s="1"/>
  <c r="AH79" i="1"/>
  <c r="X79" i="1" s="1"/>
  <c r="AG79" i="1"/>
  <c r="D79" i="1"/>
  <c r="AW79" i="1" s="1"/>
  <c r="B79" i="1"/>
  <c r="C79" i="1" s="1"/>
  <c r="AT78" i="1"/>
  <c r="AQ78" i="1"/>
  <c r="AR78" i="1" s="1"/>
  <c r="AN78" i="1"/>
  <c r="AS78" i="1" s="1"/>
  <c r="AH78" i="1"/>
  <c r="AG78" i="1" s="1"/>
  <c r="B78" i="1"/>
  <c r="C78" i="1" s="1"/>
  <c r="AT77" i="1"/>
  <c r="AQ77" i="1"/>
  <c r="AR77" i="1" s="1"/>
  <c r="AN77" i="1"/>
  <c r="AS77" i="1" s="1"/>
  <c r="AH77" i="1"/>
  <c r="AG77" i="1" s="1"/>
  <c r="B77" i="1"/>
  <c r="C77" i="1" s="1"/>
  <c r="AT76" i="1"/>
  <c r="AQ76" i="1"/>
  <c r="AR76" i="1" s="1"/>
  <c r="AN76" i="1"/>
  <c r="AS76" i="1" s="1"/>
  <c r="AH76" i="1"/>
  <c r="AG76" i="1" s="1"/>
  <c r="B76" i="1"/>
  <c r="C76" i="1" s="1"/>
  <c r="AT75" i="1"/>
  <c r="AQ75" i="1"/>
  <c r="AR75" i="1" s="1"/>
  <c r="AN75" i="1"/>
  <c r="AS75" i="1" s="1"/>
  <c r="AH75" i="1"/>
  <c r="AG75" i="1" s="1"/>
  <c r="B75" i="1"/>
  <c r="C75" i="1" s="1"/>
  <c r="AT74" i="1"/>
  <c r="AQ74" i="1"/>
  <c r="AR74" i="1" s="1"/>
  <c r="AN74" i="1"/>
  <c r="AS74" i="1" s="1"/>
  <c r="P74" i="1"/>
  <c r="AH74" i="1" s="1"/>
  <c r="B74" i="1"/>
  <c r="C74" i="1" s="1"/>
  <c r="AT73" i="1"/>
  <c r="AN73" i="1"/>
  <c r="AS73" i="1" s="1"/>
  <c r="AM73" i="1"/>
  <c r="N73" i="1"/>
  <c r="AH73" i="1" s="1"/>
  <c r="AT72" i="1"/>
  <c r="AR72" i="1"/>
  <c r="AQ72" i="1"/>
  <c r="AN72" i="1"/>
  <c r="AS72" i="1" s="1"/>
  <c r="AJ72" i="1"/>
  <c r="AM72" i="1" s="1"/>
  <c r="AH72" i="1"/>
  <c r="X72" i="1" s="1"/>
  <c r="AG72" i="1"/>
  <c r="D72" i="1"/>
  <c r="AW72" i="1" s="1"/>
  <c r="B72" i="1"/>
  <c r="C72" i="1" s="1"/>
  <c r="AT71" i="1"/>
  <c r="AN71" i="1"/>
  <c r="AS71" i="1" s="1"/>
  <c r="AM71" i="1"/>
  <c r="AH71" i="1"/>
  <c r="AG71" i="1" s="1"/>
  <c r="AT70" i="1"/>
  <c r="AQ70" i="1"/>
  <c r="AR70" i="1" s="1"/>
  <c r="AN70" i="1"/>
  <c r="AS70" i="1" s="1"/>
  <c r="AJ70" i="1"/>
  <c r="AM70" i="1" s="1"/>
  <c r="AH70" i="1"/>
  <c r="X70" i="1" s="1"/>
  <c r="AG70" i="1"/>
  <c r="D70" i="1"/>
  <c r="AW70" i="1" s="1"/>
  <c r="B70" i="1"/>
  <c r="C70" i="1" s="1"/>
  <c r="AT69" i="1"/>
  <c r="AR69" i="1"/>
  <c r="AQ69" i="1"/>
  <c r="AN69" i="1"/>
  <c r="AS69" i="1" s="1"/>
  <c r="AH69" i="1"/>
  <c r="AG69" i="1" s="1"/>
  <c r="Y69" i="1"/>
  <c r="X69" i="1"/>
  <c r="B69" i="1"/>
  <c r="C69" i="1" s="1"/>
  <c r="AT68" i="1"/>
  <c r="AR68" i="1"/>
  <c r="AQ68" i="1"/>
  <c r="AN68" i="1"/>
  <c r="AS68" i="1" s="1"/>
  <c r="AH68" i="1"/>
  <c r="AG68" i="1" s="1"/>
  <c r="Y68" i="1"/>
  <c r="X68" i="1"/>
  <c r="B68" i="1"/>
  <c r="C68" i="1" s="1"/>
  <c r="AT67" i="1"/>
  <c r="AR67" i="1"/>
  <c r="AQ67" i="1"/>
  <c r="AN67" i="1"/>
  <c r="AS67" i="1" s="1"/>
  <c r="AH67" i="1"/>
  <c r="AG67" i="1" s="1"/>
  <c r="Y67" i="1"/>
  <c r="X67" i="1"/>
  <c r="B67" i="1"/>
  <c r="C67" i="1" s="1"/>
  <c r="AT66" i="1"/>
  <c r="AR66" i="1"/>
  <c r="AQ66" i="1"/>
  <c r="AN66" i="1"/>
  <c r="AS66" i="1" s="1"/>
  <c r="AH66" i="1"/>
  <c r="AG66" i="1" s="1"/>
  <c r="Y66" i="1"/>
  <c r="X66" i="1"/>
  <c r="B66" i="1"/>
  <c r="C66" i="1" s="1"/>
  <c r="AT65" i="1"/>
  <c r="AR65" i="1"/>
  <c r="AQ65" i="1"/>
  <c r="AN65" i="1"/>
  <c r="AS65" i="1" s="1"/>
  <c r="AH65" i="1"/>
  <c r="AG65" i="1" s="1"/>
  <c r="Y65" i="1"/>
  <c r="X65" i="1"/>
  <c r="B65" i="1"/>
  <c r="C65" i="1" s="1"/>
  <c r="AT64" i="1"/>
  <c r="AR64" i="1"/>
  <c r="AQ64" i="1"/>
  <c r="AN64" i="1"/>
  <c r="AS64" i="1" s="1"/>
  <c r="AH64" i="1"/>
  <c r="AG64" i="1" s="1"/>
  <c r="Y64" i="1"/>
  <c r="X64" i="1"/>
  <c r="B64" i="1"/>
  <c r="C64" i="1" s="1"/>
  <c r="AT63" i="1"/>
  <c r="AN63" i="1"/>
  <c r="AS63" i="1" s="1"/>
  <c r="AM63" i="1"/>
  <c r="AH63" i="1"/>
  <c r="AG63" i="1" s="1"/>
  <c r="X63" i="1"/>
  <c r="Y63" i="1" s="1"/>
  <c r="AT62" i="1"/>
  <c r="AR62" i="1"/>
  <c r="AQ62" i="1"/>
  <c r="AN62" i="1"/>
  <c r="AS62" i="1" s="1"/>
  <c r="AJ62" i="1"/>
  <c r="AM62" i="1" s="1"/>
  <c r="AH62" i="1"/>
  <c r="X62" i="1" s="1"/>
  <c r="AG62" i="1"/>
  <c r="D62" i="1"/>
  <c r="AW62" i="1" s="1"/>
  <c r="B62" i="1"/>
  <c r="C62" i="1" s="1"/>
  <c r="AT61" i="1"/>
  <c r="AQ61" i="1"/>
  <c r="AR61" i="1" s="1"/>
  <c r="AN61" i="1"/>
  <c r="AS61" i="1" s="1"/>
  <c r="AH61" i="1"/>
  <c r="AG61" i="1" s="1"/>
  <c r="X61" i="1"/>
  <c r="Y61" i="1" s="1"/>
  <c r="B61" i="1"/>
  <c r="C61" i="1" s="1"/>
  <c r="AT60" i="1"/>
  <c r="AN60" i="1"/>
  <c r="AS60" i="1" s="1"/>
  <c r="AM60" i="1"/>
  <c r="AH60" i="1"/>
  <c r="AG60" i="1" s="1"/>
  <c r="Y60" i="1"/>
  <c r="X60" i="1"/>
  <c r="AT59" i="1"/>
  <c r="AQ59" i="1"/>
  <c r="AR59" i="1" s="1"/>
  <c r="AN59" i="1"/>
  <c r="AS59" i="1" s="1"/>
  <c r="AJ59" i="1"/>
  <c r="AM59" i="1" s="1"/>
  <c r="AH59" i="1"/>
  <c r="X59" i="1" s="1"/>
  <c r="AG59" i="1"/>
  <c r="D59" i="1"/>
  <c r="AW59" i="1" s="1"/>
  <c r="B59" i="1"/>
  <c r="C59" i="1" s="1"/>
  <c r="AT58" i="1"/>
  <c r="AR58" i="1"/>
  <c r="AQ58" i="1"/>
  <c r="AN58" i="1"/>
  <c r="AS58" i="1" s="1"/>
  <c r="AH58" i="1"/>
  <c r="AG58" i="1" s="1"/>
  <c r="Y58" i="1"/>
  <c r="X58" i="1"/>
  <c r="B58" i="1"/>
  <c r="C58" i="1" s="1"/>
  <c r="AT57" i="1"/>
  <c r="AN57" i="1"/>
  <c r="AS57" i="1" s="1"/>
  <c r="AM57" i="1"/>
  <c r="AH57" i="1"/>
  <c r="AG57" i="1" s="1"/>
  <c r="X57" i="1"/>
  <c r="Y57" i="1" s="1"/>
  <c r="AT56" i="1"/>
  <c r="AR56" i="1"/>
  <c r="AQ56" i="1"/>
  <c r="AN56" i="1"/>
  <c r="AS56" i="1" s="1"/>
  <c r="AJ56" i="1"/>
  <c r="AM56" i="1" s="1"/>
  <c r="AH56" i="1"/>
  <c r="X56" i="1" s="1"/>
  <c r="AG56" i="1"/>
  <c r="D56" i="1"/>
  <c r="AW56" i="1" s="1"/>
  <c r="B56" i="1"/>
  <c r="C56" i="1" s="1"/>
  <c r="AT55" i="1"/>
  <c r="AQ55" i="1"/>
  <c r="AR55" i="1" s="1"/>
  <c r="AN55" i="1"/>
  <c r="AS55" i="1" s="1"/>
  <c r="AH55" i="1"/>
  <c r="AG55" i="1" s="1"/>
  <c r="X55" i="1"/>
  <c r="Y55" i="1" s="1"/>
  <c r="B55" i="1"/>
  <c r="C55" i="1" s="1"/>
  <c r="AT54" i="1"/>
  <c r="AQ54" i="1"/>
  <c r="AR54" i="1" s="1"/>
  <c r="AN54" i="1"/>
  <c r="AS54" i="1" s="1"/>
  <c r="AH54" i="1"/>
  <c r="AG54" i="1" s="1"/>
  <c r="X54" i="1"/>
  <c r="Y54" i="1" s="1"/>
  <c r="B54" i="1"/>
  <c r="C54" i="1" s="1"/>
  <c r="AT53" i="1"/>
  <c r="AQ53" i="1"/>
  <c r="AR53" i="1" s="1"/>
  <c r="AN53" i="1"/>
  <c r="AS53" i="1" s="1"/>
  <c r="AH53" i="1"/>
  <c r="AG53" i="1" s="1"/>
  <c r="X53" i="1"/>
  <c r="Y53" i="1" s="1"/>
  <c r="B53" i="1"/>
  <c r="C53" i="1" s="1"/>
  <c r="AT52" i="1"/>
  <c r="AN52" i="1"/>
  <c r="AS52" i="1" s="1"/>
  <c r="AM52" i="1"/>
  <c r="AH52" i="1"/>
  <c r="AG52" i="1" s="1"/>
  <c r="Y52" i="1"/>
  <c r="X52" i="1"/>
  <c r="AT51" i="1"/>
  <c r="AQ51" i="1"/>
  <c r="AR51" i="1" s="1"/>
  <c r="AN51" i="1"/>
  <c r="AS51" i="1" s="1"/>
  <c r="AJ51" i="1"/>
  <c r="AM51" i="1" s="1"/>
  <c r="AH51" i="1"/>
  <c r="X51" i="1" s="1"/>
  <c r="AG51" i="1"/>
  <c r="D51" i="1"/>
  <c r="AW51" i="1" s="1"/>
  <c r="B51" i="1"/>
  <c r="C51" i="1" s="1"/>
  <c r="AT50" i="1"/>
  <c r="AR50" i="1"/>
  <c r="AQ50" i="1"/>
  <c r="AN50" i="1"/>
  <c r="AS50" i="1" s="1"/>
  <c r="AH50" i="1"/>
  <c r="AG50" i="1" s="1"/>
  <c r="Y50" i="1"/>
  <c r="X50" i="1"/>
  <c r="B50" i="1"/>
  <c r="C50" i="1" s="1"/>
  <c r="AT49" i="1"/>
  <c r="AR49" i="1"/>
  <c r="AQ49" i="1"/>
  <c r="AN49" i="1"/>
  <c r="AS49" i="1" s="1"/>
  <c r="AH49" i="1"/>
  <c r="AG49" i="1" s="1"/>
  <c r="Y49" i="1"/>
  <c r="X49" i="1"/>
  <c r="B49" i="1"/>
  <c r="C49" i="1" s="1"/>
  <c r="AT48" i="1"/>
  <c r="AR48" i="1"/>
  <c r="AQ48" i="1"/>
  <c r="AN48" i="1"/>
  <c r="AS48" i="1" s="1"/>
  <c r="AH48" i="1"/>
  <c r="AG48" i="1" s="1"/>
  <c r="Y48" i="1"/>
  <c r="X48" i="1"/>
  <c r="B48" i="1"/>
  <c r="C48" i="1" s="1"/>
  <c r="AT47" i="1"/>
  <c r="AR47" i="1"/>
  <c r="AQ47" i="1"/>
  <c r="AN47" i="1"/>
  <c r="AS47" i="1" s="1"/>
  <c r="AH47" i="1"/>
  <c r="AG47" i="1" s="1"/>
  <c r="Y47" i="1"/>
  <c r="X47" i="1"/>
  <c r="B47" i="1"/>
  <c r="C47" i="1" s="1"/>
  <c r="AT46" i="1"/>
  <c r="AR46" i="1"/>
  <c r="AQ46" i="1"/>
  <c r="AN46" i="1"/>
  <c r="AS46" i="1" s="1"/>
  <c r="AH46" i="1"/>
  <c r="AG46" i="1" s="1"/>
  <c r="Y46" i="1"/>
  <c r="X46" i="1"/>
  <c r="B46" i="1"/>
  <c r="C46" i="1" s="1"/>
  <c r="AT45" i="1"/>
  <c r="AN45" i="1"/>
  <c r="AS45" i="1" s="1"/>
  <c r="AM45" i="1"/>
  <c r="AH45" i="1"/>
  <c r="AG45" i="1" s="1"/>
  <c r="X45" i="1"/>
  <c r="Y45" i="1" s="1"/>
  <c r="AT44" i="1"/>
  <c r="AR44" i="1"/>
  <c r="AQ44" i="1"/>
  <c r="AN44" i="1"/>
  <c r="AS44" i="1" s="1"/>
  <c r="AJ44" i="1"/>
  <c r="AM44" i="1" s="1"/>
  <c r="AH44" i="1"/>
  <c r="X44" i="1" s="1"/>
  <c r="AG44" i="1"/>
  <c r="D44" i="1"/>
  <c r="AW44" i="1" s="1"/>
  <c r="B44" i="1"/>
  <c r="C44" i="1" s="1"/>
  <c r="AT43" i="1"/>
  <c r="AQ43" i="1"/>
  <c r="AR43" i="1" s="1"/>
  <c r="AN43" i="1"/>
  <c r="AS43" i="1" s="1"/>
  <c r="AH43" i="1"/>
  <c r="AG43" i="1" s="1"/>
  <c r="B43" i="1"/>
  <c r="C43" i="1" s="1"/>
  <c r="AT42" i="1"/>
  <c r="AN42" i="1"/>
  <c r="AS42" i="1" s="1"/>
  <c r="AM42" i="1"/>
  <c r="AH42" i="1"/>
  <c r="AG42" i="1" s="1"/>
  <c r="AT41" i="1"/>
  <c r="AQ41" i="1"/>
  <c r="AR41" i="1" s="1"/>
  <c r="AN41" i="1"/>
  <c r="AS41" i="1" s="1"/>
  <c r="AJ41" i="1"/>
  <c r="AM41" i="1" s="1"/>
  <c r="AH41" i="1"/>
  <c r="X41" i="1" s="1"/>
  <c r="AG41" i="1"/>
  <c r="D41" i="1"/>
  <c r="AW41" i="1" s="1"/>
  <c r="B41" i="1"/>
  <c r="C41" i="1" s="1"/>
  <c r="AT40" i="1"/>
  <c r="AR40" i="1"/>
  <c r="AQ40" i="1"/>
  <c r="AN40" i="1"/>
  <c r="AS40" i="1" s="1"/>
  <c r="AH40" i="1"/>
  <c r="AG40" i="1" s="1"/>
  <c r="B40" i="1"/>
  <c r="C40" i="1" s="1"/>
  <c r="AT39" i="1"/>
  <c r="AN39" i="1"/>
  <c r="AS39" i="1" s="1"/>
  <c r="AM39" i="1"/>
  <c r="AH39" i="1"/>
  <c r="AG39" i="1" s="1"/>
  <c r="AT38" i="1"/>
  <c r="AR38" i="1"/>
  <c r="AQ38" i="1"/>
  <c r="AN38" i="1"/>
  <c r="AS38" i="1" s="1"/>
  <c r="AJ38" i="1"/>
  <c r="AM38" i="1" s="1"/>
  <c r="AH38" i="1"/>
  <c r="X38" i="1" s="1"/>
  <c r="AG38" i="1"/>
  <c r="D38" i="1"/>
  <c r="AW38" i="1" s="1"/>
  <c r="B38" i="1"/>
  <c r="C38" i="1" s="1"/>
  <c r="AT37" i="1"/>
  <c r="AQ37" i="1"/>
  <c r="AR37" i="1" s="1"/>
  <c r="AN37" i="1"/>
  <c r="AS37" i="1" s="1"/>
  <c r="AH37" i="1"/>
  <c r="AG37" i="1" s="1"/>
  <c r="B37" i="1"/>
  <c r="C37" i="1" s="1"/>
  <c r="AT36" i="1"/>
  <c r="AQ36" i="1"/>
  <c r="AR36" i="1" s="1"/>
  <c r="AN36" i="1"/>
  <c r="AS36" i="1" s="1"/>
  <c r="AH36" i="1"/>
  <c r="AG36" i="1" s="1"/>
  <c r="B36" i="1"/>
  <c r="C36" i="1" s="1"/>
  <c r="AT35" i="1"/>
  <c r="AN35" i="1"/>
  <c r="AS35" i="1" s="1"/>
  <c r="AM35" i="1"/>
  <c r="AH35" i="1"/>
  <c r="AG35" i="1" s="1"/>
  <c r="AT34" i="1"/>
  <c r="AQ34" i="1"/>
  <c r="AR34" i="1" s="1"/>
  <c r="AN34" i="1"/>
  <c r="AS34" i="1" s="1"/>
  <c r="AJ34" i="1"/>
  <c r="AM34" i="1" s="1"/>
  <c r="AH34" i="1"/>
  <c r="AG34" i="1"/>
  <c r="X34" i="1"/>
  <c r="AC34" i="1" s="1"/>
  <c r="D34" i="1"/>
  <c r="AW34" i="1" s="1"/>
  <c r="C34" i="1"/>
  <c r="B34" i="1"/>
  <c r="AT33" i="1"/>
  <c r="AQ33" i="1"/>
  <c r="AR33" i="1" s="1"/>
  <c r="AN33" i="1"/>
  <c r="AO33" i="1" s="1"/>
  <c r="AH33" i="1"/>
  <c r="AG33" i="1" s="1"/>
  <c r="B33" i="1"/>
  <c r="C33" i="1" s="1"/>
  <c r="AT32" i="1"/>
  <c r="AR32" i="1"/>
  <c r="AQ32" i="1"/>
  <c r="AN32" i="1"/>
  <c r="AS32" i="1" s="1"/>
  <c r="AH32" i="1"/>
  <c r="AG32" i="1" s="1"/>
  <c r="B32" i="1"/>
  <c r="C32" i="1" s="1"/>
  <c r="AT31" i="1"/>
  <c r="AR31" i="1"/>
  <c r="AQ31" i="1"/>
  <c r="AN31" i="1"/>
  <c r="AS31" i="1" s="1"/>
  <c r="AH31" i="1"/>
  <c r="AG31" i="1" s="1"/>
  <c r="B31" i="1"/>
  <c r="C31" i="1" s="1"/>
  <c r="AT30" i="1"/>
  <c r="AN30" i="1"/>
  <c r="AS30" i="1" s="1"/>
  <c r="AM30" i="1"/>
  <c r="AH30" i="1"/>
  <c r="AG30" i="1" s="1"/>
  <c r="AT29" i="1"/>
  <c r="AR29" i="1"/>
  <c r="AQ29" i="1"/>
  <c r="AN29" i="1"/>
  <c r="AS29" i="1" s="1"/>
  <c r="AJ29" i="1"/>
  <c r="AM29" i="1" s="1"/>
  <c r="AH29" i="1"/>
  <c r="X29" i="1" s="1"/>
  <c r="AG29" i="1"/>
  <c r="D29" i="1"/>
  <c r="AW29" i="1" s="1"/>
  <c r="B29" i="1"/>
  <c r="C29" i="1" s="1"/>
  <c r="AT28" i="1"/>
  <c r="AQ28" i="1"/>
  <c r="AR28" i="1" s="1"/>
  <c r="AN28" i="1"/>
  <c r="AS28" i="1" s="1"/>
  <c r="AH28" i="1"/>
  <c r="AG28" i="1" s="1"/>
  <c r="B28" i="1"/>
  <c r="C28" i="1" s="1"/>
  <c r="AT27" i="1"/>
  <c r="AQ27" i="1"/>
  <c r="AR27" i="1" s="1"/>
  <c r="AN27" i="1"/>
  <c r="AS27" i="1" s="1"/>
  <c r="AH27" i="1"/>
  <c r="AG27" i="1" s="1"/>
  <c r="B27" i="1"/>
  <c r="C27" i="1" s="1"/>
  <c r="AT26" i="1"/>
  <c r="AQ26" i="1"/>
  <c r="AR26" i="1" s="1"/>
  <c r="AN26" i="1"/>
  <c r="AS26" i="1" s="1"/>
  <c r="AH26" i="1"/>
  <c r="AG26" i="1" s="1"/>
  <c r="B26" i="1"/>
  <c r="C26" i="1" s="1"/>
  <c r="AT25" i="1"/>
  <c r="AN25" i="1"/>
  <c r="AS25" i="1" s="1"/>
  <c r="AM25" i="1"/>
  <c r="AH25" i="1"/>
  <c r="AG25" i="1" s="1"/>
  <c r="AT24" i="1"/>
  <c r="AQ24" i="1"/>
  <c r="AR24" i="1" s="1"/>
  <c r="AN24" i="1"/>
  <c r="AS24" i="1" s="1"/>
  <c r="AJ24" i="1"/>
  <c r="AM24" i="1" s="1"/>
  <c r="AH24" i="1"/>
  <c r="X24" i="1" s="1"/>
  <c r="AG24" i="1"/>
  <c r="D24" i="1"/>
  <c r="AW24" i="1" s="1"/>
  <c r="B24" i="1"/>
  <c r="C24" i="1" s="1"/>
  <c r="AT23" i="1"/>
  <c r="AN23" i="1"/>
  <c r="AS23" i="1" s="1"/>
  <c r="AM23" i="1"/>
  <c r="AH23" i="1"/>
  <c r="AG23" i="1" s="1"/>
  <c r="AT22" i="1"/>
  <c r="AR22" i="1"/>
  <c r="AQ22" i="1"/>
  <c r="AN22" i="1"/>
  <c r="AS22" i="1" s="1"/>
  <c r="AJ22" i="1"/>
  <c r="AM22" i="1" s="1"/>
  <c r="AH22" i="1"/>
  <c r="X22" i="1" s="1"/>
  <c r="AG22" i="1"/>
  <c r="D22" i="1"/>
  <c r="AW22" i="1" s="1"/>
  <c r="B22" i="1"/>
  <c r="C22" i="1" s="1"/>
  <c r="AT21" i="1"/>
  <c r="AQ21" i="1"/>
  <c r="AR21" i="1" s="1"/>
  <c r="AN21" i="1"/>
  <c r="AS21" i="1" s="1"/>
  <c r="AH21" i="1"/>
  <c r="AG21" i="1" s="1"/>
  <c r="B21" i="1"/>
  <c r="C21" i="1" s="1"/>
  <c r="AT20" i="1"/>
  <c r="AQ20" i="1"/>
  <c r="AR20" i="1" s="1"/>
  <c r="AN20" i="1"/>
  <c r="AS20" i="1" s="1"/>
  <c r="AH20" i="1"/>
  <c r="AG20" i="1" s="1"/>
  <c r="B20" i="1"/>
  <c r="C20" i="1" s="1"/>
  <c r="AT19" i="1"/>
  <c r="AQ19" i="1"/>
  <c r="AR19" i="1" s="1"/>
  <c r="AN19" i="1"/>
  <c r="AS19" i="1" s="1"/>
  <c r="AH19" i="1"/>
  <c r="AG19" i="1" s="1"/>
  <c r="X19" i="1"/>
  <c r="B19" i="1"/>
  <c r="C19" i="1" s="1"/>
  <c r="AT18" i="1"/>
  <c r="AN18" i="1"/>
  <c r="AM18" i="1"/>
  <c r="AH18" i="1"/>
  <c r="AG18" i="1" s="1"/>
  <c r="AO18" i="1" s="1"/>
  <c r="X18" i="1"/>
  <c r="AT17" i="1"/>
  <c r="AS17" i="1"/>
  <c r="AQ17" i="1"/>
  <c r="AR17" i="1" s="1"/>
  <c r="AO17" i="1"/>
  <c r="AN17" i="1"/>
  <c r="AP17" i="1" s="1"/>
  <c r="AJ17" i="1"/>
  <c r="AM17" i="1" s="1"/>
  <c r="AH17" i="1"/>
  <c r="AG17" i="1"/>
  <c r="X17" i="1"/>
  <c r="AC17" i="1" s="1"/>
  <c r="D17" i="1"/>
  <c r="AF17" i="1" s="1"/>
  <c r="B17" i="1"/>
  <c r="C17" i="1" s="1"/>
  <c r="AT16" i="1"/>
  <c r="AQ16" i="1"/>
  <c r="AR16" i="1" s="1"/>
  <c r="AN16" i="1"/>
  <c r="AH16" i="1"/>
  <c r="AG16" i="1"/>
  <c r="AO16" i="1" s="1"/>
  <c r="X16" i="1"/>
  <c r="C16" i="1"/>
  <c r="B16" i="1"/>
  <c r="AT15" i="1"/>
  <c r="AQ15" i="1"/>
  <c r="AR15" i="1" s="1"/>
  <c r="AN15" i="1"/>
  <c r="AH15" i="1"/>
  <c r="AG15" i="1" s="1"/>
  <c r="AO15" i="1" s="1"/>
  <c r="X15" i="1"/>
  <c r="B15" i="1"/>
  <c r="C15" i="1" s="1"/>
  <c r="AT14" i="1"/>
  <c r="AQ14" i="1"/>
  <c r="AR14" i="1" s="1"/>
  <c r="AN14" i="1"/>
  <c r="AH14" i="1"/>
  <c r="AG14" i="1"/>
  <c r="AO14" i="1" s="1"/>
  <c r="X14" i="1"/>
  <c r="C14" i="1"/>
  <c r="B14" i="1"/>
  <c r="AT13" i="1"/>
  <c r="AQ13" i="1"/>
  <c r="AR13" i="1" s="1"/>
  <c r="AN13" i="1"/>
  <c r="AM13" i="1"/>
  <c r="AH13" i="1"/>
  <c r="AG13" i="1"/>
  <c r="AO13" i="1" s="1"/>
  <c r="X13" i="1"/>
  <c r="AT12" i="1"/>
  <c r="AQ12" i="1"/>
  <c r="AR12" i="1" s="1"/>
  <c r="AN12" i="1"/>
  <c r="AP12" i="1" s="1"/>
  <c r="AJ12" i="1"/>
  <c r="AM12" i="1" s="1"/>
  <c r="AH12" i="1"/>
  <c r="AG12" i="1"/>
  <c r="X12" i="1"/>
  <c r="AC12" i="1" s="1"/>
  <c r="D12" i="1"/>
  <c r="AF12" i="1" s="1"/>
  <c r="C12" i="1"/>
  <c r="B12" i="1"/>
  <c r="AT11" i="1"/>
  <c r="AQ11" i="1"/>
  <c r="AR11" i="1" s="1"/>
  <c r="AN11" i="1"/>
  <c r="AH11" i="1"/>
  <c r="AG11" i="1" s="1"/>
  <c r="AO11" i="1" s="1"/>
  <c r="X11" i="1"/>
  <c r="B11" i="1"/>
  <c r="C11" i="1" s="1"/>
  <c r="AT10" i="1"/>
  <c r="AQ10" i="1"/>
  <c r="AR10" i="1" s="1"/>
  <c r="AN10" i="1"/>
  <c r="AH10" i="1"/>
  <c r="AG10" i="1"/>
  <c r="AO10" i="1" s="1"/>
  <c r="X10" i="1"/>
  <c r="C10" i="1"/>
  <c r="B10" i="1"/>
  <c r="AT9" i="1"/>
  <c r="AQ9" i="1"/>
  <c r="AR9" i="1" s="1"/>
  <c r="AN9" i="1"/>
  <c r="AM9" i="1"/>
  <c r="AH9" i="1"/>
  <c r="AG9" i="1"/>
  <c r="AO9" i="1" s="1"/>
  <c r="X9" i="1"/>
  <c r="AT8" i="1"/>
  <c r="AQ8" i="1"/>
  <c r="AR8" i="1" s="1"/>
  <c r="AN8" i="1"/>
  <c r="AP8" i="1" s="1"/>
  <c r="AJ8" i="1"/>
  <c r="AM8" i="1" s="1"/>
  <c r="AH8" i="1"/>
  <c r="X8" i="1" s="1"/>
  <c r="AC8" i="1" s="1"/>
  <c r="AG8" i="1"/>
  <c r="D8" i="1"/>
  <c r="AF8" i="1" s="1"/>
  <c r="C8" i="1"/>
  <c r="B8" i="1"/>
  <c r="AT7" i="1"/>
  <c r="AQ7" i="1"/>
  <c r="AR7" i="1" s="1"/>
  <c r="AN7" i="1"/>
  <c r="AH7" i="1"/>
  <c r="AG7" i="1" s="1"/>
  <c r="AO7" i="1" s="1"/>
  <c r="X7" i="1"/>
  <c r="B7" i="1"/>
  <c r="C7" i="1" s="1"/>
  <c r="AT6" i="1"/>
  <c r="AQ6" i="1"/>
  <c r="AR6" i="1" s="1"/>
  <c r="AN6" i="1"/>
  <c r="AP6" i="1" s="1"/>
  <c r="AH6" i="1"/>
  <c r="AG6" i="1"/>
  <c r="X6" i="1"/>
  <c r="C6" i="1"/>
  <c r="B6" i="1"/>
  <c r="AT5" i="1"/>
  <c r="AQ5" i="1"/>
  <c r="AR5" i="1" s="1"/>
  <c r="AN5" i="1"/>
  <c r="AM5" i="1"/>
  <c r="AH5" i="1"/>
  <c r="AG5" i="1"/>
  <c r="AO5" i="1" s="1"/>
  <c r="X5" i="1"/>
  <c r="AT4" i="1"/>
  <c r="AQ4" i="1"/>
  <c r="AR4" i="1" s="1"/>
  <c r="AN4" i="1"/>
  <c r="AP4" i="1" s="1"/>
  <c r="AJ4" i="1"/>
  <c r="AM4" i="1" s="1"/>
  <c r="AH4" i="1"/>
  <c r="AG4" i="1"/>
  <c r="X4" i="1"/>
  <c r="AC4" i="1" s="1"/>
  <c r="D4" i="1"/>
  <c r="AF4" i="1" s="1"/>
  <c r="C4" i="1"/>
  <c r="B4" i="1"/>
  <c r="AT3" i="1"/>
  <c r="AQ3" i="1"/>
  <c r="AR3" i="1" s="1"/>
  <c r="AN3" i="1"/>
  <c r="AM3" i="1"/>
  <c r="AH3" i="1"/>
  <c r="AG3" i="1"/>
  <c r="AO3" i="1" s="1"/>
  <c r="X3" i="1"/>
  <c r="H1" i="1"/>
  <c r="AP10" i="1" l="1"/>
  <c r="AS10" i="1"/>
  <c r="AP14" i="1"/>
  <c r="AS14" i="1"/>
  <c r="AP16" i="1"/>
  <c r="AS16" i="1"/>
  <c r="AP18" i="1"/>
  <c r="AS18" i="1"/>
  <c r="AP3" i="1"/>
  <c r="AS3" i="1"/>
  <c r="AO4" i="1"/>
  <c r="AS4" i="1"/>
  <c r="AP5" i="1"/>
  <c r="AS5" i="1"/>
  <c r="AP7" i="1"/>
  <c r="AS7" i="1"/>
  <c r="AO8" i="1"/>
  <c r="AS8" i="1"/>
  <c r="AP9" i="1"/>
  <c r="AS9" i="1"/>
  <c r="AP11" i="1"/>
  <c r="AS11" i="1"/>
  <c r="AO12" i="1"/>
  <c r="AS12" i="1"/>
  <c r="AP13" i="1"/>
  <c r="AS13" i="1"/>
  <c r="AP15" i="1"/>
  <c r="AS15" i="1"/>
  <c r="AQ18" i="1"/>
  <c r="AR18" i="1" s="1"/>
  <c r="AO34" i="1"/>
  <c r="AQ73" i="1"/>
  <c r="AR73" i="1" s="1"/>
  <c r="AQ80" i="1"/>
  <c r="AR80" i="1" s="1"/>
  <c r="AP81" i="1"/>
  <c r="AS81" i="1"/>
  <c r="AO82" i="1"/>
  <c r="AS82" i="1"/>
  <c r="AO99" i="1"/>
  <c r="AS99" i="1"/>
  <c r="AP100" i="1"/>
  <c r="AS100" i="1"/>
  <c r="AO101" i="1"/>
  <c r="AS101" i="1"/>
  <c r="AP102" i="1"/>
  <c r="AS102" i="1"/>
  <c r="AO103" i="1"/>
  <c r="AS103" i="1"/>
  <c r="AP104" i="1"/>
  <c r="AS104" i="1"/>
  <c r="AP108" i="1"/>
  <c r="AS108" i="1"/>
  <c r="AP110" i="1"/>
  <c r="AS110" i="1"/>
  <c r="AO111" i="1"/>
  <c r="AS111" i="1"/>
  <c r="AP112" i="1"/>
  <c r="AS112" i="1"/>
  <c r="AP114" i="1"/>
  <c r="AS114" i="1"/>
  <c r="X117" i="1"/>
  <c r="AP121" i="1"/>
  <c r="AS121" i="1"/>
  <c r="AO121" i="1"/>
  <c r="X123" i="1"/>
  <c r="AP127" i="1"/>
  <c r="AS127" i="1"/>
  <c r="AP129" i="1"/>
  <c r="AQ129" i="1"/>
  <c r="AR129" i="1" s="1"/>
  <c r="X130" i="1"/>
  <c r="AP131" i="1"/>
  <c r="AS131" i="1"/>
  <c r="X134" i="1"/>
  <c r="AP135" i="1"/>
  <c r="AS135" i="1"/>
  <c r="AP137" i="1"/>
  <c r="AQ137" i="1"/>
  <c r="AR137" i="1" s="1"/>
  <c r="AP139" i="1"/>
  <c r="AS139" i="1"/>
  <c r="AP143" i="1"/>
  <c r="AS143" i="1"/>
  <c r="AP151" i="1"/>
  <c r="AS151" i="1"/>
  <c r="AP155" i="1"/>
  <c r="AS155" i="1"/>
  <c r="X159" i="1"/>
  <c r="X162" i="1"/>
  <c r="AP163" i="1"/>
  <c r="AS163" i="1"/>
  <c r="X167" i="1"/>
  <c r="X170" i="1"/>
  <c r="AP171" i="1"/>
  <c r="AS171" i="1"/>
  <c r="X174" i="1"/>
  <c r="AP175" i="1"/>
  <c r="AS175" i="1"/>
  <c r="AP179" i="1"/>
  <c r="AS179" i="1"/>
  <c r="X182" i="1"/>
  <c r="AP183" i="1"/>
  <c r="AS183" i="1"/>
  <c r="X186" i="1"/>
  <c r="AP187" i="1"/>
  <c r="AS187" i="1"/>
  <c r="AP191" i="1"/>
  <c r="AS191" i="1"/>
  <c r="X194" i="1"/>
  <c r="AP195" i="1"/>
  <c r="AS195" i="1"/>
  <c r="X198" i="1"/>
  <c r="AP199" i="1"/>
  <c r="AS199" i="1"/>
  <c r="AP203" i="1"/>
  <c r="AS203" i="1"/>
  <c r="AP205" i="1"/>
  <c r="AQ205" i="1"/>
  <c r="AR205" i="1" s="1"/>
  <c r="X207" i="1"/>
  <c r="AP211" i="1"/>
  <c r="AS211" i="1"/>
  <c r="AO211" i="1"/>
  <c r="X215" i="1"/>
  <c r="AP217" i="1"/>
  <c r="AQ217" i="1"/>
  <c r="AR217" i="1" s="1"/>
  <c r="X219" i="1"/>
  <c r="AP221" i="1"/>
  <c r="AQ221" i="1"/>
  <c r="AR221" i="1" s="1"/>
  <c r="X222" i="1"/>
  <c r="AP223" i="1"/>
  <c r="AS223" i="1"/>
  <c r="X226" i="1"/>
  <c r="AC226" i="1" s="1"/>
  <c r="AP227" i="1"/>
  <c r="AS227" i="1"/>
  <c r="AO227" i="1"/>
  <c r="X230" i="1"/>
  <c r="AP231" i="1"/>
  <c r="AS231" i="1"/>
  <c r="X234" i="1"/>
  <c r="AP235" i="1"/>
  <c r="AS235" i="1"/>
  <c r="AO6" i="1"/>
  <c r="AS6" i="1"/>
  <c r="AP105" i="1"/>
  <c r="AS105" i="1"/>
  <c r="AP107" i="1"/>
  <c r="AS107" i="1"/>
  <c r="AP109" i="1"/>
  <c r="AS109" i="1"/>
  <c r="AP113" i="1"/>
  <c r="AS113" i="1"/>
  <c r="AP115" i="1"/>
  <c r="AS115" i="1"/>
  <c r="AP117" i="1"/>
  <c r="AQ117" i="1"/>
  <c r="AR117" i="1" s="1"/>
  <c r="AP119" i="1"/>
  <c r="AS119" i="1"/>
  <c r="AO119" i="1"/>
  <c r="AP133" i="1"/>
  <c r="AS133" i="1"/>
  <c r="AP141" i="1"/>
  <c r="AS141" i="1"/>
  <c r="AP145" i="1"/>
  <c r="AS145" i="1"/>
  <c r="AP147" i="1"/>
  <c r="AQ147" i="1"/>
  <c r="AR147" i="1" s="1"/>
  <c r="AP149" i="1"/>
  <c r="AS149" i="1"/>
  <c r="AP153" i="1"/>
  <c r="AS153" i="1"/>
  <c r="AP157" i="1"/>
  <c r="AS157" i="1"/>
  <c r="AP159" i="1"/>
  <c r="AQ159" i="1"/>
  <c r="AR159" i="1" s="1"/>
  <c r="AP161" i="1"/>
  <c r="AS161" i="1"/>
  <c r="AP165" i="1"/>
  <c r="AS165" i="1"/>
  <c r="AP167" i="1"/>
  <c r="AQ167" i="1"/>
  <c r="AR167" i="1" s="1"/>
  <c r="AP169" i="1"/>
  <c r="AS169" i="1"/>
  <c r="AP173" i="1"/>
  <c r="AS173" i="1"/>
  <c r="AP177" i="1"/>
  <c r="AS177" i="1"/>
  <c r="AO177" i="1"/>
  <c r="AP181" i="1"/>
  <c r="AS181" i="1"/>
  <c r="AP185" i="1"/>
  <c r="AS185" i="1"/>
  <c r="AP189" i="1"/>
  <c r="AS189" i="1"/>
  <c r="AO189" i="1"/>
  <c r="AP193" i="1"/>
  <c r="AS193" i="1"/>
  <c r="AP197" i="1"/>
  <c r="AS197" i="1"/>
  <c r="AP201" i="1"/>
  <c r="AS201" i="1"/>
  <c r="AO201" i="1"/>
  <c r="AP207" i="1"/>
  <c r="AQ207" i="1"/>
  <c r="AR207" i="1" s="1"/>
  <c r="AP209" i="1"/>
  <c r="AS209" i="1"/>
  <c r="AO209" i="1"/>
  <c r="AP213" i="1"/>
  <c r="AS213" i="1"/>
  <c r="AP215" i="1"/>
  <c r="AQ215" i="1"/>
  <c r="AR215" i="1" s="1"/>
  <c r="AP219" i="1"/>
  <c r="AQ219" i="1"/>
  <c r="AR219" i="1" s="1"/>
  <c r="AP225" i="1"/>
  <c r="AS225" i="1"/>
  <c r="AP229" i="1"/>
  <c r="AS229" i="1"/>
  <c r="AP233" i="1"/>
  <c r="AS233" i="1"/>
  <c r="AP118" i="1"/>
  <c r="AS118" i="1"/>
  <c r="AP120" i="1"/>
  <c r="AS120" i="1"/>
  <c r="AH122" i="1"/>
  <c r="AP123" i="1"/>
  <c r="AS123" i="1"/>
  <c r="AP130" i="1"/>
  <c r="AS130" i="1"/>
  <c r="AP132" i="1"/>
  <c r="AS132" i="1"/>
  <c r="AP134" i="1"/>
  <c r="AS134" i="1"/>
  <c r="AP138" i="1"/>
  <c r="AS138" i="1"/>
  <c r="AP140" i="1"/>
  <c r="AS140" i="1"/>
  <c r="AP142" i="1"/>
  <c r="AS142" i="1"/>
  <c r="AP144" i="1"/>
  <c r="AS144" i="1"/>
  <c r="AP148" i="1"/>
  <c r="AS148" i="1"/>
  <c r="AP150" i="1"/>
  <c r="AS150" i="1"/>
  <c r="AP152" i="1"/>
  <c r="AS152" i="1"/>
  <c r="AP154" i="1"/>
  <c r="AS154" i="1"/>
  <c r="AP156" i="1"/>
  <c r="AS156" i="1"/>
  <c r="AP160" i="1"/>
  <c r="AS160" i="1"/>
  <c r="AP162" i="1"/>
  <c r="AS162" i="1"/>
  <c r="AP164" i="1"/>
  <c r="AS164" i="1"/>
  <c r="AP168" i="1"/>
  <c r="AS168" i="1"/>
  <c r="AP170" i="1"/>
  <c r="AS170" i="1"/>
  <c r="AP172" i="1"/>
  <c r="AS172" i="1"/>
  <c r="AP174" i="1"/>
  <c r="AS174" i="1"/>
  <c r="AP176" i="1"/>
  <c r="AS176" i="1"/>
  <c r="AP178" i="1"/>
  <c r="AS178" i="1"/>
  <c r="AP180" i="1"/>
  <c r="AS180" i="1"/>
  <c r="AP182" i="1"/>
  <c r="AS182" i="1"/>
  <c r="AP184" i="1"/>
  <c r="AS184" i="1"/>
  <c r="AP186" i="1"/>
  <c r="AS186" i="1"/>
  <c r="AP188" i="1"/>
  <c r="AS188" i="1"/>
  <c r="AP190" i="1"/>
  <c r="AS190" i="1"/>
  <c r="AP192" i="1"/>
  <c r="AS192" i="1"/>
  <c r="AP194" i="1"/>
  <c r="AS194" i="1"/>
  <c r="AP196" i="1"/>
  <c r="AS196" i="1"/>
  <c r="AP198" i="1"/>
  <c r="AS198" i="1"/>
  <c r="AP200" i="1"/>
  <c r="AS200" i="1"/>
  <c r="AP202" i="1"/>
  <c r="AS202" i="1"/>
  <c r="AP208" i="1"/>
  <c r="AS208" i="1"/>
  <c r="AP210" i="1"/>
  <c r="AS210" i="1"/>
  <c r="AP212" i="1"/>
  <c r="AS212" i="1"/>
  <c r="AP222" i="1"/>
  <c r="AS222" i="1"/>
  <c r="AP224" i="1"/>
  <c r="AS224" i="1"/>
  <c r="AP226" i="1"/>
  <c r="AS226" i="1"/>
  <c r="AP228" i="1"/>
  <c r="AS228" i="1"/>
  <c r="AP230" i="1"/>
  <c r="AS230" i="1"/>
  <c r="AP232" i="1"/>
  <c r="AS232" i="1"/>
  <c r="AP234" i="1"/>
  <c r="AS234" i="1"/>
  <c r="AP295" i="1"/>
  <c r="AS295" i="1"/>
  <c r="AP297" i="1"/>
  <c r="AS297" i="1"/>
  <c r="AP299" i="1"/>
  <c r="AS299" i="1"/>
  <c r="AP303" i="1"/>
  <c r="AS303" i="1"/>
  <c r="AP305" i="1"/>
  <c r="AS305" i="1"/>
  <c r="AP307" i="1"/>
  <c r="AS307" i="1"/>
  <c r="AP309" i="1"/>
  <c r="AS309" i="1"/>
  <c r="AP311" i="1"/>
  <c r="AS311" i="1"/>
  <c r="AP313" i="1"/>
  <c r="AS313" i="1"/>
  <c r="AP315" i="1"/>
  <c r="AS315" i="1"/>
  <c r="AP317" i="1"/>
  <c r="AS317" i="1"/>
  <c r="AP319" i="1"/>
  <c r="AS319" i="1"/>
  <c r="AP321" i="1"/>
  <c r="AS321" i="1"/>
  <c r="AP325" i="1"/>
  <c r="AS325" i="1"/>
  <c r="AP328" i="1"/>
  <c r="AS328" i="1"/>
  <c r="AP330" i="1"/>
  <c r="AS330" i="1"/>
  <c r="AP332" i="1"/>
  <c r="AS332" i="1"/>
  <c r="AO333" i="1"/>
  <c r="AS333" i="1"/>
  <c r="AP334" i="1"/>
  <c r="AS334" i="1"/>
  <c r="AO335" i="1"/>
  <c r="AS335" i="1"/>
  <c r="AP336" i="1"/>
  <c r="AS336" i="1"/>
  <c r="AP348" i="1"/>
  <c r="AG363" i="1"/>
  <c r="AP363" i="1" s="1"/>
  <c r="AG367" i="1"/>
  <c r="AC374" i="1"/>
  <c r="AG376" i="1"/>
  <c r="AG392" i="1"/>
  <c r="AP392" i="1" s="1"/>
  <c r="AG394" i="1"/>
  <c r="AG395" i="1"/>
  <c r="AP395" i="1" s="1"/>
  <c r="AG396" i="1"/>
  <c r="AG401" i="1"/>
  <c r="AP401" i="1" s="1"/>
  <c r="AG405" i="1"/>
  <c r="AP405" i="1" s="1"/>
  <c r="AG406" i="1"/>
  <c r="AG409" i="1"/>
  <c r="AP409" i="1" s="1"/>
  <c r="AG417" i="1"/>
  <c r="AO417" i="1" s="1"/>
  <c r="AG421" i="1"/>
  <c r="AG423" i="1"/>
  <c r="AO423" i="1" s="1"/>
  <c r="AG425" i="1"/>
  <c r="AP294" i="1"/>
  <c r="AS294" i="1"/>
  <c r="AP296" i="1"/>
  <c r="AS296" i="1"/>
  <c r="AP298" i="1"/>
  <c r="AS298" i="1"/>
  <c r="AP300" i="1"/>
  <c r="AS300" i="1"/>
  <c r="AO301" i="1"/>
  <c r="AS301" i="1"/>
  <c r="AP302" i="1"/>
  <c r="AS302" i="1"/>
  <c r="AP304" i="1"/>
  <c r="AS304" i="1"/>
  <c r="AP306" i="1"/>
  <c r="AS306" i="1"/>
  <c r="AP308" i="1"/>
  <c r="AS308" i="1"/>
  <c r="AP310" i="1"/>
  <c r="AS310" i="1"/>
  <c r="AQ313" i="1"/>
  <c r="AR313" i="1" s="1"/>
  <c r="AP314" i="1"/>
  <c r="AS314" i="1"/>
  <c r="AP316" i="1"/>
  <c r="AS316" i="1"/>
  <c r="AP318" i="1"/>
  <c r="AS318" i="1"/>
  <c r="AP320" i="1"/>
  <c r="AS320" i="1"/>
  <c r="AP322" i="1"/>
  <c r="AS322" i="1"/>
  <c r="AO323" i="1"/>
  <c r="AS323" i="1"/>
  <c r="AP324" i="1"/>
  <c r="AS324" i="1"/>
  <c r="AP327" i="1"/>
  <c r="AS327" i="1"/>
  <c r="AQ330" i="1"/>
  <c r="AR330" i="1" s="1"/>
  <c r="AP331" i="1"/>
  <c r="AS331" i="1"/>
  <c r="AQ334" i="1"/>
  <c r="AR334" i="1" s="1"/>
  <c r="AQ336" i="1"/>
  <c r="AR336" i="1" s="1"/>
  <c r="Y714" i="1"/>
  <c r="AO714" i="1"/>
  <c r="AS714" i="1"/>
  <c r="AO715" i="1"/>
  <c r="AS715" i="1"/>
  <c r="AO716" i="1"/>
  <c r="AS716" i="1"/>
  <c r="AO717" i="1"/>
  <c r="AS717" i="1"/>
  <c r="AO718" i="1"/>
  <c r="AS718" i="1"/>
  <c r="AO719" i="1"/>
  <c r="AS719" i="1"/>
  <c r="AO720" i="1"/>
  <c r="AS720" i="1"/>
  <c r="AO721" i="1"/>
  <c r="AS721" i="1"/>
  <c r="AO722" i="1"/>
  <c r="AS722" i="1"/>
  <c r="AO723" i="1"/>
  <c r="AS723" i="1"/>
  <c r="AO724" i="1"/>
  <c r="AS724" i="1"/>
  <c r="AO725" i="1"/>
  <c r="AS725" i="1"/>
  <c r="AO726" i="1"/>
  <c r="AS726" i="1"/>
  <c r="AO727" i="1"/>
  <c r="AS727" i="1"/>
  <c r="AO728" i="1"/>
  <c r="AS728" i="1"/>
  <c r="AO729" i="1"/>
  <c r="AS729" i="1"/>
  <c r="AO730" i="1"/>
  <c r="AS730" i="1"/>
  <c r="AO731" i="1"/>
  <c r="AS731" i="1"/>
  <c r="AO732" i="1"/>
  <c r="AS732" i="1"/>
  <c r="AO733" i="1"/>
  <c r="AS733" i="1"/>
  <c r="AO734" i="1"/>
  <c r="AS734" i="1"/>
  <c r="AO735" i="1"/>
  <c r="AS735" i="1"/>
  <c r="AO736" i="1"/>
  <c r="AS736" i="1"/>
  <c r="AO737" i="1"/>
  <c r="AS737" i="1"/>
  <c r="AO843" i="1"/>
  <c r="AS843" i="1"/>
  <c r="AO844" i="1"/>
  <c r="AS844" i="1"/>
  <c r="AA714" i="1"/>
  <c r="AP847" i="1"/>
  <c r="AS847" i="1"/>
  <c r="AO847" i="1"/>
  <c r="AP848" i="1"/>
  <c r="AS848" i="1"/>
  <c r="AO848" i="1"/>
  <c r="AP851" i="1"/>
  <c r="AS851" i="1"/>
  <c r="AO851" i="1"/>
  <c r="AP852" i="1"/>
  <c r="AS852" i="1"/>
  <c r="AO852" i="1"/>
  <c r="AP855" i="1"/>
  <c r="AS855" i="1"/>
  <c r="AO855" i="1"/>
  <c r="AP856" i="1"/>
  <c r="AS856" i="1"/>
  <c r="AO856" i="1"/>
  <c r="AP859" i="1"/>
  <c r="AS859" i="1"/>
  <c r="AO859" i="1"/>
  <c r="AP860" i="1"/>
  <c r="AS860" i="1"/>
  <c r="AO860" i="1"/>
  <c r="AP861" i="1"/>
  <c r="AS861" i="1"/>
  <c r="AO861" i="1"/>
  <c r="AP862" i="1"/>
  <c r="AS862" i="1"/>
  <c r="AO862" i="1"/>
  <c r="AP863" i="1"/>
  <c r="AS863" i="1"/>
  <c r="AO863" i="1"/>
  <c r="AP864" i="1"/>
  <c r="AS864" i="1"/>
  <c r="AO864" i="1"/>
  <c r="AP865" i="1"/>
  <c r="AS865" i="1"/>
  <c r="AO865" i="1"/>
  <c r="AP866" i="1"/>
  <c r="AS866" i="1"/>
  <c r="AO866" i="1"/>
  <c r="AP867" i="1"/>
  <c r="AS867" i="1"/>
  <c r="AO867" i="1"/>
  <c r="AP868" i="1"/>
  <c r="AS868" i="1"/>
  <c r="AO868" i="1"/>
  <c r="AP869" i="1"/>
  <c r="AS869" i="1"/>
  <c r="AO869" i="1"/>
  <c r="AP870" i="1"/>
  <c r="AS870" i="1"/>
  <c r="AO870" i="1"/>
  <c r="AP871" i="1"/>
  <c r="AS871" i="1"/>
  <c r="AO871" i="1"/>
  <c r="AP872" i="1"/>
  <c r="AS872" i="1"/>
  <c r="AO872" i="1"/>
  <c r="AP873" i="1"/>
  <c r="AS873" i="1"/>
  <c r="AO873" i="1"/>
  <c r="AP874" i="1"/>
  <c r="AS874" i="1"/>
  <c r="AO874" i="1"/>
  <c r="AP875" i="1"/>
  <c r="AS875" i="1"/>
  <c r="AO875" i="1"/>
  <c r="AP876" i="1"/>
  <c r="AS876" i="1"/>
  <c r="AO876" i="1"/>
  <c r="AP877" i="1"/>
  <c r="AS877" i="1"/>
  <c r="AO877" i="1"/>
  <c r="AP878" i="1"/>
  <c r="AS878" i="1"/>
  <c r="AO878" i="1"/>
  <c r="AP879" i="1"/>
  <c r="AS879" i="1"/>
  <c r="AO879" i="1"/>
  <c r="AP880" i="1"/>
  <c r="AS880" i="1"/>
  <c r="AO880" i="1"/>
  <c r="AP881" i="1"/>
  <c r="AS881" i="1"/>
  <c r="AO881" i="1"/>
  <c r="AP882" i="1"/>
  <c r="AS882" i="1"/>
  <c r="AO882" i="1"/>
  <c r="AP883" i="1"/>
  <c r="AS883" i="1"/>
  <c r="AO883" i="1"/>
  <c r="AP884" i="1"/>
  <c r="AS884" i="1"/>
  <c r="AO884" i="1"/>
  <c r="AP885" i="1"/>
  <c r="AS885" i="1"/>
  <c r="AO885" i="1"/>
  <c r="AP886" i="1"/>
  <c r="AS886" i="1"/>
  <c r="AO886" i="1"/>
  <c r="AP887" i="1"/>
  <c r="AS887" i="1"/>
  <c r="AO887" i="1"/>
  <c r="AP888" i="1"/>
  <c r="AS888" i="1"/>
  <c r="AO888" i="1"/>
  <c r="AP889" i="1"/>
  <c r="AS889" i="1"/>
  <c r="AO889" i="1"/>
  <c r="AP890" i="1"/>
  <c r="AS890" i="1"/>
  <c r="AO890" i="1"/>
  <c r="AP891" i="1"/>
  <c r="AS891" i="1"/>
  <c r="AO891" i="1"/>
  <c r="AP892" i="1"/>
  <c r="AS892" i="1"/>
  <c r="AO892" i="1"/>
  <c r="AP893" i="1"/>
  <c r="AS893" i="1"/>
  <c r="AO893" i="1"/>
  <c r="AP894" i="1"/>
  <c r="AS894" i="1"/>
  <c r="AO894" i="1"/>
  <c r="AP895" i="1"/>
  <c r="AS895" i="1"/>
  <c r="AO895" i="1"/>
  <c r="AP896" i="1"/>
  <c r="AS896" i="1"/>
  <c r="AO896" i="1"/>
  <c r="AP897" i="1"/>
  <c r="AS897" i="1"/>
  <c r="AO897" i="1"/>
  <c r="AP898" i="1"/>
  <c r="AS898" i="1"/>
  <c r="AO898" i="1"/>
  <c r="AP899" i="1"/>
  <c r="AS899" i="1"/>
  <c r="AO899" i="1"/>
  <c r="AP900" i="1"/>
  <c r="AS900" i="1"/>
  <c r="AO900" i="1"/>
  <c r="AP901" i="1"/>
  <c r="AS901" i="1"/>
  <c r="AO901" i="1"/>
  <c r="AP902" i="1"/>
  <c r="AS902" i="1"/>
  <c r="AO902" i="1"/>
  <c r="AP903" i="1"/>
  <c r="AS903" i="1"/>
  <c r="AO903" i="1"/>
  <c r="AP904" i="1"/>
  <c r="AS904" i="1"/>
  <c r="AO904" i="1"/>
  <c r="AP905" i="1"/>
  <c r="AS905" i="1"/>
  <c r="AO905" i="1"/>
  <c r="AP906" i="1"/>
  <c r="AS906" i="1"/>
  <c r="AO906" i="1"/>
  <c r="AP907" i="1"/>
  <c r="AS907" i="1"/>
  <c r="AO907" i="1"/>
  <c r="AP908" i="1"/>
  <c r="AS908" i="1"/>
  <c r="AO908" i="1"/>
  <c r="AP909" i="1"/>
  <c r="AS909" i="1"/>
  <c r="AO909" i="1"/>
  <c r="AP910" i="1"/>
  <c r="AS910" i="1"/>
  <c r="AO910" i="1"/>
  <c r="AP911" i="1"/>
  <c r="AS911" i="1"/>
  <c r="AO911" i="1"/>
  <c r="AP912" i="1"/>
  <c r="AS912" i="1"/>
  <c r="AO912" i="1"/>
  <c r="AP913" i="1"/>
  <c r="AS913" i="1"/>
  <c r="AO913" i="1"/>
  <c r="AP914" i="1"/>
  <c r="AS914" i="1"/>
  <c r="AO914" i="1"/>
  <c r="AP915" i="1"/>
  <c r="AS915" i="1"/>
  <c r="AO915" i="1"/>
  <c r="AP916" i="1"/>
  <c r="AS916" i="1"/>
  <c r="AO916" i="1"/>
  <c r="AP917" i="1"/>
  <c r="AS917" i="1"/>
  <c r="AO917" i="1"/>
  <c r="AP918" i="1"/>
  <c r="AS918" i="1"/>
  <c r="AO918" i="1"/>
  <c r="AP919" i="1"/>
  <c r="AS919" i="1"/>
  <c r="AO919" i="1"/>
  <c r="AP920" i="1"/>
  <c r="AS920" i="1"/>
  <c r="AO920" i="1"/>
  <c r="AP921" i="1"/>
  <c r="AS921" i="1"/>
  <c r="AO921" i="1"/>
  <c r="AP922" i="1"/>
  <c r="AS922" i="1"/>
  <c r="AO922" i="1"/>
  <c r="AP923" i="1"/>
  <c r="AS923" i="1"/>
  <c r="AO923" i="1"/>
  <c r="AP326" i="1"/>
  <c r="AS326" i="1"/>
  <c r="AP426" i="1"/>
  <c r="AP425" i="1"/>
  <c r="AP424" i="1"/>
  <c r="AP423" i="1"/>
  <c r="AP422" i="1"/>
  <c r="AP421" i="1"/>
  <c r="AP420" i="1"/>
  <c r="AP417" i="1"/>
  <c r="AP416" i="1"/>
  <c r="AP414" i="1"/>
  <c r="AP412" i="1"/>
  <c r="AP410" i="1"/>
  <c r="AP408" i="1"/>
  <c r="AP406" i="1"/>
  <c r="AP404" i="1"/>
  <c r="AQ404" i="1"/>
  <c r="AR404" i="1" s="1"/>
  <c r="AP403" i="1"/>
  <c r="AQ403" i="1"/>
  <c r="AR403" i="1" s="1"/>
  <c r="AP400" i="1"/>
  <c r="AP398" i="1"/>
  <c r="AP396" i="1"/>
  <c r="AP394" i="1"/>
  <c r="AP393" i="1"/>
  <c r="AQ392" i="1"/>
  <c r="AR392" i="1" s="1"/>
  <c r="AG390" i="1"/>
  <c r="AP390" i="1" s="1"/>
  <c r="AG389" i="1"/>
  <c r="AP389" i="1" s="1"/>
  <c r="AP386" i="1"/>
  <c r="AG385" i="1"/>
  <c r="AP385" i="1" s="1"/>
  <c r="AG383" i="1"/>
  <c r="AP383" i="1" s="1"/>
  <c r="Y382" i="1"/>
  <c r="AG382" i="1"/>
  <c r="AP382" i="1" s="1"/>
  <c r="AQ382" i="1"/>
  <c r="AR382" i="1" s="1"/>
  <c r="E1" i="9"/>
  <c r="B25" i="9" s="1"/>
  <c r="E1" i="14"/>
  <c r="B22" i="14" s="1"/>
  <c r="Y380" i="1"/>
  <c r="AG380" i="1"/>
  <c r="AP380" i="1" s="1"/>
  <c r="Y378" i="1"/>
  <c r="AG378" i="1"/>
  <c r="AP378" i="1" s="1"/>
  <c r="AQ378" i="1"/>
  <c r="AR378" i="1" s="1"/>
  <c r="AP376" i="1"/>
  <c r="AQ376" i="1"/>
  <c r="AR376" i="1" s="1"/>
  <c r="Y374" i="1"/>
  <c r="AG374" i="1"/>
  <c r="AP374" i="1" s="1"/>
  <c r="AQ374" i="1"/>
  <c r="AR374" i="1" s="1"/>
  <c r="Y370" i="1"/>
  <c r="Z370" i="1" s="1"/>
  <c r="AA370" i="1" s="1"/>
  <c r="AG370" i="1"/>
  <c r="AP370" i="1"/>
  <c r="AQ370" i="1"/>
  <c r="AR370" i="1" s="1"/>
  <c r="A62" i="2"/>
  <c r="N62" i="2" s="1"/>
  <c r="AP368" i="1"/>
  <c r="AP367" i="1"/>
  <c r="AP366" i="1"/>
  <c r="AP364" i="1"/>
  <c r="AP362" i="1"/>
  <c r="AQ362" i="1"/>
  <c r="AR362" i="1" s="1"/>
  <c r="A46" i="2"/>
  <c r="R46" i="2" s="1"/>
  <c r="A78" i="2"/>
  <c r="N78" i="2" s="1"/>
  <c r="AG360" i="1"/>
  <c r="AO360" i="1" s="1"/>
  <c r="Y360" i="1"/>
  <c r="AP360" i="1"/>
  <c r="AP359" i="1"/>
  <c r="AP358" i="1"/>
  <c r="Y358" i="1"/>
  <c r="AG357" i="1"/>
  <c r="AP357" i="1" s="1"/>
  <c r="AG356" i="1"/>
  <c r="AO356" i="1" s="1"/>
  <c r="A54" i="2"/>
  <c r="I54" i="2" s="1"/>
  <c r="A70" i="2"/>
  <c r="K70" i="2" s="1"/>
  <c r="A86" i="2"/>
  <c r="R86" i="2" s="1"/>
  <c r="AP356" i="1"/>
  <c r="A50" i="2"/>
  <c r="H50" i="2" s="1"/>
  <c r="A58" i="2"/>
  <c r="L58" i="2" s="1"/>
  <c r="A66" i="2"/>
  <c r="C66" i="2" s="1"/>
  <c r="A74" i="2"/>
  <c r="L74" i="2" s="1"/>
  <c r="A82" i="2"/>
  <c r="K82" i="2" s="1"/>
  <c r="A90" i="2"/>
  <c r="G90" i="2" s="1"/>
  <c r="AG354" i="1"/>
  <c r="AP354" i="1" s="1"/>
  <c r="AQ354" i="1"/>
  <c r="AR354" i="1" s="1"/>
  <c r="A44" i="2"/>
  <c r="N44" i="2" s="1"/>
  <c r="A48" i="2"/>
  <c r="N48" i="2" s="1"/>
  <c r="A52" i="2"/>
  <c r="A56" i="2"/>
  <c r="B56" i="2" s="1"/>
  <c r="A60" i="2"/>
  <c r="F60" i="2" s="1"/>
  <c r="A64" i="2"/>
  <c r="H64" i="2" s="1"/>
  <c r="A68" i="2"/>
  <c r="I68" i="2" s="1"/>
  <c r="A72" i="2"/>
  <c r="K72" i="2" s="1"/>
  <c r="A76" i="2"/>
  <c r="R76" i="2" s="1"/>
  <c r="A80" i="2"/>
  <c r="L80" i="2" s="1"/>
  <c r="A84" i="2"/>
  <c r="B84" i="2" s="1"/>
  <c r="A88" i="2"/>
  <c r="K88" i="2" s="1"/>
  <c r="A92" i="2"/>
  <c r="H92" i="2" s="1"/>
  <c r="AP352" i="1"/>
  <c r="AP351" i="1"/>
  <c r="AG350" i="1"/>
  <c r="AP350" i="1" s="1"/>
  <c r="AQ350" i="1"/>
  <c r="AR350" i="1" s="1"/>
  <c r="A45" i="2"/>
  <c r="C45" i="2" s="1"/>
  <c r="A47" i="2"/>
  <c r="B47" i="2" s="1"/>
  <c r="A49" i="2"/>
  <c r="C49" i="2" s="1"/>
  <c r="A51" i="2"/>
  <c r="I51" i="2" s="1"/>
  <c r="A53" i="2"/>
  <c r="C53" i="2" s="1"/>
  <c r="A55" i="2"/>
  <c r="F55" i="2" s="1"/>
  <c r="A57" i="2"/>
  <c r="C57" i="2" s="1"/>
  <c r="A59" i="2"/>
  <c r="G59" i="2" s="1"/>
  <c r="A61" i="2"/>
  <c r="F61" i="2" s="1"/>
  <c r="A63" i="2"/>
  <c r="I63" i="2" s="1"/>
  <c r="A65" i="2"/>
  <c r="C65" i="2" s="1"/>
  <c r="A67" i="2"/>
  <c r="G67" i="2" s="1"/>
  <c r="A69" i="2"/>
  <c r="K69" i="2" s="1"/>
  <c r="A71" i="2"/>
  <c r="I71" i="2" s="1"/>
  <c r="A73" i="2"/>
  <c r="C73" i="2" s="1"/>
  <c r="A75" i="2"/>
  <c r="R75" i="2" s="1"/>
  <c r="A77" i="2"/>
  <c r="G77" i="2" s="1"/>
  <c r="A79" i="2"/>
  <c r="K79" i="2" s="1"/>
  <c r="A81" i="2"/>
  <c r="G81" i="2" s="1"/>
  <c r="A83" i="2"/>
  <c r="F83" i="2" s="1"/>
  <c r="A85" i="2"/>
  <c r="K85" i="2" s="1"/>
  <c r="A87" i="2"/>
  <c r="L87" i="2" s="1"/>
  <c r="A89" i="2"/>
  <c r="K89" i="2" s="1"/>
  <c r="A91" i="2"/>
  <c r="B91" i="2" s="1"/>
  <c r="E1" i="8"/>
  <c r="B23" i="8" s="1"/>
  <c r="E1" i="11"/>
  <c r="B5" i="11" s="1"/>
  <c r="AE857" i="1"/>
  <c r="D1" i="7"/>
  <c r="E1" i="7" s="1"/>
  <c r="B6" i="7" s="1"/>
  <c r="AI177" i="1"/>
  <c r="AE849" i="1"/>
  <c r="AK4" i="1"/>
  <c r="AW4" i="1"/>
  <c r="AK12" i="1"/>
  <c r="AW12" i="1"/>
  <c r="AI99" i="1"/>
  <c r="AK99" i="1"/>
  <c r="AW99" i="1"/>
  <c r="AI103" i="1"/>
  <c r="AK103" i="1"/>
  <c r="AW103" i="1"/>
  <c r="AI119" i="1"/>
  <c r="AK119" i="1"/>
  <c r="AW119" i="1"/>
  <c r="AK177" i="1"/>
  <c r="AW177" i="1"/>
  <c r="AI189" i="1"/>
  <c r="AK189" i="1"/>
  <c r="AW189" i="1"/>
  <c r="AK209" i="1"/>
  <c r="AK227" i="1"/>
  <c r="AU845" i="1"/>
  <c r="AK848" i="1"/>
  <c r="AW848" i="1"/>
  <c r="AU853" i="1"/>
  <c r="AI856" i="1"/>
  <c r="AW856" i="1"/>
  <c r="AK861" i="1"/>
  <c r="AW861" i="1"/>
  <c r="AK863" i="1"/>
  <c r="AW863" i="1"/>
  <c r="AK865" i="1"/>
  <c r="AW865" i="1"/>
  <c r="AK867" i="1"/>
  <c r="AW867" i="1"/>
  <c r="AK869" i="1"/>
  <c r="AK871" i="1"/>
  <c r="AI873" i="1"/>
  <c r="AW873" i="1"/>
  <c r="AK877" i="1"/>
  <c r="AI879" i="1"/>
  <c r="AK881" i="1"/>
  <c r="AK885" i="1"/>
  <c r="AK887" i="1"/>
  <c r="AW887" i="1"/>
  <c r="AI889" i="1"/>
  <c r="AW889" i="1"/>
  <c r="AK891" i="1"/>
  <c r="AK893" i="1"/>
  <c r="AK895" i="1"/>
  <c r="AI897" i="1"/>
  <c r="AW897" i="1"/>
  <c r="AK899" i="1"/>
  <c r="AW899" i="1"/>
  <c r="AK901" i="1"/>
  <c r="AI903" i="1"/>
  <c r="AW903" i="1"/>
  <c r="AK905" i="1"/>
  <c r="AI909" i="1"/>
  <c r="AK911" i="1"/>
  <c r="AI913" i="1"/>
  <c r="AI915" i="1"/>
  <c r="AI917" i="1"/>
  <c r="AI921" i="1"/>
  <c r="AK923" i="1"/>
  <c r="AI4" i="1"/>
  <c r="AI12" i="1"/>
  <c r="AI209" i="1"/>
  <c r="AW209" i="1"/>
  <c r="AI227" i="1"/>
  <c r="AW227" i="1"/>
  <c r="AI848" i="1"/>
  <c r="AK856" i="1"/>
  <c r="AI861" i="1"/>
  <c r="AI863" i="1"/>
  <c r="AI865" i="1"/>
  <c r="AI867" i="1"/>
  <c r="AI869" i="1"/>
  <c r="AW869" i="1"/>
  <c r="AI871" i="1"/>
  <c r="AW871" i="1"/>
  <c r="AK873" i="1"/>
  <c r="AI875" i="1"/>
  <c r="AK875" i="1"/>
  <c r="AW875" i="1"/>
  <c r="AI877" i="1"/>
  <c r="AW877" i="1"/>
  <c r="AK879" i="1"/>
  <c r="AW879" i="1"/>
  <c r="AI881" i="1"/>
  <c r="AW881" i="1"/>
  <c r="AI883" i="1"/>
  <c r="AK883" i="1"/>
  <c r="AW883" i="1"/>
  <c r="AI885" i="1"/>
  <c r="AW885" i="1"/>
  <c r="AI887" i="1"/>
  <c r="AK889" i="1"/>
  <c r="AI891" i="1"/>
  <c r="AW891" i="1"/>
  <c r="AI893" i="1"/>
  <c r="AW893" i="1"/>
  <c r="AI895" i="1"/>
  <c r="AW895" i="1"/>
  <c r="AK897" i="1"/>
  <c r="AI899" i="1"/>
  <c r="AI901" i="1"/>
  <c r="AW901" i="1"/>
  <c r="AK903" i="1"/>
  <c r="AI905" i="1"/>
  <c r="AW905" i="1"/>
  <c r="AI907" i="1"/>
  <c r="AK907" i="1"/>
  <c r="AW907" i="1"/>
  <c r="AK909" i="1"/>
  <c r="AW909" i="1"/>
  <c r="AI911" i="1"/>
  <c r="AW911" i="1"/>
  <c r="AK913" i="1"/>
  <c r="AW913" i="1"/>
  <c r="AK915" i="1"/>
  <c r="AW915" i="1"/>
  <c r="AK917" i="1"/>
  <c r="AW917" i="1"/>
  <c r="AI919" i="1"/>
  <c r="AK919" i="1"/>
  <c r="AW919" i="1"/>
  <c r="AK921" i="1"/>
  <c r="AW921" i="1"/>
  <c r="AI923" i="1"/>
  <c r="AW923" i="1"/>
  <c r="AI8" i="1"/>
  <c r="AK8" i="1"/>
  <c r="AW8" i="1"/>
  <c r="AI34" i="1"/>
  <c r="AK34" i="1"/>
  <c r="AI82" i="1"/>
  <c r="AK82" i="1"/>
  <c r="AW82" i="1"/>
  <c r="AI101" i="1"/>
  <c r="AK101" i="1"/>
  <c r="AW101" i="1"/>
  <c r="AI111" i="1"/>
  <c r="AK111" i="1"/>
  <c r="AW111" i="1"/>
  <c r="AI121" i="1"/>
  <c r="AK121" i="1"/>
  <c r="AW121" i="1"/>
  <c r="AI201" i="1"/>
  <c r="AK201" i="1"/>
  <c r="AW201" i="1"/>
  <c r="AI211" i="1"/>
  <c r="AK211" i="1"/>
  <c r="AW211" i="1"/>
  <c r="AI312" i="1"/>
  <c r="AK312" i="1"/>
  <c r="AW312" i="1"/>
  <c r="AI844" i="1"/>
  <c r="AK844" i="1"/>
  <c r="AW844" i="1"/>
  <c r="AE845" i="1"/>
  <c r="AU849" i="1"/>
  <c r="AI852" i="1"/>
  <c r="AK852" i="1"/>
  <c r="AW852" i="1"/>
  <c r="AE853" i="1"/>
  <c r="AU857" i="1"/>
  <c r="AI860" i="1"/>
  <c r="AK860" i="1"/>
  <c r="AW860" i="1"/>
  <c r="AI862" i="1"/>
  <c r="AK862" i="1"/>
  <c r="AW862" i="1"/>
  <c r="AI864" i="1"/>
  <c r="AK864" i="1"/>
  <c r="AW864" i="1"/>
  <c r="AI866" i="1"/>
  <c r="AK866" i="1"/>
  <c r="AW866" i="1"/>
  <c r="AI868" i="1"/>
  <c r="AK868" i="1"/>
  <c r="AW868" i="1"/>
  <c r="AI870" i="1"/>
  <c r="AK870" i="1"/>
  <c r="AW870" i="1"/>
  <c r="AI872" i="1"/>
  <c r="AK872" i="1"/>
  <c r="AW872" i="1"/>
  <c r="AI874" i="1"/>
  <c r="AK874" i="1"/>
  <c r="AW874" i="1"/>
  <c r="AI876" i="1"/>
  <c r="AK876" i="1"/>
  <c r="AW876" i="1"/>
  <c r="AI878" i="1"/>
  <c r="AK878" i="1"/>
  <c r="AW878" i="1"/>
  <c r="AI880" i="1"/>
  <c r="AK880" i="1"/>
  <c r="AW880" i="1"/>
  <c r="AI882" i="1"/>
  <c r="AK882" i="1"/>
  <c r="AW882" i="1"/>
  <c r="AI884" i="1"/>
  <c r="AK884" i="1"/>
  <c r="AW884" i="1"/>
  <c r="AI886" i="1"/>
  <c r="AK886" i="1"/>
  <c r="AW886" i="1"/>
  <c r="AI888" i="1"/>
  <c r="AK888" i="1"/>
  <c r="AW888" i="1"/>
  <c r="AI890" i="1"/>
  <c r="AK890" i="1"/>
  <c r="AW890" i="1"/>
  <c r="AI892" i="1"/>
  <c r="AK892" i="1"/>
  <c r="AW892" i="1"/>
  <c r="AI894" i="1"/>
  <c r="AK894" i="1"/>
  <c r="AW894" i="1"/>
  <c r="AI896" i="1"/>
  <c r="AK896" i="1"/>
  <c r="AW896" i="1"/>
  <c r="AI898" i="1"/>
  <c r="AK898" i="1"/>
  <c r="AW898" i="1"/>
  <c r="AI900" i="1"/>
  <c r="AK900" i="1"/>
  <c r="AW900" i="1"/>
  <c r="AI902" i="1"/>
  <c r="AK902" i="1"/>
  <c r="AW902" i="1"/>
  <c r="AI904" i="1"/>
  <c r="AK904" i="1"/>
  <c r="AW904" i="1"/>
  <c r="AI906" i="1"/>
  <c r="AK906" i="1"/>
  <c r="AW906" i="1"/>
  <c r="AI908" i="1"/>
  <c r="AK908" i="1"/>
  <c r="AW908" i="1"/>
  <c r="AI910" i="1"/>
  <c r="AK910" i="1"/>
  <c r="AW910" i="1"/>
  <c r="AI912" i="1"/>
  <c r="AK912" i="1"/>
  <c r="AW912" i="1"/>
  <c r="AI914" i="1"/>
  <c r="AK914" i="1"/>
  <c r="AW914" i="1"/>
  <c r="AI916" i="1"/>
  <c r="AK916" i="1"/>
  <c r="AW916" i="1"/>
  <c r="AI918" i="1"/>
  <c r="AK918" i="1"/>
  <c r="AW918" i="1"/>
  <c r="AI920" i="1"/>
  <c r="AK920" i="1"/>
  <c r="AW920" i="1"/>
  <c r="AI922" i="1"/>
  <c r="AK922" i="1"/>
  <c r="AW922" i="1"/>
  <c r="D1" i="5"/>
  <c r="E1" i="5" s="1"/>
  <c r="B49" i="5" s="1"/>
  <c r="AU846" i="1"/>
  <c r="AI847" i="1"/>
  <c r="AE850" i="1"/>
  <c r="AK851" i="1"/>
  <c r="AW851" i="1"/>
  <c r="AU854" i="1"/>
  <c r="AI855" i="1"/>
  <c r="AE858" i="1"/>
  <c r="AK859" i="1"/>
  <c r="B4" i="6"/>
  <c r="G4" i="6" s="1"/>
  <c r="B12" i="6"/>
  <c r="F12" i="6" s="1"/>
  <c r="AE17" i="1"/>
  <c r="AU17" i="1"/>
  <c r="AE106" i="1"/>
  <c r="AU106" i="1"/>
  <c r="AE116" i="1"/>
  <c r="AU116" i="1"/>
  <c r="AE128" i="1"/>
  <c r="AU128" i="1"/>
  <c r="AE136" i="1"/>
  <c r="AU136" i="1"/>
  <c r="AE146" i="1"/>
  <c r="AU146" i="1"/>
  <c r="AE158" i="1"/>
  <c r="AU158" i="1"/>
  <c r="AE166" i="1"/>
  <c r="AU166" i="1"/>
  <c r="AE204" i="1"/>
  <c r="AU204" i="1"/>
  <c r="AE206" i="1"/>
  <c r="AU206" i="1"/>
  <c r="AE214" i="1"/>
  <c r="AU214" i="1"/>
  <c r="AE216" i="1"/>
  <c r="AU216" i="1"/>
  <c r="AE218" i="1"/>
  <c r="AU218" i="1"/>
  <c r="AE220" i="1"/>
  <c r="AU220" i="1"/>
  <c r="AE236" i="1"/>
  <c r="AU236" i="1"/>
  <c r="AE301" i="1"/>
  <c r="AU301" i="1"/>
  <c r="AE323" i="1"/>
  <c r="AU323" i="1"/>
  <c r="AE329" i="1"/>
  <c r="AU329" i="1"/>
  <c r="AE333" i="1"/>
  <c r="AU333" i="1"/>
  <c r="AE335" i="1"/>
  <c r="AU335" i="1"/>
  <c r="AE337" i="1"/>
  <c r="AU337" i="1"/>
  <c r="AE715" i="1"/>
  <c r="AU715" i="1"/>
  <c r="AE716" i="1"/>
  <c r="AU716" i="1"/>
  <c r="AE717" i="1"/>
  <c r="AU717" i="1"/>
  <c r="AE718" i="1"/>
  <c r="AU718" i="1"/>
  <c r="AE719" i="1"/>
  <c r="AU719" i="1"/>
  <c r="AE720" i="1"/>
  <c r="AU720" i="1"/>
  <c r="AE721" i="1"/>
  <c r="AU721" i="1"/>
  <c r="AE722" i="1"/>
  <c r="AU722" i="1"/>
  <c r="AE723" i="1"/>
  <c r="AU723" i="1"/>
  <c r="AE724" i="1"/>
  <c r="AU724" i="1"/>
  <c r="AE725" i="1"/>
  <c r="AU725" i="1"/>
  <c r="AE726" i="1"/>
  <c r="AU726" i="1"/>
  <c r="AE727" i="1"/>
  <c r="AU727" i="1"/>
  <c r="AE728" i="1"/>
  <c r="AU728" i="1"/>
  <c r="AE729" i="1"/>
  <c r="AU729" i="1"/>
  <c r="AE730" i="1"/>
  <c r="AU730" i="1"/>
  <c r="AE731" i="1"/>
  <c r="AU731" i="1"/>
  <c r="AE732" i="1"/>
  <c r="AU732" i="1"/>
  <c r="AE733" i="1"/>
  <c r="AU733" i="1"/>
  <c r="AE734" i="1"/>
  <c r="AU734" i="1"/>
  <c r="AE735" i="1"/>
  <c r="AU735" i="1"/>
  <c r="AE736" i="1"/>
  <c r="AU736" i="1"/>
  <c r="AE737" i="1"/>
  <c r="AU737" i="1"/>
  <c r="AI843" i="1"/>
  <c r="AK843" i="1"/>
  <c r="AW843" i="1"/>
  <c r="AE846" i="1"/>
  <c r="AK847" i="1"/>
  <c r="AW847" i="1"/>
  <c r="AU850" i="1"/>
  <c r="AI851" i="1"/>
  <c r="AE854" i="1"/>
  <c r="AK855" i="1"/>
  <c r="AW855" i="1"/>
  <c r="AU858" i="1"/>
  <c r="AI859" i="1"/>
  <c r="AW859" i="1"/>
  <c r="AE4" i="1"/>
  <c r="AU4" i="1"/>
  <c r="AE8" i="1"/>
  <c r="AU8" i="1"/>
  <c r="AE12" i="1"/>
  <c r="AU12" i="1"/>
  <c r="AI17" i="1"/>
  <c r="AK17" i="1"/>
  <c r="AW17" i="1"/>
  <c r="AE34" i="1"/>
  <c r="AE82" i="1"/>
  <c r="AU82" i="1"/>
  <c r="AE99" i="1"/>
  <c r="AU99" i="1"/>
  <c r="AE101" i="1"/>
  <c r="AU101" i="1"/>
  <c r="AE103" i="1"/>
  <c r="AU103" i="1"/>
  <c r="AI106" i="1"/>
  <c r="AK106" i="1"/>
  <c r="AW106" i="1"/>
  <c r="AE111" i="1"/>
  <c r="AU111" i="1"/>
  <c r="AI116" i="1"/>
  <c r="AK116" i="1"/>
  <c r="AW116" i="1"/>
  <c r="AE119" i="1"/>
  <c r="AU119" i="1"/>
  <c r="AE121" i="1"/>
  <c r="AU121" i="1"/>
  <c r="AI128" i="1"/>
  <c r="AK128" i="1"/>
  <c r="AW128" i="1"/>
  <c r="AI136" i="1"/>
  <c r="AK136" i="1"/>
  <c r="AW136" i="1"/>
  <c r="AI146" i="1"/>
  <c r="AK146" i="1"/>
  <c r="AW146" i="1"/>
  <c r="AI158" i="1"/>
  <c r="AK158" i="1"/>
  <c r="AW158" i="1"/>
  <c r="AI166" i="1"/>
  <c r="AK166" i="1"/>
  <c r="AW166" i="1"/>
  <c r="AE177" i="1"/>
  <c r="AU177" i="1"/>
  <c r="AE189" i="1"/>
  <c r="AU189" i="1"/>
  <c r="AE201" i="1"/>
  <c r="AU201" i="1"/>
  <c r="AI204" i="1"/>
  <c r="AK204" i="1"/>
  <c r="AW204" i="1"/>
  <c r="AI206" i="1"/>
  <c r="AK206" i="1"/>
  <c r="AW206" i="1"/>
  <c r="AE209" i="1"/>
  <c r="AU209" i="1"/>
  <c r="AE211" i="1"/>
  <c r="AU211" i="1"/>
  <c r="AI214" i="1"/>
  <c r="AK214" i="1"/>
  <c r="AW214" i="1"/>
  <c r="AI216" i="1"/>
  <c r="AK216" i="1"/>
  <c r="AW216" i="1"/>
  <c r="AI218" i="1"/>
  <c r="AK218" i="1"/>
  <c r="AW218" i="1"/>
  <c r="AI220" i="1"/>
  <c r="AK220" i="1"/>
  <c r="AW220" i="1"/>
  <c r="AE227" i="1"/>
  <c r="AU227" i="1"/>
  <c r="AI236" i="1"/>
  <c r="AK236" i="1"/>
  <c r="AW236" i="1"/>
  <c r="AI301" i="1"/>
  <c r="AK301" i="1"/>
  <c r="AW301" i="1"/>
  <c r="AE312" i="1"/>
  <c r="AU312" i="1"/>
  <c r="AI323" i="1"/>
  <c r="AK323" i="1"/>
  <c r="AW323" i="1"/>
  <c r="AI329" i="1"/>
  <c r="AK329" i="1"/>
  <c r="AW329" i="1"/>
  <c r="AI333" i="1"/>
  <c r="AK333" i="1"/>
  <c r="AW333" i="1"/>
  <c r="AI335" i="1"/>
  <c r="AK335" i="1"/>
  <c r="AW335" i="1"/>
  <c r="AI337" i="1"/>
  <c r="AK337" i="1"/>
  <c r="AW337" i="1"/>
  <c r="AI715" i="1"/>
  <c r="AK715" i="1"/>
  <c r="AW715" i="1"/>
  <c r="AI716" i="1"/>
  <c r="AK716" i="1"/>
  <c r="AW716" i="1"/>
  <c r="AI717" i="1"/>
  <c r="AK717" i="1"/>
  <c r="AW717" i="1"/>
  <c r="AI718" i="1"/>
  <c r="AK718" i="1"/>
  <c r="AW718" i="1"/>
  <c r="AI719" i="1"/>
  <c r="AK719" i="1"/>
  <c r="AW719" i="1"/>
  <c r="AI720" i="1"/>
  <c r="AK720" i="1"/>
  <c r="AW720" i="1"/>
  <c r="AI721" i="1"/>
  <c r="AK721" i="1"/>
  <c r="AW721" i="1"/>
  <c r="AI722" i="1"/>
  <c r="AK722" i="1"/>
  <c r="AW722" i="1"/>
  <c r="AI723" i="1"/>
  <c r="AK723" i="1"/>
  <c r="AW723" i="1"/>
  <c r="AI724" i="1"/>
  <c r="AK724" i="1"/>
  <c r="AW724" i="1"/>
  <c r="AI725" i="1"/>
  <c r="AK725" i="1"/>
  <c r="AW725" i="1"/>
  <c r="AI726" i="1"/>
  <c r="AK726" i="1"/>
  <c r="AW726" i="1"/>
  <c r="AI727" i="1"/>
  <c r="AK727" i="1"/>
  <c r="AW727" i="1"/>
  <c r="AI728" i="1"/>
  <c r="AK728" i="1"/>
  <c r="AW728" i="1"/>
  <c r="AI729" i="1"/>
  <c r="AK729" i="1"/>
  <c r="AW729" i="1"/>
  <c r="AI730" i="1"/>
  <c r="AK730" i="1"/>
  <c r="AW730" i="1"/>
  <c r="AI731" i="1"/>
  <c r="AK731" i="1"/>
  <c r="AW731" i="1"/>
  <c r="AI732" i="1"/>
  <c r="AK732" i="1"/>
  <c r="AW732" i="1"/>
  <c r="AI733" i="1"/>
  <c r="AK733" i="1"/>
  <c r="AW733" i="1"/>
  <c r="AI734" i="1"/>
  <c r="AK734" i="1"/>
  <c r="AW734" i="1"/>
  <c r="AI735" i="1"/>
  <c r="AK735" i="1"/>
  <c r="AW735" i="1"/>
  <c r="AI736" i="1"/>
  <c r="AK736" i="1"/>
  <c r="AW736" i="1"/>
  <c r="AI737" i="1"/>
  <c r="AK737" i="1"/>
  <c r="AW737" i="1"/>
  <c r="AE843" i="1"/>
  <c r="AU843" i="1"/>
  <c r="AE844" i="1"/>
  <c r="AU844" i="1"/>
  <c r="AI845" i="1"/>
  <c r="AK845" i="1"/>
  <c r="AW845" i="1"/>
  <c r="AI846" i="1"/>
  <c r="AK846" i="1"/>
  <c r="AW846" i="1"/>
  <c r="AE847" i="1"/>
  <c r="AU847" i="1"/>
  <c r="AE848" i="1"/>
  <c r="AU848" i="1"/>
  <c r="AI849" i="1"/>
  <c r="AK849" i="1"/>
  <c r="AW849" i="1"/>
  <c r="AI850" i="1"/>
  <c r="AK850" i="1"/>
  <c r="AW850" i="1"/>
  <c r="AE851" i="1"/>
  <c r="AU851" i="1"/>
  <c r="AE852" i="1"/>
  <c r="AU852" i="1"/>
  <c r="AI853" i="1"/>
  <c r="AK853" i="1"/>
  <c r="AW853" i="1"/>
  <c r="AI854" i="1"/>
  <c r="AK854" i="1"/>
  <c r="AW854" i="1"/>
  <c r="AE855" i="1"/>
  <c r="AU855" i="1"/>
  <c r="AE856" i="1"/>
  <c r="AU856" i="1"/>
  <c r="AI857" i="1"/>
  <c r="AK857" i="1"/>
  <c r="AW857" i="1"/>
  <c r="AI858" i="1"/>
  <c r="AK858" i="1"/>
  <c r="AW858" i="1"/>
  <c r="AE859" i="1"/>
  <c r="AU859" i="1"/>
  <c r="AE860" i="1"/>
  <c r="AU860" i="1"/>
  <c r="AE861" i="1"/>
  <c r="AU861" i="1"/>
  <c r="AE862" i="1"/>
  <c r="AU862" i="1"/>
  <c r="AE863" i="1"/>
  <c r="AU863" i="1"/>
  <c r="AE864" i="1"/>
  <c r="AU864" i="1"/>
  <c r="AE865" i="1"/>
  <c r="AU865" i="1"/>
  <c r="AE866" i="1"/>
  <c r="AU866" i="1"/>
  <c r="AE867" i="1"/>
  <c r="AU867" i="1"/>
  <c r="AE868" i="1"/>
  <c r="AU868" i="1"/>
  <c r="AE869" i="1"/>
  <c r="AU869" i="1"/>
  <c r="AE870" i="1"/>
  <c r="AU870" i="1"/>
  <c r="AE871" i="1"/>
  <c r="AU871" i="1"/>
  <c r="AE872" i="1"/>
  <c r="AU872" i="1"/>
  <c r="AE873" i="1"/>
  <c r="AU873" i="1"/>
  <c r="AE874" i="1"/>
  <c r="AU874" i="1"/>
  <c r="AE875" i="1"/>
  <c r="AU875" i="1"/>
  <c r="AE876" i="1"/>
  <c r="AU876" i="1"/>
  <c r="AE877" i="1"/>
  <c r="AU877" i="1"/>
  <c r="AE878" i="1"/>
  <c r="AU878" i="1"/>
  <c r="AE879" i="1"/>
  <c r="AU879" i="1"/>
  <c r="AE880" i="1"/>
  <c r="AU880" i="1"/>
  <c r="AE881" i="1"/>
  <c r="AU881" i="1"/>
  <c r="AE882" i="1"/>
  <c r="AU882" i="1"/>
  <c r="AE883" i="1"/>
  <c r="AU883" i="1"/>
  <c r="AE884" i="1"/>
  <c r="AU884" i="1"/>
  <c r="AE885" i="1"/>
  <c r="AU885" i="1"/>
  <c r="AE886" i="1"/>
  <c r="AU886" i="1"/>
  <c r="AE887" i="1"/>
  <c r="AU887" i="1"/>
  <c r="AE888" i="1"/>
  <c r="AU888" i="1"/>
  <c r="AE889" i="1"/>
  <c r="AU889" i="1"/>
  <c r="AE890" i="1"/>
  <c r="AU890" i="1"/>
  <c r="AE891" i="1"/>
  <c r="AU891" i="1"/>
  <c r="AE892" i="1"/>
  <c r="AU892" i="1"/>
  <c r="AE893" i="1"/>
  <c r="AU893" i="1"/>
  <c r="AE894" i="1"/>
  <c r="AU894" i="1"/>
  <c r="AE895" i="1"/>
  <c r="AU895" i="1"/>
  <c r="AE896" i="1"/>
  <c r="AU896" i="1"/>
  <c r="AE897" i="1"/>
  <c r="AU897" i="1"/>
  <c r="AE898" i="1"/>
  <c r="AU898" i="1"/>
  <c r="AE899" i="1"/>
  <c r="AU899" i="1"/>
  <c r="AE900" i="1"/>
  <c r="AU900" i="1"/>
  <c r="AE901" i="1"/>
  <c r="AU901" i="1"/>
  <c r="AE902" i="1"/>
  <c r="AU902" i="1"/>
  <c r="AE903" i="1"/>
  <c r="AU903" i="1"/>
  <c r="AE904" i="1"/>
  <c r="AU904" i="1"/>
  <c r="AE905" i="1"/>
  <c r="AU905" i="1"/>
  <c r="AE906" i="1"/>
  <c r="AU906" i="1"/>
  <c r="AE907" i="1"/>
  <c r="AU907" i="1"/>
  <c r="AE908" i="1"/>
  <c r="AU908" i="1"/>
  <c r="AE909" i="1"/>
  <c r="AU909" i="1"/>
  <c r="AE910" i="1"/>
  <c r="AU910" i="1"/>
  <c r="AE911" i="1"/>
  <c r="AU911" i="1"/>
  <c r="AE912" i="1"/>
  <c r="AU912" i="1"/>
  <c r="AE913" i="1"/>
  <c r="AU913" i="1"/>
  <c r="AE914" i="1"/>
  <c r="AU914" i="1"/>
  <c r="AE915" i="1"/>
  <c r="AU915" i="1"/>
  <c r="AE916" i="1"/>
  <c r="AU916" i="1"/>
  <c r="AE917" i="1"/>
  <c r="AU917" i="1"/>
  <c r="AE918" i="1"/>
  <c r="AU918" i="1"/>
  <c r="AE919" i="1"/>
  <c r="AU919" i="1"/>
  <c r="AE920" i="1"/>
  <c r="AU920" i="1"/>
  <c r="AE921" i="1"/>
  <c r="AU921" i="1"/>
  <c r="AE922" i="1"/>
  <c r="AU922" i="1"/>
  <c r="AE923" i="1"/>
  <c r="AU923" i="1"/>
  <c r="AB22" i="1"/>
  <c r="Z22" i="1"/>
  <c r="AC22" i="1"/>
  <c r="AA22" i="1"/>
  <c r="Y22" i="1"/>
  <c r="AB29" i="1"/>
  <c r="Z29" i="1"/>
  <c r="AC29" i="1"/>
  <c r="AA29" i="1"/>
  <c r="Y29" i="1"/>
  <c r="AB38" i="1"/>
  <c r="Z38" i="1"/>
  <c r="AA38" i="1"/>
  <c r="Y38" i="1"/>
  <c r="AC38" i="1"/>
  <c r="AB44" i="1"/>
  <c r="Z44" i="1"/>
  <c r="AC44" i="1"/>
  <c r="AA44" i="1"/>
  <c r="Y44" i="1"/>
  <c r="AB56" i="1"/>
  <c r="Z56" i="1"/>
  <c r="AC56" i="1"/>
  <c r="Y56" i="1"/>
  <c r="AA56" i="1"/>
  <c r="AB62" i="1"/>
  <c r="Z62" i="1"/>
  <c r="AC62" i="1"/>
  <c r="AA62" i="1"/>
  <c r="Y62" i="1"/>
  <c r="AB72" i="1"/>
  <c r="Z72" i="1"/>
  <c r="AC72" i="1"/>
  <c r="Y72" i="1"/>
  <c r="AA72" i="1"/>
  <c r="AG73" i="1"/>
  <c r="AO73" i="1" s="1"/>
  <c r="X73" i="1"/>
  <c r="AP73" i="1"/>
  <c r="AG74" i="1"/>
  <c r="X74" i="1"/>
  <c r="AB79" i="1"/>
  <c r="Z79" i="1"/>
  <c r="AA79" i="1"/>
  <c r="AC79" i="1"/>
  <c r="Y79" i="1"/>
  <c r="X80" i="1"/>
  <c r="AG80" i="1"/>
  <c r="AO80" i="1" s="1"/>
  <c r="AG84" i="1"/>
  <c r="AO84" i="1" s="1"/>
  <c r="X84" i="1"/>
  <c r="AB89" i="1"/>
  <c r="Z89" i="1"/>
  <c r="AC89" i="1"/>
  <c r="AA89" i="1"/>
  <c r="Y89" i="1"/>
  <c r="AB238" i="1"/>
  <c r="Z238" i="1"/>
  <c r="AC238" i="1"/>
  <c r="AA238" i="1"/>
  <c r="Y238" i="1"/>
  <c r="AB254" i="1"/>
  <c r="Z254" i="1"/>
  <c r="AC254" i="1"/>
  <c r="AA254" i="1"/>
  <c r="Y254" i="1"/>
  <c r="AB274" i="1"/>
  <c r="Z274" i="1"/>
  <c r="AC274" i="1"/>
  <c r="AA274" i="1"/>
  <c r="Y274" i="1"/>
  <c r="AB289" i="1"/>
  <c r="Z289" i="1"/>
  <c r="AC289" i="1"/>
  <c r="AA289" i="1"/>
  <c r="Y289" i="1"/>
  <c r="AG338" i="1"/>
  <c r="AO338" i="1" s="1"/>
  <c r="X338" i="1"/>
  <c r="AP338" i="1"/>
  <c r="AC342" i="1"/>
  <c r="AA342" i="1"/>
  <c r="Y342" i="1"/>
  <c r="AB342" i="1"/>
  <c r="Z342" i="1"/>
  <c r="AP343" i="1"/>
  <c r="Y350" i="1"/>
  <c r="Z350" i="1"/>
  <c r="Y352" i="1"/>
  <c r="Z352" i="1"/>
  <c r="Y354" i="1"/>
  <c r="Z354" i="1" s="1"/>
  <c r="Y356" i="1"/>
  <c r="AA356" i="1" s="1"/>
  <c r="Z356" i="1"/>
  <c r="AB24" i="1"/>
  <c r="Z24" i="1"/>
  <c r="AA24" i="1"/>
  <c r="AC24" i="1"/>
  <c r="Y24" i="1"/>
  <c r="AB41" i="1"/>
  <c r="Z41" i="1"/>
  <c r="AC41" i="1"/>
  <c r="AA41" i="1"/>
  <c r="Y41" i="1"/>
  <c r="AB51" i="1"/>
  <c r="Z51" i="1"/>
  <c r="AC51" i="1"/>
  <c r="AA51" i="1"/>
  <c r="Y51" i="1"/>
  <c r="AB59" i="1"/>
  <c r="Z59" i="1"/>
  <c r="Y59" i="1"/>
  <c r="AC59" i="1"/>
  <c r="AA59" i="1"/>
  <c r="AB70" i="1"/>
  <c r="Z70" i="1"/>
  <c r="AA70" i="1"/>
  <c r="Y70" i="1"/>
  <c r="AC70" i="1"/>
  <c r="AG83" i="1"/>
  <c r="AO83" i="1" s="1"/>
  <c r="X83" i="1"/>
  <c r="AP84" i="1"/>
  <c r="AG85" i="1"/>
  <c r="X85" i="1"/>
  <c r="AB86" i="1"/>
  <c r="Z86" i="1"/>
  <c r="Y86" i="1"/>
  <c r="AC86" i="1"/>
  <c r="AA86" i="1"/>
  <c r="AB97" i="1"/>
  <c r="Z97" i="1"/>
  <c r="AC97" i="1"/>
  <c r="Y97" i="1"/>
  <c r="AA97" i="1"/>
  <c r="AG98" i="1"/>
  <c r="AO98" i="1" s="1"/>
  <c r="X98" i="1"/>
  <c r="AP98" i="1"/>
  <c r="AG122" i="1"/>
  <c r="AO122" i="1" s="1"/>
  <c r="X122" i="1"/>
  <c r="AG124" i="1"/>
  <c r="AP124" i="1" s="1"/>
  <c r="X124" i="1"/>
  <c r="AB125" i="1"/>
  <c r="Z125" i="1"/>
  <c r="AC125" i="1"/>
  <c r="AA125" i="1"/>
  <c r="Y125" i="1"/>
  <c r="AG126" i="1"/>
  <c r="AO126" i="1" s="1"/>
  <c r="X126" i="1"/>
  <c r="AP126" i="1"/>
  <c r="AB250" i="1"/>
  <c r="Z250" i="1"/>
  <c r="AC250" i="1"/>
  <c r="AA250" i="1"/>
  <c r="Y250" i="1"/>
  <c r="AB266" i="1"/>
  <c r="Z266" i="1"/>
  <c r="AC266" i="1"/>
  <c r="AA266" i="1"/>
  <c r="Y266" i="1"/>
  <c r="AB278" i="1"/>
  <c r="Z278" i="1"/>
  <c r="AC278" i="1"/>
  <c r="AA278" i="1"/>
  <c r="Y278" i="1"/>
  <c r="AC339" i="1"/>
  <c r="AA339" i="1"/>
  <c r="Y339" i="1"/>
  <c r="AB339" i="1"/>
  <c r="Z339" i="1"/>
  <c r="AP340" i="1"/>
  <c r="AP341" i="1"/>
  <c r="AC349" i="1"/>
  <c r="AA349" i="1"/>
  <c r="Y349" i="1"/>
  <c r="AB349" i="1"/>
  <c r="Z349" i="1"/>
  <c r="Y351" i="1"/>
  <c r="Z351" i="1"/>
  <c r="AC353" i="1"/>
  <c r="AA353" i="1"/>
  <c r="Y353" i="1"/>
  <c r="AB353" i="1"/>
  <c r="Z353" i="1"/>
  <c r="AC355" i="1"/>
  <c r="AA355" i="1"/>
  <c r="Y355" i="1"/>
  <c r="AB355" i="1"/>
  <c r="Z355" i="1"/>
  <c r="Y357" i="1"/>
  <c r="AA357" i="1" s="1"/>
  <c r="Z357" i="1"/>
  <c r="Z4" i="1"/>
  <c r="AB4" i="1"/>
  <c r="Z17" i="1"/>
  <c r="AP19" i="1"/>
  <c r="AP21" i="1"/>
  <c r="AP23" i="1"/>
  <c r="AP26" i="1"/>
  <c r="AF29" i="1"/>
  <c r="AP32" i="1"/>
  <c r="AS33" i="1"/>
  <c r="Z34" i="1"/>
  <c r="AP35" i="1"/>
  <c r="AP36" i="1"/>
  <c r="AP37" i="1"/>
  <c r="AP38" i="1"/>
  <c r="AF41" i="1"/>
  <c r="AP41" i="1"/>
  <c r="AP42" i="1"/>
  <c r="AF44" i="1"/>
  <c r="AP44" i="1"/>
  <c r="AP45" i="1"/>
  <c r="AP47" i="1"/>
  <c r="AP51" i="1"/>
  <c r="AP52" i="1"/>
  <c r="AP53" i="1"/>
  <c r="AP54" i="1"/>
  <c r="AP59" i="1"/>
  <c r="AF62" i="1"/>
  <c r="AP62" i="1"/>
  <c r="AP63" i="1"/>
  <c r="AP64" i="1"/>
  <c r="AP65" i="1"/>
  <c r="AP66" i="1"/>
  <c r="AP67" i="1"/>
  <c r="AP68" i="1"/>
  <c r="AF72" i="1"/>
  <c r="AP75" i="1"/>
  <c r="AP76" i="1"/>
  <c r="Z82" i="1"/>
  <c r="AP85" i="1"/>
  <c r="AF86" i="1"/>
  <c r="AP86" i="1"/>
  <c r="AP87" i="1"/>
  <c r="AF89" i="1"/>
  <c r="AP89" i="1"/>
  <c r="AP90" i="1"/>
  <c r="AP91" i="1"/>
  <c r="AP92" i="1"/>
  <c r="AP95" i="1"/>
  <c r="AP97" i="1"/>
  <c r="Z99" i="1"/>
  <c r="AB99" i="1"/>
  <c r="Z103" i="1"/>
  <c r="AB103" i="1"/>
  <c r="AB106" i="1"/>
  <c r="Z111" i="1"/>
  <c r="AB111" i="1"/>
  <c r="Z116" i="1"/>
  <c r="AB116" i="1"/>
  <c r="AB119" i="1"/>
  <c r="Z121" i="1"/>
  <c r="AB121" i="1"/>
  <c r="Z128" i="1"/>
  <c r="Z158" i="1"/>
  <c r="AB158" i="1"/>
  <c r="Z166" i="1"/>
  <c r="AB166" i="1"/>
  <c r="Z177" i="1"/>
  <c r="AB177" i="1"/>
  <c r="Z189" i="1"/>
  <c r="AB189" i="1"/>
  <c r="Z201" i="1"/>
  <c r="AB201" i="1"/>
  <c r="Z204" i="1"/>
  <c r="AB204" i="1"/>
  <c r="Z206" i="1"/>
  <c r="AB206" i="1"/>
  <c r="Z209" i="1"/>
  <c r="AB209" i="1"/>
  <c r="Z211" i="1"/>
  <c r="AB211" i="1"/>
  <c r="Z214" i="1"/>
  <c r="AB214" i="1"/>
  <c r="Z216" i="1"/>
  <c r="AB216" i="1"/>
  <c r="Z218" i="1"/>
  <c r="AB218" i="1"/>
  <c r="Z220" i="1"/>
  <c r="AB220" i="1"/>
  <c r="Z226" i="1"/>
  <c r="AB226" i="1"/>
  <c r="Z227" i="1"/>
  <c r="AB227" i="1"/>
  <c r="Z236" i="1"/>
  <c r="AB236" i="1"/>
  <c r="AP237" i="1"/>
  <c r="AF238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F250" i="1"/>
  <c r="AP250" i="1"/>
  <c r="AP251" i="1"/>
  <c r="AP252" i="1"/>
  <c r="AP253" i="1"/>
  <c r="AF254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F266" i="1"/>
  <c r="AP266" i="1"/>
  <c r="AP267" i="1"/>
  <c r="AP268" i="1"/>
  <c r="AP269" i="1"/>
  <c r="AP270" i="1"/>
  <c r="AP271" i="1"/>
  <c r="AP272" i="1"/>
  <c r="AP273" i="1"/>
  <c r="AF274" i="1"/>
  <c r="AP274" i="1"/>
  <c r="AP275" i="1"/>
  <c r="AP276" i="1"/>
  <c r="AP277" i="1"/>
  <c r="AF278" i="1"/>
  <c r="AP278" i="1"/>
  <c r="AP279" i="1"/>
  <c r="AP280" i="1"/>
  <c r="AP281" i="1"/>
  <c r="AP282" i="1"/>
  <c r="AP283" i="1"/>
  <c r="AP284" i="1"/>
  <c r="AP285" i="1"/>
  <c r="AP286" i="1"/>
  <c r="AP287" i="1"/>
  <c r="AP288" i="1"/>
  <c r="AF289" i="1"/>
  <c r="AP289" i="1"/>
  <c r="AP290" i="1"/>
  <c r="AP291" i="1"/>
  <c r="AP292" i="1"/>
  <c r="AP293" i="1"/>
  <c r="Y294" i="1"/>
  <c r="Y295" i="1"/>
  <c r="Y296" i="1"/>
  <c r="Y297" i="1"/>
  <c r="Y298" i="1"/>
  <c r="Y299" i="1"/>
  <c r="Y300" i="1"/>
  <c r="Y301" i="1"/>
  <c r="AA301" i="1"/>
  <c r="AC301" i="1"/>
  <c r="Y302" i="1"/>
  <c r="Y303" i="1"/>
  <c r="Y304" i="1"/>
  <c r="Y305" i="1"/>
  <c r="Y306" i="1"/>
  <c r="Y307" i="1"/>
  <c r="Y308" i="1"/>
  <c r="Y309" i="1"/>
  <c r="Y310" i="1"/>
  <c r="Y311" i="1"/>
  <c r="Y312" i="1"/>
  <c r="AA312" i="1"/>
  <c r="AC312" i="1"/>
  <c r="Y313" i="1"/>
  <c r="Y314" i="1"/>
  <c r="Y315" i="1"/>
  <c r="Y316" i="1"/>
  <c r="Y317" i="1"/>
  <c r="Y318" i="1"/>
  <c r="Y319" i="1"/>
  <c r="Y320" i="1"/>
  <c r="Y321" i="1"/>
  <c r="Y322" i="1"/>
  <c r="Y323" i="1"/>
  <c r="AA323" i="1"/>
  <c r="AC323" i="1"/>
  <c r="Y324" i="1"/>
  <c r="Y325" i="1"/>
  <c r="Y326" i="1"/>
  <c r="Y327" i="1"/>
  <c r="Y328" i="1"/>
  <c r="Y329" i="1"/>
  <c r="AA329" i="1"/>
  <c r="AC329" i="1"/>
  <c r="Y330" i="1"/>
  <c r="Y331" i="1"/>
  <c r="Y332" i="1"/>
  <c r="Y333" i="1"/>
  <c r="AA333" i="1"/>
  <c r="AC333" i="1"/>
  <c r="Y334" i="1"/>
  <c r="Y335" i="1"/>
  <c r="AA335" i="1"/>
  <c r="AC335" i="1"/>
  <c r="Y336" i="1"/>
  <c r="Y337" i="1"/>
  <c r="AA337" i="1"/>
  <c r="AC337" i="1"/>
  <c r="AQ338" i="1"/>
  <c r="AR338" i="1" s="1"/>
  <c r="AS338" i="1"/>
  <c r="AE339" i="1"/>
  <c r="AI339" i="1"/>
  <c r="AK339" i="1"/>
  <c r="AO339" i="1"/>
  <c r="AS339" i="1"/>
  <c r="AU339" i="1"/>
  <c r="AW339" i="1"/>
  <c r="X340" i="1"/>
  <c r="AO340" i="1"/>
  <c r="AQ340" i="1"/>
  <c r="AR340" i="1" s="1"/>
  <c r="AS340" i="1"/>
  <c r="X341" i="1"/>
  <c r="AO341" i="1"/>
  <c r="AS341" i="1"/>
  <c r="AE342" i="1"/>
  <c r="AI342" i="1"/>
  <c r="AK342" i="1"/>
  <c r="AO342" i="1"/>
  <c r="AS342" i="1"/>
  <c r="AU342" i="1"/>
  <c r="AW342" i="1"/>
  <c r="X343" i="1"/>
  <c r="AO343" i="1"/>
  <c r="AQ343" i="1"/>
  <c r="AR343" i="1" s="1"/>
  <c r="AS343" i="1"/>
  <c r="X344" i="1"/>
  <c r="AO344" i="1"/>
  <c r="AS344" i="1"/>
  <c r="X345" i="1"/>
  <c r="AO345" i="1"/>
  <c r="AS345" i="1"/>
  <c r="X346" i="1"/>
  <c r="AO346" i="1"/>
  <c r="AS346" i="1"/>
  <c r="X347" i="1"/>
  <c r="AO347" i="1"/>
  <c r="AS347" i="1"/>
  <c r="X348" i="1"/>
  <c r="AO348" i="1"/>
  <c r="AS348" i="1"/>
  <c r="AE349" i="1"/>
  <c r="AI349" i="1"/>
  <c r="AK349" i="1"/>
  <c r="AO349" i="1"/>
  <c r="AS349" i="1"/>
  <c r="AU349" i="1"/>
  <c r="AW349" i="1"/>
  <c r="AS350" i="1"/>
  <c r="AO351" i="1"/>
  <c r="AS351" i="1"/>
  <c r="AO352" i="1"/>
  <c r="AS352" i="1"/>
  <c r="AE353" i="1"/>
  <c r="AI353" i="1"/>
  <c r="AK353" i="1"/>
  <c r="AO353" i="1"/>
  <c r="AS353" i="1"/>
  <c r="AU353" i="1"/>
  <c r="AW353" i="1"/>
  <c r="AO354" i="1"/>
  <c r="AS354" i="1"/>
  <c r="AE355" i="1"/>
  <c r="AI355" i="1"/>
  <c r="AK355" i="1"/>
  <c r="AO355" i="1"/>
  <c r="AS355" i="1"/>
  <c r="AU355" i="1"/>
  <c r="AW355" i="1"/>
  <c r="AS356" i="1"/>
  <c r="AS357" i="1"/>
  <c r="Z358" i="1"/>
  <c r="Y359" i="1"/>
  <c r="Z359" i="1" s="1"/>
  <c r="AS359" i="1"/>
  <c r="AO359" i="1"/>
  <c r="Z360" i="1"/>
  <c r="Y361" i="1"/>
  <c r="AS361" i="1"/>
  <c r="AO361" i="1"/>
  <c r="Z362" i="1"/>
  <c r="AA362" i="1" s="1"/>
  <c r="Y363" i="1"/>
  <c r="AS363" i="1"/>
  <c r="Z364" i="1"/>
  <c r="AA364" i="1" s="1"/>
  <c r="Y365" i="1"/>
  <c r="AS365" i="1"/>
  <c r="AO365" i="1"/>
  <c r="Z366" i="1"/>
  <c r="AA366" i="1" s="1"/>
  <c r="Y367" i="1"/>
  <c r="AS367" i="1"/>
  <c r="AO367" i="1"/>
  <c r="AB368" i="1"/>
  <c r="AC368" i="1" s="1"/>
  <c r="Z368" i="1"/>
  <c r="AA368" i="1" s="1"/>
  <c r="Y369" i="1"/>
  <c r="AS369" i="1"/>
  <c r="AO369" i="1"/>
  <c r="Y371" i="1"/>
  <c r="Z371" i="1" s="1"/>
  <c r="AS371" i="1"/>
  <c r="AO371" i="1"/>
  <c r="AW372" i="1"/>
  <c r="AU372" i="1"/>
  <c r="AK372" i="1"/>
  <c r="AI372" i="1"/>
  <c r="AE372" i="1"/>
  <c r="AF372" i="1"/>
  <c r="AB372" i="1"/>
  <c r="Z372" i="1"/>
  <c r="Y373" i="1"/>
  <c r="AS373" i="1"/>
  <c r="AO373" i="1"/>
  <c r="AB374" i="1"/>
  <c r="Z374" i="1"/>
  <c r="Y375" i="1"/>
  <c r="AS375" i="1"/>
  <c r="AO375" i="1"/>
  <c r="Z376" i="1"/>
  <c r="AA376" i="1" s="1"/>
  <c r="Y377" i="1"/>
  <c r="AS377" i="1"/>
  <c r="AO377" i="1"/>
  <c r="Z378" i="1"/>
  <c r="Y379" i="1"/>
  <c r="AS379" i="1"/>
  <c r="AO379" i="1"/>
  <c r="Z380" i="1"/>
  <c r="Y381" i="1"/>
  <c r="AS381" i="1"/>
  <c r="AO381" i="1"/>
  <c r="Z382" i="1"/>
  <c r="AA382" i="1" s="1"/>
  <c r="Y383" i="1"/>
  <c r="AS383" i="1"/>
  <c r="AW384" i="1"/>
  <c r="AU384" i="1"/>
  <c r="AK384" i="1"/>
  <c r="AI384" i="1"/>
  <c r="AE384" i="1"/>
  <c r="AF384" i="1"/>
  <c r="AB384" i="1"/>
  <c r="Z384" i="1"/>
  <c r="Y385" i="1"/>
  <c r="AS385" i="1"/>
  <c r="Z386" i="1"/>
  <c r="AA386" i="1" s="1"/>
  <c r="Y387" i="1"/>
  <c r="AS387" i="1"/>
  <c r="AO387" i="1"/>
  <c r="AW388" i="1"/>
  <c r="AU388" i="1"/>
  <c r="AK388" i="1"/>
  <c r="AI388" i="1"/>
  <c r="AE388" i="1"/>
  <c r="AF388" i="1"/>
  <c r="AB388" i="1"/>
  <c r="Z388" i="1"/>
  <c r="Y389" i="1"/>
  <c r="Z389" i="1" s="1"/>
  <c r="AS389" i="1"/>
  <c r="AO389" i="1"/>
  <c r="Z390" i="1"/>
  <c r="AA390" i="1" s="1"/>
  <c r="Y391" i="1"/>
  <c r="AS391" i="1"/>
  <c r="AO391" i="1"/>
  <c r="Z392" i="1"/>
  <c r="AA392" i="1" s="1"/>
  <c r="Y393" i="1"/>
  <c r="AS393" i="1"/>
  <c r="AO393" i="1"/>
  <c r="Z394" i="1"/>
  <c r="AA394" i="1" s="1"/>
  <c r="Y395" i="1"/>
  <c r="Z395" i="1" s="1"/>
  <c r="AS395" i="1"/>
  <c r="AO395" i="1"/>
  <c r="Z396" i="1"/>
  <c r="AA396" i="1" s="1"/>
  <c r="Y397" i="1"/>
  <c r="AS397" i="1"/>
  <c r="AO397" i="1"/>
  <c r="Z398" i="1"/>
  <c r="Y399" i="1"/>
  <c r="AS399" i="1"/>
  <c r="AO399" i="1"/>
  <c r="Z400" i="1"/>
  <c r="AA400" i="1" s="1"/>
  <c r="Y401" i="1"/>
  <c r="AS401" i="1"/>
  <c r="AW402" i="1"/>
  <c r="AU402" i="1"/>
  <c r="AK402" i="1"/>
  <c r="AI402" i="1"/>
  <c r="AE402" i="1"/>
  <c r="AF402" i="1"/>
  <c r="AB402" i="1"/>
  <c r="Z402" i="1"/>
  <c r="Y403" i="1"/>
  <c r="Z403" i="1" s="1"/>
  <c r="AS403" i="1"/>
  <c r="AO403" i="1"/>
  <c r="Z404" i="1"/>
  <c r="AA404" i="1" s="1"/>
  <c r="Y405" i="1"/>
  <c r="AS405" i="1"/>
  <c r="AO405" i="1"/>
  <c r="Z406" i="1"/>
  <c r="AA406" i="1" s="1"/>
  <c r="Y407" i="1"/>
  <c r="AS407" i="1"/>
  <c r="AO407" i="1"/>
  <c r="Z408" i="1"/>
  <c r="AA408" i="1" s="1"/>
  <c r="Y409" i="1"/>
  <c r="AS409" i="1"/>
  <c r="AO409" i="1"/>
  <c r="Z410" i="1"/>
  <c r="AA410" i="1" s="1"/>
  <c r="Y411" i="1"/>
  <c r="AS411" i="1"/>
  <c r="AO411" i="1"/>
  <c r="Z412" i="1"/>
  <c r="AA412" i="1" s="1"/>
  <c r="Y413" i="1"/>
  <c r="AS413" i="1"/>
  <c r="AO413" i="1"/>
  <c r="Z414" i="1"/>
  <c r="AA414" i="1" s="1"/>
  <c r="Y415" i="1"/>
  <c r="AS415" i="1"/>
  <c r="AO415" i="1"/>
  <c r="Z416" i="1"/>
  <c r="AA416" i="1" s="1"/>
  <c r="Y417" i="1"/>
  <c r="Z417" i="1" s="1"/>
  <c r="AS417" i="1"/>
  <c r="AW418" i="1"/>
  <c r="AU418" i="1"/>
  <c r="AK418" i="1"/>
  <c r="AI418" i="1"/>
  <c r="AE418" i="1"/>
  <c r="AF418" i="1"/>
  <c r="AB418" i="1"/>
  <c r="Z418" i="1"/>
  <c r="Y419" i="1"/>
  <c r="Z419" i="1" s="1"/>
  <c r="AS419" i="1"/>
  <c r="AO419" i="1"/>
  <c r="Z420" i="1"/>
  <c r="AA420" i="1" s="1"/>
  <c r="Y421" i="1"/>
  <c r="AS421" i="1"/>
  <c r="AO421" i="1"/>
  <c r="Z422" i="1"/>
  <c r="AA422" i="1" s="1"/>
  <c r="Y423" i="1"/>
  <c r="AS423" i="1"/>
  <c r="Z424" i="1"/>
  <c r="AA424" i="1" s="1"/>
  <c r="Y425" i="1"/>
  <c r="AS425" i="1"/>
  <c r="AO425" i="1"/>
  <c r="Z426" i="1"/>
  <c r="AA426" i="1" s="1"/>
  <c r="Y427" i="1"/>
  <c r="AS427" i="1"/>
  <c r="AO427" i="1"/>
  <c r="AW428" i="1"/>
  <c r="AU428" i="1"/>
  <c r="AK428" i="1"/>
  <c r="AI428" i="1"/>
  <c r="AE428" i="1"/>
  <c r="AF428" i="1"/>
  <c r="AB428" i="1"/>
  <c r="Z428" i="1"/>
  <c r="Y429" i="1"/>
  <c r="AS429" i="1"/>
  <c r="AO429" i="1"/>
  <c r="AW430" i="1"/>
  <c r="AU430" i="1"/>
  <c r="AK430" i="1"/>
  <c r="AI430" i="1"/>
  <c r="AE430" i="1"/>
  <c r="AF430" i="1"/>
  <c r="AB430" i="1"/>
  <c r="Z430" i="1"/>
  <c r="Y431" i="1"/>
  <c r="AS431" i="1"/>
  <c r="AO431" i="1"/>
  <c r="AW432" i="1"/>
  <c r="AU432" i="1"/>
  <c r="AK432" i="1"/>
  <c r="AI432" i="1"/>
  <c r="AE432" i="1"/>
  <c r="AF432" i="1"/>
  <c r="AB432" i="1"/>
  <c r="Z432" i="1"/>
  <c r="Y433" i="1"/>
  <c r="AS433" i="1"/>
  <c r="AO433" i="1"/>
  <c r="AW434" i="1"/>
  <c r="AU434" i="1"/>
  <c r="AK434" i="1"/>
  <c r="AI434" i="1"/>
  <c r="AE434" i="1"/>
  <c r="AF434" i="1"/>
  <c r="AB434" i="1"/>
  <c r="Z434" i="1"/>
  <c r="Y435" i="1"/>
  <c r="AS435" i="1"/>
  <c r="AO435" i="1"/>
  <c r="AW436" i="1"/>
  <c r="AU436" i="1"/>
  <c r="AK436" i="1"/>
  <c r="AI436" i="1"/>
  <c r="AE436" i="1"/>
  <c r="AF436" i="1"/>
  <c r="AB436" i="1"/>
  <c r="Z436" i="1"/>
  <c r="Y437" i="1"/>
  <c r="AS437" i="1"/>
  <c r="AO437" i="1"/>
  <c r="AW438" i="1"/>
  <c r="AU438" i="1"/>
  <c r="AK438" i="1"/>
  <c r="AI438" i="1"/>
  <c r="AE438" i="1"/>
  <c r="AF438" i="1"/>
  <c r="AB438" i="1"/>
  <c r="Z438" i="1"/>
  <c r="AB440" i="1"/>
  <c r="Z440" i="1"/>
  <c r="AC440" i="1"/>
  <c r="AA440" i="1"/>
  <c r="Y440" i="1"/>
  <c r="AB442" i="1"/>
  <c r="Z442" i="1"/>
  <c r="AC442" i="1"/>
  <c r="AA442" i="1"/>
  <c r="Y442" i="1"/>
  <c r="AB444" i="1"/>
  <c r="Z444" i="1"/>
  <c r="AC444" i="1"/>
  <c r="AA444" i="1"/>
  <c r="Y444" i="1"/>
  <c r="AB446" i="1"/>
  <c r="Z446" i="1"/>
  <c r="AC446" i="1"/>
  <c r="AA446" i="1"/>
  <c r="Y446" i="1"/>
  <c r="AB448" i="1"/>
  <c r="Z448" i="1"/>
  <c r="AC448" i="1"/>
  <c r="AA448" i="1"/>
  <c r="Y448" i="1"/>
  <c r="AB450" i="1"/>
  <c r="Z450" i="1"/>
  <c r="AC450" i="1"/>
  <c r="AA450" i="1"/>
  <c r="Y450" i="1"/>
  <c r="AB452" i="1"/>
  <c r="Z452" i="1"/>
  <c r="AC452" i="1"/>
  <c r="AA452" i="1"/>
  <c r="Y452" i="1"/>
  <c r="AB454" i="1"/>
  <c r="Z454" i="1"/>
  <c r="AC454" i="1"/>
  <c r="AA454" i="1"/>
  <c r="Y454" i="1"/>
  <c r="AB456" i="1"/>
  <c r="Z456" i="1"/>
  <c r="AC456" i="1"/>
  <c r="AA456" i="1"/>
  <c r="Y456" i="1"/>
  <c r="AB458" i="1"/>
  <c r="Z458" i="1"/>
  <c r="AC458" i="1"/>
  <c r="AA458" i="1"/>
  <c r="Y458" i="1"/>
  <c r="AB460" i="1"/>
  <c r="Z460" i="1"/>
  <c r="AC460" i="1"/>
  <c r="AA460" i="1"/>
  <c r="Y460" i="1"/>
  <c r="AB462" i="1"/>
  <c r="Z462" i="1"/>
  <c r="AC462" i="1"/>
  <c r="AA462" i="1"/>
  <c r="Y462" i="1"/>
  <c r="AB464" i="1"/>
  <c r="Z464" i="1"/>
  <c r="AC464" i="1"/>
  <c r="AA464" i="1"/>
  <c r="Y464" i="1"/>
  <c r="AB466" i="1"/>
  <c r="Z466" i="1"/>
  <c r="AC466" i="1"/>
  <c r="AA466" i="1"/>
  <c r="Y466" i="1"/>
  <c r="AB468" i="1"/>
  <c r="Z468" i="1"/>
  <c r="AC468" i="1"/>
  <c r="AA468" i="1"/>
  <c r="Y468" i="1"/>
  <c r="AB470" i="1"/>
  <c r="Z470" i="1"/>
  <c r="AC470" i="1"/>
  <c r="AA470" i="1"/>
  <c r="Y470" i="1"/>
  <c r="AB472" i="1"/>
  <c r="Z472" i="1"/>
  <c r="AC472" i="1"/>
  <c r="AA472" i="1"/>
  <c r="Y472" i="1"/>
  <c r="AB474" i="1"/>
  <c r="Z474" i="1"/>
  <c r="AC474" i="1"/>
  <c r="AA474" i="1"/>
  <c r="Y474" i="1"/>
  <c r="AB476" i="1"/>
  <c r="Z476" i="1"/>
  <c r="AC476" i="1"/>
  <c r="AA476" i="1"/>
  <c r="Y476" i="1"/>
  <c r="AB478" i="1"/>
  <c r="Z478" i="1"/>
  <c r="AC478" i="1"/>
  <c r="AA478" i="1"/>
  <c r="Y478" i="1"/>
  <c r="AB480" i="1"/>
  <c r="Z480" i="1"/>
  <c r="AC480" i="1"/>
  <c r="AA480" i="1"/>
  <c r="Y480" i="1"/>
  <c r="AB482" i="1"/>
  <c r="Z482" i="1"/>
  <c r="AC482" i="1"/>
  <c r="AA482" i="1"/>
  <c r="Y482" i="1"/>
  <c r="AB484" i="1"/>
  <c r="Z484" i="1"/>
  <c r="AC484" i="1"/>
  <c r="AA484" i="1"/>
  <c r="Y484" i="1"/>
  <c r="AB486" i="1"/>
  <c r="Z486" i="1"/>
  <c r="AC486" i="1"/>
  <c r="AA486" i="1"/>
  <c r="Y486" i="1"/>
  <c r="AB488" i="1"/>
  <c r="Z488" i="1"/>
  <c r="AC488" i="1"/>
  <c r="AA488" i="1"/>
  <c r="Y488" i="1"/>
  <c r="AB490" i="1"/>
  <c r="Z490" i="1"/>
  <c r="AC490" i="1"/>
  <c r="AA490" i="1"/>
  <c r="Y490" i="1"/>
  <c r="AB492" i="1"/>
  <c r="Z492" i="1"/>
  <c r="AC492" i="1"/>
  <c r="AA492" i="1"/>
  <c r="Y492" i="1"/>
  <c r="AB494" i="1"/>
  <c r="Z494" i="1"/>
  <c r="AC494" i="1"/>
  <c r="AA494" i="1"/>
  <c r="Y494" i="1"/>
  <c r="AB496" i="1"/>
  <c r="Z496" i="1"/>
  <c r="AC496" i="1"/>
  <c r="AA496" i="1"/>
  <c r="Y496" i="1"/>
  <c r="AB498" i="1"/>
  <c r="Z498" i="1"/>
  <c r="AC498" i="1"/>
  <c r="AA498" i="1"/>
  <c r="Y498" i="1"/>
  <c r="AB500" i="1"/>
  <c r="Z500" i="1"/>
  <c r="AC500" i="1"/>
  <c r="AA500" i="1"/>
  <c r="Y500" i="1"/>
  <c r="AB502" i="1"/>
  <c r="Z502" i="1"/>
  <c r="AC502" i="1"/>
  <c r="AA502" i="1"/>
  <c r="Y502" i="1"/>
  <c r="AB504" i="1"/>
  <c r="Z504" i="1"/>
  <c r="AC504" i="1"/>
  <c r="AA504" i="1"/>
  <c r="Y504" i="1"/>
  <c r="AB506" i="1"/>
  <c r="Z506" i="1"/>
  <c r="AC506" i="1"/>
  <c r="AA506" i="1"/>
  <c r="Y506" i="1"/>
  <c r="AB508" i="1"/>
  <c r="Z508" i="1"/>
  <c r="AC508" i="1"/>
  <c r="AA508" i="1"/>
  <c r="Y508" i="1"/>
  <c r="AB510" i="1"/>
  <c r="Z510" i="1"/>
  <c r="AC510" i="1"/>
  <c r="AA510" i="1"/>
  <c r="Y510" i="1"/>
  <c r="AB512" i="1"/>
  <c r="Z512" i="1"/>
  <c r="AC512" i="1"/>
  <c r="AA512" i="1"/>
  <c r="Y512" i="1"/>
  <c r="AB514" i="1"/>
  <c r="Z514" i="1"/>
  <c r="AC514" i="1"/>
  <c r="AA514" i="1"/>
  <c r="Y514" i="1"/>
  <c r="Z8" i="1"/>
  <c r="AB8" i="1"/>
  <c r="Z12" i="1"/>
  <c r="AB12" i="1"/>
  <c r="AB17" i="1"/>
  <c r="AP20" i="1"/>
  <c r="AF22" i="1"/>
  <c r="AP22" i="1"/>
  <c r="AF24" i="1"/>
  <c r="AP24" i="1"/>
  <c r="AP25" i="1"/>
  <c r="AP27" i="1"/>
  <c r="AP28" i="1"/>
  <c r="AP29" i="1"/>
  <c r="AP30" i="1"/>
  <c r="AP31" i="1"/>
  <c r="AB34" i="1"/>
  <c r="AF38" i="1"/>
  <c r="AP39" i="1"/>
  <c r="AP40" i="1"/>
  <c r="AP43" i="1"/>
  <c r="AP46" i="1"/>
  <c r="AP48" i="1"/>
  <c r="AP49" i="1"/>
  <c r="AP50" i="1"/>
  <c r="AF51" i="1"/>
  <c r="AP55" i="1"/>
  <c r="AF56" i="1"/>
  <c r="AP56" i="1"/>
  <c r="AP57" i="1"/>
  <c r="AP58" i="1"/>
  <c r="AF59" i="1"/>
  <c r="AP60" i="1"/>
  <c r="AP61" i="1"/>
  <c r="AP69" i="1"/>
  <c r="AF70" i="1"/>
  <c r="AP70" i="1"/>
  <c r="AP71" i="1"/>
  <c r="AP72" i="1"/>
  <c r="AP74" i="1"/>
  <c r="AP77" i="1"/>
  <c r="AP78" i="1"/>
  <c r="AF79" i="1"/>
  <c r="AP79" i="1"/>
  <c r="AB82" i="1"/>
  <c r="AP83" i="1"/>
  <c r="AP88" i="1"/>
  <c r="AP93" i="1"/>
  <c r="AP94" i="1"/>
  <c r="AP96" i="1"/>
  <c r="AF97" i="1"/>
  <c r="Z101" i="1"/>
  <c r="AB101" i="1"/>
  <c r="Z106" i="1"/>
  <c r="Z119" i="1"/>
  <c r="AF125" i="1"/>
  <c r="AP125" i="1"/>
  <c r="AB128" i="1"/>
  <c r="Z136" i="1"/>
  <c r="AB136" i="1"/>
  <c r="Z146" i="1"/>
  <c r="AB146" i="1"/>
  <c r="Y3" i="1"/>
  <c r="Y4" i="1"/>
  <c r="AA4" i="1"/>
  <c r="Y5" i="1"/>
  <c r="Y6" i="1"/>
  <c r="Z6" i="1" s="1"/>
  <c r="Y7" i="1"/>
  <c r="Y8" i="1"/>
  <c r="AA8" i="1"/>
  <c r="Y9" i="1"/>
  <c r="Y10" i="1"/>
  <c r="Z10" i="1" s="1"/>
  <c r="Y11" i="1"/>
  <c r="Y12" i="1"/>
  <c r="AA12" i="1"/>
  <c r="Y13" i="1"/>
  <c r="Y14" i="1"/>
  <c r="Z14" i="1" s="1"/>
  <c r="Y15" i="1"/>
  <c r="Y16" i="1"/>
  <c r="Z16" i="1" s="1"/>
  <c r="Y17" i="1"/>
  <c r="AA17" i="1"/>
  <c r="Y18" i="1"/>
  <c r="Y19" i="1"/>
  <c r="AO19" i="1"/>
  <c r="X20" i="1"/>
  <c r="AO20" i="1"/>
  <c r="X21" i="1"/>
  <c r="AO21" i="1"/>
  <c r="AE22" i="1"/>
  <c r="AI22" i="1"/>
  <c r="AK22" i="1"/>
  <c r="AO22" i="1"/>
  <c r="AU22" i="1"/>
  <c r="X23" i="1"/>
  <c r="AO23" i="1"/>
  <c r="AQ23" i="1"/>
  <c r="AR23" i="1" s="1"/>
  <c r="AE24" i="1"/>
  <c r="AI24" i="1"/>
  <c r="AK24" i="1"/>
  <c r="AO24" i="1"/>
  <c r="AU24" i="1"/>
  <c r="X25" i="1"/>
  <c r="AO25" i="1"/>
  <c r="AQ25" i="1"/>
  <c r="AR25" i="1" s="1"/>
  <c r="X26" i="1"/>
  <c r="AO26" i="1"/>
  <c r="X27" i="1"/>
  <c r="AO27" i="1"/>
  <c r="X28" i="1"/>
  <c r="AO28" i="1"/>
  <c r="AE29" i="1"/>
  <c r="AI29" i="1"/>
  <c r="AK29" i="1"/>
  <c r="AO29" i="1"/>
  <c r="AU29" i="1"/>
  <c r="X30" i="1"/>
  <c r="AO30" i="1"/>
  <c r="AQ30" i="1"/>
  <c r="AR30" i="1" s="1"/>
  <c r="X31" i="1"/>
  <c r="AO31" i="1"/>
  <c r="X32" i="1"/>
  <c r="AO32" i="1"/>
  <c r="X33" i="1"/>
  <c r="Y34" i="1"/>
  <c r="AA34" i="1"/>
  <c r="AF34" i="1"/>
  <c r="AU34" i="1"/>
  <c r="X35" i="1"/>
  <c r="AO35" i="1"/>
  <c r="AQ35" i="1"/>
  <c r="AR35" i="1" s="1"/>
  <c r="X36" i="1"/>
  <c r="AO36" i="1"/>
  <c r="X37" i="1"/>
  <c r="AO37" i="1"/>
  <c r="AE38" i="1"/>
  <c r="AI38" i="1"/>
  <c r="AK38" i="1"/>
  <c r="AO38" i="1"/>
  <c r="AU38" i="1"/>
  <c r="AV38" i="1" s="1"/>
  <c r="AX38" i="1" s="1"/>
  <c r="X39" i="1"/>
  <c r="AO39" i="1"/>
  <c r="AQ39" i="1"/>
  <c r="AR39" i="1" s="1"/>
  <c r="X40" i="1"/>
  <c r="AO40" i="1"/>
  <c r="AE41" i="1"/>
  <c r="AI41" i="1"/>
  <c r="AK41" i="1"/>
  <c r="AO41" i="1"/>
  <c r="AU41" i="1"/>
  <c r="X42" i="1"/>
  <c r="AO42" i="1"/>
  <c r="AQ42" i="1"/>
  <c r="AR42" i="1" s="1"/>
  <c r="X43" i="1"/>
  <c r="AO43" i="1"/>
  <c r="AE44" i="1"/>
  <c r="AI44" i="1"/>
  <c r="AK44" i="1"/>
  <c r="AO44" i="1"/>
  <c r="AU44" i="1"/>
  <c r="AV44" i="1" s="1"/>
  <c r="AX44" i="1" s="1"/>
  <c r="Z45" i="1"/>
  <c r="AO45" i="1"/>
  <c r="AQ45" i="1"/>
  <c r="AR45" i="1" s="1"/>
  <c r="Z46" i="1"/>
  <c r="AA46" i="1" s="1"/>
  <c r="AO46" i="1"/>
  <c r="Z47" i="1"/>
  <c r="AA47" i="1" s="1"/>
  <c r="AO47" i="1"/>
  <c r="Z48" i="1"/>
  <c r="AA48" i="1" s="1"/>
  <c r="AO48" i="1"/>
  <c r="Z49" i="1"/>
  <c r="AA49" i="1" s="1"/>
  <c r="AO49" i="1"/>
  <c r="Z50" i="1"/>
  <c r="AO50" i="1"/>
  <c r="AE51" i="1"/>
  <c r="AI51" i="1"/>
  <c r="AK51" i="1"/>
  <c r="AO51" i="1"/>
  <c r="AU51" i="1"/>
  <c r="Z52" i="1"/>
  <c r="AA52" i="1" s="1"/>
  <c r="AO52" i="1"/>
  <c r="AQ52" i="1"/>
  <c r="AR52" i="1" s="1"/>
  <c r="Z53" i="1"/>
  <c r="AA53" i="1" s="1"/>
  <c r="AO53" i="1"/>
  <c r="Z54" i="1"/>
  <c r="AO54" i="1"/>
  <c r="Z55" i="1"/>
  <c r="AA55" i="1" s="1"/>
  <c r="AO55" i="1"/>
  <c r="AE56" i="1"/>
  <c r="AI56" i="1"/>
  <c r="AK56" i="1"/>
  <c r="AO56" i="1"/>
  <c r="AU56" i="1"/>
  <c r="AV56" i="1" s="1"/>
  <c r="AX56" i="1" s="1"/>
  <c r="Z57" i="1"/>
  <c r="AO57" i="1"/>
  <c r="AQ57" i="1"/>
  <c r="AR57" i="1" s="1"/>
  <c r="Z58" i="1"/>
  <c r="AA58" i="1" s="1"/>
  <c r="AO58" i="1"/>
  <c r="AE59" i="1"/>
  <c r="AI59" i="1"/>
  <c r="AK59" i="1"/>
  <c r="AO59" i="1"/>
  <c r="AU59" i="1"/>
  <c r="AV59" i="1" s="1"/>
  <c r="AX59" i="1" s="1"/>
  <c r="Z60" i="1"/>
  <c r="AO60" i="1"/>
  <c r="AQ60" i="1"/>
  <c r="AR60" i="1" s="1"/>
  <c r="Z61" i="1"/>
  <c r="AO61" i="1"/>
  <c r="AE62" i="1"/>
  <c r="AI62" i="1"/>
  <c r="AK62" i="1"/>
  <c r="AO62" i="1"/>
  <c r="AU62" i="1"/>
  <c r="AV62" i="1" s="1"/>
  <c r="AX62" i="1" s="1"/>
  <c r="Z63" i="1"/>
  <c r="AA63" i="1" s="1"/>
  <c r="AO63" i="1"/>
  <c r="AQ63" i="1"/>
  <c r="AR63" i="1" s="1"/>
  <c r="Z64" i="1"/>
  <c r="AO64" i="1"/>
  <c r="Z65" i="1"/>
  <c r="AA65" i="1" s="1"/>
  <c r="AO65" i="1"/>
  <c r="Z66" i="1"/>
  <c r="AO66" i="1"/>
  <c r="Z67" i="1"/>
  <c r="AA67" i="1" s="1"/>
  <c r="AO67" i="1"/>
  <c r="Z68" i="1"/>
  <c r="AO68" i="1"/>
  <c r="Z69" i="1"/>
  <c r="AA69" i="1" s="1"/>
  <c r="AO69" i="1"/>
  <c r="AE70" i="1"/>
  <c r="AI70" i="1"/>
  <c r="AK70" i="1"/>
  <c r="AO70" i="1"/>
  <c r="AU70" i="1"/>
  <c r="AV70" i="1" s="1"/>
  <c r="AX70" i="1" s="1"/>
  <c r="X71" i="1"/>
  <c r="AO71" i="1"/>
  <c r="AQ71" i="1"/>
  <c r="AR71" i="1" s="1"/>
  <c r="AE72" i="1"/>
  <c r="AI72" i="1"/>
  <c r="AK72" i="1"/>
  <c r="AO72" i="1"/>
  <c r="AU72" i="1"/>
  <c r="AV72" i="1" s="1"/>
  <c r="AX72" i="1" s="1"/>
  <c r="AO74" i="1"/>
  <c r="X75" i="1"/>
  <c r="AO75" i="1"/>
  <c r="X76" i="1"/>
  <c r="AO76" i="1"/>
  <c r="X77" i="1"/>
  <c r="AO77" i="1"/>
  <c r="X78" i="1"/>
  <c r="AO78" i="1"/>
  <c r="AE79" i="1"/>
  <c r="AI79" i="1"/>
  <c r="AK79" i="1"/>
  <c r="AO79" i="1"/>
  <c r="AU79" i="1"/>
  <c r="Y81" i="1"/>
  <c r="Z81" i="1" s="1"/>
  <c r="Y82" i="1"/>
  <c r="AA82" i="1"/>
  <c r="AQ83" i="1"/>
  <c r="AR83" i="1" s="1"/>
  <c r="AO85" i="1"/>
  <c r="AE86" i="1"/>
  <c r="AI86" i="1"/>
  <c r="AK86" i="1"/>
  <c r="AO86" i="1"/>
  <c r="AU86" i="1"/>
  <c r="AV86" i="1" s="1"/>
  <c r="AX86" i="1" s="1"/>
  <c r="X87" i="1"/>
  <c r="AO87" i="1"/>
  <c r="AQ87" i="1"/>
  <c r="AR87" i="1" s="1"/>
  <c r="X88" i="1"/>
  <c r="AO88" i="1"/>
  <c r="AE89" i="1"/>
  <c r="AI89" i="1"/>
  <c r="AK89" i="1"/>
  <c r="AO89" i="1"/>
  <c r="AU89" i="1"/>
  <c r="AV89" i="1" s="1"/>
  <c r="AX89" i="1" s="1"/>
  <c r="X90" i="1"/>
  <c r="AO90" i="1"/>
  <c r="AQ90" i="1"/>
  <c r="AR90" i="1" s="1"/>
  <c r="X91" i="1"/>
  <c r="AO91" i="1"/>
  <c r="X92" i="1"/>
  <c r="AO92" i="1"/>
  <c r="X93" i="1"/>
  <c r="AO93" i="1"/>
  <c r="X94" i="1"/>
  <c r="AO94" i="1"/>
  <c r="X95" i="1"/>
  <c r="AO95" i="1"/>
  <c r="X96" i="1"/>
  <c r="AO96" i="1"/>
  <c r="AE97" i="1"/>
  <c r="AI97" i="1"/>
  <c r="AK97" i="1"/>
  <c r="AO97" i="1"/>
  <c r="AU97" i="1"/>
  <c r="AV97" i="1" s="1"/>
  <c r="AX97" i="1" s="1"/>
  <c r="Y99" i="1"/>
  <c r="AA99" i="1"/>
  <c r="Y100" i="1"/>
  <c r="Y101" i="1"/>
  <c r="AA101" i="1"/>
  <c r="Y102" i="1"/>
  <c r="Y103" i="1"/>
  <c r="AA103" i="1"/>
  <c r="Y104" i="1"/>
  <c r="Z104" i="1" s="1"/>
  <c r="Y105" i="1"/>
  <c r="Z105" i="1" s="1"/>
  <c r="Y106" i="1"/>
  <c r="AA106" i="1"/>
  <c r="Y107" i="1"/>
  <c r="Y108" i="1"/>
  <c r="Y109" i="1"/>
  <c r="Z109" i="1" s="1"/>
  <c r="Y110" i="1"/>
  <c r="Z110" i="1" s="1"/>
  <c r="Y111" i="1"/>
  <c r="AA111" i="1"/>
  <c r="Y112" i="1"/>
  <c r="Z112" i="1" s="1"/>
  <c r="Y113" i="1"/>
  <c r="Z113" i="1" s="1"/>
  <c r="Y114" i="1"/>
  <c r="Z114" i="1" s="1"/>
  <c r="Y115" i="1"/>
  <c r="Z115" i="1" s="1"/>
  <c r="Y116" i="1"/>
  <c r="AA116" i="1"/>
  <c r="Y117" i="1"/>
  <c r="Z117" i="1" s="1"/>
  <c r="Y118" i="1"/>
  <c r="Z118" i="1" s="1"/>
  <c r="Y119" i="1"/>
  <c r="AA119" i="1"/>
  <c r="Y120" i="1"/>
  <c r="Y121" i="1"/>
  <c r="AA121" i="1"/>
  <c r="Y123" i="1"/>
  <c r="AE125" i="1"/>
  <c r="AI125" i="1"/>
  <c r="AK125" i="1"/>
  <c r="AO125" i="1"/>
  <c r="AU125" i="1"/>
  <c r="AV125" i="1" s="1"/>
  <c r="AX125" i="1" s="1"/>
  <c r="Y127" i="1"/>
  <c r="Y128" i="1"/>
  <c r="AA128" i="1"/>
  <c r="Y129" i="1"/>
  <c r="Z129" i="1" s="1"/>
  <c r="Y130" i="1"/>
  <c r="Z130" i="1" s="1"/>
  <c r="Y131" i="1"/>
  <c r="Y132" i="1"/>
  <c r="Z132" i="1" s="1"/>
  <c r="Y133" i="1"/>
  <c r="Z133" i="1" s="1"/>
  <c r="Y134" i="1"/>
  <c r="Z134" i="1" s="1"/>
  <c r="Y135" i="1"/>
  <c r="Z135" i="1" s="1"/>
  <c r="Y136" i="1"/>
  <c r="AA136" i="1"/>
  <c r="Y137" i="1"/>
  <c r="Y138" i="1"/>
  <c r="Z138" i="1" s="1"/>
  <c r="Y139" i="1"/>
  <c r="Z139" i="1" s="1"/>
  <c r="Y140" i="1"/>
  <c r="Y141" i="1"/>
  <c r="Z141" i="1" s="1"/>
  <c r="Y142" i="1"/>
  <c r="Z142" i="1" s="1"/>
  <c r="Y143" i="1"/>
  <c r="Y144" i="1"/>
  <c r="Z144" i="1" s="1"/>
  <c r="Y145" i="1"/>
  <c r="Y146" i="1"/>
  <c r="AA146" i="1"/>
  <c r="Y147" i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AA158" i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AA166" i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AA177" i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AA189" i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AA201" i="1"/>
  <c r="Y202" i="1"/>
  <c r="Z202" i="1" s="1"/>
  <c r="Y203" i="1"/>
  <c r="Z203" i="1" s="1"/>
  <c r="Y204" i="1"/>
  <c r="AA204" i="1"/>
  <c r="Y205" i="1"/>
  <c r="Z205" i="1" s="1"/>
  <c r="Y206" i="1"/>
  <c r="AA206" i="1"/>
  <c r="Y207" i="1"/>
  <c r="Z207" i="1" s="1"/>
  <c r="Y208" i="1"/>
  <c r="Z208" i="1" s="1"/>
  <c r="Y209" i="1"/>
  <c r="AA209" i="1"/>
  <c r="Y210" i="1"/>
  <c r="Z210" i="1" s="1"/>
  <c r="Y211" i="1"/>
  <c r="AA211" i="1"/>
  <c r="Y212" i="1"/>
  <c r="Z212" i="1" s="1"/>
  <c r="Y213" i="1"/>
  <c r="Z213" i="1" s="1"/>
  <c r="Y214" i="1"/>
  <c r="AA214" i="1"/>
  <c r="Y215" i="1"/>
  <c r="Z215" i="1" s="1"/>
  <c r="Y216" i="1"/>
  <c r="AA216" i="1"/>
  <c r="Y217" i="1"/>
  <c r="Z217" i="1" s="1"/>
  <c r="Y218" i="1"/>
  <c r="AA218" i="1"/>
  <c r="Y219" i="1"/>
  <c r="Z219" i="1" s="1"/>
  <c r="Y220" i="1"/>
  <c r="AA220" i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AA226" i="1"/>
  <c r="Y227" i="1"/>
  <c r="AA227" i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AA236" i="1"/>
  <c r="X237" i="1"/>
  <c r="AO237" i="1"/>
  <c r="AQ237" i="1"/>
  <c r="AR237" i="1" s="1"/>
  <c r="AE238" i="1"/>
  <c r="AI238" i="1"/>
  <c r="AK238" i="1"/>
  <c r="AO238" i="1"/>
  <c r="AU238" i="1"/>
  <c r="X239" i="1"/>
  <c r="AO239" i="1"/>
  <c r="AQ239" i="1"/>
  <c r="AR239" i="1" s="1"/>
  <c r="X240" i="1"/>
  <c r="AO240" i="1"/>
  <c r="X241" i="1"/>
  <c r="AO241" i="1"/>
  <c r="X242" i="1"/>
  <c r="AO242" i="1"/>
  <c r="X243" i="1"/>
  <c r="AO243" i="1"/>
  <c r="X244" i="1"/>
  <c r="AO244" i="1"/>
  <c r="X245" i="1"/>
  <c r="AO245" i="1"/>
  <c r="X246" i="1"/>
  <c r="AO246" i="1"/>
  <c r="X247" i="1"/>
  <c r="AO247" i="1"/>
  <c r="X248" i="1"/>
  <c r="AO248" i="1"/>
  <c r="X249" i="1"/>
  <c r="AO249" i="1"/>
  <c r="AE250" i="1"/>
  <c r="AI250" i="1"/>
  <c r="AK250" i="1"/>
  <c r="AO250" i="1"/>
  <c r="AU250" i="1"/>
  <c r="X251" i="1"/>
  <c r="AO251" i="1"/>
  <c r="AQ251" i="1"/>
  <c r="AR251" i="1" s="1"/>
  <c r="X252" i="1"/>
  <c r="AO252" i="1"/>
  <c r="X253" i="1"/>
  <c r="AO253" i="1"/>
  <c r="AE254" i="1"/>
  <c r="AI254" i="1"/>
  <c r="AK254" i="1"/>
  <c r="AO254" i="1"/>
  <c r="AU254" i="1"/>
  <c r="X255" i="1"/>
  <c r="AO255" i="1"/>
  <c r="AQ255" i="1"/>
  <c r="AR255" i="1" s="1"/>
  <c r="X256" i="1"/>
  <c r="AO256" i="1"/>
  <c r="X257" i="1"/>
  <c r="AO257" i="1"/>
  <c r="X258" i="1"/>
  <c r="AO258" i="1"/>
  <c r="X259" i="1"/>
  <c r="AO259" i="1"/>
  <c r="X260" i="1"/>
  <c r="AO260" i="1"/>
  <c r="X261" i="1"/>
  <c r="AO261" i="1"/>
  <c r="X262" i="1"/>
  <c r="AO262" i="1"/>
  <c r="X263" i="1"/>
  <c r="AO263" i="1"/>
  <c r="X264" i="1"/>
  <c r="AO264" i="1"/>
  <c r="X265" i="1"/>
  <c r="AO265" i="1"/>
  <c r="AE266" i="1"/>
  <c r="AI266" i="1"/>
  <c r="AK266" i="1"/>
  <c r="AO266" i="1"/>
  <c r="AU266" i="1"/>
  <c r="X267" i="1"/>
  <c r="AO267" i="1"/>
  <c r="AQ267" i="1"/>
  <c r="AR267" i="1" s="1"/>
  <c r="X268" i="1"/>
  <c r="AO268" i="1"/>
  <c r="X269" i="1"/>
  <c r="AO269" i="1"/>
  <c r="X270" i="1"/>
  <c r="AO270" i="1"/>
  <c r="X271" i="1"/>
  <c r="AO271" i="1"/>
  <c r="X272" i="1"/>
  <c r="AO272" i="1"/>
  <c r="X273" i="1"/>
  <c r="AO273" i="1"/>
  <c r="AE274" i="1"/>
  <c r="AI274" i="1"/>
  <c r="AK274" i="1"/>
  <c r="AO274" i="1"/>
  <c r="AU274" i="1"/>
  <c r="X275" i="1"/>
  <c r="AO275" i="1"/>
  <c r="AQ275" i="1"/>
  <c r="AR275" i="1" s="1"/>
  <c r="X276" i="1"/>
  <c r="AO276" i="1"/>
  <c r="X277" i="1"/>
  <c r="AO277" i="1"/>
  <c r="AE278" i="1"/>
  <c r="AI278" i="1"/>
  <c r="AK278" i="1"/>
  <c r="AO278" i="1"/>
  <c r="AU278" i="1"/>
  <c r="X279" i="1"/>
  <c r="AO279" i="1"/>
  <c r="AQ279" i="1"/>
  <c r="AR279" i="1" s="1"/>
  <c r="X280" i="1"/>
  <c r="AO280" i="1"/>
  <c r="X281" i="1"/>
  <c r="AO281" i="1"/>
  <c r="X282" i="1"/>
  <c r="AO282" i="1"/>
  <c r="X283" i="1"/>
  <c r="AO283" i="1"/>
  <c r="X284" i="1"/>
  <c r="AO284" i="1"/>
  <c r="X285" i="1"/>
  <c r="AO285" i="1"/>
  <c r="X286" i="1"/>
  <c r="AO286" i="1"/>
  <c r="X287" i="1"/>
  <c r="AO287" i="1"/>
  <c r="X288" i="1"/>
  <c r="AO288" i="1"/>
  <c r="AE289" i="1"/>
  <c r="AI289" i="1"/>
  <c r="AK289" i="1"/>
  <c r="AO289" i="1"/>
  <c r="AU289" i="1"/>
  <c r="X290" i="1"/>
  <c r="AO290" i="1"/>
  <c r="AQ290" i="1"/>
  <c r="AR290" i="1" s="1"/>
  <c r="X291" i="1"/>
  <c r="AO291" i="1"/>
  <c r="X292" i="1"/>
  <c r="AO292" i="1"/>
  <c r="X293" i="1"/>
  <c r="AO293" i="1"/>
  <c r="Z294" i="1"/>
  <c r="AA294" i="1" s="1"/>
  <c r="Z295" i="1"/>
  <c r="Z296" i="1"/>
  <c r="AA296" i="1" s="1"/>
  <c r="Z297" i="1"/>
  <c r="Z298" i="1"/>
  <c r="AA298" i="1" s="1"/>
  <c r="Z299" i="1"/>
  <c r="Z300" i="1"/>
  <c r="AA300" i="1" s="1"/>
  <c r="Z301" i="1"/>
  <c r="Z302" i="1"/>
  <c r="AA302" i="1" s="1"/>
  <c r="Z303" i="1"/>
  <c r="Z304" i="1"/>
  <c r="AA304" i="1" s="1"/>
  <c r="Z305" i="1"/>
  <c r="Z306" i="1"/>
  <c r="AA306" i="1" s="1"/>
  <c r="Z307" i="1"/>
  <c r="Z308" i="1"/>
  <c r="AA308" i="1" s="1"/>
  <c r="Z309" i="1"/>
  <c r="Z310" i="1"/>
  <c r="AA310" i="1" s="1"/>
  <c r="Z311" i="1"/>
  <c r="Z312" i="1"/>
  <c r="Z313" i="1"/>
  <c r="Z314" i="1"/>
  <c r="AA314" i="1" s="1"/>
  <c r="Z315" i="1"/>
  <c r="Z316" i="1"/>
  <c r="AA316" i="1" s="1"/>
  <c r="Z317" i="1"/>
  <c r="Z318" i="1"/>
  <c r="AA318" i="1" s="1"/>
  <c r="Z319" i="1"/>
  <c r="Z320" i="1"/>
  <c r="AA320" i="1" s="1"/>
  <c r="Z321" i="1"/>
  <c r="Z322" i="1"/>
  <c r="AA322" i="1" s="1"/>
  <c r="Z323" i="1"/>
  <c r="Z324" i="1"/>
  <c r="AA324" i="1" s="1"/>
  <c r="Z325" i="1"/>
  <c r="Z326" i="1"/>
  <c r="AA326" i="1" s="1"/>
  <c r="Z327" i="1"/>
  <c r="Z328" i="1"/>
  <c r="AA328" i="1" s="1"/>
  <c r="Z329" i="1"/>
  <c r="Z330" i="1"/>
  <c r="AA330" i="1" s="1"/>
  <c r="Z331" i="1"/>
  <c r="Z332" i="1"/>
  <c r="AA332" i="1" s="1"/>
  <c r="Z333" i="1"/>
  <c r="Z334" i="1"/>
  <c r="AA334" i="1" s="1"/>
  <c r="Z335" i="1"/>
  <c r="Z336" i="1"/>
  <c r="AA336" i="1" s="1"/>
  <c r="Z337" i="1"/>
  <c r="AS358" i="1"/>
  <c r="AO358" i="1"/>
  <c r="AS360" i="1"/>
  <c r="AW361" i="1"/>
  <c r="AU361" i="1"/>
  <c r="AK361" i="1"/>
  <c r="AI361" i="1"/>
  <c r="AE361" i="1"/>
  <c r="AF361" i="1"/>
  <c r="AB361" i="1"/>
  <c r="Z361" i="1"/>
  <c r="AS362" i="1"/>
  <c r="AO362" i="1"/>
  <c r="Z363" i="1"/>
  <c r="AS364" i="1"/>
  <c r="AO364" i="1"/>
  <c r="Z365" i="1"/>
  <c r="AS366" i="1"/>
  <c r="AO366" i="1"/>
  <c r="Z367" i="1"/>
  <c r="AS368" i="1"/>
  <c r="AO368" i="1"/>
  <c r="AW369" i="1"/>
  <c r="AU369" i="1"/>
  <c r="AK369" i="1"/>
  <c r="AI369" i="1"/>
  <c r="AE369" i="1"/>
  <c r="AF369" i="1"/>
  <c r="AB369" i="1"/>
  <c r="Z369" i="1"/>
  <c r="AS370" i="1"/>
  <c r="AO370" i="1"/>
  <c r="AS372" i="1"/>
  <c r="AO372" i="1"/>
  <c r="AW373" i="1"/>
  <c r="AU373" i="1"/>
  <c r="AK373" i="1"/>
  <c r="AI373" i="1"/>
  <c r="AE373" i="1"/>
  <c r="AF373" i="1"/>
  <c r="AB373" i="1"/>
  <c r="Z373" i="1"/>
  <c r="AS374" i="1"/>
  <c r="AW375" i="1"/>
  <c r="AU375" i="1"/>
  <c r="AK375" i="1"/>
  <c r="AI375" i="1"/>
  <c r="AE375" i="1"/>
  <c r="AF375" i="1"/>
  <c r="AB375" i="1"/>
  <c r="Z375" i="1"/>
  <c r="AS376" i="1"/>
  <c r="AO376" i="1"/>
  <c r="AW377" i="1"/>
  <c r="AU377" i="1"/>
  <c r="AK377" i="1"/>
  <c r="AI377" i="1"/>
  <c r="AE377" i="1"/>
  <c r="AF377" i="1"/>
  <c r="AB377" i="1"/>
  <c r="Z377" i="1"/>
  <c r="AS378" i="1"/>
  <c r="AW379" i="1"/>
  <c r="AU379" i="1"/>
  <c r="AK379" i="1"/>
  <c r="AI379" i="1"/>
  <c r="AE379" i="1"/>
  <c r="AF379" i="1"/>
  <c r="AB379" i="1"/>
  <c r="Z379" i="1"/>
  <c r="AS380" i="1"/>
  <c r="AW381" i="1"/>
  <c r="AU381" i="1"/>
  <c r="AK381" i="1"/>
  <c r="AI381" i="1"/>
  <c r="AE381" i="1"/>
  <c r="AF381" i="1"/>
  <c r="AB381" i="1"/>
  <c r="Z381" i="1"/>
  <c r="AS382" i="1"/>
  <c r="Z383" i="1"/>
  <c r="AS384" i="1"/>
  <c r="AO384" i="1"/>
  <c r="Z385" i="1"/>
  <c r="AS386" i="1"/>
  <c r="AO386" i="1"/>
  <c r="Z387" i="1"/>
  <c r="AS388" i="1"/>
  <c r="AO388" i="1"/>
  <c r="AS390" i="1"/>
  <c r="AO390" i="1"/>
  <c r="AW391" i="1"/>
  <c r="AU391" i="1"/>
  <c r="AK391" i="1"/>
  <c r="AI391" i="1"/>
  <c r="AE391" i="1"/>
  <c r="AF391" i="1"/>
  <c r="AB391" i="1"/>
  <c r="Z391" i="1"/>
  <c r="AS392" i="1"/>
  <c r="Z393" i="1"/>
  <c r="AS394" i="1"/>
  <c r="AO394" i="1"/>
  <c r="AS396" i="1"/>
  <c r="AO396" i="1"/>
  <c r="Z397" i="1"/>
  <c r="AS398" i="1"/>
  <c r="AO398" i="1"/>
  <c r="Z399" i="1"/>
  <c r="AS400" i="1"/>
  <c r="AO400" i="1"/>
  <c r="Z401" i="1"/>
  <c r="AS402" i="1"/>
  <c r="AO402" i="1"/>
  <c r="AS404" i="1"/>
  <c r="AO404" i="1"/>
  <c r="Z405" i="1"/>
  <c r="AS406" i="1"/>
  <c r="AO406" i="1"/>
  <c r="AW407" i="1"/>
  <c r="AU407" i="1"/>
  <c r="AK407" i="1"/>
  <c r="AI407" i="1"/>
  <c r="AE407" i="1"/>
  <c r="AF407" i="1"/>
  <c r="AB407" i="1"/>
  <c r="Z407" i="1"/>
  <c r="AS408" i="1"/>
  <c r="AO408" i="1"/>
  <c r="Z409" i="1"/>
  <c r="AS410" i="1"/>
  <c r="AO410" i="1"/>
  <c r="Z411" i="1"/>
  <c r="AS412" i="1"/>
  <c r="AO412" i="1"/>
  <c r="AW413" i="1"/>
  <c r="AU413" i="1"/>
  <c r="AK413" i="1"/>
  <c r="AI413" i="1"/>
  <c r="AE413" i="1"/>
  <c r="AF413" i="1"/>
  <c r="AB413" i="1"/>
  <c r="Z413" i="1"/>
  <c r="AS414" i="1"/>
  <c r="AO414" i="1"/>
  <c r="Z415" i="1"/>
  <c r="AS416" i="1"/>
  <c r="AO416" i="1"/>
  <c r="AS418" i="1"/>
  <c r="AO418" i="1"/>
  <c r="AS420" i="1"/>
  <c r="AO420" i="1"/>
  <c r="AS422" i="1"/>
  <c r="AO422" i="1"/>
  <c r="Z423" i="1"/>
  <c r="AS424" i="1"/>
  <c r="AO424" i="1"/>
  <c r="Z425" i="1"/>
  <c r="AS426" i="1"/>
  <c r="AO426" i="1"/>
  <c r="AW427" i="1"/>
  <c r="AU427" i="1"/>
  <c r="AK427" i="1"/>
  <c r="AI427" i="1"/>
  <c r="AE427" i="1"/>
  <c r="AF427" i="1"/>
  <c r="AB427" i="1"/>
  <c r="Z427" i="1"/>
  <c r="AS428" i="1"/>
  <c r="AO428" i="1"/>
  <c r="AW429" i="1"/>
  <c r="AU429" i="1"/>
  <c r="AK429" i="1"/>
  <c r="AI429" i="1"/>
  <c r="AE429" i="1"/>
  <c r="AF429" i="1"/>
  <c r="AB429" i="1"/>
  <c r="Z429" i="1"/>
  <c r="AS430" i="1"/>
  <c r="AO430" i="1"/>
  <c r="AW431" i="1"/>
  <c r="AU431" i="1"/>
  <c r="AK431" i="1"/>
  <c r="AI431" i="1"/>
  <c r="AE431" i="1"/>
  <c r="AF431" i="1"/>
  <c r="AB431" i="1"/>
  <c r="Z431" i="1"/>
  <c r="AS432" i="1"/>
  <c r="AO432" i="1"/>
  <c r="AW433" i="1"/>
  <c r="AU433" i="1"/>
  <c r="AK433" i="1"/>
  <c r="AI433" i="1"/>
  <c r="AE433" i="1"/>
  <c r="AF433" i="1"/>
  <c r="AB433" i="1"/>
  <c r="Z433" i="1"/>
  <c r="AS434" i="1"/>
  <c r="AO434" i="1"/>
  <c r="AW435" i="1"/>
  <c r="AU435" i="1"/>
  <c r="AK435" i="1"/>
  <c r="AI435" i="1"/>
  <c r="AE435" i="1"/>
  <c r="AF435" i="1"/>
  <c r="AB435" i="1"/>
  <c r="Z435" i="1"/>
  <c r="AS436" i="1"/>
  <c r="AO436" i="1"/>
  <c r="AW437" i="1"/>
  <c r="AU437" i="1"/>
  <c r="AK437" i="1"/>
  <c r="AI437" i="1"/>
  <c r="AE437" i="1"/>
  <c r="AF437" i="1"/>
  <c r="AB437" i="1"/>
  <c r="Z437" i="1"/>
  <c r="AS438" i="1"/>
  <c r="AO438" i="1"/>
  <c r="AB439" i="1"/>
  <c r="Z439" i="1"/>
  <c r="AC439" i="1"/>
  <c r="AA439" i="1"/>
  <c r="Y439" i="1"/>
  <c r="AB441" i="1"/>
  <c r="Z441" i="1"/>
  <c r="AC441" i="1"/>
  <c r="AA441" i="1"/>
  <c r="Y441" i="1"/>
  <c r="AB443" i="1"/>
  <c r="Z443" i="1"/>
  <c r="AC443" i="1"/>
  <c r="AA443" i="1"/>
  <c r="Y443" i="1"/>
  <c r="AB445" i="1"/>
  <c r="Z445" i="1"/>
  <c r="AC445" i="1"/>
  <c r="AA445" i="1"/>
  <c r="Y445" i="1"/>
  <c r="AB447" i="1"/>
  <c r="Z447" i="1"/>
  <c r="AC447" i="1"/>
  <c r="AA447" i="1"/>
  <c r="Y447" i="1"/>
  <c r="AB449" i="1"/>
  <c r="Z449" i="1"/>
  <c r="AC449" i="1"/>
  <c r="AA449" i="1"/>
  <c r="Y449" i="1"/>
  <c r="AB451" i="1"/>
  <c r="Z451" i="1"/>
  <c r="AC451" i="1"/>
  <c r="AA451" i="1"/>
  <c r="Y451" i="1"/>
  <c r="AB453" i="1"/>
  <c r="Z453" i="1"/>
  <c r="AC453" i="1"/>
  <c r="AA453" i="1"/>
  <c r="Y453" i="1"/>
  <c r="AB455" i="1"/>
  <c r="Z455" i="1"/>
  <c r="AC455" i="1"/>
  <c r="AA455" i="1"/>
  <c r="Y455" i="1"/>
  <c r="AB457" i="1"/>
  <c r="Z457" i="1"/>
  <c r="AC457" i="1"/>
  <c r="AA457" i="1"/>
  <c r="Y457" i="1"/>
  <c r="AB459" i="1"/>
  <c r="Z459" i="1"/>
  <c r="AC459" i="1"/>
  <c r="AA459" i="1"/>
  <c r="Y459" i="1"/>
  <c r="AB461" i="1"/>
  <c r="Z461" i="1"/>
  <c r="AC461" i="1"/>
  <c r="AA461" i="1"/>
  <c r="Y461" i="1"/>
  <c r="AB463" i="1"/>
  <c r="Z463" i="1"/>
  <c r="AC463" i="1"/>
  <c r="AA463" i="1"/>
  <c r="Y463" i="1"/>
  <c r="AB465" i="1"/>
  <c r="Z465" i="1"/>
  <c r="AC465" i="1"/>
  <c r="AA465" i="1"/>
  <c r="Y465" i="1"/>
  <c r="AB467" i="1"/>
  <c r="Z467" i="1"/>
  <c r="AC467" i="1"/>
  <c r="AA467" i="1"/>
  <c r="Y467" i="1"/>
  <c r="AB469" i="1"/>
  <c r="Z469" i="1"/>
  <c r="AC469" i="1"/>
  <c r="AA469" i="1"/>
  <c r="Y469" i="1"/>
  <c r="AB471" i="1"/>
  <c r="Z471" i="1"/>
  <c r="AC471" i="1"/>
  <c r="AA471" i="1"/>
  <c r="Y471" i="1"/>
  <c r="AB473" i="1"/>
  <c r="Z473" i="1"/>
  <c r="AC473" i="1"/>
  <c r="AA473" i="1"/>
  <c r="Y473" i="1"/>
  <c r="AB475" i="1"/>
  <c r="Z475" i="1"/>
  <c r="AC475" i="1"/>
  <c r="AA475" i="1"/>
  <c r="Y475" i="1"/>
  <c r="AB477" i="1"/>
  <c r="Z477" i="1"/>
  <c r="AC477" i="1"/>
  <c r="AA477" i="1"/>
  <c r="Y477" i="1"/>
  <c r="AB479" i="1"/>
  <c r="Z479" i="1"/>
  <c r="AC479" i="1"/>
  <c r="AA479" i="1"/>
  <c r="Y479" i="1"/>
  <c r="AB481" i="1"/>
  <c r="Z481" i="1"/>
  <c r="AC481" i="1"/>
  <c r="AA481" i="1"/>
  <c r="Y481" i="1"/>
  <c r="AB483" i="1"/>
  <c r="Z483" i="1"/>
  <c r="AC483" i="1"/>
  <c r="AA483" i="1"/>
  <c r="Y483" i="1"/>
  <c r="AB485" i="1"/>
  <c r="Z485" i="1"/>
  <c r="AC485" i="1"/>
  <c r="AA485" i="1"/>
  <c r="Y485" i="1"/>
  <c r="AB487" i="1"/>
  <c r="Z487" i="1"/>
  <c r="AC487" i="1"/>
  <c r="AA487" i="1"/>
  <c r="Y487" i="1"/>
  <c r="AB489" i="1"/>
  <c r="Z489" i="1"/>
  <c r="AC489" i="1"/>
  <c r="AA489" i="1"/>
  <c r="Y489" i="1"/>
  <c r="AB491" i="1"/>
  <c r="Z491" i="1"/>
  <c r="AC491" i="1"/>
  <c r="AA491" i="1"/>
  <c r="Y491" i="1"/>
  <c r="AB493" i="1"/>
  <c r="Z493" i="1"/>
  <c r="AC493" i="1"/>
  <c r="AA493" i="1"/>
  <c r="Y493" i="1"/>
  <c r="AB495" i="1"/>
  <c r="Z495" i="1"/>
  <c r="AC495" i="1"/>
  <c r="AA495" i="1"/>
  <c r="Y495" i="1"/>
  <c r="AB497" i="1"/>
  <c r="Z497" i="1"/>
  <c r="AC497" i="1"/>
  <c r="AA497" i="1"/>
  <c r="Y497" i="1"/>
  <c r="AB499" i="1"/>
  <c r="Z499" i="1"/>
  <c r="AC499" i="1"/>
  <c r="AA499" i="1"/>
  <c r="Y499" i="1"/>
  <c r="AB501" i="1"/>
  <c r="Z501" i="1"/>
  <c r="AC501" i="1"/>
  <c r="AA501" i="1"/>
  <c r="Y501" i="1"/>
  <c r="AB503" i="1"/>
  <c r="Z503" i="1"/>
  <c r="AC503" i="1"/>
  <c r="AA503" i="1"/>
  <c r="Y503" i="1"/>
  <c r="AB505" i="1"/>
  <c r="Z505" i="1"/>
  <c r="AC505" i="1"/>
  <c r="AA505" i="1"/>
  <c r="Y505" i="1"/>
  <c r="AB507" i="1"/>
  <c r="Z507" i="1"/>
  <c r="AC507" i="1"/>
  <c r="AA507" i="1"/>
  <c r="Y507" i="1"/>
  <c r="AB509" i="1"/>
  <c r="Z509" i="1"/>
  <c r="AC509" i="1"/>
  <c r="AA509" i="1"/>
  <c r="Y509" i="1"/>
  <c r="AB511" i="1"/>
  <c r="Z511" i="1"/>
  <c r="AC511" i="1"/>
  <c r="AA511" i="1"/>
  <c r="Y511" i="1"/>
  <c r="AB513" i="1"/>
  <c r="Z513" i="1"/>
  <c r="AC513" i="1"/>
  <c r="AA513" i="1"/>
  <c r="Y513" i="1"/>
  <c r="AF439" i="1"/>
  <c r="AP439" i="1"/>
  <c r="AF440" i="1"/>
  <c r="AP440" i="1"/>
  <c r="AF441" i="1"/>
  <c r="AP441" i="1"/>
  <c r="AF442" i="1"/>
  <c r="AP442" i="1"/>
  <c r="AF443" i="1"/>
  <c r="AP443" i="1"/>
  <c r="AF444" i="1"/>
  <c r="AP444" i="1"/>
  <c r="AF445" i="1"/>
  <c r="AP445" i="1"/>
  <c r="AF446" i="1"/>
  <c r="AP446" i="1"/>
  <c r="AF447" i="1"/>
  <c r="AP447" i="1"/>
  <c r="AF448" i="1"/>
  <c r="AP448" i="1"/>
  <c r="AF449" i="1"/>
  <c r="AP449" i="1"/>
  <c r="AF450" i="1"/>
  <c r="AP450" i="1"/>
  <c r="AF451" i="1"/>
  <c r="AP451" i="1"/>
  <c r="AF452" i="1"/>
  <c r="AP452" i="1"/>
  <c r="AF453" i="1"/>
  <c r="AP453" i="1"/>
  <c r="AF454" i="1"/>
  <c r="AP454" i="1"/>
  <c r="AF455" i="1"/>
  <c r="AP455" i="1"/>
  <c r="AF456" i="1"/>
  <c r="AP456" i="1"/>
  <c r="AF457" i="1"/>
  <c r="AP457" i="1"/>
  <c r="AF458" i="1"/>
  <c r="AP458" i="1"/>
  <c r="AF459" i="1"/>
  <c r="AP459" i="1"/>
  <c r="AF460" i="1"/>
  <c r="AP460" i="1"/>
  <c r="AF461" i="1"/>
  <c r="AP461" i="1"/>
  <c r="AF462" i="1"/>
  <c r="AP462" i="1"/>
  <c r="AF463" i="1"/>
  <c r="AP463" i="1"/>
  <c r="AF464" i="1"/>
  <c r="AP464" i="1"/>
  <c r="AF465" i="1"/>
  <c r="AP465" i="1"/>
  <c r="AF466" i="1"/>
  <c r="AP466" i="1"/>
  <c r="AF467" i="1"/>
  <c r="AP467" i="1"/>
  <c r="AF468" i="1"/>
  <c r="AP468" i="1"/>
  <c r="AF469" i="1"/>
  <c r="AP469" i="1"/>
  <c r="AF470" i="1"/>
  <c r="AP470" i="1"/>
  <c r="AF471" i="1"/>
  <c r="AP471" i="1"/>
  <c r="AF472" i="1"/>
  <c r="AP472" i="1"/>
  <c r="AF473" i="1"/>
  <c r="AP473" i="1"/>
  <c r="AF474" i="1"/>
  <c r="AP474" i="1"/>
  <c r="AF475" i="1"/>
  <c r="AP475" i="1"/>
  <c r="AF476" i="1"/>
  <c r="AP476" i="1"/>
  <c r="AF477" i="1"/>
  <c r="AP477" i="1"/>
  <c r="AF478" i="1"/>
  <c r="AP478" i="1"/>
  <c r="AF479" i="1"/>
  <c r="AP479" i="1"/>
  <c r="AF480" i="1"/>
  <c r="AP480" i="1"/>
  <c r="AF481" i="1"/>
  <c r="AP481" i="1"/>
  <c r="AF482" i="1"/>
  <c r="AP482" i="1"/>
  <c r="AF483" i="1"/>
  <c r="AP483" i="1"/>
  <c r="AF484" i="1"/>
  <c r="AP484" i="1"/>
  <c r="AF485" i="1"/>
  <c r="AP485" i="1"/>
  <c r="AF486" i="1"/>
  <c r="AP486" i="1"/>
  <c r="AF487" i="1"/>
  <c r="AP487" i="1"/>
  <c r="AF488" i="1"/>
  <c r="AP488" i="1"/>
  <c r="AF489" i="1"/>
  <c r="AP489" i="1"/>
  <c r="AF490" i="1"/>
  <c r="AP490" i="1"/>
  <c r="AF491" i="1"/>
  <c r="AP491" i="1"/>
  <c r="AF492" i="1"/>
  <c r="AP492" i="1"/>
  <c r="AF493" i="1"/>
  <c r="AP493" i="1"/>
  <c r="AF494" i="1"/>
  <c r="AP494" i="1"/>
  <c r="AF495" i="1"/>
  <c r="AP495" i="1"/>
  <c r="AF496" i="1"/>
  <c r="AP496" i="1"/>
  <c r="AF497" i="1"/>
  <c r="AP497" i="1"/>
  <c r="AF498" i="1"/>
  <c r="AP498" i="1"/>
  <c r="AF499" i="1"/>
  <c r="AP499" i="1"/>
  <c r="AF500" i="1"/>
  <c r="AP500" i="1"/>
  <c r="AF501" i="1"/>
  <c r="AP501" i="1"/>
  <c r="AF502" i="1"/>
  <c r="AP502" i="1"/>
  <c r="AF503" i="1"/>
  <c r="AP503" i="1"/>
  <c r="AF504" i="1"/>
  <c r="AP504" i="1"/>
  <c r="AF505" i="1"/>
  <c r="AP505" i="1"/>
  <c r="AF506" i="1"/>
  <c r="AP506" i="1"/>
  <c r="AF507" i="1"/>
  <c r="AP507" i="1"/>
  <c r="AF508" i="1"/>
  <c r="AP508" i="1"/>
  <c r="AF509" i="1"/>
  <c r="AP509" i="1"/>
  <c r="AF510" i="1"/>
  <c r="AP510" i="1"/>
  <c r="AF511" i="1"/>
  <c r="AP511" i="1"/>
  <c r="AF512" i="1"/>
  <c r="AP512" i="1"/>
  <c r="AF513" i="1"/>
  <c r="AP513" i="1"/>
  <c r="AF514" i="1"/>
  <c r="AP514" i="1"/>
  <c r="AW515" i="1"/>
  <c r="AU515" i="1"/>
  <c r="AK515" i="1"/>
  <c r="AI515" i="1"/>
  <c r="AE515" i="1"/>
  <c r="AF515" i="1"/>
  <c r="AB515" i="1"/>
  <c r="Z515" i="1"/>
  <c r="AS516" i="1"/>
  <c r="AO516" i="1"/>
  <c r="AW517" i="1"/>
  <c r="AU517" i="1"/>
  <c r="AK517" i="1"/>
  <c r="AI517" i="1"/>
  <c r="AE517" i="1"/>
  <c r="AF517" i="1"/>
  <c r="AB517" i="1"/>
  <c r="Z517" i="1"/>
  <c r="AS518" i="1"/>
  <c r="AO518" i="1"/>
  <c r="AW519" i="1"/>
  <c r="AU519" i="1"/>
  <c r="AK519" i="1"/>
  <c r="AI519" i="1"/>
  <c r="AE519" i="1"/>
  <c r="AF519" i="1"/>
  <c r="AB519" i="1"/>
  <c r="Z519" i="1"/>
  <c r="AS520" i="1"/>
  <c r="AO520" i="1"/>
  <c r="AW521" i="1"/>
  <c r="AU521" i="1"/>
  <c r="AK521" i="1"/>
  <c r="AI521" i="1"/>
  <c r="AE521" i="1"/>
  <c r="AF521" i="1"/>
  <c r="AB521" i="1"/>
  <c r="Z521" i="1"/>
  <c r="AS522" i="1"/>
  <c r="AO522" i="1"/>
  <c r="AW523" i="1"/>
  <c r="AU523" i="1"/>
  <c r="AK523" i="1"/>
  <c r="AI523" i="1"/>
  <c r="AE523" i="1"/>
  <c r="AF523" i="1"/>
  <c r="AB523" i="1"/>
  <c r="Z523" i="1"/>
  <c r="AS524" i="1"/>
  <c r="AO524" i="1"/>
  <c r="AW525" i="1"/>
  <c r="AU525" i="1"/>
  <c r="AK525" i="1"/>
  <c r="AI525" i="1"/>
  <c r="AE525" i="1"/>
  <c r="AF525" i="1"/>
  <c r="AB525" i="1"/>
  <c r="Z525" i="1"/>
  <c r="AS526" i="1"/>
  <c r="AO526" i="1"/>
  <c r="AW527" i="1"/>
  <c r="AU527" i="1"/>
  <c r="AK527" i="1"/>
  <c r="AI527" i="1"/>
  <c r="AE527" i="1"/>
  <c r="AF527" i="1"/>
  <c r="AB527" i="1"/>
  <c r="Z527" i="1"/>
  <c r="AS528" i="1"/>
  <c r="AO528" i="1"/>
  <c r="AW529" i="1"/>
  <c r="AU529" i="1"/>
  <c r="AK529" i="1"/>
  <c r="AI529" i="1"/>
  <c r="AE529" i="1"/>
  <c r="AF529" i="1"/>
  <c r="AB529" i="1"/>
  <c r="Z529" i="1"/>
  <c r="AS530" i="1"/>
  <c r="AO530" i="1"/>
  <c r="AW531" i="1"/>
  <c r="AU531" i="1"/>
  <c r="AK531" i="1"/>
  <c r="AI531" i="1"/>
  <c r="AE531" i="1"/>
  <c r="AF531" i="1"/>
  <c r="AB531" i="1"/>
  <c r="Z531" i="1"/>
  <c r="AS532" i="1"/>
  <c r="AO532" i="1"/>
  <c r="AW533" i="1"/>
  <c r="AU533" i="1"/>
  <c r="AK533" i="1"/>
  <c r="AI533" i="1"/>
  <c r="AE533" i="1"/>
  <c r="AF533" i="1"/>
  <c r="AB533" i="1"/>
  <c r="Z533" i="1"/>
  <c r="AS534" i="1"/>
  <c r="AO534" i="1"/>
  <c r="AW535" i="1"/>
  <c r="AU535" i="1"/>
  <c r="AK535" i="1"/>
  <c r="AI535" i="1"/>
  <c r="AE535" i="1"/>
  <c r="AF535" i="1"/>
  <c r="AB535" i="1"/>
  <c r="Z535" i="1"/>
  <c r="AS536" i="1"/>
  <c r="AO536" i="1"/>
  <c r="AW537" i="1"/>
  <c r="AU537" i="1"/>
  <c r="AK537" i="1"/>
  <c r="AI537" i="1"/>
  <c r="AE537" i="1"/>
  <c r="AF537" i="1"/>
  <c r="AB537" i="1"/>
  <c r="Z537" i="1"/>
  <c r="AS538" i="1"/>
  <c r="AO538" i="1"/>
  <c r="AW539" i="1"/>
  <c r="AU539" i="1"/>
  <c r="AK539" i="1"/>
  <c r="AI539" i="1"/>
  <c r="AE539" i="1"/>
  <c r="AF539" i="1"/>
  <c r="AB539" i="1"/>
  <c r="Z539" i="1"/>
  <c r="AS540" i="1"/>
  <c r="AO540" i="1"/>
  <c r="AW541" i="1"/>
  <c r="AU541" i="1"/>
  <c r="AK541" i="1"/>
  <c r="AI541" i="1"/>
  <c r="AE541" i="1"/>
  <c r="AF541" i="1"/>
  <c r="AB541" i="1"/>
  <c r="Z541" i="1"/>
  <c r="AS542" i="1"/>
  <c r="AO542" i="1"/>
  <c r="AW543" i="1"/>
  <c r="AU543" i="1"/>
  <c r="AK543" i="1"/>
  <c r="AI543" i="1"/>
  <c r="AE543" i="1"/>
  <c r="AF543" i="1"/>
  <c r="AB543" i="1"/>
  <c r="Z543" i="1"/>
  <c r="AS544" i="1"/>
  <c r="AO544" i="1"/>
  <c r="AW545" i="1"/>
  <c r="AU545" i="1"/>
  <c r="AK545" i="1"/>
  <c r="AI545" i="1"/>
  <c r="AE545" i="1"/>
  <c r="AF545" i="1"/>
  <c r="AB545" i="1"/>
  <c r="Z545" i="1"/>
  <c r="AS546" i="1"/>
  <c r="AO546" i="1"/>
  <c r="AW547" i="1"/>
  <c r="AU547" i="1"/>
  <c r="AK547" i="1"/>
  <c r="AI547" i="1"/>
  <c r="AE547" i="1"/>
  <c r="AF547" i="1"/>
  <c r="AB547" i="1"/>
  <c r="Z547" i="1"/>
  <c r="AS548" i="1"/>
  <c r="AO548" i="1"/>
  <c r="AW549" i="1"/>
  <c r="AU549" i="1"/>
  <c r="AK549" i="1"/>
  <c r="AI549" i="1"/>
  <c r="AE549" i="1"/>
  <c r="AF549" i="1"/>
  <c r="AB549" i="1"/>
  <c r="Z549" i="1"/>
  <c r="AS550" i="1"/>
  <c r="AO550" i="1"/>
  <c r="AW551" i="1"/>
  <c r="AU551" i="1"/>
  <c r="AK551" i="1"/>
  <c r="AI551" i="1"/>
  <c r="AE551" i="1"/>
  <c r="AF551" i="1"/>
  <c r="AB551" i="1"/>
  <c r="Z551" i="1"/>
  <c r="AS552" i="1"/>
  <c r="AO552" i="1"/>
  <c r="AW553" i="1"/>
  <c r="AU553" i="1"/>
  <c r="AK553" i="1"/>
  <c r="AI553" i="1"/>
  <c r="AE553" i="1"/>
  <c r="AF553" i="1"/>
  <c r="AB553" i="1"/>
  <c r="Z553" i="1"/>
  <c r="AS554" i="1"/>
  <c r="AO554" i="1"/>
  <c r="AW555" i="1"/>
  <c r="AU555" i="1"/>
  <c r="AK555" i="1"/>
  <c r="AI555" i="1"/>
  <c r="AE555" i="1"/>
  <c r="AF555" i="1"/>
  <c r="AB555" i="1"/>
  <c r="Z555" i="1"/>
  <c r="AS556" i="1"/>
  <c r="AO556" i="1"/>
  <c r="AW557" i="1"/>
  <c r="AU557" i="1"/>
  <c r="AK557" i="1"/>
  <c r="AI557" i="1"/>
  <c r="AE557" i="1"/>
  <c r="AF557" i="1"/>
  <c r="AB557" i="1"/>
  <c r="Z557" i="1"/>
  <c r="AS558" i="1"/>
  <c r="AO558" i="1"/>
  <c r="AW559" i="1"/>
  <c r="AU559" i="1"/>
  <c r="AK559" i="1"/>
  <c r="AI559" i="1"/>
  <c r="AE559" i="1"/>
  <c r="AF559" i="1"/>
  <c r="AB559" i="1"/>
  <c r="Z559" i="1"/>
  <c r="AS560" i="1"/>
  <c r="AO560" i="1"/>
  <c r="AW561" i="1"/>
  <c r="AU561" i="1"/>
  <c r="AK561" i="1"/>
  <c r="AI561" i="1"/>
  <c r="AE561" i="1"/>
  <c r="AF561" i="1"/>
  <c r="AB561" i="1"/>
  <c r="Z561" i="1"/>
  <c r="AS562" i="1"/>
  <c r="AO562" i="1"/>
  <c r="AW563" i="1"/>
  <c r="AU563" i="1"/>
  <c r="AK563" i="1"/>
  <c r="AI563" i="1"/>
  <c r="AE563" i="1"/>
  <c r="AF563" i="1"/>
  <c r="AB563" i="1"/>
  <c r="Z563" i="1"/>
  <c r="AS564" i="1"/>
  <c r="AO564" i="1"/>
  <c r="AW565" i="1"/>
  <c r="AU565" i="1"/>
  <c r="AK565" i="1"/>
  <c r="AI565" i="1"/>
  <c r="AE565" i="1"/>
  <c r="AF565" i="1"/>
  <c r="AB565" i="1"/>
  <c r="Z565" i="1"/>
  <c r="AS566" i="1"/>
  <c r="AO566" i="1"/>
  <c r="AW567" i="1"/>
  <c r="AU567" i="1"/>
  <c r="AK567" i="1"/>
  <c r="AI567" i="1"/>
  <c r="AE567" i="1"/>
  <c r="AF567" i="1"/>
  <c r="AB567" i="1"/>
  <c r="Z567" i="1"/>
  <c r="AS568" i="1"/>
  <c r="AO568" i="1"/>
  <c r="AW569" i="1"/>
  <c r="AU569" i="1"/>
  <c r="AK569" i="1"/>
  <c r="AI569" i="1"/>
  <c r="AE569" i="1"/>
  <c r="AF569" i="1"/>
  <c r="AB569" i="1"/>
  <c r="Z569" i="1"/>
  <c r="AS570" i="1"/>
  <c r="AO570" i="1"/>
  <c r="AW571" i="1"/>
  <c r="AU571" i="1"/>
  <c r="AK571" i="1"/>
  <c r="AI571" i="1"/>
  <c r="AE571" i="1"/>
  <c r="AF571" i="1"/>
  <c r="AB571" i="1"/>
  <c r="Z571" i="1"/>
  <c r="AS572" i="1"/>
  <c r="AO572" i="1"/>
  <c r="AW573" i="1"/>
  <c r="AU573" i="1"/>
  <c r="AK573" i="1"/>
  <c r="AI573" i="1"/>
  <c r="AE573" i="1"/>
  <c r="AF573" i="1"/>
  <c r="AB573" i="1"/>
  <c r="Z573" i="1"/>
  <c r="AS574" i="1"/>
  <c r="AO574" i="1"/>
  <c r="AW575" i="1"/>
  <c r="AU575" i="1"/>
  <c r="AK575" i="1"/>
  <c r="AI575" i="1"/>
  <c r="AE575" i="1"/>
  <c r="AF575" i="1"/>
  <c r="AB575" i="1"/>
  <c r="Z575" i="1"/>
  <c r="AS576" i="1"/>
  <c r="AO576" i="1"/>
  <c r="AW577" i="1"/>
  <c r="AU577" i="1"/>
  <c r="AK577" i="1"/>
  <c r="AI577" i="1"/>
  <c r="AE577" i="1"/>
  <c r="AF577" i="1"/>
  <c r="AB577" i="1"/>
  <c r="Z577" i="1"/>
  <c r="AS578" i="1"/>
  <c r="AO578" i="1"/>
  <c r="AW579" i="1"/>
  <c r="AU579" i="1"/>
  <c r="AK579" i="1"/>
  <c r="AI579" i="1"/>
  <c r="AE579" i="1"/>
  <c r="AF579" i="1"/>
  <c r="AB579" i="1"/>
  <c r="Z579" i="1"/>
  <c r="AS580" i="1"/>
  <c r="AO580" i="1"/>
  <c r="AW581" i="1"/>
  <c r="AU581" i="1"/>
  <c r="AK581" i="1"/>
  <c r="AI581" i="1"/>
  <c r="AE581" i="1"/>
  <c r="AF581" i="1"/>
  <c r="AB581" i="1"/>
  <c r="Z581" i="1"/>
  <c r="AS582" i="1"/>
  <c r="AO582" i="1"/>
  <c r="AW583" i="1"/>
  <c r="AU583" i="1"/>
  <c r="AK583" i="1"/>
  <c r="AI583" i="1"/>
  <c r="AE583" i="1"/>
  <c r="AF583" i="1"/>
  <c r="AB583" i="1"/>
  <c r="Z583" i="1"/>
  <c r="AS584" i="1"/>
  <c r="AO584" i="1"/>
  <c r="AW585" i="1"/>
  <c r="AU585" i="1"/>
  <c r="AK585" i="1"/>
  <c r="AI585" i="1"/>
  <c r="AE585" i="1"/>
  <c r="AF585" i="1"/>
  <c r="AB585" i="1"/>
  <c r="Z585" i="1"/>
  <c r="AS586" i="1"/>
  <c r="AO586" i="1"/>
  <c r="AW587" i="1"/>
  <c r="AU587" i="1"/>
  <c r="AK587" i="1"/>
  <c r="AI587" i="1"/>
  <c r="AE587" i="1"/>
  <c r="AF587" i="1"/>
  <c r="AB587" i="1"/>
  <c r="Z587" i="1"/>
  <c r="AS588" i="1"/>
  <c r="AO588" i="1"/>
  <c r="AW589" i="1"/>
  <c r="AU589" i="1"/>
  <c r="AK589" i="1"/>
  <c r="AI589" i="1"/>
  <c r="AE589" i="1"/>
  <c r="AF589" i="1"/>
  <c r="AB589" i="1"/>
  <c r="Z589" i="1"/>
  <c r="AS590" i="1"/>
  <c r="AO590" i="1"/>
  <c r="AW591" i="1"/>
  <c r="AU591" i="1"/>
  <c r="AK591" i="1"/>
  <c r="AI591" i="1"/>
  <c r="AE591" i="1"/>
  <c r="AF591" i="1"/>
  <c r="AB591" i="1"/>
  <c r="Z591" i="1"/>
  <c r="AS592" i="1"/>
  <c r="AO592" i="1"/>
  <c r="AW593" i="1"/>
  <c r="AU593" i="1"/>
  <c r="AK593" i="1"/>
  <c r="AI593" i="1"/>
  <c r="AE593" i="1"/>
  <c r="AF593" i="1"/>
  <c r="AB593" i="1"/>
  <c r="Z593" i="1"/>
  <c r="AS594" i="1"/>
  <c r="AO594" i="1"/>
  <c r="AW595" i="1"/>
  <c r="AU595" i="1"/>
  <c r="AK595" i="1"/>
  <c r="AI595" i="1"/>
  <c r="AE595" i="1"/>
  <c r="AF595" i="1"/>
  <c r="AB595" i="1"/>
  <c r="Z595" i="1"/>
  <c r="AS596" i="1"/>
  <c r="AO596" i="1"/>
  <c r="AW597" i="1"/>
  <c r="AU597" i="1"/>
  <c r="AK597" i="1"/>
  <c r="AI597" i="1"/>
  <c r="AE597" i="1"/>
  <c r="AF597" i="1"/>
  <c r="AB597" i="1"/>
  <c r="Z597" i="1"/>
  <c r="AS598" i="1"/>
  <c r="AO598" i="1"/>
  <c r="AW599" i="1"/>
  <c r="AU599" i="1"/>
  <c r="AK599" i="1"/>
  <c r="AI599" i="1"/>
  <c r="AE599" i="1"/>
  <c r="AF599" i="1"/>
  <c r="AB599" i="1"/>
  <c r="Z599" i="1"/>
  <c r="AS600" i="1"/>
  <c r="AO600" i="1"/>
  <c r="AW601" i="1"/>
  <c r="AU601" i="1"/>
  <c r="AK601" i="1"/>
  <c r="AI601" i="1"/>
  <c r="AE601" i="1"/>
  <c r="AF601" i="1"/>
  <c r="AB601" i="1"/>
  <c r="Z601" i="1"/>
  <c r="AS602" i="1"/>
  <c r="AO602" i="1"/>
  <c r="AW603" i="1"/>
  <c r="AU603" i="1"/>
  <c r="AK603" i="1"/>
  <c r="AI603" i="1"/>
  <c r="AE603" i="1"/>
  <c r="AF603" i="1"/>
  <c r="AB603" i="1"/>
  <c r="Z603" i="1"/>
  <c r="AS604" i="1"/>
  <c r="AO604" i="1"/>
  <c r="AW605" i="1"/>
  <c r="AU605" i="1"/>
  <c r="AK605" i="1"/>
  <c r="AI605" i="1"/>
  <c r="AE605" i="1"/>
  <c r="AF605" i="1"/>
  <c r="AB605" i="1"/>
  <c r="Z605" i="1"/>
  <c r="AS606" i="1"/>
  <c r="AO606" i="1"/>
  <c r="AW607" i="1"/>
  <c r="AU607" i="1"/>
  <c r="AK607" i="1"/>
  <c r="AI607" i="1"/>
  <c r="AE607" i="1"/>
  <c r="AF607" i="1"/>
  <c r="AB607" i="1"/>
  <c r="Z607" i="1"/>
  <c r="AS608" i="1"/>
  <c r="AO608" i="1"/>
  <c r="AW609" i="1"/>
  <c r="AU609" i="1"/>
  <c r="AK609" i="1"/>
  <c r="AI609" i="1"/>
  <c r="AE609" i="1"/>
  <c r="AF609" i="1"/>
  <c r="AB609" i="1"/>
  <c r="Z609" i="1"/>
  <c r="AS610" i="1"/>
  <c r="AO610" i="1"/>
  <c r="AW611" i="1"/>
  <c r="AU611" i="1"/>
  <c r="AK611" i="1"/>
  <c r="AI611" i="1"/>
  <c r="AE611" i="1"/>
  <c r="AF611" i="1"/>
  <c r="AB611" i="1"/>
  <c r="Z611" i="1"/>
  <c r="AS612" i="1"/>
  <c r="AO612" i="1"/>
  <c r="AW613" i="1"/>
  <c r="AU613" i="1"/>
  <c r="AK613" i="1"/>
  <c r="AI613" i="1"/>
  <c r="AE613" i="1"/>
  <c r="AF613" i="1"/>
  <c r="AB613" i="1"/>
  <c r="Z613" i="1"/>
  <c r="AS614" i="1"/>
  <c r="AO614" i="1"/>
  <c r="AW615" i="1"/>
  <c r="AU615" i="1"/>
  <c r="AK615" i="1"/>
  <c r="AI615" i="1"/>
  <c r="AE615" i="1"/>
  <c r="AF615" i="1"/>
  <c r="AB615" i="1"/>
  <c r="Z615" i="1"/>
  <c r="AS616" i="1"/>
  <c r="AO616" i="1"/>
  <c r="AW617" i="1"/>
  <c r="AU617" i="1"/>
  <c r="AK617" i="1"/>
  <c r="AI617" i="1"/>
  <c r="AE617" i="1"/>
  <c r="AF617" i="1"/>
  <c r="AB617" i="1"/>
  <c r="Z617" i="1"/>
  <c r="AS618" i="1"/>
  <c r="AO618" i="1"/>
  <c r="AW619" i="1"/>
  <c r="AU619" i="1"/>
  <c r="AK619" i="1"/>
  <c r="AI619" i="1"/>
  <c r="AE619" i="1"/>
  <c r="AF619" i="1"/>
  <c r="AB619" i="1"/>
  <c r="Z619" i="1"/>
  <c r="AS620" i="1"/>
  <c r="AO620" i="1"/>
  <c r="AW621" i="1"/>
  <c r="AU621" i="1"/>
  <c r="AK621" i="1"/>
  <c r="AI621" i="1"/>
  <c r="AE621" i="1"/>
  <c r="AF621" i="1"/>
  <c r="AB621" i="1"/>
  <c r="Z621" i="1"/>
  <c r="AS622" i="1"/>
  <c r="AO622" i="1"/>
  <c r="AW623" i="1"/>
  <c r="AU623" i="1"/>
  <c r="AK623" i="1"/>
  <c r="AI623" i="1"/>
  <c r="AE623" i="1"/>
  <c r="AF623" i="1"/>
  <c r="AB623" i="1"/>
  <c r="Z623" i="1"/>
  <c r="AS624" i="1"/>
  <c r="AO624" i="1"/>
  <c r="AW625" i="1"/>
  <c r="AU625" i="1"/>
  <c r="AK625" i="1"/>
  <c r="AI625" i="1"/>
  <c r="AE625" i="1"/>
  <c r="AF625" i="1"/>
  <c r="AB625" i="1"/>
  <c r="Z625" i="1"/>
  <c r="AS626" i="1"/>
  <c r="AO626" i="1"/>
  <c r="AW627" i="1"/>
  <c r="AU627" i="1"/>
  <c r="AK627" i="1"/>
  <c r="AI627" i="1"/>
  <c r="AE627" i="1"/>
  <c r="AF627" i="1"/>
  <c r="AB627" i="1"/>
  <c r="Z627" i="1"/>
  <c r="AS628" i="1"/>
  <c r="AO628" i="1"/>
  <c r="AW629" i="1"/>
  <c r="AU629" i="1"/>
  <c r="AK629" i="1"/>
  <c r="AI629" i="1"/>
  <c r="AE629" i="1"/>
  <c r="AF629" i="1"/>
  <c r="AB629" i="1"/>
  <c r="Z629" i="1"/>
  <c r="AS630" i="1"/>
  <c r="AO630" i="1"/>
  <c r="AW631" i="1"/>
  <c r="AU631" i="1"/>
  <c r="AK631" i="1"/>
  <c r="AI631" i="1"/>
  <c r="AE631" i="1"/>
  <c r="AF631" i="1"/>
  <c r="AB631" i="1"/>
  <c r="Z631" i="1"/>
  <c r="AS632" i="1"/>
  <c r="AO632" i="1"/>
  <c r="AW633" i="1"/>
  <c r="AU633" i="1"/>
  <c r="AK633" i="1"/>
  <c r="AI633" i="1"/>
  <c r="AE633" i="1"/>
  <c r="AF633" i="1"/>
  <c r="AB633" i="1"/>
  <c r="Z633" i="1"/>
  <c r="AS634" i="1"/>
  <c r="AO634" i="1"/>
  <c r="AW635" i="1"/>
  <c r="AU635" i="1"/>
  <c r="AK635" i="1"/>
  <c r="AI635" i="1"/>
  <c r="AE635" i="1"/>
  <c r="AF635" i="1"/>
  <c r="AB635" i="1"/>
  <c r="Z635" i="1"/>
  <c r="AS636" i="1"/>
  <c r="AO636" i="1"/>
  <c r="AW637" i="1"/>
  <c r="AU637" i="1"/>
  <c r="AK637" i="1"/>
  <c r="AI637" i="1"/>
  <c r="AE637" i="1"/>
  <c r="AF637" i="1"/>
  <c r="AB637" i="1"/>
  <c r="Z637" i="1"/>
  <c r="AS638" i="1"/>
  <c r="AO638" i="1"/>
  <c r="AW639" i="1"/>
  <c r="AU639" i="1"/>
  <c r="AK639" i="1"/>
  <c r="AI639" i="1"/>
  <c r="AE639" i="1"/>
  <c r="AF639" i="1"/>
  <c r="AB639" i="1"/>
  <c r="Z639" i="1"/>
  <c r="AS640" i="1"/>
  <c r="AO640" i="1"/>
  <c r="AW641" i="1"/>
  <c r="AU641" i="1"/>
  <c r="AK641" i="1"/>
  <c r="AI641" i="1"/>
  <c r="AE641" i="1"/>
  <c r="AF641" i="1"/>
  <c r="AB641" i="1"/>
  <c r="Z641" i="1"/>
  <c r="AS642" i="1"/>
  <c r="AO642" i="1"/>
  <c r="AW643" i="1"/>
  <c r="AU643" i="1"/>
  <c r="AK643" i="1"/>
  <c r="AI643" i="1"/>
  <c r="AE643" i="1"/>
  <c r="AF643" i="1"/>
  <c r="AB643" i="1"/>
  <c r="Z643" i="1"/>
  <c r="AS644" i="1"/>
  <c r="AO644" i="1"/>
  <c r="AW645" i="1"/>
  <c r="AU645" i="1"/>
  <c r="AK645" i="1"/>
  <c r="AI645" i="1"/>
  <c r="AE645" i="1"/>
  <c r="AF645" i="1"/>
  <c r="AB645" i="1"/>
  <c r="Z645" i="1"/>
  <c r="AS646" i="1"/>
  <c r="AO646" i="1"/>
  <c r="AW647" i="1"/>
  <c r="AU647" i="1"/>
  <c r="AK647" i="1"/>
  <c r="AI647" i="1"/>
  <c r="AE647" i="1"/>
  <c r="AF647" i="1"/>
  <c r="AB647" i="1"/>
  <c r="Z647" i="1"/>
  <c r="AS648" i="1"/>
  <c r="AO648" i="1"/>
  <c r="AW649" i="1"/>
  <c r="AU649" i="1"/>
  <c r="AK649" i="1"/>
  <c r="AI649" i="1"/>
  <c r="AE649" i="1"/>
  <c r="AF649" i="1"/>
  <c r="AB649" i="1"/>
  <c r="Z649" i="1"/>
  <c r="AS650" i="1"/>
  <c r="AO650" i="1"/>
  <c r="AW651" i="1"/>
  <c r="AU651" i="1"/>
  <c r="AK651" i="1"/>
  <c r="AI651" i="1"/>
  <c r="AE651" i="1"/>
  <c r="AF651" i="1"/>
  <c r="AB651" i="1"/>
  <c r="Z651" i="1"/>
  <c r="AS652" i="1"/>
  <c r="AO652" i="1"/>
  <c r="AW653" i="1"/>
  <c r="AU653" i="1"/>
  <c r="AK653" i="1"/>
  <c r="AI653" i="1"/>
  <c r="AE653" i="1"/>
  <c r="AF653" i="1"/>
  <c r="AB653" i="1"/>
  <c r="Z653" i="1"/>
  <c r="AS654" i="1"/>
  <c r="AO654" i="1"/>
  <c r="AW655" i="1"/>
  <c r="AU655" i="1"/>
  <c r="AK655" i="1"/>
  <c r="AI655" i="1"/>
  <c r="AE655" i="1"/>
  <c r="AF655" i="1"/>
  <c r="AB655" i="1"/>
  <c r="Z655" i="1"/>
  <c r="AS656" i="1"/>
  <c r="AO656" i="1"/>
  <c r="AW657" i="1"/>
  <c r="AU657" i="1"/>
  <c r="AK657" i="1"/>
  <c r="AI657" i="1"/>
  <c r="AE657" i="1"/>
  <c r="AF657" i="1"/>
  <c r="AB657" i="1"/>
  <c r="Z657" i="1"/>
  <c r="AS658" i="1"/>
  <c r="AO658" i="1"/>
  <c r="AW659" i="1"/>
  <c r="AU659" i="1"/>
  <c r="AK659" i="1"/>
  <c r="AI659" i="1"/>
  <c r="AE659" i="1"/>
  <c r="AF659" i="1"/>
  <c r="AB659" i="1"/>
  <c r="Z659" i="1"/>
  <c r="AS660" i="1"/>
  <c r="AO660" i="1"/>
  <c r="AW661" i="1"/>
  <c r="AU661" i="1"/>
  <c r="AK661" i="1"/>
  <c r="AI661" i="1"/>
  <c r="AE661" i="1"/>
  <c r="AF661" i="1"/>
  <c r="AB661" i="1"/>
  <c r="Z661" i="1"/>
  <c r="AS662" i="1"/>
  <c r="AO662" i="1"/>
  <c r="AW663" i="1"/>
  <c r="AU663" i="1"/>
  <c r="AK663" i="1"/>
  <c r="AI663" i="1"/>
  <c r="AE663" i="1"/>
  <c r="AF663" i="1"/>
  <c r="AB663" i="1"/>
  <c r="Z663" i="1"/>
  <c r="AS664" i="1"/>
  <c r="AO664" i="1"/>
  <c r="AW665" i="1"/>
  <c r="AU665" i="1"/>
  <c r="AK665" i="1"/>
  <c r="AI665" i="1"/>
  <c r="AE665" i="1"/>
  <c r="AF665" i="1"/>
  <c r="AB665" i="1"/>
  <c r="Z665" i="1"/>
  <c r="AS666" i="1"/>
  <c r="AO666" i="1"/>
  <c r="AW667" i="1"/>
  <c r="AU667" i="1"/>
  <c r="AK667" i="1"/>
  <c r="AI667" i="1"/>
  <c r="AE667" i="1"/>
  <c r="AF667" i="1"/>
  <c r="AB667" i="1"/>
  <c r="Z667" i="1"/>
  <c r="AS668" i="1"/>
  <c r="AO668" i="1"/>
  <c r="AW669" i="1"/>
  <c r="AU669" i="1"/>
  <c r="AK669" i="1"/>
  <c r="AI669" i="1"/>
  <c r="AE669" i="1"/>
  <c r="AF669" i="1"/>
  <c r="AB669" i="1"/>
  <c r="Z669" i="1"/>
  <c r="AS670" i="1"/>
  <c r="AO670" i="1"/>
  <c r="AW671" i="1"/>
  <c r="AU671" i="1"/>
  <c r="AK671" i="1"/>
  <c r="AI671" i="1"/>
  <c r="AE671" i="1"/>
  <c r="AF671" i="1"/>
  <c r="AB671" i="1"/>
  <c r="Z671" i="1"/>
  <c r="AS672" i="1"/>
  <c r="AO672" i="1"/>
  <c r="AW673" i="1"/>
  <c r="AU673" i="1"/>
  <c r="AK673" i="1"/>
  <c r="AI673" i="1"/>
  <c r="AE673" i="1"/>
  <c r="AF673" i="1"/>
  <c r="AB673" i="1"/>
  <c r="Z673" i="1"/>
  <c r="AS674" i="1"/>
  <c r="AO674" i="1"/>
  <c r="AW675" i="1"/>
  <c r="AU675" i="1"/>
  <c r="AK675" i="1"/>
  <c r="AI675" i="1"/>
  <c r="AE675" i="1"/>
  <c r="AF675" i="1"/>
  <c r="AB675" i="1"/>
  <c r="Z675" i="1"/>
  <c r="AS676" i="1"/>
  <c r="AO676" i="1"/>
  <c r="AW677" i="1"/>
  <c r="AU677" i="1"/>
  <c r="AK677" i="1"/>
  <c r="AI677" i="1"/>
  <c r="AE677" i="1"/>
  <c r="AF677" i="1"/>
  <c r="AB677" i="1"/>
  <c r="Z677" i="1"/>
  <c r="AS678" i="1"/>
  <c r="AO678" i="1"/>
  <c r="AW679" i="1"/>
  <c r="AU679" i="1"/>
  <c r="AK679" i="1"/>
  <c r="AI679" i="1"/>
  <c r="AE679" i="1"/>
  <c r="AF679" i="1"/>
  <c r="AB679" i="1"/>
  <c r="Z679" i="1"/>
  <c r="AS680" i="1"/>
  <c r="AO680" i="1"/>
  <c r="AW681" i="1"/>
  <c r="AU681" i="1"/>
  <c r="AK681" i="1"/>
  <c r="AI681" i="1"/>
  <c r="AE681" i="1"/>
  <c r="AF681" i="1"/>
  <c r="AB681" i="1"/>
  <c r="Z681" i="1"/>
  <c r="AS682" i="1"/>
  <c r="AO682" i="1"/>
  <c r="AW683" i="1"/>
  <c r="AU683" i="1"/>
  <c r="AK683" i="1"/>
  <c r="AI683" i="1"/>
  <c r="AE683" i="1"/>
  <c r="AF683" i="1"/>
  <c r="AB683" i="1"/>
  <c r="Z683" i="1"/>
  <c r="AS684" i="1"/>
  <c r="AO684" i="1"/>
  <c r="AW685" i="1"/>
  <c r="AU685" i="1"/>
  <c r="AK685" i="1"/>
  <c r="AI685" i="1"/>
  <c r="AE685" i="1"/>
  <c r="AF685" i="1"/>
  <c r="AB685" i="1"/>
  <c r="Z685" i="1"/>
  <c r="AS686" i="1"/>
  <c r="AO686" i="1"/>
  <c r="AW687" i="1"/>
  <c r="AU687" i="1"/>
  <c r="AK687" i="1"/>
  <c r="AI687" i="1"/>
  <c r="AE687" i="1"/>
  <c r="AF687" i="1"/>
  <c r="AB687" i="1"/>
  <c r="Z687" i="1"/>
  <c r="AS688" i="1"/>
  <c r="AO688" i="1"/>
  <c r="AW689" i="1"/>
  <c r="AU689" i="1"/>
  <c r="AK689" i="1"/>
  <c r="AI689" i="1"/>
  <c r="AE689" i="1"/>
  <c r="AF689" i="1"/>
  <c r="AB689" i="1"/>
  <c r="Z689" i="1"/>
  <c r="AS690" i="1"/>
  <c r="AO690" i="1"/>
  <c r="AW691" i="1"/>
  <c r="AU691" i="1"/>
  <c r="AK691" i="1"/>
  <c r="AI691" i="1"/>
  <c r="AE691" i="1"/>
  <c r="AF691" i="1"/>
  <c r="AB691" i="1"/>
  <c r="Z691" i="1"/>
  <c r="AS692" i="1"/>
  <c r="AO692" i="1"/>
  <c r="AW693" i="1"/>
  <c r="AU693" i="1"/>
  <c r="AK693" i="1"/>
  <c r="AI693" i="1"/>
  <c r="AE693" i="1"/>
  <c r="AF693" i="1"/>
  <c r="AB693" i="1"/>
  <c r="Z693" i="1"/>
  <c r="AS694" i="1"/>
  <c r="AO694" i="1"/>
  <c r="AW695" i="1"/>
  <c r="AU695" i="1"/>
  <c r="AK695" i="1"/>
  <c r="AI695" i="1"/>
  <c r="AE695" i="1"/>
  <c r="AF695" i="1"/>
  <c r="AB695" i="1"/>
  <c r="Z695" i="1"/>
  <c r="AS696" i="1"/>
  <c r="AO696" i="1"/>
  <c r="AW697" i="1"/>
  <c r="AU697" i="1"/>
  <c r="AK697" i="1"/>
  <c r="AI697" i="1"/>
  <c r="AE697" i="1"/>
  <c r="AF697" i="1"/>
  <c r="AB697" i="1"/>
  <c r="Z697" i="1"/>
  <c r="AS698" i="1"/>
  <c r="AO698" i="1"/>
  <c r="AW699" i="1"/>
  <c r="AU699" i="1"/>
  <c r="AK699" i="1"/>
  <c r="AI699" i="1"/>
  <c r="AE699" i="1"/>
  <c r="AF699" i="1"/>
  <c r="AB699" i="1"/>
  <c r="Z699" i="1"/>
  <c r="AS700" i="1"/>
  <c r="AO700" i="1"/>
  <c r="AC701" i="1"/>
  <c r="AA701" i="1"/>
  <c r="Y701" i="1"/>
  <c r="AB701" i="1"/>
  <c r="Z701" i="1"/>
  <c r="AC703" i="1"/>
  <c r="AA703" i="1"/>
  <c r="Y703" i="1"/>
  <c r="AB703" i="1"/>
  <c r="Z703" i="1"/>
  <c r="AC705" i="1"/>
  <c r="AA705" i="1"/>
  <c r="Y705" i="1"/>
  <c r="AB705" i="1"/>
  <c r="Z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E439" i="1"/>
  <c r="AI439" i="1"/>
  <c r="AK439" i="1"/>
  <c r="AO439" i="1"/>
  <c r="AU439" i="1"/>
  <c r="AE440" i="1"/>
  <c r="AI440" i="1"/>
  <c r="AK440" i="1"/>
  <c r="AO440" i="1"/>
  <c r="AU440" i="1"/>
  <c r="AE441" i="1"/>
  <c r="AI441" i="1"/>
  <c r="AK441" i="1"/>
  <c r="AO441" i="1"/>
  <c r="AU441" i="1"/>
  <c r="AV441" i="1" s="1"/>
  <c r="AX441" i="1" s="1"/>
  <c r="AE442" i="1"/>
  <c r="AI442" i="1"/>
  <c r="AK442" i="1"/>
  <c r="AO442" i="1"/>
  <c r="AU442" i="1"/>
  <c r="AV442" i="1" s="1"/>
  <c r="AX442" i="1" s="1"/>
  <c r="AE443" i="1"/>
  <c r="AI443" i="1"/>
  <c r="AK443" i="1"/>
  <c r="AO443" i="1"/>
  <c r="AU443" i="1"/>
  <c r="AV443" i="1" s="1"/>
  <c r="AX443" i="1" s="1"/>
  <c r="AE444" i="1"/>
  <c r="AI444" i="1"/>
  <c r="AK444" i="1"/>
  <c r="AO444" i="1"/>
  <c r="AU444" i="1"/>
  <c r="AV444" i="1" s="1"/>
  <c r="AX444" i="1" s="1"/>
  <c r="AE445" i="1"/>
  <c r="AI445" i="1"/>
  <c r="AK445" i="1"/>
  <c r="AO445" i="1"/>
  <c r="AU445" i="1"/>
  <c r="AE446" i="1"/>
  <c r="AI446" i="1"/>
  <c r="AK446" i="1"/>
  <c r="AO446" i="1"/>
  <c r="AU446" i="1"/>
  <c r="AV446" i="1" s="1"/>
  <c r="AX446" i="1" s="1"/>
  <c r="AE447" i="1"/>
  <c r="AI447" i="1"/>
  <c r="AK447" i="1"/>
  <c r="AO447" i="1"/>
  <c r="AU447" i="1"/>
  <c r="AV447" i="1" s="1"/>
  <c r="AX447" i="1" s="1"/>
  <c r="AE448" i="1"/>
  <c r="AI448" i="1"/>
  <c r="AK448" i="1"/>
  <c r="AO448" i="1"/>
  <c r="AU448" i="1"/>
  <c r="AV448" i="1" s="1"/>
  <c r="AX448" i="1" s="1"/>
  <c r="AE449" i="1"/>
  <c r="AI449" i="1"/>
  <c r="AK449" i="1"/>
  <c r="AO449" i="1"/>
  <c r="AU449" i="1"/>
  <c r="AE450" i="1"/>
  <c r="AI450" i="1"/>
  <c r="AK450" i="1"/>
  <c r="AO450" i="1"/>
  <c r="AU450" i="1"/>
  <c r="AV450" i="1" s="1"/>
  <c r="AX450" i="1" s="1"/>
  <c r="AE451" i="1"/>
  <c r="AI451" i="1"/>
  <c r="AK451" i="1"/>
  <c r="AO451" i="1"/>
  <c r="AU451" i="1"/>
  <c r="AE452" i="1"/>
  <c r="AI452" i="1"/>
  <c r="AK452" i="1"/>
  <c r="AO452" i="1"/>
  <c r="AU452" i="1"/>
  <c r="AV452" i="1" s="1"/>
  <c r="AX452" i="1" s="1"/>
  <c r="AE453" i="1"/>
  <c r="AI453" i="1"/>
  <c r="AK453" i="1"/>
  <c r="AO453" i="1"/>
  <c r="AU453" i="1"/>
  <c r="AV453" i="1" s="1"/>
  <c r="AX453" i="1" s="1"/>
  <c r="AE454" i="1"/>
  <c r="AI454" i="1"/>
  <c r="AK454" i="1"/>
  <c r="AO454" i="1"/>
  <c r="AU454" i="1"/>
  <c r="AV454" i="1" s="1"/>
  <c r="AX454" i="1" s="1"/>
  <c r="AE455" i="1"/>
  <c r="AI455" i="1"/>
  <c r="AK455" i="1"/>
  <c r="AO455" i="1"/>
  <c r="AU455" i="1"/>
  <c r="AV455" i="1" s="1"/>
  <c r="AX455" i="1" s="1"/>
  <c r="AE456" i="1"/>
  <c r="AI456" i="1"/>
  <c r="AK456" i="1"/>
  <c r="AO456" i="1"/>
  <c r="AU456" i="1"/>
  <c r="AV456" i="1" s="1"/>
  <c r="AX456" i="1" s="1"/>
  <c r="AE457" i="1"/>
  <c r="AI457" i="1"/>
  <c r="AK457" i="1"/>
  <c r="AO457" i="1"/>
  <c r="AU457" i="1"/>
  <c r="AV457" i="1" s="1"/>
  <c r="AX457" i="1" s="1"/>
  <c r="AE458" i="1"/>
  <c r="AI458" i="1"/>
  <c r="AK458" i="1"/>
  <c r="AO458" i="1"/>
  <c r="AU458" i="1"/>
  <c r="AE459" i="1"/>
  <c r="AI459" i="1"/>
  <c r="AK459" i="1"/>
  <c r="AO459" i="1"/>
  <c r="AU459" i="1"/>
  <c r="AV459" i="1" s="1"/>
  <c r="AX459" i="1" s="1"/>
  <c r="AE460" i="1"/>
  <c r="AI460" i="1"/>
  <c r="AK460" i="1"/>
  <c r="AO460" i="1"/>
  <c r="AU460" i="1"/>
  <c r="AV460" i="1" s="1"/>
  <c r="AX460" i="1" s="1"/>
  <c r="AE461" i="1"/>
  <c r="AI461" i="1"/>
  <c r="AK461" i="1"/>
  <c r="AO461" i="1"/>
  <c r="AU461" i="1"/>
  <c r="AV461" i="1" s="1"/>
  <c r="AX461" i="1" s="1"/>
  <c r="AE462" i="1"/>
  <c r="AI462" i="1"/>
  <c r="AK462" i="1"/>
  <c r="AO462" i="1"/>
  <c r="AU462" i="1"/>
  <c r="AV462" i="1" s="1"/>
  <c r="AX462" i="1" s="1"/>
  <c r="AE463" i="1"/>
  <c r="AI463" i="1"/>
  <c r="AK463" i="1"/>
  <c r="AO463" i="1"/>
  <c r="AU463" i="1"/>
  <c r="AV463" i="1" s="1"/>
  <c r="AX463" i="1" s="1"/>
  <c r="AE464" i="1"/>
  <c r="AI464" i="1"/>
  <c r="AK464" i="1"/>
  <c r="AO464" i="1"/>
  <c r="AU464" i="1"/>
  <c r="AE465" i="1"/>
  <c r="AI465" i="1"/>
  <c r="AK465" i="1"/>
  <c r="AO465" i="1"/>
  <c r="AU465" i="1"/>
  <c r="AV465" i="1" s="1"/>
  <c r="AX465" i="1" s="1"/>
  <c r="AE466" i="1"/>
  <c r="AI466" i="1"/>
  <c r="AK466" i="1"/>
  <c r="AO466" i="1"/>
  <c r="AU466" i="1"/>
  <c r="AV466" i="1" s="1"/>
  <c r="AX466" i="1" s="1"/>
  <c r="AE467" i="1"/>
  <c r="AI467" i="1"/>
  <c r="AK467" i="1"/>
  <c r="AO467" i="1"/>
  <c r="AU467" i="1"/>
  <c r="AV467" i="1" s="1"/>
  <c r="AX467" i="1" s="1"/>
  <c r="AE468" i="1"/>
  <c r="AI468" i="1"/>
  <c r="AK468" i="1"/>
  <c r="AO468" i="1"/>
  <c r="AU468" i="1"/>
  <c r="AV468" i="1" s="1"/>
  <c r="AX468" i="1" s="1"/>
  <c r="AE469" i="1"/>
  <c r="AI469" i="1"/>
  <c r="AK469" i="1"/>
  <c r="AO469" i="1"/>
  <c r="AU469" i="1"/>
  <c r="AV469" i="1" s="1"/>
  <c r="AX469" i="1" s="1"/>
  <c r="AE470" i="1"/>
  <c r="AI470" i="1"/>
  <c r="AK470" i="1"/>
  <c r="AO470" i="1"/>
  <c r="AU470" i="1"/>
  <c r="AE471" i="1"/>
  <c r="AI471" i="1"/>
  <c r="AK471" i="1"/>
  <c r="AO471" i="1"/>
  <c r="AU471" i="1"/>
  <c r="AV471" i="1" s="1"/>
  <c r="AX471" i="1" s="1"/>
  <c r="AE472" i="1"/>
  <c r="AI472" i="1"/>
  <c r="AK472" i="1"/>
  <c r="AO472" i="1"/>
  <c r="AU472" i="1"/>
  <c r="AE473" i="1"/>
  <c r="AI473" i="1"/>
  <c r="AK473" i="1"/>
  <c r="AO473" i="1"/>
  <c r="AU473" i="1"/>
  <c r="AV473" i="1" s="1"/>
  <c r="AX473" i="1" s="1"/>
  <c r="AE474" i="1"/>
  <c r="AI474" i="1"/>
  <c r="AK474" i="1"/>
  <c r="AO474" i="1"/>
  <c r="AU474" i="1"/>
  <c r="AV474" i="1" s="1"/>
  <c r="AX474" i="1" s="1"/>
  <c r="AE475" i="1"/>
  <c r="AI475" i="1"/>
  <c r="AK475" i="1"/>
  <c r="AO475" i="1"/>
  <c r="AU475" i="1"/>
  <c r="AV475" i="1" s="1"/>
  <c r="AX475" i="1" s="1"/>
  <c r="AE476" i="1"/>
  <c r="AI476" i="1"/>
  <c r="AK476" i="1"/>
  <c r="AO476" i="1"/>
  <c r="AU476" i="1"/>
  <c r="AV476" i="1" s="1"/>
  <c r="AX476" i="1" s="1"/>
  <c r="AE477" i="1"/>
  <c r="AI477" i="1"/>
  <c r="AK477" i="1"/>
  <c r="AO477" i="1"/>
  <c r="AU477" i="1"/>
  <c r="AV477" i="1" s="1"/>
  <c r="AX477" i="1" s="1"/>
  <c r="AE478" i="1"/>
  <c r="AI478" i="1"/>
  <c r="AK478" i="1"/>
  <c r="AO478" i="1"/>
  <c r="AU478" i="1"/>
  <c r="AE479" i="1"/>
  <c r="AI479" i="1"/>
  <c r="AK479" i="1"/>
  <c r="AO479" i="1"/>
  <c r="AU479" i="1"/>
  <c r="AE480" i="1"/>
  <c r="AI480" i="1"/>
  <c r="AK480" i="1"/>
  <c r="AO480" i="1"/>
  <c r="AU480" i="1"/>
  <c r="AV480" i="1" s="1"/>
  <c r="AX480" i="1" s="1"/>
  <c r="AE481" i="1"/>
  <c r="AI481" i="1"/>
  <c r="AK481" i="1"/>
  <c r="AO481" i="1"/>
  <c r="AU481" i="1"/>
  <c r="AE482" i="1"/>
  <c r="AI482" i="1"/>
  <c r="AK482" i="1"/>
  <c r="AO482" i="1"/>
  <c r="AU482" i="1"/>
  <c r="AV482" i="1" s="1"/>
  <c r="AX482" i="1" s="1"/>
  <c r="AE483" i="1"/>
  <c r="AI483" i="1"/>
  <c r="AK483" i="1"/>
  <c r="AO483" i="1"/>
  <c r="AU483" i="1"/>
  <c r="AV483" i="1" s="1"/>
  <c r="AX483" i="1" s="1"/>
  <c r="AE484" i="1"/>
  <c r="AI484" i="1"/>
  <c r="AK484" i="1"/>
  <c r="AO484" i="1"/>
  <c r="AU484" i="1"/>
  <c r="AV484" i="1" s="1"/>
  <c r="AX484" i="1" s="1"/>
  <c r="AE485" i="1"/>
  <c r="AI485" i="1"/>
  <c r="AK485" i="1"/>
  <c r="AO485" i="1"/>
  <c r="AU485" i="1"/>
  <c r="AV485" i="1" s="1"/>
  <c r="AX485" i="1" s="1"/>
  <c r="AE486" i="1"/>
  <c r="AI486" i="1"/>
  <c r="AK486" i="1"/>
  <c r="AO486" i="1"/>
  <c r="AU486" i="1"/>
  <c r="AV486" i="1" s="1"/>
  <c r="AX486" i="1" s="1"/>
  <c r="AE487" i="1"/>
  <c r="AI487" i="1"/>
  <c r="AK487" i="1"/>
  <c r="AO487" i="1"/>
  <c r="AU487" i="1"/>
  <c r="AV487" i="1" s="1"/>
  <c r="AX487" i="1" s="1"/>
  <c r="AE488" i="1"/>
  <c r="AI488" i="1"/>
  <c r="AK488" i="1"/>
  <c r="AO488" i="1"/>
  <c r="AU488" i="1"/>
  <c r="AV488" i="1" s="1"/>
  <c r="AX488" i="1" s="1"/>
  <c r="AE489" i="1"/>
  <c r="AI489" i="1"/>
  <c r="AK489" i="1"/>
  <c r="AO489" i="1"/>
  <c r="AU489" i="1"/>
  <c r="AV489" i="1" s="1"/>
  <c r="AX489" i="1" s="1"/>
  <c r="AE490" i="1"/>
  <c r="AI490" i="1"/>
  <c r="AK490" i="1"/>
  <c r="AO490" i="1"/>
  <c r="AU490" i="1"/>
  <c r="AV490" i="1" s="1"/>
  <c r="AX490" i="1" s="1"/>
  <c r="AE491" i="1"/>
  <c r="AI491" i="1"/>
  <c r="AK491" i="1"/>
  <c r="AO491" i="1"/>
  <c r="AU491" i="1"/>
  <c r="AV491" i="1" s="1"/>
  <c r="AX491" i="1" s="1"/>
  <c r="AE492" i="1"/>
  <c r="AI492" i="1"/>
  <c r="AK492" i="1"/>
  <c r="AO492" i="1"/>
  <c r="AU492" i="1"/>
  <c r="AV492" i="1" s="1"/>
  <c r="AX492" i="1" s="1"/>
  <c r="AE493" i="1"/>
  <c r="AI493" i="1"/>
  <c r="AK493" i="1"/>
  <c r="AO493" i="1"/>
  <c r="AU493" i="1"/>
  <c r="AV493" i="1" s="1"/>
  <c r="AX493" i="1" s="1"/>
  <c r="AE494" i="1"/>
  <c r="AI494" i="1"/>
  <c r="AK494" i="1"/>
  <c r="AO494" i="1"/>
  <c r="AU494" i="1"/>
  <c r="AV494" i="1" s="1"/>
  <c r="AX494" i="1" s="1"/>
  <c r="AE495" i="1"/>
  <c r="AI495" i="1"/>
  <c r="AK495" i="1"/>
  <c r="AO495" i="1"/>
  <c r="AU495" i="1"/>
  <c r="AV495" i="1" s="1"/>
  <c r="AX495" i="1" s="1"/>
  <c r="AE496" i="1"/>
  <c r="AI496" i="1"/>
  <c r="AK496" i="1"/>
  <c r="AO496" i="1"/>
  <c r="AU496" i="1"/>
  <c r="AV496" i="1" s="1"/>
  <c r="AX496" i="1" s="1"/>
  <c r="AE497" i="1"/>
  <c r="AI497" i="1"/>
  <c r="AK497" i="1"/>
  <c r="AO497" i="1"/>
  <c r="AU497" i="1"/>
  <c r="AV497" i="1" s="1"/>
  <c r="AX497" i="1" s="1"/>
  <c r="AE498" i="1"/>
  <c r="AI498" i="1"/>
  <c r="AK498" i="1"/>
  <c r="AO498" i="1"/>
  <c r="AU498" i="1"/>
  <c r="AV498" i="1" s="1"/>
  <c r="AX498" i="1" s="1"/>
  <c r="AE499" i="1"/>
  <c r="AI499" i="1"/>
  <c r="AK499" i="1"/>
  <c r="AO499" i="1"/>
  <c r="AU499" i="1"/>
  <c r="AV499" i="1" s="1"/>
  <c r="AX499" i="1" s="1"/>
  <c r="AE500" i="1"/>
  <c r="AI500" i="1"/>
  <c r="AK500" i="1"/>
  <c r="AO500" i="1"/>
  <c r="AU500" i="1"/>
  <c r="AE501" i="1"/>
  <c r="AI501" i="1"/>
  <c r="AK501" i="1"/>
  <c r="AO501" i="1"/>
  <c r="AU501" i="1"/>
  <c r="AV501" i="1" s="1"/>
  <c r="AX501" i="1" s="1"/>
  <c r="AE502" i="1"/>
  <c r="AI502" i="1"/>
  <c r="AK502" i="1"/>
  <c r="AO502" i="1"/>
  <c r="AU502" i="1"/>
  <c r="AE503" i="1"/>
  <c r="AI503" i="1"/>
  <c r="AK503" i="1"/>
  <c r="AO503" i="1"/>
  <c r="AU503" i="1"/>
  <c r="AE504" i="1"/>
  <c r="AI504" i="1"/>
  <c r="AK504" i="1"/>
  <c r="AO504" i="1"/>
  <c r="AU504" i="1"/>
  <c r="AV504" i="1" s="1"/>
  <c r="AX504" i="1" s="1"/>
  <c r="AE505" i="1"/>
  <c r="AI505" i="1"/>
  <c r="AK505" i="1"/>
  <c r="AO505" i="1"/>
  <c r="AU505" i="1"/>
  <c r="AV505" i="1" s="1"/>
  <c r="AX505" i="1" s="1"/>
  <c r="AE506" i="1"/>
  <c r="AI506" i="1"/>
  <c r="AK506" i="1"/>
  <c r="AO506" i="1"/>
  <c r="AU506" i="1"/>
  <c r="AV506" i="1" s="1"/>
  <c r="AX506" i="1" s="1"/>
  <c r="AE507" i="1"/>
  <c r="AI507" i="1"/>
  <c r="AK507" i="1"/>
  <c r="AO507" i="1"/>
  <c r="AU507" i="1"/>
  <c r="AV507" i="1" s="1"/>
  <c r="AX507" i="1" s="1"/>
  <c r="AE508" i="1"/>
  <c r="AI508" i="1"/>
  <c r="AK508" i="1"/>
  <c r="AO508" i="1"/>
  <c r="AU508" i="1"/>
  <c r="AE509" i="1"/>
  <c r="AI509" i="1"/>
  <c r="AK509" i="1"/>
  <c r="AO509" i="1"/>
  <c r="AU509" i="1"/>
  <c r="AE510" i="1"/>
  <c r="AI510" i="1"/>
  <c r="AK510" i="1"/>
  <c r="AO510" i="1"/>
  <c r="AU510" i="1"/>
  <c r="AE511" i="1"/>
  <c r="AI511" i="1"/>
  <c r="AK511" i="1"/>
  <c r="AO511" i="1"/>
  <c r="AU511" i="1"/>
  <c r="AE512" i="1"/>
  <c r="AI512" i="1"/>
  <c r="AK512" i="1"/>
  <c r="AO512" i="1"/>
  <c r="AU512" i="1"/>
  <c r="AV512" i="1" s="1"/>
  <c r="AX512" i="1" s="1"/>
  <c r="AE513" i="1"/>
  <c r="AI513" i="1"/>
  <c r="AK513" i="1"/>
  <c r="AO513" i="1"/>
  <c r="AU513" i="1"/>
  <c r="AE514" i="1"/>
  <c r="AI514" i="1"/>
  <c r="AK514" i="1"/>
  <c r="AO514" i="1"/>
  <c r="AU514" i="1"/>
  <c r="AV514" i="1" s="1"/>
  <c r="AX514" i="1" s="1"/>
  <c r="Y515" i="1"/>
  <c r="AC515" i="1"/>
  <c r="AS515" i="1"/>
  <c r="AO515" i="1"/>
  <c r="AW516" i="1"/>
  <c r="AU516" i="1"/>
  <c r="AK516" i="1"/>
  <c r="AI516" i="1"/>
  <c r="AE516" i="1"/>
  <c r="AF516" i="1"/>
  <c r="AB516" i="1"/>
  <c r="Z516" i="1"/>
  <c r="AP516" i="1"/>
  <c r="Y517" i="1"/>
  <c r="AC517" i="1"/>
  <c r="AS517" i="1"/>
  <c r="AO517" i="1"/>
  <c r="AW518" i="1"/>
  <c r="AU518" i="1"/>
  <c r="AK518" i="1"/>
  <c r="AI518" i="1"/>
  <c r="AE518" i="1"/>
  <c r="AF518" i="1"/>
  <c r="AB518" i="1"/>
  <c r="Z518" i="1"/>
  <c r="AP518" i="1"/>
  <c r="Y519" i="1"/>
  <c r="AC519" i="1"/>
  <c r="AS519" i="1"/>
  <c r="AO519" i="1"/>
  <c r="AW520" i="1"/>
  <c r="AU520" i="1"/>
  <c r="AK520" i="1"/>
  <c r="AI520" i="1"/>
  <c r="AE520" i="1"/>
  <c r="AF520" i="1"/>
  <c r="AB520" i="1"/>
  <c r="Z520" i="1"/>
  <c r="AP520" i="1"/>
  <c r="Y521" i="1"/>
  <c r="AC521" i="1"/>
  <c r="AS521" i="1"/>
  <c r="AO521" i="1"/>
  <c r="AW522" i="1"/>
  <c r="AU522" i="1"/>
  <c r="AK522" i="1"/>
  <c r="AI522" i="1"/>
  <c r="AE522" i="1"/>
  <c r="AF522" i="1"/>
  <c r="AB522" i="1"/>
  <c r="Z522" i="1"/>
  <c r="AP522" i="1"/>
  <c r="Y523" i="1"/>
  <c r="AC523" i="1"/>
  <c r="AS523" i="1"/>
  <c r="AO523" i="1"/>
  <c r="AW524" i="1"/>
  <c r="AU524" i="1"/>
  <c r="AK524" i="1"/>
  <c r="AI524" i="1"/>
  <c r="AE524" i="1"/>
  <c r="AF524" i="1"/>
  <c r="AB524" i="1"/>
  <c r="Z524" i="1"/>
  <c r="AP524" i="1"/>
  <c r="Y525" i="1"/>
  <c r="AC525" i="1"/>
  <c r="AS525" i="1"/>
  <c r="AO525" i="1"/>
  <c r="AW526" i="1"/>
  <c r="AU526" i="1"/>
  <c r="AK526" i="1"/>
  <c r="AI526" i="1"/>
  <c r="AE526" i="1"/>
  <c r="AF526" i="1"/>
  <c r="AB526" i="1"/>
  <c r="Z526" i="1"/>
  <c r="AP526" i="1"/>
  <c r="Y527" i="1"/>
  <c r="AC527" i="1"/>
  <c r="AS527" i="1"/>
  <c r="AO527" i="1"/>
  <c r="AW528" i="1"/>
  <c r="AU528" i="1"/>
  <c r="AK528" i="1"/>
  <c r="AI528" i="1"/>
  <c r="AE528" i="1"/>
  <c r="AF528" i="1"/>
  <c r="AB528" i="1"/>
  <c r="Z528" i="1"/>
  <c r="AP528" i="1"/>
  <c r="Y529" i="1"/>
  <c r="AC529" i="1"/>
  <c r="AS529" i="1"/>
  <c r="AO529" i="1"/>
  <c r="AW530" i="1"/>
  <c r="AU530" i="1"/>
  <c r="AK530" i="1"/>
  <c r="AI530" i="1"/>
  <c r="AE530" i="1"/>
  <c r="AF530" i="1"/>
  <c r="AB530" i="1"/>
  <c r="Z530" i="1"/>
  <c r="AP530" i="1"/>
  <c r="Y531" i="1"/>
  <c r="AC531" i="1"/>
  <c r="AS531" i="1"/>
  <c r="AO531" i="1"/>
  <c r="AW532" i="1"/>
  <c r="AU532" i="1"/>
  <c r="AK532" i="1"/>
  <c r="AI532" i="1"/>
  <c r="AE532" i="1"/>
  <c r="AF532" i="1"/>
  <c r="AB532" i="1"/>
  <c r="Z532" i="1"/>
  <c r="AP532" i="1"/>
  <c r="Y533" i="1"/>
  <c r="AC533" i="1"/>
  <c r="AS533" i="1"/>
  <c r="AO533" i="1"/>
  <c r="AW534" i="1"/>
  <c r="AU534" i="1"/>
  <c r="AK534" i="1"/>
  <c r="AI534" i="1"/>
  <c r="AE534" i="1"/>
  <c r="AF534" i="1"/>
  <c r="AB534" i="1"/>
  <c r="Z534" i="1"/>
  <c r="AP534" i="1"/>
  <c r="Y535" i="1"/>
  <c r="AC535" i="1"/>
  <c r="AS535" i="1"/>
  <c r="AO535" i="1"/>
  <c r="AW536" i="1"/>
  <c r="AU536" i="1"/>
  <c r="AK536" i="1"/>
  <c r="AI536" i="1"/>
  <c r="AE536" i="1"/>
  <c r="AF536" i="1"/>
  <c r="AB536" i="1"/>
  <c r="Z536" i="1"/>
  <c r="AP536" i="1"/>
  <c r="Y537" i="1"/>
  <c r="AC537" i="1"/>
  <c r="AS537" i="1"/>
  <c r="AO537" i="1"/>
  <c r="AW538" i="1"/>
  <c r="AU538" i="1"/>
  <c r="AK538" i="1"/>
  <c r="AI538" i="1"/>
  <c r="AE538" i="1"/>
  <c r="AF538" i="1"/>
  <c r="AB538" i="1"/>
  <c r="Z538" i="1"/>
  <c r="AP538" i="1"/>
  <c r="Y539" i="1"/>
  <c r="AC539" i="1"/>
  <c r="AS539" i="1"/>
  <c r="AO539" i="1"/>
  <c r="AW540" i="1"/>
  <c r="AU540" i="1"/>
  <c r="AK540" i="1"/>
  <c r="AI540" i="1"/>
  <c r="AE540" i="1"/>
  <c r="AF540" i="1"/>
  <c r="AB540" i="1"/>
  <c r="Z540" i="1"/>
  <c r="AP540" i="1"/>
  <c r="Y541" i="1"/>
  <c r="AC541" i="1"/>
  <c r="AS541" i="1"/>
  <c r="AO541" i="1"/>
  <c r="AW542" i="1"/>
  <c r="AU542" i="1"/>
  <c r="AK542" i="1"/>
  <c r="AI542" i="1"/>
  <c r="AE542" i="1"/>
  <c r="AF542" i="1"/>
  <c r="AB542" i="1"/>
  <c r="Z542" i="1"/>
  <c r="AP542" i="1"/>
  <c r="Y543" i="1"/>
  <c r="AC543" i="1"/>
  <c r="AS543" i="1"/>
  <c r="AO543" i="1"/>
  <c r="AW544" i="1"/>
  <c r="AU544" i="1"/>
  <c r="AK544" i="1"/>
  <c r="AI544" i="1"/>
  <c r="AE544" i="1"/>
  <c r="AF544" i="1"/>
  <c r="AB544" i="1"/>
  <c r="Z544" i="1"/>
  <c r="AP544" i="1"/>
  <c r="Y545" i="1"/>
  <c r="AC545" i="1"/>
  <c r="AS545" i="1"/>
  <c r="AO545" i="1"/>
  <c r="AW546" i="1"/>
  <c r="AU546" i="1"/>
  <c r="AK546" i="1"/>
  <c r="AI546" i="1"/>
  <c r="AE546" i="1"/>
  <c r="AF546" i="1"/>
  <c r="AB546" i="1"/>
  <c r="Z546" i="1"/>
  <c r="AP546" i="1"/>
  <c r="Y547" i="1"/>
  <c r="AC547" i="1"/>
  <c r="AS547" i="1"/>
  <c r="AO547" i="1"/>
  <c r="AW548" i="1"/>
  <c r="AU548" i="1"/>
  <c r="AK548" i="1"/>
  <c r="AI548" i="1"/>
  <c r="AE548" i="1"/>
  <c r="AF548" i="1"/>
  <c r="AB548" i="1"/>
  <c r="Z548" i="1"/>
  <c r="AP548" i="1"/>
  <c r="Y549" i="1"/>
  <c r="AC549" i="1"/>
  <c r="AS549" i="1"/>
  <c r="AO549" i="1"/>
  <c r="AW550" i="1"/>
  <c r="AU550" i="1"/>
  <c r="AK550" i="1"/>
  <c r="AI550" i="1"/>
  <c r="AE550" i="1"/>
  <c r="AF550" i="1"/>
  <c r="AB550" i="1"/>
  <c r="Z550" i="1"/>
  <c r="AP550" i="1"/>
  <c r="Y551" i="1"/>
  <c r="AC551" i="1"/>
  <c r="AS551" i="1"/>
  <c r="AO551" i="1"/>
  <c r="AW552" i="1"/>
  <c r="AU552" i="1"/>
  <c r="AK552" i="1"/>
  <c r="AI552" i="1"/>
  <c r="AE552" i="1"/>
  <c r="AF552" i="1"/>
  <c r="AB552" i="1"/>
  <c r="Z552" i="1"/>
  <c r="AP552" i="1"/>
  <c r="Y553" i="1"/>
  <c r="AC553" i="1"/>
  <c r="AS553" i="1"/>
  <c r="AO553" i="1"/>
  <c r="AW554" i="1"/>
  <c r="AU554" i="1"/>
  <c r="AK554" i="1"/>
  <c r="AI554" i="1"/>
  <c r="AE554" i="1"/>
  <c r="AF554" i="1"/>
  <c r="AB554" i="1"/>
  <c r="Z554" i="1"/>
  <c r="AP554" i="1"/>
  <c r="Y555" i="1"/>
  <c r="AC555" i="1"/>
  <c r="AS555" i="1"/>
  <c r="AO555" i="1"/>
  <c r="AW556" i="1"/>
  <c r="AU556" i="1"/>
  <c r="AK556" i="1"/>
  <c r="AI556" i="1"/>
  <c r="AE556" i="1"/>
  <c r="AF556" i="1"/>
  <c r="AB556" i="1"/>
  <c r="Z556" i="1"/>
  <c r="AP556" i="1"/>
  <c r="Y557" i="1"/>
  <c r="AC557" i="1"/>
  <c r="AS557" i="1"/>
  <c r="AO557" i="1"/>
  <c r="AW558" i="1"/>
  <c r="AU558" i="1"/>
  <c r="AK558" i="1"/>
  <c r="AI558" i="1"/>
  <c r="AE558" i="1"/>
  <c r="AF558" i="1"/>
  <c r="AB558" i="1"/>
  <c r="Z558" i="1"/>
  <c r="AP558" i="1"/>
  <c r="Y559" i="1"/>
  <c r="AC559" i="1"/>
  <c r="AS559" i="1"/>
  <c r="AO559" i="1"/>
  <c r="AW560" i="1"/>
  <c r="AU560" i="1"/>
  <c r="AK560" i="1"/>
  <c r="AI560" i="1"/>
  <c r="AE560" i="1"/>
  <c r="AF560" i="1"/>
  <c r="AB560" i="1"/>
  <c r="Z560" i="1"/>
  <c r="AP560" i="1"/>
  <c r="Y561" i="1"/>
  <c r="AC561" i="1"/>
  <c r="AS561" i="1"/>
  <c r="AO561" i="1"/>
  <c r="AW562" i="1"/>
  <c r="AU562" i="1"/>
  <c r="AK562" i="1"/>
  <c r="AI562" i="1"/>
  <c r="AE562" i="1"/>
  <c r="AF562" i="1"/>
  <c r="AB562" i="1"/>
  <c r="Z562" i="1"/>
  <c r="AP562" i="1"/>
  <c r="Y563" i="1"/>
  <c r="AC563" i="1"/>
  <c r="AS563" i="1"/>
  <c r="AO563" i="1"/>
  <c r="AW564" i="1"/>
  <c r="AU564" i="1"/>
  <c r="AK564" i="1"/>
  <c r="AI564" i="1"/>
  <c r="AE564" i="1"/>
  <c r="AF564" i="1"/>
  <c r="AB564" i="1"/>
  <c r="Z564" i="1"/>
  <c r="AP564" i="1"/>
  <c r="Y565" i="1"/>
  <c r="AC565" i="1"/>
  <c r="AS565" i="1"/>
  <c r="AO565" i="1"/>
  <c r="AW566" i="1"/>
  <c r="AU566" i="1"/>
  <c r="AK566" i="1"/>
  <c r="AI566" i="1"/>
  <c r="AE566" i="1"/>
  <c r="AF566" i="1"/>
  <c r="AB566" i="1"/>
  <c r="Z566" i="1"/>
  <c r="AP566" i="1"/>
  <c r="Y567" i="1"/>
  <c r="AC567" i="1"/>
  <c r="AS567" i="1"/>
  <c r="AO567" i="1"/>
  <c r="AW568" i="1"/>
  <c r="AU568" i="1"/>
  <c r="AK568" i="1"/>
  <c r="AI568" i="1"/>
  <c r="AE568" i="1"/>
  <c r="AF568" i="1"/>
  <c r="AB568" i="1"/>
  <c r="Z568" i="1"/>
  <c r="AP568" i="1"/>
  <c r="Y569" i="1"/>
  <c r="AC569" i="1"/>
  <c r="AS569" i="1"/>
  <c r="AO569" i="1"/>
  <c r="AW570" i="1"/>
  <c r="AU570" i="1"/>
  <c r="AK570" i="1"/>
  <c r="AI570" i="1"/>
  <c r="AE570" i="1"/>
  <c r="AF570" i="1"/>
  <c r="AB570" i="1"/>
  <c r="Z570" i="1"/>
  <c r="AP570" i="1"/>
  <c r="Y571" i="1"/>
  <c r="AC571" i="1"/>
  <c r="AS571" i="1"/>
  <c r="AO571" i="1"/>
  <c r="AW572" i="1"/>
  <c r="AU572" i="1"/>
  <c r="AK572" i="1"/>
  <c r="AI572" i="1"/>
  <c r="AE572" i="1"/>
  <c r="AF572" i="1"/>
  <c r="AB572" i="1"/>
  <c r="Z572" i="1"/>
  <c r="AP572" i="1"/>
  <c r="Y573" i="1"/>
  <c r="AC573" i="1"/>
  <c r="AS573" i="1"/>
  <c r="AO573" i="1"/>
  <c r="AW574" i="1"/>
  <c r="AU574" i="1"/>
  <c r="AK574" i="1"/>
  <c r="AI574" i="1"/>
  <c r="AE574" i="1"/>
  <c r="AF574" i="1"/>
  <c r="AB574" i="1"/>
  <c r="Z574" i="1"/>
  <c r="AP574" i="1"/>
  <c r="Y575" i="1"/>
  <c r="AC575" i="1"/>
  <c r="AS575" i="1"/>
  <c r="AO575" i="1"/>
  <c r="AW576" i="1"/>
  <c r="AU576" i="1"/>
  <c r="AK576" i="1"/>
  <c r="AI576" i="1"/>
  <c r="AE576" i="1"/>
  <c r="AF576" i="1"/>
  <c r="AB576" i="1"/>
  <c r="Z576" i="1"/>
  <c r="AP576" i="1"/>
  <c r="Y577" i="1"/>
  <c r="AC577" i="1"/>
  <c r="AS577" i="1"/>
  <c r="AO577" i="1"/>
  <c r="AW578" i="1"/>
  <c r="AU578" i="1"/>
  <c r="AK578" i="1"/>
  <c r="AI578" i="1"/>
  <c r="AE578" i="1"/>
  <c r="AF578" i="1"/>
  <c r="AB578" i="1"/>
  <c r="Z578" i="1"/>
  <c r="AP578" i="1"/>
  <c r="Y579" i="1"/>
  <c r="AC579" i="1"/>
  <c r="AS579" i="1"/>
  <c r="AO579" i="1"/>
  <c r="AW580" i="1"/>
  <c r="AU580" i="1"/>
  <c r="AK580" i="1"/>
  <c r="AI580" i="1"/>
  <c r="AE580" i="1"/>
  <c r="AF580" i="1"/>
  <c r="AB580" i="1"/>
  <c r="Z580" i="1"/>
  <c r="AP580" i="1"/>
  <c r="Y581" i="1"/>
  <c r="AC581" i="1"/>
  <c r="AS581" i="1"/>
  <c r="AO581" i="1"/>
  <c r="AW582" i="1"/>
  <c r="AU582" i="1"/>
  <c r="AK582" i="1"/>
  <c r="AI582" i="1"/>
  <c r="AE582" i="1"/>
  <c r="AF582" i="1"/>
  <c r="AB582" i="1"/>
  <c r="Z582" i="1"/>
  <c r="AP582" i="1"/>
  <c r="Y583" i="1"/>
  <c r="AC583" i="1"/>
  <c r="AS583" i="1"/>
  <c r="AO583" i="1"/>
  <c r="AW584" i="1"/>
  <c r="AU584" i="1"/>
  <c r="AK584" i="1"/>
  <c r="AI584" i="1"/>
  <c r="AE584" i="1"/>
  <c r="AF584" i="1"/>
  <c r="AB584" i="1"/>
  <c r="Z584" i="1"/>
  <c r="AP584" i="1"/>
  <c r="Y585" i="1"/>
  <c r="AC585" i="1"/>
  <c r="AS585" i="1"/>
  <c r="AO585" i="1"/>
  <c r="AW586" i="1"/>
  <c r="AU586" i="1"/>
  <c r="AK586" i="1"/>
  <c r="AI586" i="1"/>
  <c r="AE586" i="1"/>
  <c r="AF586" i="1"/>
  <c r="AB586" i="1"/>
  <c r="Z586" i="1"/>
  <c r="AP586" i="1"/>
  <c r="Y587" i="1"/>
  <c r="AC587" i="1"/>
  <c r="AS587" i="1"/>
  <c r="AO587" i="1"/>
  <c r="AW588" i="1"/>
  <c r="AU588" i="1"/>
  <c r="AK588" i="1"/>
  <c r="AI588" i="1"/>
  <c r="AE588" i="1"/>
  <c r="AF588" i="1"/>
  <c r="AB588" i="1"/>
  <c r="Z588" i="1"/>
  <c r="AP588" i="1"/>
  <c r="Y589" i="1"/>
  <c r="AC589" i="1"/>
  <c r="AS589" i="1"/>
  <c r="AO589" i="1"/>
  <c r="AW590" i="1"/>
  <c r="AU590" i="1"/>
  <c r="AK590" i="1"/>
  <c r="AI590" i="1"/>
  <c r="AE590" i="1"/>
  <c r="AF590" i="1"/>
  <c r="AB590" i="1"/>
  <c r="Z590" i="1"/>
  <c r="AP590" i="1"/>
  <c r="Y591" i="1"/>
  <c r="AC591" i="1"/>
  <c r="AS591" i="1"/>
  <c r="AO591" i="1"/>
  <c r="AW592" i="1"/>
  <c r="AU592" i="1"/>
  <c r="AK592" i="1"/>
  <c r="AI592" i="1"/>
  <c r="AE592" i="1"/>
  <c r="AF592" i="1"/>
  <c r="AB592" i="1"/>
  <c r="Z592" i="1"/>
  <c r="AP592" i="1"/>
  <c r="Y593" i="1"/>
  <c r="AC593" i="1"/>
  <c r="AS593" i="1"/>
  <c r="AO593" i="1"/>
  <c r="AW594" i="1"/>
  <c r="AU594" i="1"/>
  <c r="AK594" i="1"/>
  <c r="AI594" i="1"/>
  <c r="AE594" i="1"/>
  <c r="AF594" i="1"/>
  <c r="AB594" i="1"/>
  <c r="Z594" i="1"/>
  <c r="AP594" i="1"/>
  <c r="Y595" i="1"/>
  <c r="AC595" i="1"/>
  <c r="AS595" i="1"/>
  <c r="AO595" i="1"/>
  <c r="AW596" i="1"/>
  <c r="AU596" i="1"/>
  <c r="AK596" i="1"/>
  <c r="AI596" i="1"/>
  <c r="AE596" i="1"/>
  <c r="AF596" i="1"/>
  <c r="AB596" i="1"/>
  <c r="Z596" i="1"/>
  <c r="AP596" i="1"/>
  <c r="Y597" i="1"/>
  <c r="AC597" i="1"/>
  <c r="AS597" i="1"/>
  <c r="AO597" i="1"/>
  <c r="AW598" i="1"/>
  <c r="AU598" i="1"/>
  <c r="AK598" i="1"/>
  <c r="AI598" i="1"/>
  <c r="AE598" i="1"/>
  <c r="AF598" i="1"/>
  <c r="AB598" i="1"/>
  <c r="Z598" i="1"/>
  <c r="AP598" i="1"/>
  <c r="Y599" i="1"/>
  <c r="AC599" i="1"/>
  <c r="AS599" i="1"/>
  <c r="AO599" i="1"/>
  <c r="AW600" i="1"/>
  <c r="AU600" i="1"/>
  <c r="AK600" i="1"/>
  <c r="AI600" i="1"/>
  <c r="AE600" i="1"/>
  <c r="AF600" i="1"/>
  <c r="AB600" i="1"/>
  <c r="Z600" i="1"/>
  <c r="AP600" i="1"/>
  <c r="Y601" i="1"/>
  <c r="AC601" i="1"/>
  <c r="AS601" i="1"/>
  <c r="AO601" i="1"/>
  <c r="AW602" i="1"/>
  <c r="AU602" i="1"/>
  <c r="AK602" i="1"/>
  <c r="AI602" i="1"/>
  <c r="AE602" i="1"/>
  <c r="AF602" i="1"/>
  <c r="AB602" i="1"/>
  <c r="Z602" i="1"/>
  <c r="AP602" i="1"/>
  <c r="Y603" i="1"/>
  <c r="AC603" i="1"/>
  <c r="AS603" i="1"/>
  <c r="AO603" i="1"/>
  <c r="AW604" i="1"/>
  <c r="AU604" i="1"/>
  <c r="AK604" i="1"/>
  <c r="AI604" i="1"/>
  <c r="AE604" i="1"/>
  <c r="AF604" i="1"/>
  <c r="AB604" i="1"/>
  <c r="Z604" i="1"/>
  <c r="AP604" i="1"/>
  <c r="Y605" i="1"/>
  <c r="AC605" i="1"/>
  <c r="AS605" i="1"/>
  <c r="AO605" i="1"/>
  <c r="AW606" i="1"/>
  <c r="AU606" i="1"/>
  <c r="AK606" i="1"/>
  <c r="AI606" i="1"/>
  <c r="AE606" i="1"/>
  <c r="AF606" i="1"/>
  <c r="AB606" i="1"/>
  <c r="Z606" i="1"/>
  <c r="AP606" i="1"/>
  <c r="Y607" i="1"/>
  <c r="AC607" i="1"/>
  <c r="AS607" i="1"/>
  <c r="AO607" i="1"/>
  <c r="AW608" i="1"/>
  <c r="AU608" i="1"/>
  <c r="AK608" i="1"/>
  <c r="AI608" i="1"/>
  <c r="AE608" i="1"/>
  <c r="AF608" i="1"/>
  <c r="AB608" i="1"/>
  <c r="Z608" i="1"/>
  <c r="AP608" i="1"/>
  <c r="Y609" i="1"/>
  <c r="AC609" i="1"/>
  <c r="AS609" i="1"/>
  <c r="AO609" i="1"/>
  <c r="AW610" i="1"/>
  <c r="AU610" i="1"/>
  <c r="AK610" i="1"/>
  <c r="AI610" i="1"/>
  <c r="AE610" i="1"/>
  <c r="AF610" i="1"/>
  <c r="AB610" i="1"/>
  <c r="Z610" i="1"/>
  <c r="AP610" i="1"/>
  <c r="Y611" i="1"/>
  <c r="AC611" i="1"/>
  <c r="AS611" i="1"/>
  <c r="AO611" i="1"/>
  <c r="AW612" i="1"/>
  <c r="AU612" i="1"/>
  <c r="AK612" i="1"/>
  <c r="AI612" i="1"/>
  <c r="AE612" i="1"/>
  <c r="AF612" i="1"/>
  <c r="AB612" i="1"/>
  <c r="Z612" i="1"/>
  <c r="AP612" i="1"/>
  <c r="Y613" i="1"/>
  <c r="AC613" i="1"/>
  <c r="AS613" i="1"/>
  <c r="AO613" i="1"/>
  <c r="AW614" i="1"/>
  <c r="AU614" i="1"/>
  <c r="AK614" i="1"/>
  <c r="AI614" i="1"/>
  <c r="AE614" i="1"/>
  <c r="AF614" i="1"/>
  <c r="AB614" i="1"/>
  <c r="Z614" i="1"/>
  <c r="AP614" i="1"/>
  <c r="Y615" i="1"/>
  <c r="AC615" i="1"/>
  <c r="AS615" i="1"/>
  <c r="AO615" i="1"/>
  <c r="AW616" i="1"/>
  <c r="AU616" i="1"/>
  <c r="AK616" i="1"/>
  <c r="AI616" i="1"/>
  <c r="AE616" i="1"/>
  <c r="AF616" i="1"/>
  <c r="AB616" i="1"/>
  <c r="Z616" i="1"/>
  <c r="AP616" i="1"/>
  <c r="Y617" i="1"/>
  <c r="AC617" i="1"/>
  <c r="AS617" i="1"/>
  <c r="AO617" i="1"/>
  <c r="AW618" i="1"/>
  <c r="AU618" i="1"/>
  <c r="AK618" i="1"/>
  <c r="AI618" i="1"/>
  <c r="AE618" i="1"/>
  <c r="AF618" i="1"/>
  <c r="AB618" i="1"/>
  <c r="Z618" i="1"/>
  <c r="AP618" i="1"/>
  <c r="Y619" i="1"/>
  <c r="AC619" i="1"/>
  <c r="AS619" i="1"/>
  <c r="AO619" i="1"/>
  <c r="AW620" i="1"/>
  <c r="AU620" i="1"/>
  <c r="AK620" i="1"/>
  <c r="AI620" i="1"/>
  <c r="AE620" i="1"/>
  <c r="AF620" i="1"/>
  <c r="AB620" i="1"/>
  <c r="Z620" i="1"/>
  <c r="AP620" i="1"/>
  <c r="Y621" i="1"/>
  <c r="AC621" i="1"/>
  <c r="AS621" i="1"/>
  <c r="AO621" i="1"/>
  <c r="AW622" i="1"/>
  <c r="AU622" i="1"/>
  <c r="AK622" i="1"/>
  <c r="AI622" i="1"/>
  <c r="AE622" i="1"/>
  <c r="AF622" i="1"/>
  <c r="AB622" i="1"/>
  <c r="Z622" i="1"/>
  <c r="AP622" i="1"/>
  <c r="Y623" i="1"/>
  <c r="AC623" i="1"/>
  <c r="AS623" i="1"/>
  <c r="AO623" i="1"/>
  <c r="AW624" i="1"/>
  <c r="AU624" i="1"/>
  <c r="AK624" i="1"/>
  <c r="AI624" i="1"/>
  <c r="AE624" i="1"/>
  <c r="AF624" i="1"/>
  <c r="AB624" i="1"/>
  <c r="Z624" i="1"/>
  <c r="AP624" i="1"/>
  <c r="Y625" i="1"/>
  <c r="AC625" i="1"/>
  <c r="AS625" i="1"/>
  <c r="AO625" i="1"/>
  <c r="AW626" i="1"/>
  <c r="AU626" i="1"/>
  <c r="AK626" i="1"/>
  <c r="AI626" i="1"/>
  <c r="AE626" i="1"/>
  <c r="AF626" i="1"/>
  <c r="AB626" i="1"/>
  <c r="Z626" i="1"/>
  <c r="AP626" i="1"/>
  <c r="Y627" i="1"/>
  <c r="AC627" i="1"/>
  <c r="AS627" i="1"/>
  <c r="AO627" i="1"/>
  <c r="AW628" i="1"/>
  <c r="AU628" i="1"/>
  <c r="AK628" i="1"/>
  <c r="AI628" i="1"/>
  <c r="AE628" i="1"/>
  <c r="AF628" i="1"/>
  <c r="AB628" i="1"/>
  <c r="Z628" i="1"/>
  <c r="AP628" i="1"/>
  <c r="Y629" i="1"/>
  <c r="AC629" i="1"/>
  <c r="AS629" i="1"/>
  <c r="AO629" i="1"/>
  <c r="AW630" i="1"/>
  <c r="AU630" i="1"/>
  <c r="AK630" i="1"/>
  <c r="AI630" i="1"/>
  <c r="AE630" i="1"/>
  <c r="AF630" i="1"/>
  <c r="AB630" i="1"/>
  <c r="Z630" i="1"/>
  <c r="AP630" i="1"/>
  <c r="Y631" i="1"/>
  <c r="AC631" i="1"/>
  <c r="AS631" i="1"/>
  <c r="AO631" i="1"/>
  <c r="AW632" i="1"/>
  <c r="AU632" i="1"/>
  <c r="AK632" i="1"/>
  <c r="AI632" i="1"/>
  <c r="AE632" i="1"/>
  <c r="AF632" i="1"/>
  <c r="AB632" i="1"/>
  <c r="Z632" i="1"/>
  <c r="AP632" i="1"/>
  <c r="Y633" i="1"/>
  <c r="AC633" i="1"/>
  <c r="AS633" i="1"/>
  <c r="AO633" i="1"/>
  <c r="AW634" i="1"/>
  <c r="AU634" i="1"/>
  <c r="AK634" i="1"/>
  <c r="AI634" i="1"/>
  <c r="AE634" i="1"/>
  <c r="AF634" i="1"/>
  <c r="AB634" i="1"/>
  <c r="Z634" i="1"/>
  <c r="AP634" i="1"/>
  <c r="Y635" i="1"/>
  <c r="AC635" i="1"/>
  <c r="AS635" i="1"/>
  <c r="AO635" i="1"/>
  <c r="AW636" i="1"/>
  <c r="AU636" i="1"/>
  <c r="AK636" i="1"/>
  <c r="AI636" i="1"/>
  <c r="AE636" i="1"/>
  <c r="AF636" i="1"/>
  <c r="AB636" i="1"/>
  <c r="Z636" i="1"/>
  <c r="AP636" i="1"/>
  <c r="Y637" i="1"/>
  <c r="AC637" i="1"/>
  <c r="AS637" i="1"/>
  <c r="AO637" i="1"/>
  <c r="AW638" i="1"/>
  <c r="AU638" i="1"/>
  <c r="AK638" i="1"/>
  <c r="AI638" i="1"/>
  <c r="AE638" i="1"/>
  <c r="AF638" i="1"/>
  <c r="AB638" i="1"/>
  <c r="Z638" i="1"/>
  <c r="AP638" i="1"/>
  <c r="Y639" i="1"/>
  <c r="AC639" i="1"/>
  <c r="AS639" i="1"/>
  <c r="AO639" i="1"/>
  <c r="AW640" i="1"/>
  <c r="AU640" i="1"/>
  <c r="AK640" i="1"/>
  <c r="AI640" i="1"/>
  <c r="AE640" i="1"/>
  <c r="AF640" i="1"/>
  <c r="AB640" i="1"/>
  <c r="Z640" i="1"/>
  <c r="AP640" i="1"/>
  <c r="Y641" i="1"/>
  <c r="AC641" i="1"/>
  <c r="AS641" i="1"/>
  <c r="AO641" i="1"/>
  <c r="AW642" i="1"/>
  <c r="AU642" i="1"/>
  <c r="AK642" i="1"/>
  <c r="AI642" i="1"/>
  <c r="AE642" i="1"/>
  <c r="AF642" i="1"/>
  <c r="AB642" i="1"/>
  <c r="Z642" i="1"/>
  <c r="AP642" i="1"/>
  <c r="Y643" i="1"/>
  <c r="AC643" i="1"/>
  <c r="AS643" i="1"/>
  <c r="AO643" i="1"/>
  <c r="AW644" i="1"/>
  <c r="AU644" i="1"/>
  <c r="AK644" i="1"/>
  <c r="AI644" i="1"/>
  <c r="AE644" i="1"/>
  <c r="AF644" i="1"/>
  <c r="AB644" i="1"/>
  <c r="Z644" i="1"/>
  <c r="AP644" i="1"/>
  <c r="Y645" i="1"/>
  <c r="AC645" i="1"/>
  <c r="AS645" i="1"/>
  <c r="AO645" i="1"/>
  <c r="AW646" i="1"/>
  <c r="AU646" i="1"/>
  <c r="AK646" i="1"/>
  <c r="AI646" i="1"/>
  <c r="AE646" i="1"/>
  <c r="AF646" i="1"/>
  <c r="AB646" i="1"/>
  <c r="Z646" i="1"/>
  <c r="AP646" i="1"/>
  <c r="Y647" i="1"/>
  <c r="AC647" i="1"/>
  <c r="AS647" i="1"/>
  <c r="AO647" i="1"/>
  <c r="AW648" i="1"/>
  <c r="AU648" i="1"/>
  <c r="AK648" i="1"/>
  <c r="AI648" i="1"/>
  <c r="AE648" i="1"/>
  <c r="AF648" i="1"/>
  <c r="AB648" i="1"/>
  <c r="Z648" i="1"/>
  <c r="AP648" i="1"/>
  <c r="Y649" i="1"/>
  <c r="AC649" i="1"/>
  <c r="AS649" i="1"/>
  <c r="AO649" i="1"/>
  <c r="AW650" i="1"/>
  <c r="AU650" i="1"/>
  <c r="AK650" i="1"/>
  <c r="AI650" i="1"/>
  <c r="AE650" i="1"/>
  <c r="AF650" i="1"/>
  <c r="AB650" i="1"/>
  <c r="Z650" i="1"/>
  <c r="AP650" i="1"/>
  <c r="Y651" i="1"/>
  <c r="AC651" i="1"/>
  <c r="AS651" i="1"/>
  <c r="AO651" i="1"/>
  <c r="AW652" i="1"/>
  <c r="AU652" i="1"/>
  <c r="AK652" i="1"/>
  <c r="AI652" i="1"/>
  <c r="AE652" i="1"/>
  <c r="AF652" i="1"/>
  <c r="AB652" i="1"/>
  <c r="Z652" i="1"/>
  <c r="AP652" i="1"/>
  <c r="Y653" i="1"/>
  <c r="AC653" i="1"/>
  <c r="AS653" i="1"/>
  <c r="AO653" i="1"/>
  <c r="AW654" i="1"/>
  <c r="AU654" i="1"/>
  <c r="AK654" i="1"/>
  <c r="AI654" i="1"/>
  <c r="AE654" i="1"/>
  <c r="AF654" i="1"/>
  <c r="AB654" i="1"/>
  <c r="Z654" i="1"/>
  <c r="AP654" i="1"/>
  <c r="Y655" i="1"/>
  <c r="AC655" i="1"/>
  <c r="AS655" i="1"/>
  <c r="AO655" i="1"/>
  <c r="AW656" i="1"/>
  <c r="AU656" i="1"/>
  <c r="AK656" i="1"/>
  <c r="AI656" i="1"/>
  <c r="AE656" i="1"/>
  <c r="AF656" i="1"/>
  <c r="AB656" i="1"/>
  <c r="Z656" i="1"/>
  <c r="AP656" i="1"/>
  <c r="Y657" i="1"/>
  <c r="AC657" i="1"/>
  <c r="AS657" i="1"/>
  <c r="AO657" i="1"/>
  <c r="AW658" i="1"/>
  <c r="AU658" i="1"/>
  <c r="AK658" i="1"/>
  <c r="AI658" i="1"/>
  <c r="AE658" i="1"/>
  <c r="AF658" i="1"/>
  <c r="AB658" i="1"/>
  <c r="Z658" i="1"/>
  <c r="AP658" i="1"/>
  <c r="Y659" i="1"/>
  <c r="AC659" i="1"/>
  <c r="AS659" i="1"/>
  <c r="AO659" i="1"/>
  <c r="AW660" i="1"/>
  <c r="AU660" i="1"/>
  <c r="AK660" i="1"/>
  <c r="AI660" i="1"/>
  <c r="AE660" i="1"/>
  <c r="AF660" i="1"/>
  <c r="AB660" i="1"/>
  <c r="Z660" i="1"/>
  <c r="AP660" i="1"/>
  <c r="Y661" i="1"/>
  <c r="AC661" i="1"/>
  <c r="AS661" i="1"/>
  <c r="AO661" i="1"/>
  <c r="AW662" i="1"/>
  <c r="AU662" i="1"/>
  <c r="AK662" i="1"/>
  <c r="AI662" i="1"/>
  <c r="AE662" i="1"/>
  <c r="AF662" i="1"/>
  <c r="AB662" i="1"/>
  <c r="Z662" i="1"/>
  <c r="AP662" i="1"/>
  <c r="Y663" i="1"/>
  <c r="AC663" i="1"/>
  <c r="AS663" i="1"/>
  <c r="AO663" i="1"/>
  <c r="AW664" i="1"/>
  <c r="AU664" i="1"/>
  <c r="AK664" i="1"/>
  <c r="AI664" i="1"/>
  <c r="AE664" i="1"/>
  <c r="AF664" i="1"/>
  <c r="AB664" i="1"/>
  <c r="Z664" i="1"/>
  <c r="AP664" i="1"/>
  <c r="Y665" i="1"/>
  <c r="AC665" i="1"/>
  <c r="AS665" i="1"/>
  <c r="AO665" i="1"/>
  <c r="AW666" i="1"/>
  <c r="AU666" i="1"/>
  <c r="AK666" i="1"/>
  <c r="AI666" i="1"/>
  <c r="AE666" i="1"/>
  <c r="AF666" i="1"/>
  <c r="AB666" i="1"/>
  <c r="Z666" i="1"/>
  <c r="AP666" i="1"/>
  <c r="Y667" i="1"/>
  <c r="AC667" i="1"/>
  <c r="AS667" i="1"/>
  <c r="AO667" i="1"/>
  <c r="AW668" i="1"/>
  <c r="AU668" i="1"/>
  <c r="AK668" i="1"/>
  <c r="AI668" i="1"/>
  <c r="AE668" i="1"/>
  <c r="AF668" i="1"/>
  <c r="AB668" i="1"/>
  <c r="Z668" i="1"/>
  <c r="AP668" i="1"/>
  <c r="Y669" i="1"/>
  <c r="AC669" i="1"/>
  <c r="AS669" i="1"/>
  <c r="AO669" i="1"/>
  <c r="AW670" i="1"/>
  <c r="AU670" i="1"/>
  <c r="AK670" i="1"/>
  <c r="AI670" i="1"/>
  <c r="AE670" i="1"/>
  <c r="AF670" i="1"/>
  <c r="AB670" i="1"/>
  <c r="Z670" i="1"/>
  <c r="AP670" i="1"/>
  <c r="Y671" i="1"/>
  <c r="AC671" i="1"/>
  <c r="AS671" i="1"/>
  <c r="AO671" i="1"/>
  <c r="AW672" i="1"/>
  <c r="AU672" i="1"/>
  <c r="AK672" i="1"/>
  <c r="AI672" i="1"/>
  <c r="AE672" i="1"/>
  <c r="AF672" i="1"/>
  <c r="AB672" i="1"/>
  <c r="Z672" i="1"/>
  <c r="AP672" i="1"/>
  <c r="Y673" i="1"/>
  <c r="AC673" i="1"/>
  <c r="AS673" i="1"/>
  <c r="AO673" i="1"/>
  <c r="AW674" i="1"/>
  <c r="AU674" i="1"/>
  <c r="AK674" i="1"/>
  <c r="AI674" i="1"/>
  <c r="AE674" i="1"/>
  <c r="AF674" i="1"/>
  <c r="AB674" i="1"/>
  <c r="Z674" i="1"/>
  <c r="AP674" i="1"/>
  <c r="Y675" i="1"/>
  <c r="AC675" i="1"/>
  <c r="AS675" i="1"/>
  <c r="AO675" i="1"/>
  <c r="AW676" i="1"/>
  <c r="AU676" i="1"/>
  <c r="AK676" i="1"/>
  <c r="AI676" i="1"/>
  <c r="AE676" i="1"/>
  <c r="AF676" i="1"/>
  <c r="AB676" i="1"/>
  <c r="Z676" i="1"/>
  <c r="AP676" i="1"/>
  <c r="Y677" i="1"/>
  <c r="AC677" i="1"/>
  <c r="AS677" i="1"/>
  <c r="AO677" i="1"/>
  <c r="AW678" i="1"/>
  <c r="AU678" i="1"/>
  <c r="AK678" i="1"/>
  <c r="AI678" i="1"/>
  <c r="AE678" i="1"/>
  <c r="AF678" i="1"/>
  <c r="AB678" i="1"/>
  <c r="Z678" i="1"/>
  <c r="AP678" i="1"/>
  <c r="Y679" i="1"/>
  <c r="AC679" i="1"/>
  <c r="AS679" i="1"/>
  <c r="AO679" i="1"/>
  <c r="AW680" i="1"/>
  <c r="AU680" i="1"/>
  <c r="AK680" i="1"/>
  <c r="AI680" i="1"/>
  <c r="AE680" i="1"/>
  <c r="AF680" i="1"/>
  <c r="AB680" i="1"/>
  <c r="Z680" i="1"/>
  <c r="AP680" i="1"/>
  <c r="Y681" i="1"/>
  <c r="AC681" i="1"/>
  <c r="AS681" i="1"/>
  <c r="AO681" i="1"/>
  <c r="AW682" i="1"/>
  <c r="AU682" i="1"/>
  <c r="AK682" i="1"/>
  <c r="AI682" i="1"/>
  <c r="AE682" i="1"/>
  <c r="AF682" i="1"/>
  <c r="AB682" i="1"/>
  <c r="Z682" i="1"/>
  <c r="AP682" i="1"/>
  <c r="Y683" i="1"/>
  <c r="AC683" i="1"/>
  <c r="AS683" i="1"/>
  <c r="AO683" i="1"/>
  <c r="AW684" i="1"/>
  <c r="AU684" i="1"/>
  <c r="AK684" i="1"/>
  <c r="AI684" i="1"/>
  <c r="AE684" i="1"/>
  <c r="AF684" i="1"/>
  <c r="AB684" i="1"/>
  <c r="Z684" i="1"/>
  <c r="AP684" i="1"/>
  <c r="Y685" i="1"/>
  <c r="AC685" i="1"/>
  <c r="AS685" i="1"/>
  <c r="AO685" i="1"/>
  <c r="AW686" i="1"/>
  <c r="AU686" i="1"/>
  <c r="AK686" i="1"/>
  <c r="AI686" i="1"/>
  <c r="AE686" i="1"/>
  <c r="AF686" i="1"/>
  <c r="AB686" i="1"/>
  <c r="Z686" i="1"/>
  <c r="AP686" i="1"/>
  <c r="Y687" i="1"/>
  <c r="AC687" i="1"/>
  <c r="AS687" i="1"/>
  <c r="AO687" i="1"/>
  <c r="AW688" i="1"/>
  <c r="AU688" i="1"/>
  <c r="AK688" i="1"/>
  <c r="AI688" i="1"/>
  <c r="AE688" i="1"/>
  <c r="AF688" i="1"/>
  <c r="AB688" i="1"/>
  <c r="Z688" i="1"/>
  <c r="AP688" i="1"/>
  <c r="Y689" i="1"/>
  <c r="AC689" i="1"/>
  <c r="AS689" i="1"/>
  <c r="AO689" i="1"/>
  <c r="AW690" i="1"/>
  <c r="AU690" i="1"/>
  <c r="AK690" i="1"/>
  <c r="AI690" i="1"/>
  <c r="AE690" i="1"/>
  <c r="AF690" i="1"/>
  <c r="AB690" i="1"/>
  <c r="Z690" i="1"/>
  <c r="AP690" i="1"/>
  <c r="Y691" i="1"/>
  <c r="AC691" i="1"/>
  <c r="AS691" i="1"/>
  <c r="AO691" i="1"/>
  <c r="AW692" i="1"/>
  <c r="AU692" i="1"/>
  <c r="AK692" i="1"/>
  <c r="AI692" i="1"/>
  <c r="AE692" i="1"/>
  <c r="AF692" i="1"/>
  <c r="AB692" i="1"/>
  <c r="Z692" i="1"/>
  <c r="AP692" i="1"/>
  <c r="Y693" i="1"/>
  <c r="AC693" i="1"/>
  <c r="AS693" i="1"/>
  <c r="AO693" i="1"/>
  <c r="AW694" i="1"/>
  <c r="AU694" i="1"/>
  <c r="AK694" i="1"/>
  <c r="AI694" i="1"/>
  <c r="AE694" i="1"/>
  <c r="AF694" i="1"/>
  <c r="AB694" i="1"/>
  <c r="Z694" i="1"/>
  <c r="AP694" i="1"/>
  <c r="Y695" i="1"/>
  <c r="AC695" i="1"/>
  <c r="AS695" i="1"/>
  <c r="AO695" i="1"/>
  <c r="AW696" i="1"/>
  <c r="AU696" i="1"/>
  <c r="AK696" i="1"/>
  <c r="AI696" i="1"/>
  <c r="AE696" i="1"/>
  <c r="AF696" i="1"/>
  <c r="AB696" i="1"/>
  <c r="Z696" i="1"/>
  <c r="AP696" i="1"/>
  <c r="Y697" i="1"/>
  <c r="AC697" i="1"/>
  <c r="AS697" i="1"/>
  <c r="AO697" i="1"/>
  <c r="AW698" i="1"/>
  <c r="AU698" i="1"/>
  <c r="AK698" i="1"/>
  <c r="AI698" i="1"/>
  <c r="AE698" i="1"/>
  <c r="AF698" i="1"/>
  <c r="AB698" i="1"/>
  <c r="Z698" i="1"/>
  <c r="AP698" i="1"/>
  <c r="Y699" i="1"/>
  <c r="AC699" i="1"/>
  <c r="AS699" i="1"/>
  <c r="AO699" i="1"/>
  <c r="AW700" i="1"/>
  <c r="AU700" i="1"/>
  <c r="AK700" i="1"/>
  <c r="AI700" i="1"/>
  <c r="AE700" i="1"/>
  <c r="AF700" i="1"/>
  <c r="AB700" i="1"/>
  <c r="Z700" i="1"/>
  <c r="AP700" i="1"/>
  <c r="AC702" i="1"/>
  <c r="AA702" i="1"/>
  <c r="Y702" i="1"/>
  <c r="AB702" i="1"/>
  <c r="Z702" i="1"/>
  <c r="AC704" i="1"/>
  <c r="AA704" i="1"/>
  <c r="Y704" i="1"/>
  <c r="AB704" i="1"/>
  <c r="Z704" i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E701" i="1"/>
  <c r="AI701" i="1"/>
  <c r="AK701" i="1"/>
  <c r="AO701" i="1"/>
  <c r="AS701" i="1"/>
  <c r="AU701" i="1"/>
  <c r="AW701" i="1"/>
  <c r="AE702" i="1"/>
  <c r="AI702" i="1"/>
  <c r="AK702" i="1"/>
  <c r="AO702" i="1"/>
  <c r="AS702" i="1"/>
  <c r="AU702" i="1"/>
  <c r="AW702" i="1"/>
  <c r="AE703" i="1"/>
  <c r="AI703" i="1"/>
  <c r="AK703" i="1"/>
  <c r="AO703" i="1"/>
  <c r="AS703" i="1"/>
  <c r="AU703" i="1"/>
  <c r="AW703" i="1"/>
  <c r="AE704" i="1"/>
  <c r="AI704" i="1"/>
  <c r="AK704" i="1"/>
  <c r="AO704" i="1"/>
  <c r="AS704" i="1"/>
  <c r="AU704" i="1"/>
  <c r="AW704" i="1"/>
  <c r="AE705" i="1"/>
  <c r="AI705" i="1"/>
  <c r="AK705" i="1"/>
  <c r="AO705" i="1"/>
  <c r="AS705" i="1"/>
  <c r="AU705" i="1"/>
  <c r="AW705" i="1"/>
  <c r="AE706" i="1"/>
  <c r="AI706" i="1"/>
  <c r="AK706" i="1"/>
  <c r="AO706" i="1"/>
  <c r="AS706" i="1"/>
  <c r="AU706" i="1"/>
  <c r="AW706" i="1"/>
  <c r="AE707" i="1"/>
  <c r="AI707" i="1"/>
  <c r="AK707" i="1"/>
  <c r="AO707" i="1"/>
  <c r="AS707" i="1"/>
  <c r="AU707" i="1"/>
  <c r="AW707" i="1"/>
  <c r="AE708" i="1"/>
  <c r="AI708" i="1"/>
  <c r="AK708" i="1"/>
  <c r="AO708" i="1"/>
  <c r="AS708" i="1"/>
  <c r="AU708" i="1"/>
  <c r="AW708" i="1"/>
  <c r="AE709" i="1"/>
  <c r="AI709" i="1"/>
  <c r="AK709" i="1"/>
  <c r="AO709" i="1"/>
  <c r="AS709" i="1"/>
  <c r="AU709" i="1"/>
  <c r="AW709" i="1"/>
  <c r="AE710" i="1"/>
  <c r="AI710" i="1"/>
  <c r="AK710" i="1"/>
  <c r="AO710" i="1"/>
  <c r="AS710" i="1"/>
  <c r="AU710" i="1"/>
  <c r="AW710" i="1"/>
  <c r="AE711" i="1"/>
  <c r="AI711" i="1"/>
  <c r="AK711" i="1"/>
  <c r="AO711" i="1"/>
  <c r="AS711" i="1"/>
  <c r="AU711" i="1"/>
  <c r="AW711" i="1"/>
  <c r="AE712" i="1"/>
  <c r="AI712" i="1"/>
  <c r="AK712" i="1"/>
  <c r="AO712" i="1"/>
  <c r="AS712" i="1"/>
  <c r="AU712" i="1"/>
  <c r="AW712" i="1"/>
  <c r="AE713" i="1"/>
  <c r="AI713" i="1"/>
  <c r="AK713" i="1"/>
  <c r="AO713" i="1"/>
  <c r="AS713" i="1"/>
  <c r="AU713" i="1"/>
  <c r="AW713" i="1"/>
  <c r="Z714" i="1"/>
  <c r="AB714" i="1"/>
  <c r="AE714" i="1"/>
  <c r="AI714" i="1"/>
  <c r="AK714" i="1"/>
  <c r="AU714" i="1"/>
  <c r="AW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AS738" i="1"/>
  <c r="AO738" i="1"/>
  <c r="AW739" i="1"/>
  <c r="AU739" i="1"/>
  <c r="AK739" i="1"/>
  <c r="AI739" i="1"/>
  <c r="AE739" i="1"/>
  <c r="AF739" i="1"/>
  <c r="AB739" i="1"/>
  <c r="Z739" i="1"/>
  <c r="AS740" i="1"/>
  <c r="AO740" i="1"/>
  <c r="AW741" i="1"/>
  <c r="AU741" i="1"/>
  <c r="AK741" i="1"/>
  <c r="AI741" i="1"/>
  <c r="AE741" i="1"/>
  <c r="AF741" i="1"/>
  <c r="AB741" i="1"/>
  <c r="Z741" i="1"/>
  <c r="AS742" i="1"/>
  <c r="AO742" i="1"/>
  <c r="AW743" i="1"/>
  <c r="AU743" i="1"/>
  <c r="AK743" i="1"/>
  <c r="AI743" i="1"/>
  <c r="AE743" i="1"/>
  <c r="AF743" i="1"/>
  <c r="AB743" i="1"/>
  <c r="Z743" i="1"/>
  <c r="AS744" i="1"/>
  <c r="AO744" i="1"/>
  <c r="AW745" i="1"/>
  <c r="AU745" i="1"/>
  <c r="AK745" i="1"/>
  <c r="AI745" i="1"/>
  <c r="AE745" i="1"/>
  <c r="AF745" i="1"/>
  <c r="AB745" i="1"/>
  <c r="Z745" i="1"/>
  <c r="AS746" i="1"/>
  <c r="AO746" i="1"/>
  <c r="AW747" i="1"/>
  <c r="AU747" i="1"/>
  <c r="AK747" i="1"/>
  <c r="AI747" i="1"/>
  <c r="AE747" i="1"/>
  <c r="AF747" i="1"/>
  <c r="AB747" i="1"/>
  <c r="Z747" i="1"/>
  <c r="AS748" i="1"/>
  <c r="AO748" i="1"/>
  <c r="AW749" i="1"/>
  <c r="AU749" i="1"/>
  <c r="AK749" i="1"/>
  <c r="AI749" i="1"/>
  <c r="AE749" i="1"/>
  <c r="AF749" i="1"/>
  <c r="AB749" i="1"/>
  <c r="Z749" i="1"/>
  <c r="AS750" i="1"/>
  <c r="AO750" i="1"/>
  <c r="AW751" i="1"/>
  <c r="AU751" i="1"/>
  <c r="AK751" i="1"/>
  <c r="AI751" i="1"/>
  <c r="AE751" i="1"/>
  <c r="AF751" i="1"/>
  <c r="AB751" i="1"/>
  <c r="Z751" i="1"/>
  <c r="AS752" i="1"/>
  <c r="AO752" i="1"/>
  <c r="AW753" i="1"/>
  <c r="AU753" i="1"/>
  <c r="AK753" i="1"/>
  <c r="AI753" i="1"/>
  <c r="AE753" i="1"/>
  <c r="AF753" i="1"/>
  <c r="AB753" i="1"/>
  <c r="Z753" i="1"/>
  <c r="AS754" i="1"/>
  <c r="AO754" i="1"/>
  <c r="AW755" i="1"/>
  <c r="AU755" i="1"/>
  <c r="AK755" i="1"/>
  <c r="AI755" i="1"/>
  <c r="AE755" i="1"/>
  <c r="AF755" i="1"/>
  <c r="AB755" i="1"/>
  <c r="Z755" i="1"/>
  <c r="AS756" i="1"/>
  <c r="AO756" i="1"/>
  <c r="AW757" i="1"/>
  <c r="AU757" i="1"/>
  <c r="AK757" i="1"/>
  <c r="AI757" i="1"/>
  <c r="AE757" i="1"/>
  <c r="AF757" i="1"/>
  <c r="AB757" i="1"/>
  <c r="Z757" i="1"/>
  <c r="AS758" i="1"/>
  <c r="AO758" i="1"/>
  <c r="AW759" i="1"/>
  <c r="AU759" i="1"/>
  <c r="AK759" i="1"/>
  <c r="AI759" i="1"/>
  <c r="AE759" i="1"/>
  <c r="AF759" i="1"/>
  <c r="AB759" i="1"/>
  <c r="Z759" i="1"/>
  <c r="AS760" i="1"/>
  <c r="AO760" i="1"/>
  <c r="AW761" i="1"/>
  <c r="AU761" i="1"/>
  <c r="AK761" i="1"/>
  <c r="AI761" i="1"/>
  <c r="AE761" i="1"/>
  <c r="AF761" i="1"/>
  <c r="AB761" i="1"/>
  <c r="Z761" i="1"/>
  <c r="AS762" i="1"/>
  <c r="AO762" i="1"/>
  <c r="AW763" i="1"/>
  <c r="AU763" i="1"/>
  <c r="AK763" i="1"/>
  <c r="AI763" i="1"/>
  <c r="AE763" i="1"/>
  <c r="AF763" i="1"/>
  <c r="AB763" i="1"/>
  <c r="Z763" i="1"/>
  <c r="AS764" i="1"/>
  <c r="AO764" i="1"/>
  <c r="AW765" i="1"/>
  <c r="AU765" i="1"/>
  <c r="AK765" i="1"/>
  <c r="AI765" i="1"/>
  <c r="AE765" i="1"/>
  <c r="AF765" i="1"/>
  <c r="AB765" i="1"/>
  <c r="Z765" i="1"/>
  <c r="AS766" i="1"/>
  <c r="AO766" i="1"/>
  <c r="AW767" i="1"/>
  <c r="AU767" i="1"/>
  <c r="AK767" i="1"/>
  <c r="AI767" i="1"/>
  <c r="AE767" i="1"/>
  <c r="AF767" i="1"/>
  <c r="AB767" i="1"/>
  <c r="Z767" i="1"/>
  <c r="AS768" i="1"/>
  <c r="AO768" i="1"/>
  <c r="AW769" i="1"/>
  <c r="AU769" i="1"/>
  <c r="AK769" i="1"/>
  <c r="AI769" i="1"/>
  <c r="AE769" i="1"/>
  <c r="AF769" i="1"/>
  <c r="AB769" i="1"/>
  <c r="Z769" i="1"/>
  <c r="AS770" i="1"/>
  <c r="AO770" i="1"/>
  <c r="AW771" i="1"/>
  <c r="AU771" i="1"/>
  <c r="AK771" i="1"/>
  <c r="AI771" i="1"/>
  <c r="AE771" i="1"/>
  <c r="AF771" i="1"/>
  <c r="AB771" i="1"/>
  <c r="Z771" i="1"/>
  <c r="AS772" i="1"/>
  <c r="AO772" i="1"/>
  <c r="AW773" i="1"/>
  <c r="AU773" i="1"/>
  <c r="AK773" i="1"/>
  <c r="AI773" i="1"/>
  <c r="AE773" i="1"/>
  <c r="AF773" i="1"/>
  <c r="AB773" i="1"/>
  <c r="Z773" i="1"/>
  <c r="AS774" i="1"/>
  <c r="AO774" i="1"/>
  <c r="AW775" i="1"/>
  <c r="AU775" i="1"/>
  <c r="AK775" i="1"/>
  <c r="AI775" i="1"/>
  <c r="AE775" i="1"/>
  <c r="AF775" i="1"/>
  <c r="AB775" i="1"/>
  <c r="Z775" i="1"/>
  <c r="AS776" i="1"/>
  <c r="AO776" i="1"/>
  <c r="AW777" i="1"/>
  <c r="AU777" i="1"/>
  <c r="AK777" i="1"/>
  <c r="AI777" i="1"/>
  <c r="AE777" i="1"/>
  <c r="AF777" i="1"/>
  <c r="AB777" i="1"/>
  <c r="Z777" i="1"/>
  <c r="AS778" i="1"/>
  <c r="AO778" i="1"/>
  <c r="AW779" i="1"/>
  <c r="AU779" i="1"/>
  <c r="AK779" i="1"/>
  <c r="AI779" i="1"/>
  <c r="AE779" i="1"/>
  <c r="AF779" i="1"/>
  <c r="AB779" i="1"/>
  <c r="Z779" i="1"/>
  <c r="AS780" i="1"/>
  <c r="AO780" i="1"/>
  <c r="AW781" i="1"/>
  <c r="AU781" i="1"/>
  <c r="AK781" i="1"/>
  <c r="AI781" i="1"/>
  <c r="AE781" i="1"/>
  <c r="AF781" i="1"/>
  <c r="AB781" i="1"/>
  <c r="Z781" i="1"/>
  <c r="AS782" i="1"/>
  <c r="AO782" i="1"/>
  <c r="AW783" i="1"/>
  <c r="AU783" i="1"/>
  <c r="AK783" i="1"/>
  <c r="AI783" i="1"/>
  <c r="AE783" i="1"/>
  <c r="AF783" i="1"/>
  <c r="AB783" i="1"/>
  <c r="Z783" i="1"/>
  <c r="AS784" i="1"/>
  <c r="AO784" i="1"/>
  <c r="AW785" i="1"/>
  <c r="AU785" i="1"/>
  <c r="AK785" i="1"/>
  <c r="AI785" i="1"/>
  <c r="AE785" i="1"/>
  <c r="AF785" i="1"/>
  <c r="AB785" i="1"/>
  <c r="Z785" i="1"/>
  <c r="AS786" i="1"/>
  <c r="AO786" i="1"/>
  <c r="AW787" i="1"/>
  <c r="AU787" i="1"/>
  <c r="AK787" i="1"/>
  <c r="AI787" i="1"/>
  <c r="AE787" i="1"/>
  <c r="AF787" i="1"/>
  <c r="AB787" i="1"/>
  <c r="Z787" i="1"/>
  <c r="AS788" i="1"/>
  <c r="AO788" i="1"/>
  <c r="AW789" i="1"/>
  <c r="AU789" i="1"/>
  <c r="AK789" i="1"/>
  <c r="AI789" i="1"/>
  <c r="AE789" i="1"/>
  <c r="AF789" i="1"/>
  <c r="AB789" i="1"/>
  <c r="Z789" i="1"/>
  <c r="AC792" i="1"/>
  <c r="AA792" i="1"/>
  <c r="Y792" i="1"/>
  <c r="AB792" i="1"/>
  <c r="Z792" i="1"/>
  <c r="AC794" i="1"/>
  <c r="AA794" i="1"/>
  <c r="Y794" i="1"/>
  <c r="AB794" i="1"/>
  <c r="Z794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Y715" i="1"/>
  <c r="AA715" i="1"/>
  <c r="Y716" i="1"/>
  <c r="AA716" i="1"/>
  <c r="Y717" i="1"/>
  <c r="AA717" i="1"/>
  <c r="Y718" i="1"/>
  <c r="AA718" i="1"/>
  <c r="Y719" i="1"/>
  <c r="AA719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AW738" i="1"/>
  <c r="AU738" i="1"/>
  <c r="AK738" i="1"/>
  <c r="AI738" i="1"/>
  <c r="Y738" i="1"/>
  <c r="AA738" i="1"/>
  <c r="AF738" i="1"/>
  <c r="AP738" i="1"/>
  <c r="Y739" i="1"/>
  <c r="AC739" i="1"/>
  <c r="AS739" i="1"/>
  <c r="AO739" i="1"/>
  <c r="AW740" i="1"/>
  <c r="AU740" i="1"/>
  <c r="AK740" i="1"/>
  <c r="AI740" i="1"/>
  <c r="AE740" i="1"/>
  <c r="AF740" i="1"/>
  <c r="AB740" i="1"/>
  <c r="Z740" i="1"/>
  <c r="AP740" i="1"/>
  <c r="Y741" i="1"/>
  <c r="AC741" i="1"/>
  <c r="AS741" i="1"/>
  <c r="AO741" i="1"/>
  <c r="AW742" i="1"/>
  <c r="AU742" i="1"/>
  <c r="AK742" i="1"/>
  <c r="AI742" i="1"/>
  <c r="AE742" i="1"/>
  <c r="AF742" i="1"/>
  <c r="AB742" i="1"/>
  <c r="Z742" i="1"/>
  <c r="AP742" i="1"/>
  <c r="Y743" i="1"/>
  <c r="AC743" i="1"/>
  <c r="AS743" i="1"/>
  <c r="AO743" i="1"/>
  <c r="AW744" i="1"/>
  <c r="AU744" i="1"/>
  <c r="AK744" i="1"/>
  <c r="AI744" i="1"/>
  <c r="AE744" i="1"/>
  <c r="AF744" i="1"/>
  <c r="AB744" i="1"/>
  <c r="Z744" i="1"/>
  <c r="AP744" i="1"/>
  <c r="Y745" i="1"/>
  <c r="AC745" i="1"/>
  <c r="AS745" i="1"/>
  <c r="AO745" i="1"/>
  <c r="AW746" i="1"/>
  <c r="AU746" i="1"/>
  <c r="AK746" i="1"/>
  <c r="AI746" i="1"/>
  <c r="AE746" i="1"/>
  <c r="AF746" i="1"/>
  <c r="AB746" i="1"/>
  <c r="Z746" i="1"/>
  <c r="AP746" i="1"/>
  <c r="Y747" i="1"/>
  <c r="AC747" i="1"/>
  <c r="AS747" i="1"/>
  <c r="AO747" i="1"/>
  <c r="AW748" i="1"/>
  <c r="AU748" i="1"/>
  <c r="AK748" i="1"/>
  <c r="AI748" i="1"/>
  <c r="AE748" i="1"/>
  <c r="AF748" i="1"/>
  <c r="AB748" i="1"/>
  <c r="Z748" i="1"/>
  <c r="AP748" i="1"/>
  <c r="Y749" i="1"/>
  <c r="AC749" i="1"/>
  <c r="AS749" i="1"/>
  <c r="AO749" i="1"/>
  <c r="AW750" i="1"/>
  <c r="AU750" i="1"/>
  <c r="AK750" i="1"/>
  <c r="AI750" i="1"/>
  <c r="AE750" i="1"/>
  <c r="AF750" i="1"/>
  <c r="AB750" i="1"/>
  <c r="Z750" i="1"/>
  <c r="AP750" i="1"/>
  <c r="Y751" i="1"/>
  <c r="AC751" i="1"/>
  <c r="AS751" i="1"/>
  <c r="AO751" i="1"/>
  <c r="AW752" i="1"/>
  <c r="AU752" i="1"/>
  <c r="AK752" i="1"/>
  <c r="AI752" i="1"/>
  <c r="AE752" i="1"/>
  <c r="AF752" i="1"/>
  <c r="AB752" i="1"/>
  <c r="Z752" i="1"/>
  <c r="AP752" i="1"/>
  <c r="Y753" i="1"/>
  <c r="AC753" i="1"/>
  <c r="AS753" i="1"/>
  <c r="AO753" i="1"/>
  <c r="AW754" i="1"/>
  <c r="AU754" i="1"/>
  <c r="AK754" i="1"/>
  <c r="AI754" i="1"/>
  <c r="AE754" i="1"/>
  <c r="AF754" i="1"/>
  <c r="AB754" i="1"/>
  <c r="Z754" i="1"/>
  <c r="AP754" i="1"/>
  <c r="Y755" i="1"/>
  <c r="AC755" i="1"/>
  <c r="AS755" i="1"/>
  <c r="AO755" i="1"/>
  <c r="AW756" i="1"/>
  <c r="AU756" i="1"/>
  <c r="AK756" i="1"/>
  <c r="AI756" i="1"/>
  <c r="AE756" i="1"/>
  <c r="AF756" i="1"/>
  <c r="AB756" i="1"/>
  <c r="Z756" i="1"/>
  <c r="AP756" i="1"/>
  <c r="Y757" i="1"/>
  <c r="AC757" i="1"/>
  <c r="AS757" i="1"/>
  <c r="AO757" i="1"/>
  <c r="AW758" i="1"/>
  <c r="AU758" i="1"/>
  <c r="AK758" i="1"/>
  <c r="AI758" i="1"/>
  <c r="AE758" i="1"/>
  <c r="AF758" i="1"/>
  <c r="AB758" i="1"/>
  <c r="Z758" i="1"/>
  <c r="AP758" i="1"/>
  <c r="Y759" i="1"/>
  <c r="AC759" i="1"/>
  <c r="AS759" i="1"/>
  <c r="AO759" i="1"/>
  <c r="AW760" i="1"/>
  <c r="AU760" i="1"/>
  <c r="AK760" i="1"/>
  <c r="AI760" i="1"/>
  <c r="AE760" i="1"/>
  <c r="AF760" i="1"/>
  <c r="AB760" i="1"/>
  <c r="Z760" i="1"/>
  <c r="AP760" i="1"/>
  <c r="Y761" i="1"/>
  <c r="AC761" i="1"/>
  <c r="AS761" i="1"/>
  <c r="AO761" i="1"/>
  <c r="AW762" i="1"/>
  <c r="AU762" i="1"/>
  <c r="AK762" i="1"/>
  <c r="AI762" i="1"/>
  <c r="AE762" i="1"/>
  <c r="AF762" i="1"/>
  <c r="AB762" i="1"/>
  <c r="Z762" i="1"/>
  <c r="AP762" i="1"/>
  <c r="Y763" i="1"/>
  <c r="AC763" i="1"/>
  <c r="AS763" i="1"/>
  <c r="AO763" i="1"/>
  <c r="AW764" i="1"/>
  <c r="AU764" i="1"/>
  <c r="AK764" i="1"/>
  <c r="AI764" i="1"/>
  <c r="AE764" i="1"/>
  <c r="AF764" i="1"/>
  <c r="AB764" i="1"/>
  <c r="Z764" i="1"/>
  <c r="AP764" i="1"/>
  <c r="Y765" i="1"/>
  <c r="AC765" i="1"/>
  <c r="AS765" i="1"/>
  <c r="AO765" i="1"/>
  <c r="AW766" i="1"/>
  <c r="AU766" i="1"/>
  <c r="AK766" i="1"/>
  <c r="AI766" i="1"/>
  <c r="AE766" i="1"/>
  <c r="AF766" i="1"/>
  <c r="AB766" i="1"/>
  <c r="Z766" i="1"/>
  <c r="AP766" i="1"/>
  <c r="Y767" i="1"/>
  <c r="AC767" i="1"/>
  <c r="AS767" i="1"/>
  <c r="AO767" i="1"/>
  <c r="AW768" i="1"/>
  <c r="AU768" i="1"/>
  <c r="AK768" i="1"/>
  <c r="AI768" i="1"/>
  <c r="AE768" i="1"/>
  <c r="AF768" i="1"/>
  <c r="AB768" i="1"/>
  <c r="Z768" i="1"/>
  <c r="AP768" i="1"/>
  <c r="Y769" i="1"/>
  <c r="AC769" i="1"/>
  <c r="AS769" i="1"/>
  <c r="AO769" i="1"/>
  <c r="AW770" i="1"/>
  <c r="AU770" i="1"/>
  <c r="AK770" i="1"/>
  <c r="AI770" i="1"/>
  <c r="AE770" i="1"/>
  <c r="AF770" i="1"/>
  <c r="AB770" i="1"/>
  <c r="Z770" i="1"/>
  <c r="AP770" i="1"/>
  <c r="Y771" i="1"/>
  <c r="AC771" i="1"/>
  <c r="AS771" i="1"/>
  <c r="AO771" i="1"/>
  <c r="AW772" i="1"/>
  <c r="AU772" i="1"/>
  <c r="AK772" i="1"/>
  <c r="AI772" i="1"/>
  <c r="AE772" i="1"/>
  <c r="AF772" i="1"/>
  <c r="AB772" i="1"/>
  <c r="Z772" i="1"/>
  <c r="AP772" i="1"/>
  <c r="Y773" i="1"/>
  <c r="AC773" i="1"/>
  <c r="AS773" i="1"/>
  <c r="AO773" i="1"/>
  <c r="AW774" i="1"/>
  <c r="AU774" i="1"/>
  <c r="AK774" i="1"/>
  <c r="AI774" i="1"/>
  <c r="AE774" i="1"/>
  <c r="AF774" i="1"/>
  <c r="AB774" i="1"/>
  <c r="Z774" i="1"/>
  <c r="AP774" i="1"/>
  <c r="Y775" i="1"/>
  <c r="AC775" i="1"/>
  <c r="AS775" i="1"/>
  <c r="AO775" i="1"/>
  <c r="AW776" i="1"/>
  <c r="AU776" i="1"/>
  <c r="AK776" i="1"/>
  <c r="AI776" i="1"/>
  <c r="AE776" i="1"/>
  <c r="AF776" i="1"/>
  <c r="AB776" i="1"/>
  <c r="Z776" i="1"/>
  <c r="AP776" i="1"/>
  <c r="Y777" i="1"/>
  <c r="AC777" i="1"/>
  <c r="AS777" i="1"/>
  <c r="AO777" i="1"/>
  <c r="AW778" i="1"/>
  <c r="AU778" i="1"/>
  <c r="AK778" i="1"/>
  <c r="AI778" i="1"/>
  <c r="AE778" i="1"/>
  <c r="AF778" i="1"/>
  <c r="AB778" i="1"/>
  <c r="Z778" i="1"/>
  <c r="AP778" i="1"/>
  <c r="Y779" i="1"/>
  <c r="AC779" i="1"/>
  <c r="AS779" i="1"/>
  <c r="AO779" i="1"/>
  <c r="AW780" i="1"/>
  <c r="AU780" i="1"/>
  <c r="AK780" i="1"/>
  <c r="AI780" i="1"/>
  <c r="AE780" i="1"/>
  <c r="AF780" i="1"/>
  <c r="AB780" i="1"/>
  <c r="Z780" i="1"/>
  <c r="AP780" i="1"/>
  <c r="Y781" i="1"/>
  <c r="AC781" i="1"/>
  <c r="AS781" i="1"/>
  <c r="AO781" i="1"/>
  <c r="AW782" i="1"/>
  <c r="AU782" i="1"/>
  <c r="AK782" i="1"/>
  <c r="AI782" i="1"/>
  <c r="AE782" i="1"/>
  <c r="AF782" i="1"/>
  <c r="AB782" i="1"/>
  <c r="Z782" i="1"/>
  <c r="AP782" i="1"/>
  <c r="Y783" i="1"/>
  <c r="AC783" i="1"/>
  <c r="AS783" i="1"/>
  <c r="AO783" i="1"/>
  <c r="AW784" i="1"/>
  <c r="AU784" i="1"/>
  <c r="AK784" i="1"/>
  <c r="AI784" i="1"/>
  <c r="AE784" i="1"/>
  <c r="AF784" i="1"/>
  <c r="AB784" i="1"/>
  <c r="Z784" i="1"/>
  <c r="AP784" i="1"/>
  <c r="Y785" i="1"/>
  <c r="AC785" i="1"/>
  <c r="AS785" i="1"/>
  <c r="AO785" i="1"/>
  <c r="AW786" i="1"/>
  <c r="AU786" i="1"/>
  <c r="AK786" i="1"/>
  <c r="AI786" i="1"/>
  <c r="AE786" i="1"/>
  <c r="AF786" i="1"/>
  <c r="AB786" i="1"/>
  <c r="Z786" i="1"/>
  <c r="AP786" i="1"/>
  <c r="Y787" i="1"/>
  <c r="AC787" i="1"/>
  <c r="AS787" i="1"/>
  <c r="AO787" i="1"/>
  <c r="AW788" i="1"/>
  <c r="AU788" i="1"/>
  <c r="AK788" i="1"/>
  <c r="AI788" i="1"/>
  <c r="AE788" i="1"/>
  <c r="AF788" i="1"/>
  <c r="AB788" i="1"/>
  <c r="Z788" i="1"/>
  <c r="AP788" i="1"/>
  <c r="Y789" i="1"/>
  <c r="AC789" i="1"/>
  <c r="AS789" i="1"/>
  <c r="AO789" i="1"/>
  <c r="AW790" i="1"/>
  <c r="AU790" i="1"/>
  <c r="AK790" i="1"/>
  <c r="AI790" i="1"/>
  <c r="AE790" i="1"/>
  <c r="AF790" i="1"/>
  <c r="AB790" i="1"/>
  <c r="Z790" i="1"/>
  <c r="AC791" i="1"/>
  <c r="AA791" i="1"/>
  <c r="Y791" i="1"/>
  <c r="AB791" i="1"/>
  <c r="Z791" i="1"/>
  <c r="AC793" i="1"/>
  <c r="AA793" i="1"/>
  <c r="Y793" i="1"/>
  <c r="AB793" i="1"/>
  <c r="Z793" i="1"/>
  <c r="AC795" i="1"/>
  <c r="AA795" i="1"/>
  <c r="Y795" i="1"/>
  <c r="AB795" i="1"/>
  <c r="Z795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O790" i="1"/>
  <c r="AS790" i="1"/>
  <c r="AE791" i="1"/>
  <c r="AI791" i="1"/>
  <c r="AK791" i="1"/>
  <c r="AO791" i="1"/>
  <c r="AS791" i="1"/>
  <c r="AU791" i="1"/>
  <c r="AW791" i="1"/>
  <c r="AE792" i="1"/>
  <c r="AI792" i="1"/>
  <c r="AK792" i="1"/>
  <c r="AO792" i="1"/>
  <c r="AS792" i="1"/>
  <c r="AU792" i="1"/>
  <c r="AW792" i="1"/>
  <c r="AE793" i="1"/>
  <c r="AI793" i="1"/>
  <c r="AK793" i="1"/>
  <c r="AO793" i="1"/>
  <c r="AS793" i="1"/>
  <c r="AU793" i="1"/>
  <c r="AW793" i="1"/>
  <c r="AE794" i="1"/>
  <c r="AI794" i="1"/>
  <c r="AK794" i="1"/>
  <c r="AO794" i="1"/>
  <c r="AS794" i="1"/>
  <c r="AU794" i="1"/>
  <c r="AW794" i="1"/>
  <c r="AE795" i="1"/>
  <c r="AI795" i="1"/>
  <c r="AK795" i="1"/>
  <c r="AO795" i="1"/>
  <c r="AS795" i="1"/>
  <c r="AU795" i="1"/>
  <c r="AW795" i="1"/>
  <c r="AE796" i="1"/>
  <c r="AI796" i="1"/>
  <c r="AK796" i="1"/>
  <c r="AO796" i="1"/>
  <c r="AS796" i="1"/>
  <c r="AU796" i="1"/>
  <c r="AW796" i="1"/>
  <c r="AE797" i="1"/>
  <c r="AI797" i="1"/>
  <c r="AK797" i="1"/>
  <c r="AO797" i="1"/>
  <c r="AS797" i="1"/>
  <c r="AU797" i="1"/>
  <c r="AW797" i="1"/>
  <c r="AE798" i="1"/>
  <c r="AI798" i="1"/>
  <c r="AK798" i="1"/>
  <c r="AO798" i="1"/>
  <c r="AS798" i="1"/>
  <c r="AU798" i="1"/>
  <c r="AW798" i="1"/>
  <c r="AE799" i="1"/>
  <c r="AI799" i="1"/>
  <c r="AK799" i="1"/>
  <c r="AO799" i="1"/>
  <c r="AS799" i="1"/>
  <c r="AU799" i="1"/>
  <c r="AW799" i="1"/>
  <c r="AE800" i="1"/>
  <c r="AI800" i="1"/>
  <c r="AK800" i="1"/>
  <c r="AO800" i="1"/>
  <c r="AS800" i="1"/>
  <c r="AU800" i="1"/>
  <c r="AW800" i="1"/>
  <c r="AE801" i="1"/>
  <c r="AI801" i="1"/>
  <c r="AK801" i="1"/>
  <c r="AO801" i="1"/>
  <c r="AS801" i="1"/>
  <c r="AU801" i="1"/>
  <c r="AW801" i="1"/>
  <c r="AE802" i="1"/>
  <c r="AI802" i="1"/>
  <c r="AK802" i="1"/>
  <c r="AO802" i="1"/>
  <c r="AS802" i="1"/>
  <c r="AU802" i="1"/>
  <c r="AW802" i="1"/>
  <c r="AE803" i="1"/>
  <c r="AI803" i="1"/>
  <c r="AK803" i="1"/>
  <c r="AO803" i="1"/>
  <c r="AS803" i="1"/>
  <c r="AU803" i="1"/>
  <c r="AW803" i="1"/>
  <c r="AE804" i="1"/>
  <c r="AI804" i="1"/>
  <c r="AK804" i="1"/>
  <c r="AO804" i="1"/>
  <c r="AS804" i="1"/>
  <c r="AU804" i="1"/>
  <c r="AW804" i="1"/>
  <c r="AE805" i="1"/>
  <c r="AI805" i="1"/>
  <c r="AK805" i="1"/>
  <c r="AO805" i="1"/>
  <c r="AS805" i="1"/>
  <c r="AU805" i="1"/>
  <c r="AW805" i="1"/>
  <c r="AE806" i="1"/>
  <c r="AI806" i="1"/>
  <c r="AK806" i="1"/>
  <c r="AO806" i="1"/>
  <c r="AS806" i="1"/>
  <c r="AU806" i="1"/>
  <c r="AW806" i="1"/>
  <c r="AE807" i="1"/>
  <c r="AI807" i="1"/>
  <c r="AK807" i="1"/>
  <c r="AO807" i="1"/>
  <c r="AS807" i="1"/>
  <c r="AU807" i="1"/>
  <c r="AW807" i="1"/>
  <c r="AE808" i="1"/>
  <c r="AI808" i="1"/>
  <c r="AK808" i="1"/>
  <c r="AO808" i="1"/>
  <c r="AS808" i="1"/>
  <c r="AU808" i="1"/>
  <c r="AW808" i="1"/>
  <c r="AE809" i="1"/>
  <c r="AI809" i="1"/>
  <c r="AK809" i="1"/>
  <c r="AO809" i="1"/>
  <c r="AS809" i="1"/>
  <c r="AU809" i="1"/>
  <c r="AW809" i="1"/>
  <c r="AE810" i="1"/>
  <c r="AI810" i="1"/>
  <c r="AK810" i="1"/>
  <c r="AO810" i="1"/>
  <c r="AS810" i="1"/>
  <c r="AU810" i="1"/>
  <c r="AW810" i="1"/>
  <c r="AE811" i="1"/>
  <c r="AI811" i="1"/>
  <c r="AK811" i="1"/>
  <c r="AO811" i="1"/>
  <c r="AS811" i="1"/>
  <c r="AU811" i="1"/>
  <c r="AW811" i="1"/>
  <c r="AE812" i="1"/>
  <c r="AI812" i="1"/>
  <c r="AK812" i="1"/>
  <c r="AO812" i="1"/>
  <c r="AS812" i="1"/>
  <c r="AU812" i="1"/>
  <c r="AW812" i="1"/>
  <c r="AE813" i="1"/>
  <c r="AI813" i="1"/>
  <c r="AK813" i="1"/>
  <c r="AO813" i="1"/>
  <c r="AS813" i="1"/>
  <c r="AU813" i="1"/>
  <c r="AW813" i="1"/>
  <c r="AE814" i="1"/>
  <c r="AI814" i="1"/>
  <c r="AK814" i="1"/>
  <c r="AO814" i="1"/>
  <c r="AS814" i="1"/>
  <c r="AU814" i="1"/>
  <c r="AW814" i="1"/>
  <c r="AE815" i="1"/>
  <c r="AI815" i="1"/>
  <c r="AK815" i="1"/>
  <c r="AO815" i="1"/>
  <c r="AS815" i="1"/>
  <c r="AU815" i="1"/>
  <c r="AW815" i="1"/>
  <c r="AE816" i="1"/>
  <c r="AI816" i="1"/>
  <c r="AK816" i="1"/>
  <c r="AO816" i="1"/>
  <c r="AS816" i="1"/>
  <c r="AU816" i="1"/>
  <c r="AW816" i="1"/>
  <c r="AE817" i="1"/>
  <c r="AI817" i="1"/>
  <c r="AK817" i="1"/>
  <c r="AO817" i="1"/>
  <c r="AS817" i="1"/>
  <c r="AU817" i="1"/>
  <c r="AW817" i="1"/>
  <c r="AE818" i="1"/>
  <c r="AI818" i="1"/>
  <c r="AK818" i="1"/>
  <c r="AO818" i="1"/>
  <c r="AS818" i="1"/>
  <c r="AU818" i="1"/>
  <c r="AW818" i="1"/>
  <c r="AE819" i="1"/>
  <c r="AI819" i="1"/>
  <c r="AK819" i="1"/>
  <c r="AO819" i="1"/>
  <c r="AS819" i="1"/>
  <c r="AU819" i="1"/>
  <c r="AW819" i="1"/>
  <c r="AE820" i="1"/>
  <c r="AI820" i="1"/>
  <c r="AK820" i="1"/>
  <c r="AO820" i="1"/>
  <c r="AS820" i="1"/>
  <c r="AU820" i="1"/>
  <c r="AW820" i="1"/>
  <c r="AE821" i="1"/>
  <c r="AI821" i="1"/>
  <c r="AK821" i="1"/>
  <c r="AO821" i="1"/>
  <c r="AS821" i="1"/>
  <c r="AU821" i="1"/>
  <c r="AW821" i="1"/>
  <c r="AE822" i="1"/>
  <c r="AI822" i="1"/>
  <c r="AK822" i="1"/>
  <c r="AO822" i="1"/>
  <c r="AS822" i="1"/>
  <c r="AU822" i="1"/>
  <c r="AW822" i="1"/>
  <c r="AE823" i="1"/>
  <c r="AI823" i="1"/>
  <c r="AK823" i="1"/>
  <c r="AO823" i="1"/>
  <c r="AS823" i="1"/>
  <c r="AU823" i="1"/>
  <c r="AW823" i="1"/>
  <c r="AE824" i="1"/>
  <c r="AI824" i="1"/>
  <c r="AK824" i="1"/>
  <c r="AO824" i="1"/>
  <c r="AS824" i="1"/>
  <c r="AU824" i="1"/>
  <c r="AW824" i="1"/>
  <c r="AE825" i="1"/>
  <c r="AI825" i="1"/>
  <c r="AK825" i="1"/>
  <c r="AO825" i="1"/>
  <c r="AS825" i="1"/>
  <c r="AU825" i="1"/>
  <c r="AW825" i="1"/>
  <c r="AE826" i="1"/>
  <c r="AI826" i="1"/>
  <c r="AK826" i="1"/>
  <c r="AO826" i="1"/>
  <c r="AS826" i="1"/>
  <c r="AU826" i="1"/>
  <c r="AW826" i="1"/>
  <c r="AE827" i="1"/>
  <c r="AI827" i="1"/>
  <c r="AK827" i="1"/>
  <c r="AO827" i="1"/>
  <c r="AS827" i="1"/>
  <c r="AU827" i="1"/>
  <c r="AW827" i="1"/>
  <c r="AE828" i="1"/>
  <c r="AI828" i="1"/>
  <c r="AK828" i="1"/>
  <c r="AO828" i="1"/>
  <c r="AS828" i="1"/>
  <c r="AU828" i="1"/>
  <c r="AW828" i="1"/>
  <c r="AE829" i="1"/>
  <c r="AI829" i="1"/>
  <c r="AK829" i="1"/>
  <c r="AO829" i="1"/>
  <c r="AS829" i="1"/>
  <c r="AU829" i="1"/>
  <c r="AW829" i="1"/>
  <c r="AE830" i="1"/>
  <c r="AI830" i="1"/>
  <c r="AK830" i="1"/>
  <c r="AO830" i="1"/>
  <c r="AS830" i="1"/>
  <c r="AU830" i="1"/>
  <c r="AW830" i="1"/>
  <c r="AE831" i="1"/>
  <c r="AI831" i="1"/>
  <c r="AK831" i="1"/>
  <c r="AO831" i="1"/>
  <c r="AS831" i="1"/>
  <c r="AU831" i="1"/>
  <c r="AW831" i="1"/>
  <c r="AE832" i="1"/>
  <c r="AI832" i="1"/>
  <c r="AK832" i="1"/>
  <c r="AO832" i="1"/>
  <c r="AS832" i="1"/>
  <c r="AU832" i="1"/>
  <c r="AW832" i="1"/>
  <c r="AE833" i="1"/>
  <c r="AI833" i="1"/>
  <c r="AK833" i="1"/>
  <c r="AO833" i="1"/>
  <c r="AS833" i="1"/>
  <c r="AU833" i="1"/>
  <c r="AW833" i="1"/>
  <c r="AE834" i="1"/>
  <c r="AI834" i="1"/>
  <c r="AK834" i="1"/>
  <c r="AO834" i="1"/>
  <c r="AS834" i="1"/>
  <c r="AU834" i="1"/>
  <c r="AW834" i="1"/>
  <c r="AE835" i="1"/>
  <c r="AI835" i="1"/>
  <c r="AK835" i="1"/>
  <c r="AO835" i="1"/>
  <c r="AS835" i="1"/>
  <c r="AU835" i="1"/>
  <c r="AW835" i="1"/>
  <c r="AE836" i="1"/>
  <c r="AI836" i="1"/>
  <c r="AK836" i="1"/>
  <c r="AO836" i="1"/>
  <c r="AS836" i="1"/>
  <c r="AU836" i="1"/>
  <c r="AW836" i="1"/>
  <c r="AE837" i="1"/>
  <c r="AI837" i="1"/>
  <c r="AK837" i="1"/>
  <c r="AO837" i="1"/>
  <c r="AS837" i="1"/>
  <c r="AU837" i="1"/>
  <c r="AW837" i="1"/>
  <c r="AE838" i="1"/>
  <c r="AI838" i="1"/>
  <c r="AK838" i="1"/>
  <c r="AO838" i="1"/>
  <c r="AS838" i="1"/>
  <c r="AU838" i="1"/>
  <c r="AW838" i="1"/>
  <c r="AE839" i="1"/>
  <c r="AI839" i="1"/>
  <c r="AK839" i="1"/>
  <c r="AO839" i="1"/>
  <c r="AS839" i="1"/>
  <c r="AU839" i="1"/>
  <c r="AW839" i="1"/>
  <c r="AE840" i="1"/>
  <c r="AI840" i="1"/>
  <c r="AK840" i="1"/>
  <c r="AO840" i="1"/>
  <c r="AS840" i="1"/>
  <c r="AU840" i="1"/>
  <c r="AW840" i="1"/>
  <c r="AE841" i="1"/>
  <c r="AI841" i="1"/>
  <c r="AK841" i="1"/>
  <c r="AO841" i="1"/>
  <c r="AS841" i="1"/>
  <c r="AU841" i="1"/>
  <c r="AW841" i="1"/>
  <c r="AE842" i="1"/>
  <c r="AI842" i="1"/>
  <c r="AK842" i="1"/>
  <c r="AO842" i="1"/>
  <c r="AS842" i="1"/>
  <c r="AU842" i="1"/>
  <c r="AC843" i="1"/>
  <c r="AA843" i="1"/>
  <c r="Y843" i="1"/>
  <c r="AB843" i="1"/>
  <c r="AC845" i="1"/>
  <c r="AA845" i="1"/>
  <c r="Y845" i="1"/>
  <c r="AB845" i="1"/>
  <c r="AC847" i="1"/>
  <c r="AA847" i="1"/>
  <c r="Y847" i="1"/>
  <c r="AB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F842" i="1"/>
  <c r="AC844" i="1"/>
  <c r="AA844" i="1"/>
  <c r="Y844" i="1"/>
  <c r="AB844" i="1"/>
  <c r="AC846" i="1"/>
  <c r="AA846" i="1"/>
  <c r="Y846" i="1"/>
  <c r="AB846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Y861" i="1"/>
  <c r="AA861" i="1"/>
  <c r="Y862" i="1"/>
  <c r="AA862" i="1"/>
  <c r="Y863" i="1"/>
  <c r="AA863" i="1"/>
  <c r="Y864" i="1"/>
  <c r="AA864" i="1"/>
  <c r="Y865" i="1"/>
  <c r="AA865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93" i="2"/>
  <c r="F93" i="2"/>
  <c r="H93" i="2"/>
  <c r="L93" i="2"/>
  <c r="M93" i="2" s="1"/>
  <c r="N93" i="2"/>
  <c r="R93" i="2"/>
  <c r="C93" i="2"/>
  <c r="G93" i="2"/>
  <c r="I93" i="2"/>
  <c r="I8" i="6"/>
  <c r="G8" i="6"/>
  <c r="E8" i="6"/>
  <c r="C8" i="6"/>
  <c r="F8" i="6"/>
  <c r="J8" i="6"/>
  <c r="B22" i="6"/>
  <c r="B20" i="6"/>
  <c r="B18" i="6"/>
  <c r="B16" i="6"/>
  <c r="B14" i="6"/>
  <c r="B21" i="6"/>
  <c r="B19" i="6"/>
  <c r="B17" i="6"/>
  <c r="B15" i="6"/>
  <c r="B13" i="6"/>
  <c r="B11" i="6"/>
  <c r="B9" i="6"/>
  <c r="B7" i="6"/>
  <c r="B5" i="6"/>
  <c r="B6" i="6"/>
  <c r="D8" i="6"/>
  <c r="H8" i="6"/>
  <c r="B10" i="6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B22" i="17"/>
  <c r="B20" i="17"/>
  <c r="B18" i="17"/>
  <c r="B16" i="17"/>
  <c r="B14" i="17"/>
  <c r="B12" i="17"/>
  <c r="B10" i="17"/>
  <c r="B19" i="17"/>
  <c r="B15" i="17"/>
  <c r="B11" i="17"/>
  <c r="B8" i="17"/>
  <c r="B6" i="17"/>
  <c r="B4" i="17"/>
  <c r="B21" i="17"/>
  <c r="B17" i="17"/>
  <c r="B13" i="17"/>
  <c r="B9" i="17"/>
  <c r="B7" i="17"/>
  <c r="B5" i="17"/>
  <c r="B3" i="17"/>
  <c r="AA331" i="1" l="1"/>
  <c r="AA319" i="1"/>
  <c r="AA313" i="1"/>
  <c r="AA309" i="1"/>
  <c r="AA305" i="1"/>
  <c r="AA297" i="1"/>
  <c r="AO392" i="1"/>
  <c r="AB385" i="1"/>
  <c r="AC385" i="1" s="1"/>
  <c r="AO382" i="1"/>
  <c r="AO380" i="1"/>
  <c r="AO378" i="1"/>
  <c r="AO374" i="1"/>
  <c r="AO124" i="1"/>
  <c r="AB420" i="1"/>
  <c r="AC420" i="1" s="1"/>
  <c r="AB404" i="1"/>
  <c r="AC404" i="1" s="1"/>
  <c r="AO401" i="1"/>
  <c r="AB396" i="1"/>
  <c r="AC396" i="1" s="1"/>
  <c r="AO385" i="1"/>
  <c r="AA385" i="1"/>
  <c r="AB382" i="1"/>
  <c r="AC382" i="1" s="1"/>
  <c r="AO363" i="1"/>
  <c r="AB362" i="1"/>
  <c r="AC362" i="1" s="1"/>
  <c r="AO357" i="1"/>
  <c r="AO350" i="1"/>
  <c r="AB357" i="1"/>
  <c r="AC357" i="1" s="1"/>
  <c r="AA351" i="1"/>
  <c r="AB356" i="1"/>
  <c r="AC356" i="1" s="1"/>
  <c r="AA354" i="1"/>
  <c r="AB354" i="1" s="1"/>
  <c r="AC354" i="1" s="1"/>
  <c r="AA352" i="1"/>
  <c r="AA360" i="1"/>
  <c r="AB360" i="1" s="1"/>
  <c r="AC360" i="1" s="1"/>
  <c r="AA378" i="1"/>
  <c r="AB378" i="1" s="1"/>
  <c r="AC378" i="1" s="1"/>
  <c r="AA380" i="1"/>
  <c r="AB380" i="1" s="1"/>
  <c r="AC380" i="1" s="1"/>
  <c r="AA389" i="1"/>
  <c r="AB389" i="1" s="1"/>
  <c r="AC389" i="1" s="1"/>
  <c r="AA327" i="1"/>
  <c r="AA315" i="1"/>
  <c r="AV440" i="1"/>
  <c r="AX440" i="1" s="1"/>
  <c r="AV274" i="1"/>
  <c r="AX274" i="1" s="1"/>
  <c r="AV29" i="1"/>
  <c r="AX29" i="1" s="1"/>
  <c r="AV51" i="1"/>
  <c r="AX51" i="1" s="1"/>
  <c r="AV502" i="1"/>
  <c r="AX502" i="1" s="1"/>
  <c r="AV451" i="1"/>
  <c r="AX451" i="1" s="1"/>
  <c r="AV509" i="1"/>
  <c r="AX509" i="1" s="1"/>
  <c r="AV464" i="1"/>
  <c r="AX464" i="1" s="1"/>
  <c r="AV458" i="1"/>
  <c r="AX458" i="1" s="1"/>
  <c r="AB426" i="1"/>
  <c r="AC426" i="1" s="1"/>
  <c r="AA425" i="1"/>
  <c r="AB425" i="1" s="1"/>
  <c r="AC425" i="1" s="1"/>
  <c r="AB424" i="1"/>
  <c r="AC424" i="1" s="1"/>
  <c r="AA423" i="1"/>
  <c r="AB423" i="1" s="1"/>
  <c r="AC423" i="1" s="1"/>
  <c r="AB422" i="1"/>
  <c r="AC422" i="1" s="1"/>
  <c r="Z421" i="1"/>
  <c r="I44" i="2"/>
  <c r="AA419" i="1"/>
  <c r="AB419" i="1" s="1"/>
  <c r="AC419" i="1" s="1"/>
  <c r="AA417" i="1"/>
  <c r="AB417" i="1" s="1"/>
  <c r="AC417" i="1" s="1"/>
  <c r="B8" i="14"/>
  <c r="J8" i="14" s="1"/>
  <c r="AB416" i="1"/>
  <c r="AC416" i="1" s="1"/>
  <c r="AA415" i="1"/>
  <c r="AB415" i="1" s="1"/>
  <c r="AC415" i="1" s="1"/>
  <c r="AB414" i="1"/>
  <c r="AC414" i="1" s="1"/>
  <c r="AV449" i="1"/>
  <c r="AX449" i="1" s="1"/>
  <c r="AV503" i="1"/>
  <c r="AX503" i="1" s="1"/>
  <c r="AV510" i="1"/>
  <c r="AX510" i="1" s="1"/>
  <c r="AV481" i="1"/>
  <c r="AX481" i="1" s="1"/>
  <c r="AB412" i="1"/>
  <c r="AC412" i="1" s="1"/>
  <c r="AA411" i="1"/>
  <c r="AB411" i="1" s="1"/>
  <c r="AC411" i="1" s="1"/>
  <c r="AB410" i="1"/>
  <c r="AC410" i="1" s="1"/>
  <c r="AA409" i="1"/>
  <c r="AB409" i="1" s="1"/>
  <c r="AC409" i="1" s="1"/>
  <c r="AV250" i="1"/>
  <c r="AX250" i="1" s="1"/>
  <c r="AB408" i="1"/>
  <c r="AC408" i="1" s="1"/>
  <c r="AV238" i="1"/>
  <c r="AX238" i="1" s="1"/>
  <c r="AV24" i="1"/>
  <c r="AX24" i="1" s="1"/>
  <c r="AV22" i="1"/>
  <c r="AX22" i="1" s="1"/>
  <c r="AB406" i="1"/>
  <c r="AC406" i="1" s="1"/>
  <c r="AA405" i="1"/>
  <c r="AB405" i="1" s="1"/>
  <c r="AC405" i="1" s="1"/>
  <c r="AV513" i="1"/>
  <c r="AX513" i="1" s="1"/>
  <c r="AA403" i="1"/>
  <c r="AB403" i="1" s="1"/>
  <c r="AC403" i="1" s="1"/>
  <c r="B11" i="14"/>
  <c r="I11" i="14" s="1"/>
  <c r="H72" i="2"/>
  <c r="AA401" i="1"/>
  <c r="AB401" i="1" s="1"/>
  <c r="AC401" i="1" s="1"/>
  <c r="AB400" i="1"/>
  <c r="AC400" i="1" s="1"/>
  <c r="AA399" i="1"/>
  <c r="AB399" i="1" s="1"/>
  <c r="AC399" i="1" s="1"/>
  <c r="C78" i="2"/>
  <c r="AV103" i="1"/>
  <c r="AX103" i="1" s="1"/>
  <c r="AV12" i="1"/>
  <c r="AX12" i="1" s="1"/>
  <c r="AV4" i="1"/>
  <c r="AX4" i="1" s="1"/>
  <c r="G78" i="2"/>
  <c r="AA398" i="1"/>
  <c r="AB398" i="1" s="1"/>
  <c r="AC398" i="1" s="1"/>
  <c r="AV856" i="1"/>
  <c r="AX856" i="1" s="1"/>
  <c r="AV848" i="1"/>
  <c r="AX848" i="1" s="1"/>
  <c r="C76" i="2"/>
  <c r="AA397" i="1"/>
  <c r="AB397" i="1" s="1"/>
  <c r="AC397" i="1" s="1"/>
  <c r="AV82" i="1"/>
  <c r="AX82" i="1" s="1"/>
  <c r="AA395" i="1"/>
  <c r="AB395" i="1" s="1"/>
  <c r="AC395" i="1" s="1"/>
  <c r="AB394" i="1"/>
  <c r="AC394" i="1" s="1"/>
  <c r="AA393" i="1"/>
  <c r="AB393" i="1" s="1"/>
  <c r="AC393" i="1" s="1"/>
  <c r="AV511" i="1"/>
  <c r="AX511" i="1" s="1"/>
  <c r="AB392" i="1"/>
  <c r="AC392" i="1" s="1"/>
  <c r="AV445" i="1"/>
  <c r="AX445" i="1" s="1"/>
  <c r="AV289" i="1"/>
  <c r="AX289" i="1" s="1"/>
  <c r="AV266" i="1"/>
  <c r="AX266" i="1" s="1"/>
  <c r="AB390" i="1"/>
  <c r="AC390" i="1" s="1"/>
  <c r="AV439" i="1"/>
  <c r="AX439" i="1" s="1"/>
  <c r="B18" i="9"/>
  <c r="J18" i="9" s="1"/>
  <c r="B19" i="14"/>
  <c r="H19" i="14" s="1"/>
  <c r="B16" i="14"/>
  <c r="J16" i="14" s="1"/>
  <c r="B18" i="8"/>
  <c r="G18" i="8" s="1"/>
  <c r="B66" i="2"/>
  <c r="D66" i="2" s="1"/>
  <c r="L62" i="2"/>
  <c r="AV478" i="1"/>
  <c r="AX478" i="1" s="1"/>
  <c r="AA387" i="1"/>
  <c r="AB387" i="1" s="1"/>
  <c r="AC387" i="1" s="1"/>
  <c r="B9" i="9"/>
  <c r="C9" i="9" s="1"/>
  <c r="AB386" i="1"/>
  <c r="AC386" i="1" s="1"/>
  <c r="B7" i="14"/>
  <c r="E7" i="14" s="1"/>
  <c r="B15" i="14"/>
  <c r="H15" i="14" s="1"/>
  <c r="B4" i="14"/>
  <c r="F4" i="14" s="1"/>
  <c r="B12" i="14"/>
  <c r="H12" i="14" s="1"/>
  <c r="B20" i="14"/>
  <c r="J20" i="14" s="1"/>
  <c r="F80" i="2"/>
  <c r="R70" i="2"/>
  <c r="L46" i="2"/>
  <c r="H73" i="2"/>
  <c r="I46" i="2"/>
  <c r="AV500" i="1"/>
  <c r="AX500" i="1" s="1"/>
  <c r="B11" i="9"/>
  <c r="G11" i="9" s="1"/>
  <c r="B10" i="9"/>
  <c r="I10" i="9" s="1"/>
  <c r="B19" i="9"/>
  <c r="C19" i="9" s="1"/>
  <c r="AM385" i="1"/>
  <c r="B4" i="9"/>
  <c r="G4" i="9" s="1"/>
  <c r="B5" i="9"/>
  <c r="D5" i="9" s="1"/>
  <c r="B17" i="9"/>
  <c r="D17" i="9" s="1"/>
  <c r="B14" i="9"/>
  <c r="I14" i="9" s="1"/>
  <c r="B22" i="9"/>
  <c r="D22" i="9" s="1"/>
  <c r="B23" i="9"/>
  <c r="J23" i="9" s="1"/>
  <c r="F86" i="2"/>
  <c r="B78" i="2"/>
  <c r="E78" i="2" s="1"/>
  <c r="AO383" i="1"/>
  <c r="AA383" i="1"/>
  <c r="AB383" i="1" s="1"/>
  <c r="AC383" i="1" s="1"/>
  <c r="AM382" i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N91" i="2"/>
  <c r="B5" i="14"/>
  <c r="D5" i="14" s="1"/>
  <c r="B9" i="14"/>
  <c r="I9" i="14" s="1"/>
  <c r="B13" i="14"/>
  <c r="D13" i="14" s="1"/>
  <c r="B17" i="14"/>
  <c r="C17" i="14" s="1"/>
  <c r="B21" i="14"/>
  <c r="D21" i="14" s="1"/>
  <c r="B6" i="14"/>
  <c r="D6" i="14" s="1"/>
  <c r="B10" i="14"/>
  <c r="C10" i="14" s="1"/>
  <c r="B14" i="14"/>
  <c r="I14" i="14" s="1"/>
  <c r="B18" i="14"/>
  <c r="C18" i="14" s="1"/>
  <c r="I89" i="2"/>
  <c r="F70" i="2"/>
  <c r="N56" i="2"/>
  <c r="G62" i="2"/>
  <c r="C56" i="2"/>
  <c r="B13" i="8"/>
  <c r="I13" i="8" s="1"/>
  <c r="C85" i="2"/>
  <c r="R88" i="2"/>
  <c r="L82" i="2"/>
  <c r="M82" i="2" s="1"/>
  <c r="I70" i="2"/>
  <c r="L70" i="2"/>
  <c r="M70" i="2" s="1"/>
  <c r="I62" i="2"/>
  <c r="L49" i="2"/>
  <c r="F46" i="2"/>
  <c r="H81" i="2"/>
  <c r="H65" i="2"/>
  <c r="F62" i="2"/>
  <c r="R62" i="2"/>
  <c r="C48" i="2"/>
  <c r="C46" i="2"/>
  <c r="AM380" i="1"/>
  <c r="AM378" i="1"/>
  <c r="B3" i="11"/>
  <c r="H3" i="11" s="1"/>
  <c r="E4" i="6"/>
  <c r="I91" i="2"/>
  <c r="N84" i="2"/>
  <c r="C71" i="2"/>
  <c r="AB376" i="1"/>
  <c r="AC376" i="1" s="1"/>
  <c r="B10" i="8"/>
  <c r="G10" i="8" s="1"/>
  <c r="B5" i="8"/>
  <c r="E5" i="8" s="1"/>
  <c r="B21" i="8"/>
  <c r="I21" i="8" s="1"/>
  <c r="I12" i="6"/>
  <c r="B4" i="7"/>
  <c r="H4" i="7" s="1"/>
  <c r="G88" i="2"/>
  <c r="B22" i="7"/>
  <c r="J22" i="7" s="1"/>
  <c r="L89" i="2"/>
  <c r="M89" i="2" s="1"/>
  <c r="F88" i="2"/>
  <c r="L85" i="2"/>
  <c r="M85" i="2" s="1"/>
  <c r="I82" i="2"/>
  <c r="R80" i="2"/>
  <c r="B70" i="2"/>
  <c r="D70" i="2" s="1"/>
  <c r="H70" i="2"/>
  <c r="N70" i="2"/>
  <c r="B62" i="2"/>
  <c r="D62" i="2" s="1"/>
  <c r="F53" i="2"/>
  <c r="B48" i="2"/>
  <c r="D48" i="2" s="1"/>
  <c r="N46" i="2"/>
  <c r="H46" i="2"/>
  <c r="B46" i="2"/>
  <c r="D46" i="2" s="1"/>
  <c r="H77" i="2"/>
  <c r="H69" i="2"/>
  <c r="K62" i="2"/>
  <c r="C62" i="2"/>
  <c r="H62" i="2"/>
  <c r="C61" i="2"/>
  <c r="C50" i="2"/>
  <c r="K46" i="2"/>
  <c r="G46" i="2"/>
  <c r="AM376" i="1"/>
  <c r="AM374" i="1"/>
  <c r="B31" i="5"/>
  <c r="C31" i="5" s="1"/>
  <c r="C87" i="2"/>
  <c r="H90" i="2"/>
  <c r="F76" i="2"/>
  <c r="AB371" i="1"/>
  <c r="AC371" i="1" s="1"/>
  <c r="AA371" i="1"/>
  <c r="AV472" i="1"/>
  <c r="AX472" i="1" s="1"/>
  <c r="AB370" i="1"/>
  <c r="AC370" i="1" s="1"/>
  <c r="AM370" i="1"/>
  <c r="AA367" i="1"/>
  <c r="AB367" i="1" s="1"/>
  <c r="AC367" i="1" s="1"/>
  <c r="B28" i="5"/>
  <c r="E28" i="5" s="1"/>
  <c r="K83" i="2"/>
  <c r="I79" i="2"/>
  <c r="R67" i="2"/>
  <c r="AB366" i="1"/>
  <c r="AC366" i="1" s="1"/>
  <c r="B4" i="11"/>
  <c r="I4" i="11" s="1"/>
  <c r="H4" i="6"/>
  <c r="F4" i="6"/>
  <c r="I4" i="6"/>
  <c r="B47" i="5"/>
  <c r="I47" i="5" s="1"/>
  <c r="B50" i="5"/>
  <c r="C50" i="5" s="1"/>
  <c r="L51" i="2"/>
  <c r="AA365" i="1"/>
  <c r="AB365" i="1" s="1"/>
  <c r="AC365" i="1" s="1"/>
  <c r="AV470" i="1"/>
  <c r="AX470" i="1" s="1"/>
  <c r="AB364" i="1"/>
  <c r="AC364" i="1" s="1"/>
  <c r="AB363" i="1"/>
  <c r="AC363" i="1" s="1"/>
  <c r="AA363" i="1"/>
  <c r="K91" i="2"/>
  <c r="F91" i="2"/>
  <c r="L91" i="2"/>
  <c r="M91" i="2" s="1"/>
  <c r="R91" i="2"/>
  <c r="G91" i="2"/>
  <c r="K87" i="2"/>
  <c r="M87" i="2" s="1"/>
  <c r="B87" i="2"/>
  <c r="E87" i="2" s="1"/>
  <c r="H87" i="2"/>
  <c r="N87" i="2"/>
  <c r="G87" i="2"/>
  <c r="G83" i="2"/>
  <c r="L83" i="2"/>
  <c r="R79" i="2"/>
  <c r="F79" i="2"/>
  <c r="G79" i="2"/>
  <c r="L75" i="2"/>
  <c r="I75" i="2"/>
  <c r="G75" i="2"/>
  <c r="R71" i="2"/>
  <c r="F71" i="2"/>
  <c r="K71" i="2"/>
  <c r="L67" i="2"/>
  <c r="I67" i="2"/>
  <c r="R63" i="2"/>
  <c r="F63" i="2"/>
  <c r="K63" i="2"/>
  <c r="K59" i="2"/>
  <c r="B59" i="2"/>
  <c r="N59" i="2"/>
  <c r="C55" i="2"/>
  <c r="L55" i="2"/>
  <c r="C51" i="2"/>
  <c r="F51" i="2"/>
  <c r="C47" i="2"/>
  <c r="H47" i="2"/>
  <c r="K92" i="2"/>
  <c r="F92" i="2"/>
  <c r="L92" i="2"/>
  <c r="M92" i="2" s="1"/>
  <c r="R92" i="2"/>
  <c r="C92" i="2"/>
  <c r="I92" i="2"/>
  <c r="K84" i="2"/>
  <c r="F84" i="2"/>
  <c r="L84" i="2"/>
  <c r="M84" i="2" s="1"/>
  <c r="R84" i="2"/>
  <c r="C84" i="2"/>
  <c r="I84" i="2"/>
  <c r="G76" i="2"/>
  <c r="N76" i="2"/>
  <c r="H76" i="2"/>
  <c r="B76" i="2"/>
  <c r="D76" i="2" s="1"/>
  <c r="R68" i="2"/>
  <c r="F68" i="2"/>
  <c r="K60" i="2"/>
  <c r="L60" i="2"/>
  <c r="C52" i="2"/>
  <c r="B52" i="2"/>
  <c r="E52" i="2" s="1"/>
  <c r="N52" i="2"/>
  <c r="C44" i="2"/>
  <c r="H44" i="2"/>
  <c r="K90" i="2"/>
  <c r="F90" i="2"/>
  <c r="L90" i="2"/>
  <c r="M90" i="2" s="1"/>
  <c r="R90" i="2"/>
  <c r="C90" i="2"/>
  <c r="I90" i="2"/>
  <c r="R74" i="2"/>
  <c r="F74" i="2"/>
  <c r="K58" i="2"/>
  <c r="M58" i="2" s="1"/>
  <c r="F58" i="2"/>
  <c r="K86" i="2"/>
  <c r="B86" i="2"/>
  <c r="H86" i="2"/>
  <c r="N86" i="2"/>
  <c r="C86" i="2"/>
  <c r="I86" i="2"/>
  <c r="C54" i="2"/>
  <c r="B54" i="2"/>
  <c r="N54" i="2"/>
  <c r="K78" i="2"/>
  <c r="R78" i="2"/>
  <c r="L78" i="2"/>
  <c r="M78" i="2" s="1"/>
  <c r="O78" i="2" s="1"/>
  <c r="F78" i="2"/>
  <c r="I78" i="2"/>
  <c r="B6" i="11"/>
  <c r="I6" i="11" s="1"/>
  <c r="D4" i="6"/>
  <c r="J4" i="6"/>
  <c r="C4" i="6"/>
  <c r="B20" i="5"/>
  <c r="I20" i="5" s="1"/>
  <c r="B36" i="5"/>
  <c r="E36" i="5" s="1"/>
  <c r="B23" i="5"/>
  <c r="D23" i="5" s="1"/>
  <c r="B39" i="5"/>
  <c r="F39" i="5" s="1"/>
  <c r="G92" i="2"/>
  <c r="C91" i="2"/>
  <c r="I87" i="2"/>
  <c r="G86" i="2"/>
  <c r="G84" i="2"/>
  <c r="N92" i="2"/>
  <c r="B92" i="2"/>
  <c r="D92" i="2" s="1"/>
  <c r="H91" i="2"/>
  <c r="N90" i="2"/>
  <c r="B90" i="2"/>
  <c r="R87" i="2"/>
  <c r="F87" i="2"/>
  <c r="L86" i="2"/>
  <c r="M86" i="2" s="1"/>
  <c r="H84" i="2"/>
  <c r="C79" i="2"/>
  <c r="H78" i="2"/>
  <c r="I76" i="2"/>
  <c r="L76" i="2"/>
  <c r="I74" i="2"/>
  <c r="L68" i="2"/>
  <c r="C63" i="2"/>
  <c r="H59" i="2"/>
  <c r="H54" i="2"/>
  <c r="H52" i="2"/>
  <c r="N47" i="2"/>
  <c r="B44" i="2"/>
  <c r="R83" i="2"/>
  <c r="L79" i="2"/>
  <c r="M79" i="2" s="1"/>
  <c r="F75" i="2"/>
  <c r="L71" i="2"/>
  <c r="F67" i="2"/>
  <c r="L63" i="2"/>
  <c r="G60" i="2"/>
  <c r="G58" i="2"/>
  <c r="I55" i="2"/>
  <c r="I52" i="2"/>
  <c r="I47" i="2"/>
  <c r="AM362" i="1"/>
  <c r="C70" i="2"/>
  <c r="AA359" i="1"/>
  <c r="AB359" i="1" s="1"/>
  <c r="AC359" i="1" s="1"/>
  <c r="I83" i="2"/>
  <c r="C83" i="2"/>
  <c r="N83" i="2"/>
  <c r="H83" i="2"/>
  <c r="B83" i="2"/>
  <c r="N79" i="2"/>
  <c r="H79" i="2"/>
  <c r="B79" i="2"/>
  <c r="E79" i="2" s="1"/>
  <c r="N75" i="2"/>
  <c r="H75" i="2"/>
  <c r="B75" i="2"/>
  <c r="C75" i="2"/>
  <c r="K75" i="2"/>
  <c r="N71" i="2"/>
  <c r="H71" i="2"/>
  <c r="B71" i="2"/>
  <c r="G71" i="2"/>
  <c r="N67" i="2"/>
  <c r="H67" i="2"/>
  <c r="B67" i="2"/>
  <c r="E67" i="2" s="1"/>
  <c r="C67" i="2"/>
  <c r="K67" i="2"/>
  <c r="N63" i="2"/>
  <c r="H63" i="2"/>
  <c r="B63" i="2"/>
  <c r="E63" i="2" s="1"/>
  <c r="G63" i="2"/>
  <c r="R59" i="2"/>
  <c r="C59" i="2"/>
  <c r="I59" i="2"/>
  <c r="F59" i="2"/>
  <c r="L59" i="2"/>
  <c r="R55" i="2"/>
  <c r="G55" i="2"/>
  <c r="K55" i="2"/>
  <c r="B55" i="2"/>
  <c r="D55" i="2" s="1"/>
  <c r="H55" i="2"/>
  <c r="N55" i="2"/>
  <c r="R51" i="2"/>
  <c r="G51" i="2"/>
  <c r="K51" i="2"/>
  <c r="B51" i="2"/>
  <c r="H51" i="2"/>
  <c r="N51" i="2"/>
  <c r="R47" i="2"/>
  <c r="G47" i="2"/>
  <c r="K47" i="2"/>
  <c r="F47" i="2"/>
  <c r="L47" i="2"/>
  <c r="G68" i="2"/>
  <c r="N68" i="2"/>
  <c r="H68" i="2"/>
  <c r="B68" i="2"/>
  <c r="E68" i="2" s="1"/>
  <c r="R60" i="2"/>
  <c r="C60" i="2"/>
  <c r="I60" i="2"/>
  <c r="B60" i="2"/>
  <c r="H60" i="2"/>
  <c r="N60" i="2"/>
  <c r="R52" i="2"/>
  <c r="G52" i="2"/>
  <c r="K52" i="2"/>
  <c r="F52" i="2"/>
  <c r="L52" i="2"/>
  <c r="R44" i="2"/>
  <c r="G44" i="2"/>
  <c r="K44" i="2"/>
  <c r="F44" i="2"/>
  <c r="L44" i="2"/>
  <c r="K74" i="2"/>
  <c r="M74" i="2" s="1"/>
  <c r="N74" i="2"/>
  <c r="H74" i="2"/>
  <c r="B74" i="2"/>
  <c r="D74" i="2" s="1"/>
  <c r="R58" i="2"/>
  <c r="C58" i="2"/>
  <c r="I58" i="2"/>
  <c r="B58" i="2"/>
  <c r="H58" i="2"/>
  <c r="N58" i="2"/>
  <c r="R54" i="2"/>
  <c r="G54" i="2"/>
  <c r="K54" i="2"/>
  <c r="F54" i="2"/>
  <c r="L54" i="2"/>
  <c r="AV278" i="1"/>
  <c r="AX278" i="1" s="1"/>
  <c r="AV41" i="1"/>
  <c r="AX41" i="1" s="1"/>
  <c r="AA358" i="1"/>
  <c r="AB358" i="1" s="1"/>
  <c r="AC358" i="1" s="1"/>
  <c r="C74" i="2"/>
  <c r="AV923" i="1"/>
  <c r="AX923" i="1" s="1"/>
  <c r="AV922" i="1"/>
  <c r="AX922" i="1" s="1"/>
  <c r="AV918" i="1"/>
  <c r="AX918" i="1" s="1"/>
  <c r="AV917" i="1"/>
  <c r="AX917" i="1" s="1"/>
  <c r="AV915" i="1"/>
  <c r="AX915" i="1" s="1"/>
  <c r="AV914" i="1"/>
  <c r="AX914" i="1" s="1"/>
  <c r="AV913" i="1"/>
  <c r="AX913" i="1" s="1"/>
  <c r="AV910" i="1"/>
  <c r="AX910" i="1" s="1"/>
  <c r="AV909" i="1"/>
  <c r="AX909" i="1" s="1"/>
  <c r="AV907" i="1"/>
  <c r="AX907" i="1" s="1"/>
  <c r="AV906" i="1"/>
  <c r="AX906" i="1" s="1"/>
  <c r="AV903" i="1"/>
  <c r="AX903" i="1" s="1"/>
  <c r="AV902" i="1"/>
  <c r="AX902" i="1" s="1"/>
  <c r="AV901" i="1"/>
  <c r="AX901" i="1" s="1"/>
  <c r="AV899" i="1"/>
  <c r="AX899" i="1" s="1"/>
  <c r="AV898" i="1"/>
  <c r="AX898" i="1" s="1"/>
  <c r="AV897" i="1"/>
  <c r="AX897" i="1" s="1"/>
  <c r="AV894" i="1"/>
  <c r="AX894" i="1" s="1"/>
  <c r="AV893" i="1"/>
  <c r="AX893" i="1" s="1"/>
  <c r="AV890" i="1"/>
  <c r="AX890" i="1" s="1"/>
  <c r="AV886" i="1"/>
  <c r="AX886" i="1" s="1"/>
  <c r="AV885" i="1"/>
  <c r="AX885" i="1" s="1"/>
  <c r="AV883" i="1"/>
  <c r="AX883" i="1" s="1"/>
  <c r="AV882" i="1"/>
  <c r="AX882" i="1" s="1"/>
  <c r="AV878" i="1"/>
  <c r="AX878" i="1" s="1"/>
  <c r="AV874" i="1"/>
  <c r="AX874" i="1" s="1"/>
  <c r="AV871" i="1"/>
  <c r="AX871" i="1" s="1"/>
  <c r="AV870" i="1"/>
  <c r="AX870" i="1" s="1"/>
  <c r="AV866" i="1"/>
  <c r="AX866" i="1" s="1"/>
  <c r="AV862" i="1"/>
  <c r="AX862" i="1" s="1"/>
  <c r="AV859" i="1"/>
  <c r="AX859" i="1" s="1"/>
  <c r="AV853" i="1"/>
  <c r="AX853" i="1" s="1"/>
  <c r="AV852" i="1"/>
  <c r="AX852" i="1" s="1"/>
  <c r="AV849" i="1"/>
  <c r="AX849" i="1" s="1"/>
  <c r="AV312" i="1"/>
  <c r="AX312" i="1" s="1"/>
  <c r="AV227" i="1"/>
  <c r="AX227" i="1" s="1"/>
  <c r="AV201" i="1"/>
  <c r="AX201" i="1" s="1"/>
  <c r="AV177" i="1"/>
  <c r="AX177" i="1" s="1"/>
  <c r="G70" i="2"/>
  <c r="AV860" i="1"/>
  <c r="AX860" i="1" s="1"/>
  <c r="AV847" i="1"/>
  <c r="AX847" i="1" s="1"/>
  <c r="AV844" i="1"/>
  <c r="AX844" i="1" s="1"/>
  <c r="G74" i="2"/>
  <c r="AM356" i="1"/>
  <c r="B6" i="8"/>
  <c r="G6" i="8" s="1"/>
  <c r="B14" i="8"/>
  <c r="B22" i="8"/>
  <c r="I22" i="8" s="1"/>
  <c r="B9" i="8"/>
  <c r="B17" i="8"/>
  <c r="C17" i="8" s="1"/>
  <c r="B25" i="8"/>
  <c r="H25" i="8" s="1"/>
  <c r="D12" i="6"/>
  <c r="B19" i="7"/>
  <c r="C89" i="2"/>
  <c r="I85" i="2"/>
  <c r="R89" i="2"/>
  <c r="F89" i="2"/>
  <c r="L88" i="2"/>
  <c r="M88" i="2" s="1"/>
  <c r="R85" i="2"/>
  <c r="F85" i="2"/>
  <c r="F82" i="2"/>
  <c r="R82" i="2"/>
  <c r="I80" i="2"/>
  <c r="N66" i="2"/>
  <c r="L57" i="2"/>
  <c r="F45" i="2"/>
  <c r="C82" i="2"/>
  <c r="R81" i="2"/>
  <c r="L81" i="2"/>
  <c r="F81" i="2"/>
  <c r="I81" i="2"/>
  <c r="R77" i="2"/>
  <c r="L77" i="2"/>
  <c r="F77" i="2"/>
  <c r="I77" i="2"/>
  <c r="R73" i="2"/>
  <c r="L73" i="2"/>
  <c r="F73" i="2"/>
  <c r="I73" i="2"/>
  <c r="G73" i="2"/>
  <c r="R69" i="2"/>
  <c r="L69" i="2"/>
  <c r="M69" i="2" s="1"/>
  <c r="F69" i="2"/>
  <c r="I69" i="2"/>
  <c r="G69" i="2"/>
  <c r="R65" i="2"/>
  <c r="L65" i="2"/>
  <c r="F65" i="2"/>
  <c r="I65" i="2"/>
  <c r="G65" i="2"/>
  <c r="R61" i="2"/>
  <c r="G61" i="2"/>
  <c r="K61" i="2"/>
  <c r="B61" i="2"/>
  <c r="E61" i="2" s="1"/>
  <c r="H61" i="2"/>
  <c r="N61" i="2"/>
  <c r="R57" i="2"/>
  <c r="G57" i="2"/>
  <c r="K57" i="2"/>
  <c r="B57" i="2"/>
  <c r="E57" i="2" s="1"/>
  <c r="H57" i="2"/>
  <c r="N57" i="2"/>
  <c r="R53" i="2"/>
  <c r="G53" i="2"/>
  <c r="K53" i="2"/>
  <c r="B53" i="2"/>
  <c r="E53" i="2" s="1"/>
  <c r="H53" i="2"/>
  <c r="N53" i="2"/>
  <c r="R49" i="2"/>
  <c r="G49" i="2"/>
  <c r="K49" i="2"/>
  <c r="B49" i="2"/>
  <c r="E49" i="2" s="1"/>
  <c r="H49" i="2"/>
  <c r="N49" i="2"/>
  <c r="R45" i="2"/>
  <c r="G45" i="2"/>
  <c r="K45" i="2"/>
  <c r="B45" i="2"/>
  <c r="E45" i="2" s="1"/>
  <c r="H45" i="2"/>
  <c r="N45" i="2"/>
  <c r="G80" i="2"/>
  <c r="K80" i="2"/>
  <c r="M80" i="2" s="1"/>
  <c r="G72" i="2"/>
  <c r="C72" i="2"/>
  <c r="R72" i="2"/>
  <c r="L72" i="2"/>
  <c r="M72" i="2" s="1"/>
  <c r="F72" i="2"/>
  <c r="I72" i="2"/>
  <c r="G64" i="2"/>
  <c r="K64" i="2"/>
  <c r="R64" i="2"/>
  <c r="L64" i="2"/>
  <c r="M64" i="2" s="1"/>
  <c r="F64" i="2"/>
  <c r="I64" i="2"/>
  <c r="R56" i="2"/>
  <c r="G56" i="2"/>
  <c r="K56" i="2"/>
  <c r="F56" i="2"/>
  <c r="L56" i="2"/>
  <c r="R48" i="2"/>
  <c r="G48" i="2"/>
  <c r="K48" i="2"/>
  <c r="F48" i="2"/>
  <c r="L48" i="2"/>
  <c r="K66" i="2"/>
  <c r="G66" i="2"/>
  <c r="R66" i="2"/>
  <c r="L66" i="2"/>
  <c r="F66" i="2"/>
  <c r="I66" i="2"/>
  <c r="R50" i="2"/>
  <c r="G50" i="2"/>
  <c r="K50" i="2"/>
  <c r="F50" i="2"/>
  <c r="L50" i="2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G89" i="2"/>
  <c r="I88" i="2"/>
  <c r="C88" i="2"/>
  <c r="G85" i="2"/>
  <c r="N89" i="2"/>
  <c r="H89" i="2"/>
  <c r="B89" i="2"/>
  <c r="E89" i="2" s="1"/>
  <c r="N88" i="2"/>
  <c r="H88" i="2"/>
  <c r="B88" i="2"/>
  <c r="E88" i="2" s="1"/>
  <c r="N85" i="2"/>
  <c r="H85" i="2"/>
  <c r="B85" i="2"/>
  <c r="D85" i="2" s="1"/>
  <c r="B82" i="2"/>
  <c r="E82" i="2" s="1"/>
  <c r="H82" i="2"/>
  <c r="N82" i="2"/>
  <c r="K81" i="2"/>
  <c r="C81" i="2"/>
  <c r="B80" i="2"/>
  <c r="D80" i="2" s="1"/>
  <c r="H80" i="2"/>
  <c r="N80" i="2"/>
  <c r="K77" i="2"/>
  <c r="C77" i="2"/>
  <c r="K73" i="2"/>
  <c r="B72" i="2"/>
  <c r="D72" i="2" s="1"/>
  <c r="N72" i="2"/>
  <c r="C69" i="2"/>
  <c r="H66" i="2"/>
  <c r="K65" i="2"/>
  <c r="B64" i="2"/>
  <c r="N64" i="2"/>
  <c r="L61" i="2"/>
  <c r="F57" i="2"/>
  <c r="H56" i="2"/>
  <c r="L53" i="2"/>
  <c r="N50" i="2"/>
  <c r="B50" i="2"/>
  <c r="E50" i="2" s="1"/>
  <c r="F49" i="2"/>
  <c r="H48" i="2"/>
  <c r="L45" i="2"/>
  <c r="B81" i="2"/>
  <c r="E81" i="2" s="1"/>
  <c r="N81" i="2"/>
  <c r="B77" i="2"/>
  <c r="D77" i="2" s="1"/>
  <c r="N77" i="2"/>
  <c r="B73" i="2"/>
  <c r="E73" i="2" s="1"/>
  <c r="N73" i="2"/>
  <c r="B69" i="2"/>
  <c r="E69" i="2" s="1"/>
  <c r="N69" i="2"/>
  <c r="B65" i="2"/>
  <c r="E65" i="2" s="1"/>
  <c r="N65" i="2"/>
  <c r="I61" i="2"/>
  <c r="I57" i="2"/>
  <c r="I56" i="2"/>
  <c r="I53" i="2"/>
  <c r="I50" i="2"/>
  <c r="I49" i="2"/>
  <c r="I48" i="2"/>
  <c r="I45" i="2"/>
  <c r="G82" i="2"/>
  <c r="C80" i="2"/>
  <c r="C64" i="2"/>
  <c r="K76" i="2"/>
  <c r="K68" i="2"/>
  <c r="AM354" i="1"/>
  <c r="C68" i="2"/>
  <c r="AV479" i="1"/>
  <c r="AX479" i="1" s="1"/>
  <c r="AB351" i="1"/>
  <c r="AC351" i="1" s="1"/>
  <c r="AB352" i="1"/>
  <c r="AC352" i="1" s="1"/>
  <c r="AA350" i="1"/>
  <c r="AB350" i="1" s="1"/>
  <c r="AC350" i="1" s="1"/>
  <c r="AM350" i="1"/>
  <c r="AV850" i="1"/>
  <c r="AX850" i="1" s="1"/>
  <c r="AV846" i="1"/>
  <c r="AX846" i="1" s="1"/>
  <c r="AV121" i="1"/>
  <c r="AX121" i="1" s="1"/>
  <c r="AV119" i="1"/>
  <c r="AX119" i="1" s="1"/>
  <c r="AV101" i="1"/>
  <c r="AX101" i="1" s="1"/>
  <c r="AV99" i="1"/>
  <c r="AX99" i="1" s="1"/>
  <c r="AV8" i="1"/>
  <c r="AX8" i="1" s="1"/>
  <c r="AV858" i="1"/>
  <c r="AX858" i="1" s="1"/>
  <c r="H12" i="6"/>
  <c r="G12" i="6"/>
  <c r="C12" i="6"/>
  <c r="AV854" i="1"/>
  <c r="AX854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25" i="5"/>
  <c r="J25" i="5" s="1"/>
  <c r="B21" i="5"/>
  <c r="J21" i="5" s="1"/>
  <c r="B17" i="5"/>
  <c r="J17" i="5" s="1"/>
  <c r="B42" i="5"/>
  <c r="G42" i="5" s="1"/>
  <c r="B38" i="5"/>
  <c r="G38" i="5" s="1"/>
  <c r="B34" i="5"/>
  <c r="G34" i="5" s="1"/>
  <c r="B30" i="5"/>
  <c r="G30" i="5" s="1"/>
  <c r="B26" i="5"/>
  <c r="G26" i="5" s="1"/>
  <c r="B22" i="5"/>
  <c r="G22" i="5" s="1"/>
  <c r="B18" i="5"/>
  <c r="G18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E12" i="6"/>
  <c r="J12" i="6"/>
  <c r="B24" i="5"/>
  <c r="G24" i="5" s="1"/>
  <c r="B32" i="5"/>
  <c r="G32" i="5" s="1"/>
  <c r="B40" i="5"/>
  <c r="G40" i="5" s="1"/>
  <c r="B19" i="5"/>
  <c r="H19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V34" i="1"/>
  <c r="AX34" i="1" s="1"/>
  <c r="AV921" i="1"/>
  <c r="AX921" i="1" s="1"/>
  <c r="AV920" i="1"/>
  <c r="AX920" i="1" s="1"/>
  <c r="AV919" i="1"/>
  <c r="AX919" i="1" s="1"/>
  <c r="AV916" i="1"/>
  <c r="AX916" i="1" s="1"/>
  <c r="AV912" i="1"/>
  <c r="AX912" i="1" s="1"/>
  <c r="AV911" i="1"/>
  <c r="AX911" i="1" s="1"/>
  <c r="AV908" i="1"/>
  <c r="AX908" i="1" s="1"/>
  <c r="AV905" i="1"/>
  <c r="AX905" i="1" s="1"/>
  <c r="AV904" i="1"/>
  <c r="AX904" i="1" s="1"/>
  <c r="AV900" i="1"/>
  <c r="AX900" i="1" s="1"/>
  <c r="AV896" i="1"/>
  <c r="AX896" i="1" s="1"/>
  <c r="AV895" i="1"/>
  <c r="AX895" i="1" s="1"/>
  <c r="AV892" i="1"/>
  <c r="AX892" i="1" s="1"/>
  <c r="AV891" i="1"/>
  <c r="AX891" i="1" s="1"/>
  <c r="AV889" i="1"/>
  <c r="AX889" i="1" s="1"/>
  <c r="AV888" i="1"/>
  <c r="AX888" i="1" s="1"/>
  <c r="AV887" i="1"/>
  <c r="AX887" i="1" s="1"/>
  <c r="AV884" i="1"/>
  <c r="AX884" i="1" s="1"/>
  <c r="AV881" i="1"/>
  <c r="AX881" i="1" s="1"/>
  <c r="AV880" i="1"/>
  <c r="AX880" i="1" s="1"/>
  <c r="AV879" i="1"/>
  <c r="AX879" i="1" s="1"/>
  <c r="AV877" i="1"/>
  <c r="AX877" i="1" s="1"/>
  <c r="AV876" i="1"/>
  <c r="AX876" i="1" s="1"/>
  <c r="AV875" i="1"/>
  <c r="AX875" i="1" s="1"/>
  <c r="AV873" i="1"/>
  <c r="AX873" i="1" s="1"/>
  <c r="AV872" i="1"/>
  <c r="AX872" i="1" s="1"/>
  <c r="AV869" i="1"/>
  <c r="AX869" i="1" s="1"/>
  <c r="AV868" i="1"/>
  <c r="AX868" i="1" s="1"/>
  <c r="AV867" i="1"/>
  <c r="AX867" i="1" s="1"/>
  <c r="AV865" i="1"/>
  <c r="AX865" i="1" s="1"/>
  <c r="AV864" i="1"/>
  <c r="AX864" i="1" s="1"/>
  <c r="AV863" i="1"/>
  <c r="AX863" i="1" s="1"/>
  <c r="AV861" i="1"/>
  <c r="AX861" i="1" s="1"/>
  <c r="AV857" i="1"/>
  <c r="AX857" i="1" s="1"/>
  <c r="AV851" i="1"/>
  <c r="AX851" i="1" s="1"/>
  <c r="AV845" i="1"/>
  <c r="AX845" i="1" s="1"/>
  <c r="AV211" i="1"/>
  <c r="AX211" i="1" s="1"/>
  <c r="AV209" i="1"/>
  <c r="AX209" i="1" s="1"/>
  <c r="AV189" i="1"/>
  <c r="AX189" i="1" s="1"/>
  <c r="AV111" i="1"/>
  <c r="AX111" i="1" s="1"/>
  <c r="AV254" i="1"/>
  <c r="AX254" i="1" s="1"/>
  <c r="AV855" i="1"/>
  <c r="AX855" i="1" s="1"/>
  <c r="AV843" i="1"/>
  <c r="AX843" i="1" s="1"/>
  <c r="AV508" i="1"/>
  <c r="AX508" i="1" s="1"/>
  <c r="O93" i="2"/>
  <c r="P93" i="2" s="1"/>
  <c r="Q93" i="2" s="1"/>
  <c r="AV842" i="1"/>
  <c r="AX842" i="1" s="1"/>
  <c r="AV840" i="1"/>
  <c r="AX840" i="1" s="1"/>
  <c r="AV838" i="1"/>
  <c r="AX838" i="1" s="1"/>
  <c r="AV836" i="1"/>
  <c r="AX836" i="1" s="1"/>
  <c r="AV834" i="1"/>
  <c r="AX834" i="1" s="1"/>
  <c r="AV832" i="1"/>
  <c r="AX832" i="1" s="1"/>
  <c r="AV830" i="1"/>
  <c r="AX830" i="1" s="1"/>
  <c r="AV828" i="1"/>
  <c r="AX828" i="1" s="1"/>
  <c r="AV826" i="1"/>
  <c r="AX826" i="1" s="1"/>
  <c r="AV824" i="1"/>
  <c r="AX824" i="1" s="1"/>
  <c r="AV822" i="1"/>
  <c r="AX822" i="1" s="1"/>
  <c r="AV820" i="1"/>
  <c r="AX820" i="1" s="1"/>
  <c r="AV818" i="1"/>
  <c r="AX818" i="1" s="1"/>
  <c r="AV816" i="1"/>
  <c r="AX816" i="1" s="1"/>
  <c r="AV814" i="1"/>
  <c r="AX814" i="1" s="1"/>
  <c r="AV812" i="1"/>
  <c r="AX812" i="1" s="1"/>
  <c r="AV810" i="1"/>
  <c r="AX810" i="1" s="1"/>
  <c r="AV808" i="1"/>
  <c r="AX808" i="1" s="1"/>
  <c r="AV806" i="1"/>
  <c r="AX806" i="1" s="1"/>
  <c r="AV804" i="1"/>
  <c r="AX804" i="1" s="1"/>
  <c r="AV802" i="1"/>
  <c r="AX802" i="1" s="1"/>
  <c r="AV800" i="1"/>
  <c r="AX800" i="1" s="1"/>
  <c r="AV798" i="1"/>
  <c r="AX798" i="1" s="1"/>
  <c r="AV796" i="1"/>
  <c r="AX796" i="1" s="1"/>
  <c r="AV794" i="1"/>
  <c r="AX794" i="1" s="1"/>
  <c r="AV792" i="1"/>
  <c r="AX792" i="1" s="1"/>
  <c r="AV436" i="1"/>
  <c r="AX436" i="1" s="1"/>
  <c r="AV432" i="1"/>
  <c r="AX432" i="1" s="1"/>
  <c r="AV428" i="1"/>
  <c r="AX428" i="1" s="1"/>
  <c r="AV388" i="1"/>
  <c r="AX388" i="1" s="1"/>
  <c r="AV384" i="1"/>
  <c r="AX384" i="1" s="1"/>
  <c r="AV372" i="1"/>
  <c r="AX372" i="1" s="1"/>
  <c r="AV79" i="1"/>
  <c r="AX79" i="1" s="1"/>
  <c r="AV790" i="1"/>
  <c r="AX790" i="1" s="1"/>
  <c r="AV786" i="1"/>
  <c r="AX786" i="1" s="1"/>
  <c r="AV782" i="1"/>
  <c r="AX782" i="1" s="1"/>
  <c r="AV778" i="1"/>
  <c r="AX778" i="1" s="1"/>
  <c r="AV774" i="1"/>
  <c r="AX774" i="1" s="1"/>
  <c r="AV770" i="1"/>
  <c r="AX770" i="1" s="1"/>
  <c r="AV766" i="1"/>
  <c r="AX766" i="1" s="1"/>
  <c r="AV762" i="1"/>
  <c r="AX762" i="1" s="1"/>
  <c r="AV758" i="1"/>
  <c r="AX758" i="1" s="1"/>
  <c r="AV754" i="1"/>
  <c r="AX754" i="1" s="1"/>
  <c r="AV750" i="1"/>
  <c r="AX750" i="1" s="1"/>
  <c r="AV746" i="1"/>
  <c r="AX746" i="1" s="1"/>
  <c r="AV742" i="1"/>
  <c r="AX742" i="1" s="1"/>
  <c r="AV714" i="1"/>
  <c r="AX714" i="1" s="1"/>
  <c r="AV712" i="1"/>
  <c r="AX712" i="1" s="1"/>
  <c r="AV710" i="1"/>
  <c r="AX710" i="1" s="1"/>
  <c r="AV708" i="1"/>
  <c r="AX708" i="1" s="1"/>
  <c r="AV706" i="1"/>
  <c r="AX706" i="1" s="1"/>
  <c r="AV704" i="1"/>
  <c r="AX704" i="1" s="1"/>
  <c r="AV702" i="1"/>
  <c r="AX702" i="1" s="1"/>
  <c r="AV700" i="1"/>
  <c r="AX700" i="1" s="1"/>
  <c r="AV696" i="1"/>
  <c r="AX696" i="1" s="1"/>
  <c r="AV692" i="1"/>
  <c r="AX692" i="1" s="1"/>
  <c r="AV688" i="1"/>
  <c r="AX688" i="1" s="1"/>
  <c r="AV684" i="1"/>
  <c r="AX684" i="1" s="1"/>
  <c r="AV680" i="1"/>
  <c r="AX680" i="1" s="1"/>
  <c r="AV676" i="1"/>
  <c r="AX676" i="1" s="1"/>
  <c r="AV672" i="1"/>
  <c r="AX672" i="1" s="1"/>
  <c r="AV668" i="1"/>
  <c r="AX668" i="1" s="1"/>
  <c r="AV664" i="1"/>
  <c r="AX664" i="1" s="1"/>
  <c r="AV660" i="1"/>
  <c r="AX660" i="1" s="1"/>
  <c r="AV656" i="1"/>
  <c r="AX656" i="1" s="1"/>
  <c r="AV652" i="1"/>
  <c r="AX652" i="1" s="1"/>
  <c r="AV648" i="1"/>
  <c r="AX648" i="1" s="1"/>
  <c r="AV644" i="1"/>
  <c r="AX644" i="1" s="1"/>
  <c r="AV640" i="1"/>
  <c r="AX640" i="1" s="1"/>
  <c r="AV636" i="1"/>
  <c r="AX636" i="1" s="1"/>
  <c r="AV632" i="1"/>
  <c r="AX632" i="1" s="1"/>
  <c r="AV628" i="1"/>
  <c r="AX628" i="1" s="1"/>
  <c r="AV624" i="1"/>
  <c r="AX624" i="1" s="1"/>
  <c r="AV620" i="1"/>
  <c r="AX620" i="1" s="1"/>
  <c r="AV616" i="1"/>
  <c r="AX616" i="1" s="1"/>
  <c r="AV612" i="1"/>
  <c r="AX612" i="1" s="1"/>
  <c r="AV608" i="1"/>
  <c r="AX608" i="1" s="1"/>
  <c r="AV604" i="1"/>
  <c r="AX604" i="1" s="1"/>
  <c r="AV600" i="1"/>
  <c r="AX600" i="1" s="1"/>
  <c r="AV596" i="1"/>
  <c r="AX596" i="1" s="1"/>
  <c r="AV592" i="1"/>
  <c r="AX592" i="1" s="1"/>
  <c r="AV588" i="1"/>
  <c r="AX588" i="1" s="1"/>
  <c r="AV584" i="1"/>
  <c r="AX584" i="1" s="1"/>
  <c r="AV580" i="1"/>
  <c r="AX580" i="1" s="1"/>
  <c r="AV576" i="1"/>
  <c r="AX576" i="1" s="1"/>
  <c r="AV572" i="1"/>
  <c r="AX572" i="1" s="1"/>
  <c r="AV568" i="1"/>
  <c r="AX568" i="1" s="1"/>
  <c r="AV564" i="1"/>
  <c r="AX564" i="1" s="1"/>
  <c r="AV560" i="1"/>
  <c r="AX560" i="1" s="1"/>
  <c r="AV556" i="1"/>
  <c r="AX556" i="1" s="1"/>
  <c r="AV552" i="1"/>
  <c r="AX552" i="1" s="1"/>
  <c r="AV548" i="1"/>
  <c r="AX548" i="1" s="1"/>
  <c r="AV544" i="1"/>
  <c r="AX544" i="1" s="1"/>
  <c r="AV540" i="1"/>
  <c r="AX540" i="1" s="1"/>
  <c r="AV536" i="1"/>
  <c r="AX536" i="1" s="1"/>
  <c r="AV532" i="1"/>
  <c r="AX532" i="1" s="1"/>
  <c r="AV528" i="1"/>
  <c r="AX528" i="1" s="1"/>
  <c r="AV524" i="1"/>
  <c r="AX524" i="1" s="1"/>
  <c r="AV520" i="1"/>
  <c r="AX520" i="1" s="1"/>
  <c r="AV516" i="1"/>
  <c r="AX516" i="1" s="1"/>
  <c r="AV737" i="1"/>
  <c r="AX737" i="1" s="1"/>
  <c r="AV736" i="1"/>
  <c r="AX736" i="1" s="1"/>
  <c r="AV735" i="1"/>
  <c r="AX735" i="1" s="1"/>
  <c r="AV734" i="1"/>
  <c r="AX734" i="1" s="1"/>
  <c r="AV733" i="1"/>
  <c r="AX733" i="1" s="1"/>
  <c r="AV732" i="1"/>
  <c r="AX732" i="1" s="1"/>
  <c r="AV731" i="1"/>
  <c r="AX731" i="1" s="1"/>
  <c r="AV730" i="1"/>
  <c r="AX730" i="1" s="1"/>
  <c r="AV729" i="1"/>
  <c r="AX729" i="1" s="1"/>
  <c r="AV728" i="1"/>
  <c r="AX728" i="1" s="1"/>
  <c r="AV727" i="1"/>
  <c r="AX727" i="1" s="1"/>
  <c r="AV726" i="1"/>
  <c r="AX726" i="1" s="1"/>
  <c r="AV725" i="1"/>
  <c r="AX725" i="1" s="1"/>
  <c r="AV724" i="1"/>
  <c r="AX724" i="1" s="1"/>
  <c r="AV723" i="1"/>
  <c r="AX723" i="1" s="1"/>
  <c r="AV722" i="1"/>
  <c r="AX722" i="1" s="1"/>
  <c r="AV721" i="1"/>
  <c r="AX721" i="1" s="1"/>
  <c r="AV720" i="1"/>
  <c r="AX720" i="1" s="1"/>
  <c r="AV719" i="1"/>
  <c r="AX719" i="1" s="1"/>
  <c r="AV718" i="1"/>
  <c r="AX718" i="1" s="1"/>
  <c r="AV717" i="1"/>
  <c r="AX717" i="1" s="1"/>
  <c r="AV716" i="1"/>
  <c r="AX716" i="1" s="1"/>
  <c r="AV715" i="1"/>
  <c r="AX715" i="1" s="1"/>
  <c r="AV337" i="1"/>
  <c r="AX337" i="1" s="1"/>
  <c r="AV335" i="1"/>
  <c r="AX335" i="1" s="1"/>
  <c r="AV333" i="1"/>
  <c r="AX333" i="1" s="1"/>
  <c r="AV329" i="1"/>
  <c r="AX329" i="1" s="1"/>
  <c r="AV323" i="1"/>
  <c r="AX323" i="1" s="1"/>
  <c r="AV301" i="1"/>
  <c r="AX301" i="1" s="1"/>
  <c r="AV236" i="1"/>
  <c r="AX236" i="1" s="1"/>
  <c r="AV220" i="1"/>
  <c r="AX220" i="1" s="1"/>
  <c r="AV218" i="1"/>
  <c r="AX218" i="1" s="1"/>
  <c r="AV216" i="1"/>
  <c r="AX216" i="1" s="1"/>
  <c r="AV214" i="1"/>
  <c r="AX214" i="1" s="1"/>
  <c r="AV206" i="1"/>
  <c r="AX206" i="1" s="1"/>
  <c r="AV204" i="1"/>
  <c r="AX204" i="1" s="1"/>
  <c r="AV166" i="1"/>
  <c r="AX166" i="1" s="1"/>
  <c r="AV158" i="1"/>
  <c r="AX158" i="1" s="1"/>
  <c r="AV146" i="1"/>
  <c r="AX146" i="1" s="1"/>
  <c r="AV136" i="1"/>
  <c r="AX136" i="1" s="1"/>
  <c r="AV128" i="1"/>
  <c r="AX128" i="1" s="1"/>
  <c r="AV116" i="1"/>
  <c r="AX116" i="1" s="1"/>
  <c r="AV106" i="1"/>
  <c r="AX106" i="1" s="1"/>
  <c r="AV17" i="1"/>
  <c r="AX17" i="1" s="1"/>
  <c r="AB336" i="1"/>
  <c r="AB334" i="1"/>
  <c r="AB332" i="1"/>
  <c r="AC332" i="1" s="1"/>
  <c r="AB330" i="1"/>
  <c r="AB328" i="1"/>
  <c r="AC328" i="1" s="1"/>
  <c r="AB326" i="1"/>
  <c r="AC326" i="1" s="1"/>
  <c r="AB324" i="1"/>
  <c r="AB322" i="1"/>
  <c r="AC322" i="1" s="1"/>
  <c r="AB320" i="1"/>
  <c r="AC320" i="1" s="1"/>
  <c r="AB318" i="1"/>
  <c r="AC318" i="1" s="1"/>
  <c r="AB316" i="1"/>
  <c r="AC316" i="1" s="1"/>
  <c r="AB314" i="1"/>
  <c r="AC314" i="1" s="1"/>
  <c r="AB310" i="1"/>
  <c r="AC310" i="1" s="1"/>
  <c r="AB308" i="1"/>
  <c r="AC308" i="1" s="1"/>
  <c r="AB306" i="1"/>
  <c r="AC306" i="1" s="1"/>
  <c r="AB304" i="1"/>
  <c r="AC304" i="1" s="1"/>
  <c r="AB302" i="1"/>
  <c r="AB300" i="1"/>
  <c r="AC300" i="1" s="1"/>
  <c r="AB298" i="1"/>
  <c r="AC298" i="1" s="1"/>
  <c r="AB296" i="1"/>
  <c r="AC296" i="1" s="1"/>
  <c r="AB294" i="1"/>
  <c r="AC294" i="1" s="1"/>
  <c r="I3" i="17"/>
  <c r="J3" i="17"/>
  <c r="H3" i="17"/>
  <c r="F3" i="17"/>
  <c r="D3" i="17"/>
  <c r="G3" i="17"/>
  <c r="C3" i="17"/>
  <c r="E3" i="17"/>
  <c r="I13" i="17"/>
  <c r="G13" i="17"/>
  <c r="E13" i="17"/>
  <c r="C13" i="17"/>
  <c r="H13" i="17"/>
  <c r="D13" i="17"/>
  <c r="J13" i="17"/>
  <c r="F13" i="17"/>
  <c r="I21" i="17"/>
  <c r="G21" i="17"/>
  <c r="E21" i="17"/>
  <c r="C21" i="17"/>
  <c r="H21" i="17"/>
  <c r="D21" i="17"/>
  <c r="J21" i="17"/>
  <c r="F21" i="17"/>
  <c r="I11" i="17"/>
  <c r="G11" i="17"/>
  <c r="E11" i="17"/>
  <c r="C11" i="17"/>
  <c r="J11" i="17"/>
  <c r="F11" i="17"/>
  <c r="H11" i="17"/>
  <c r="D11" i="17"/>
  <c r="I19" i="17"/>
  <c r="G19" i="17"/>
  <c r="E19" i="17"/>
  <c r="C19" i="17"/>
  <c r="J19" i="17"/>
  <c r="F19" i="17"/>
  <c r="H19" i="17"/>
  <c r="D19" i="17"/>
  <c r="J20" i="17"/>
  <c r="H20" i="17"/>
  <c r="F20" i="17"/>
  <c r="D20" i="17"/>
  <c r="I20" i="17"/>
  <c r="K20" i="17" s="1"/>
  <c r="E20" i="17"/>
  <c r="G20" i="17"/>
  <c r="C20" i="17"/>
  <c r="B49" i="13"/>
  <c r="B47" i="13"/>
  <c r="B50" i="13"/>
  <c r="B46" i="13"/>
  <c r="B45" i="13"/>
  <c r="B43" i="13"/>
  <c r="B41" i="13"/>
  <c r="B39" i="13"/>
  <c r="B37" i="13"/>
  <c r="B35" i="13"/>
  <c r="B33" i="13"/>
  <c r="B31" i="13"/>
  <c r="B48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9" i="13"/>
  <c r="B25" i="13"/>
  <c r="B21" i="13"/>
  <c r="B19" i="13"/>
  <c r="B17" i="13"/>
  <c r="B15" i="13"/>
  <c r="B13" i="13"/>
  <c r="B11" i="13"/>
  <c r="B9" i="13"/>
  <c r="B7" i="13"/>
  <c r="B5" i="13"/>
  <c r="B27" i="13"/>
  <c r="B23" i="13"/>
  <c r="B20" i="13"/>
  <c r="B18" i="13"/>
  <c r="B16" i="13"/>
  <c r="B14" i="13"/>
  <c r="B12" i="13"/>
  <c r="B10" i="13"/>
  <c r="B8" i="13"/>
  <c r="B6" i="13"/>
  <c r="B4" i="13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I15" i="6"/>
  <c r="G15" i="6"/>
  <c r="E15" i="6"/>
  <c r="C15" i="6"/>
  <c r="J15" i="6"/>
  <c r="H15" i="6"/>
  <c r="F15" i="6"/>
  <c r="D15" i="6"/>
  <c r="E91" i="2"/>
  <c r="D91" i="2"/>
  <c r="J25" i="4"/>
  <c r="H25" i="4"/>
  <c r="F25" i="4"/>
  <c r="D25" i="4"/>
  <c r="I25" i="4"/>
  <c r="G25" i="4"/>
  <c r="E25" i="4"/>
  <c r="C25" i="4"/>
  <c r="J27" i="4"/>
  <c r="H27" i="4"/>
  <c r="F27" i="4"/>
  <c r="D27" i="4"/>
  <c r="I27" i="4"/>
  <c r="K27" i="4" s="1"/>
  <c r="G27" i="4"/>
  <c r="E27" i="4"/>
  <c r="C27" i="4"/>
  <c r="J31" i="4"/>
  <c r="H31" i="4"/>
  <c r="F31" i="4"/>
  <c r="D31" i="4"/>
  <c r="I31" i="4"/>
  <c r="K31" i="4" s="1"/>
  <c r="E31" i="4"/>
  <c r="G31" i="4"/>
  <c r="C31" i="4"/>
  <c r="J33" i="4"/>
  <c r="H33" i="4"/>
  <c r="F33" i="4"/>
  <c r="D33" i="4"/>
  <c r="I33" i="4"/>
  <c r="E33" i="4"/>
  <c r="G33" i="4"/>
  <c r="C33" i="4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K41" i="4" s="1"/>
  <c r="E41" i="4"/>
  <c r="G41" i="4"/>
  <c r="C41" i="4"/>
  <c r="J43" i="4"/>
  <c r="H43" i="4"/>
  <c r="F43" i="4"/>
  <c r="D43" i="4"/>
  <c r="I43" i="4"/>
  <c r="K43" i="4" s="1"/>
  <c r="E43" i="4"/>
  <c r="G43" i="4"/>
  <c r="C43" i="4"/>
  <c r="J45" i="4"/>
  <c r="H45" i="4"/>
  <c r="F45" i="4"/>
  <c r="D45" i="4"/>
  <c r="I45" i="4"/>
  <c r="K45" i="4" s="1"/>
  <c r="E45" i="4"/>
  <c r="G45" i="4"/>
  <c r="C45" i="4"/>
  <c r="J47" i="4"/>
  <c r="H47" i="4"/>
  <c r="F47" i="4"/>
  <c r="D47" i="4"/>
  <c r="I47" i="4"/>
  <c r="K47" i="4" s="1"/>
  <c r="E47" i="4"/>
  <c r="G47" i="4"/>
  <c r="C47" i="4"/>
  <c r="J51" i="4"/>
  <c r="H51" i="4"/>
  <c r="F51" i="4"/>
  <c r="D51" i="4"/>
  <c r="I51" i="4"/>
  <c r="K51" i="4" s="1"/>
  <c r="E51" i="4"/>
  <c r="G51" i="4"/>
  <c r="C51" i="4"/>
  <c r="I5" i="17"/>
  <c r="G5" i="17"/>
  <c r="E5" i="17"/>
  <c r="C5" i="17"/>
  <c r="J5" i="17"/>
  <c r="H5" i="17"/>
  <c r="F5" i="17"/>
  <c r="D5" i="17"/>
  <c r="I9" i="17"/>
  <c r="G9" i="17"/>
  <c r="E9" i="17"/>
  <c r="C9" i="17"/>
  <c r="J9" i="17"/>
  <c r="H9" i="17"/>
  <c r="F9" i="17"/>
  <c r="D9" i="17"/>
  <c r="I17" i="17"/>
  <c r="G17" i="17"/>
  <c r="E17" i="17"/>
  <c r="C17" i="17"/>
  <c r="H17" i="17"/>
  <c r="D17" i="17"/>
  <c r="J17" i="17"/>
  <c r="F17" i="17"/>
  <c r="J4" i="17"/>
  <c r="H4" i="17"/>
  <c r="F4" i="17"/>
  <c r="D4" i="17"/>
  <c r="I4" i="17"/>
  <c r="K4" i="17" s="1"/>
  <c r="G4" i="17"/>
  <c r="E4" i="17"/>
  <c r="C4" i="17"/>
  <c r="J8" i="17"/>
  <c r="H8" i="17"/>
  <c r="F8" i="17"/>
  <c r="D8" i="17"/>
  <c r="I8" i="17"/>
  <c r="G8" i="17"/>
  <c r="E8" i="17"/>
  <c r="C8" i="17"/>
  <c r="I15" i="17"/>
  <c r="G15" i="17"/>
  <c r="E15" i="17"/>
  <c r="C15" i="17"/>
  <c r="J15" i="17"/>
  <c r="F15" i="17"/>
  <c r="H15" i="17"/>
  <c r="D15" i="17"/>
  <c r="J10" i="17"/>
  <c r="H10" i="17"/>
  <c r="F10" i="17"/>
  <c r="D10" i="17"/>
  <c r="G10" i="17"/>
  <c r="C10" i="17"/>
  <c r="I10" i="17"/>
  <c r="K10" i="17" s="1"/>
  <c r="E10" i="17"/>
  <c r="J14" i="17"/>
  <c r="H14" i="17"/>
  <c r="F14" i="17"/>
  <c r="D14" i="17"/>
  <c r="G14" i="17"/>
  <c r="C14" i="17"/>
  <c r="I14" i="17"/>
  <c r="E14" i="17"/>
  <c r="J18" i="17"/>
  <c r="H18" i="17"/>
  <c r="F18" i="17"/>
  <c r="D18" i="17"/>
  <c r="G18" i="17"/>
  <c r="C18" i="17"/>
  <c r="I18" i="17"/>
  <c r="K18" i="17" s="1"/>
  <c r="E18" i="17"/>
  <c r="J22" i="17"/>
  <c r="H22" i="17"/>
  <c r="F22" i="17"/>
  <c r="D22" i="17"/>
  <c r="G22" i="17"/>
  <c r="C22" i="17"/>
  <c r="I22" i="17"/>
  <c r="K22" i="17" s="1"/>
  <c r="E22" i="17"/>
  <c r="J22" i="14"/>
  <c r="H22" i="14"/>
  <c r="F22" i="14"/>
  <c r="D22" i="14"/>
  <c r="I22" i="14"/>
  <c r="K22" i="14" s="1"/>
  <c r="G22" i="14"/>
  <c r="E22" i="14"/>
  <c r="C22" i="14"/>
  <c r="B7" i="12"/>
  <c r="B5" i="12"/>
  <c r="B3" i="12"/>
  <c r="B8" i="12"/>
  <c r="B6" i="12"/>
  <c r="B4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6" i="6"/>
  <c r="G6" i="6"/>
  <c r="E6" i="6"/>
  <c r="C6" i="6"/>
  <c r="J6" i="6"/>
  <c r="F6" i="6"/>
  <c r="H6" i="6"/>
  <c r="D6" i="6"/>
  <c r="J5" i="6"/>
  <c r="H5" i="6"/>
  <c r="F5" i="6"/>
  <c r="D5" i="6"/>
  <c r="G5" i="6"/>
  <c r="C5" i="6"/>
  <c r="I5" i="6"/>
  <c r="K5" i="6" s="1"/>
  <c r="E5" i="6"/>
  <c r="J9" i="6"/>
  <c r="H9" i="6"/>
  <c r="F9" i="6"/>
  <c r="D9" i="6"/>
  <c r="G9" i="6"/>
  <c r="C9" i="6"/>
  <c r="I9" i="6"/>
  <c r="E9" i="6"/>
  <c r="I13" i="6"/>
  <c r="G13" i="6"/>
  <c r="E13" i="6"/>
  <c r="C13" i="6"/>
  <c r="J13" i="6"/>
  <c r="H13" i="6"/>
  <c r="F13" i="6"/>
  <c r="D13" i="6"/>
  <c r="I17" i="6"/>
  <c r="G17" i="6"/>
  <c r="E17" i="6"/>
  <c r="C17" i="6"/>
  <c r="J17" i="6"/>
  <c r="H17" i="6"/>
  <c r="F17" i="6"/>
  <c r="D17" i="6"/>
  <c r="I21" i="6"/>
  <c r="G21" i="6"/>
  <c r="E21" i="6"/>
  <c r="C21" i="6"/>
  <c r="J21" i="6"/>
  <c r="H21" i="6"/>
  <c r="F21" i="6"/>
  <c r="D21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K20" i="6" s="1"/>
  <c r="G20" i="6"/>
  <c r="E20" i="6"/>
  <c r="C20" i="6"/>
  <c r="K8" i="6"/>
  <c r="I49" i="5"/>
  <c r="G49" i="5"/>
  <c r="E49" i="5"/>
  <c r="C49" i="5"/>
  <c r="J49" i="5"/>
  <c r="F49" i="5"/>
  <c r="H49" i="5"/>
  <c r="D49" i="5"/>
  <c r="I6" i="7"/>
  <c r="G6" i="7"/>
  <c r="E6" i="7"/>
  <c r="C6" i="7"/>
  <c r="H6" i="7"/>
  <c r="D6" i="7"/>
  <c r="J6" i="7"/>
  <c r="F6" i="7"/>
  <c r="E84" i="2"/>
  <c r="D84" i="2"/>
  <c r="J22" i="4"/>
  <c r="H22" i="4"/>
  <c r="F22" i="4"/>
  <c r="D22" i="4"/>
  <c r="I22" i="4"/>
  <c r="K22" i="4" s="1"/>
  <c r="G22" i="4"/>
  <c r="E22" i="4"/>
  <c r="C22" i="4"/>
  <c r="J24" i="4"/>
  <c r="H24" i="4"/>
  <c r="F24" i="4"/>
  <c r="D24" i="4"/>
  <c r="I24" i="4"/>
  <c r="K24" i="4" s="1"/>
  <c r="G24" i="4"/>
  <c r="E24" i="4"/>
  <c r="C24" i="4"/>
  <c r="J26" i="4"/>
  <c r="H26" i="4"/>
  <c r="F26" i="4"/>
  <c r="D26" i="4"/>
  <c r="I26" i="4"/>
  <c r="G26" i="4"/>
  <c r="E26" i="4"/>
  <c r="C26" i="4"/>
  <c r="J28" i="4"/>
  <c r="H28" i="4"/>
  <c r="F28" i="4"/>
  <c r="D28" i="4"/>
  <c r="I28" i="4"/>
  <c r="K28" i="4" s="1"/>
  <c r="G28" i="4"/>
  <c r="E28" i="4"/>
  <c r="C28" i="4"/>
  <c r="J30" i="4"/>
  <c r="H30" i="4"/>
  <c r="F30" i="4"/>
  <c r="D30" i="4"/>
  <c r="G30" i="4"/>
  <c r="C30" i="4"/>
  <c r="I30" i="4"/>
  <c r="K30" i="4" s="1"/>
  <c r="E30" i="4"/>
  <c r="J32" i="4"/>
  <c r="H32" i="4"/>
  <c r="F32" i="4"/>
  <c r="D32" i="4"/>
  <c r="G32" i="4"/>
  <c r="C32" i="4"/>
  <c r="I32" i="4"/>
  <c r="K32" i="4" s="1"/>
  <c r="E32" i="4"/>
  <c r="J34" i="4"/>
  <c r="H34" i="4"/>
  <c r="F34" i="4"/>
  <c r="D34" i="4"/>
  <c r="G34" i="4"/>
  <c r="C34" i="4"/>
  <c r="I34" i="4"/>
  <c r="K34" i="4" s="1"/>
  <c r="E34" i="4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K44" i="4" s="1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K50" i="4" s="1"/>
  <c r="E50" i="4"/>
  <c r="J52" i="4"/>
  <c r="H52" i="4"/>
  <c r="F52" i="4"/>
  <c r="D52" i="4"/>
  <c r="G52" i="4"/>
  <c r="C52" i="4"/>
  <c r="I52" i="4"/>
  <c r="E52" i="4"/>
  <c r="AV841" i="1"/>
  <c r="AX841" i="1" s="1"/>
  <c r="AV839" i="1"/>
  <c r="AX839" i="1" s="1"/>
  <c r="AV837" i="1"/>
  <c r="AX837" i="1" s="1"/>
  <c r="AV835" i="1"/>
  <c r="AX835" i="1" s="1"/>
  <c r="AV833" i="1"/>
  <c r="AX833" i="1" s="1"/>
  <c r="AV831" i="1"/>
  <c r="AX831" i="1" s="1"/>
  <c r="AV829" i="1"/>
  <c r="AX829" i="1" s="1"/>
  <c r="AV827" i="1"/>
  <c r="AX827" i="1" s="1"/>
  <c r="AV825" i="1"/>
  <c r="AX825" i="1" s="1"/>
  <c r="AV823" i="1"/>
  <c r="AX823" i="1" s="1"/>
  <c r="AV821" i="1"/>
  <c r="AX821" i="1" s="1"/>
  <c r="AV819" i="1"/>
  <c r="AX819" i="1" s="1"/>
  <c r="AV817" i="1"/>
  <c r="AX817" i="1" s="1"/>
  <c r="AV815" i="1"/>
  <c r="AX815" i="1" s="1"/>
  <c r="AV813" i="1"/>
  <c r="AX813" i="1" s="1"/>
  <c r="AV811" i="1"/>
  <c r="AX811" i="1" s="1"/>
  <c r="AV809" i="1"/>
  <c r="AX809" i="1" s="1"/>
  <c r="AV807" i="1"/>
  <c r="AX807" i="1" s="1"/>
  <c r="AV805" i="1"/>
  <c r="AX805" i="1" s="1"/>
  <c r="AV803" i="1"/>
  <c r="AX803" i="1" s="1"/>
  <c r="AV801" i="1"/>
  <c r="AX801" i="1" s="1"/>
  <c r="AV799" i="1"/>
  <c r="AX799" i="1" s="1"/>
  <c r="AV797" i="1"/>
  <c r="AX797" i="1" s="1"/>
  <c r="AV795" i="1"/>
  <c r="AX795" i="1" s="1"/>
  <c r="AV793" i="1"/>
  <c r="AX793" i="1" s="1"/>
  <c r="AV791" i="1"/>
  <c r="AX791" i="1" s="1"/>
  <c r="Y290" i="1"/>
  <c r="Z290" i="1" s="1"/>
  <c r="Y279" i="1"/>
  <c r="Y275" i="1"/>
  <c r="Z275" i="1" s="1"/>
  <c r="Y267" i="1"/>
  <c r="Y255" i="1"/>
  <c r="Z255" i="1" s="1"/>
  <c r="Y251" i="1"/>
  <c r="Y239" i="1"/>
  <c r="Z239" i="1" s="1"/>
  <c r="Y237" i="1"/>
  <c r="AB90" i="1"/>
  <c r="Z90" i="1"/>
  <c r="AA90" i="1"/>
  <c r="AC90" i="1"/>
  <c r="Y90" i="1"/>
  <c r="Y87" i="1"/>
  <c r="Y71" i="1"/>
  <c r="Z71" i="1" s="1"/>
  <c r="Z42" i="1"/>
  <c r="AA42" i="1" s="1"/>
  <c r="Y42" i="1"/>
  <c r="Y39" i="1"/>
  <c r="Z39" i="1" s="1"/>
  <c r="Y35" i="1"/>
  <c r="Y30" i="1"/>
  <c r="Z30" i="1" s="1"/>
  <c r="Y25" i="1"/>
  <c r="Y23" i="1"/>
  <c r="Z23" i="1" s="1"/>
  <c r="AA23" i="1" s="1"/>
  <c r="Z140" i="1"/>
  <c r="Z127" i="1"/>
  <c r="Z108" i="1"/>
  <c r="AA108" i="1" s="1"/>
  <c r="Z102" i="1"/>
  <c r="AA102" i="1" s="1"/>
  <c r="AB102" i="1" s="1"/>
  <c r="Z100" i="1"/>
  <c r="Z15" i="1"/>
  <c r="Z13" i="1"/>
  <c r="Z5" i="1"/>
  <c r="Z3" i="1"/>
  <c r="AA347" i="1"/>
  <c r="Y347" i="1"/>
  <c r="AB347" i="1"/>
  <c r="AC347" i="1" s="1"/>
  <c r="Z347" i="1"/>
  <c r="Y345" i="1"/>
  <c r="Z147" i="1"/>
  <c r="Z145" i="1"/>
  <c r="Z143" i="1"/>
  <c r="Z137" i="1"/>
  <c r="Z131" i="1"/>
  <c r="Z123" i="1"/>
  <c r="Z120" i="1"/>
  <c r="Z107" i="1"/>
  <c r="Z19" i="1"/>
  <c r="Z18" i="1"/>
  <c r="Z11" i="1"/>
  <c r="Z9" i="1"/>
  <c r="Z7" i="1"/>
  <c r="AB313" i="1"/>
  <c r="Y124" i="1"/>
  <c r="Y122" i="1"/>
  <c r="Z122" i="1"/>
  <c r="Y98" i="1"/>
  <c r="AA98" i="1" s="1"/>
  <c r="Z98" i="1"/>
  <c r="Y85" i="1"/>
  <c r="Z85" i="1" s="1"/>
  <c r="AB69" i="1"/>
  <c r="AC69" i="1" s="1"/>
  <c r="AB67" i="1"/>
  <c r="AC67" i="1" s="1"/>
  <c r="AB65" i="1"/>
  <c r="AC65" i="1" s="1"/>
  <c r="AA61" i="1"/>
  <c r="AB61" i="1" s="1"/>
  <c r="AC61" i="1" s="1"/>
  <c r="AA57" i="1"/>
  <c r="AB57" i="1" s="1"/>
  <c r="AA54" i="1"/>
  <c r="AB54" i="1" s="1"/>
  <c r="AC54" i="1" s="1"/>
  <c r="AB49" i="1"/>
  <c r="AC49" i="1" s="1"/>
  <c r="AB47" i="1"/>
  <c r="AC47" i="1" s="1"/>
  <c r="AA45" i="1"/>
  <c r="AB45" i="1" s="1"/>
  <c r="Y338" i="1"/>
  <c r="Z338" i="1"/>
  <c r="AB331" i="1"/>
  <c r="AC331" i="1" s="1"/>
  <c r="AB327" i="1"/>
  <c r="AC327" i="1" s="1"/>
  <c r="AB319" i="1"/>
  <c r="AC319" i="1" s="1"/>
  <c r="AB315" i="1"/>
  <c r="AC315" i="1" s="1"/>
  <c r="AB309" i="1"/>
  <c r="AC309" i="1" s="1"/>
  <c r="AB305" i="1"/>
  <c r="AC305" i="1" s="1"/>
  <c r="AB297" i="1"/>
  <c r="AC297" i="1" s="1"/>
  <c r="AP122" i="1"/>
  <c r="Y84" i="1"/>
  <c r="Y73" i="1"/>
  <c r="Z73" i="1"/>
  <c r="AA68" i="1"/>
  <c r="AB68" i="1" s="1"/>
  <c r="AC68" i="1" s="1"/>
  <c r="AA66" i="1"/>
  <c r="AB66" i="1" s="1"/>
  <c r="AC66" i="1" s="1"/>
  <c r="AA64" i="1"/>
  <c r="AB64" i="1" s="1"/>
  <c r="AC64" i="1" s="1"/>
  <c r="AA60" i="1"/>
  <c r="AB60" i="1" s="1"/>
  <c r="AB55" i="1"/>
  <c r="AC55" i="1" s="1"/>
  <c r="AB53" i="1"/>
  <c r="AC53" i="1" s="1"/>
  <c r="AA50" i="1"/>
  <c r="AB50" i="1" s="1"/>
  <c r="AC50" i="1" s="1"/>
  <c r="I7" i="17"/>
  <c r="G7" i="17"/>
  <c r="E7" i="17"/>
  <c r="C7" i="17"/>
  <c r="J7" i="17"/>
  <c r="H7" i="17"/>
  <c r="F7" i="17"/>
  <c r="D7" i="17"/>
  <c r="J6" i="17"/>
  <c r="H6" i="17"/>
  <c r="F6" i="17"/>
  <c r="D6" i="17"/>
  <c r="I6" i="17"/>
  <c r="G6" i="17"/>
  <c r="E6" i="17"/>
  <c r="C6" i="17"/>
  <c r="J12" i="17"/>
  <c r="H12" i="17"/>
  <c r="F12" i="17"/>
  <c r="D12" i="17"/>
  <c r="I12" i="17"/>
  <c r="K12" i="17" s="1"/>
  <c r="E12" i="17"/>
  <c r="G12" i="17"/>
  <c r="C12" i="17"/>
  <c r="J16" i="17"/>
  <c r="H16" i="17"/>
  <c r="F16" i="17"/>
  <c r="D16" i="17"/>
  <c r="I16" i="17"/>
  <c r="K16" i="17" s="1"/>
  <c r="E16" i="17"/>
  <c r="G16" i="17"/>
  <c r="C16" i="17"/>
  <c r="J25" i="9"/>
  <c r="H25" i="9"/>
  <c r="F25" i="9"/>
  <c r="D25" i="9"/>
  <c r="I25" i="9"/>
  <c r="K25" i="9" s="1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I10" i="6"/>
  <c r="G10" i="6"/>
  <c r="E10" i="6"/>
  <c r="C10" i="6"/>
  <c r="J10" i="6"/>
  <c r="F10" i="6"/>
  <c r="H10" i="6"/>
  <c r="D10" i="6"/>
  <c r="J7" i="6"/>
  <c r="H7" i="6"/>
  <c r="F7" i="6"/>
  <c r="D7" i="6"/>
  <c r="I7" i="6"/>
  <c r="K7" i="6" s="1"/>
  <c r="E7" i="6"/>
  <c r="G7" i="6"/>
  <c r="C7" i="6"/>
  <c r="J11" i="6"/>
  <c r="H11" i="6"/>
  <c r="F11" i="6"/>
  <c r="D11" i="6"/>
  <c r="I11" i="6"/>
  <c r="E11" i="6"/>
  <c r="G11" i="6"/>
  <c r="C11" i="6"/>
  <c r="I19" i="6"/>
  <c r="G19" i="6"/>
  <c r="E19" i="6"/>
  <c r="C19" i="6"/>
  <c r="J19" i="6"/>
  <c r="H19" i="6"/>
  <c r="F19" i="6"/>
  <c r="D19" i="6"/>
  <c r="J14" i="6"/>
  <c r="H14" i="6"/>
  <c r="F14" i="6"/>
  <c r="D14" i="6"/>
  <c r="I14" i="6"/>
  <c r="G14" i="6"/>
  <c r="E14" i="6"/>
  <c r="C14" i="6"/>
  <c r="J18" i="6"/>
  <c r="H18" i="6"/>
  <c r="F18" i="6"/>
  <c r="D18" i="6"/>
  <c r="I18" i="6"/>
  <c r="K18" i="6" s="1"/>
  <c r="G18" i="6"/>
  <c r="E18" i="6"/>
  <c r="C18" i="6"/>
  <c r="J22" i="6"/>
  <c r="H22" i="6"/>
  <c r="F22" i="6"/>
  <c r="D22" i="6"/>
  <c r="I22" i="6"/>
  <c r="G22" i="6"/>
  <c r="E22" i="6"/>
  <c r="C22" i="6"/>
  <c r="E93" i="2"/>
  <c r="D93" i="2"/>
  <c r="J23" i="4"/>
  <c r="H23" i="4"/>
  <c r="F23" i="4"/>
  <c r="D23" i="4"/>
  <c r="I23" i="4"/>
  <c r="G23" i="4"/>
  <c r="E23" i="4"/>
  <c r="C23" i="4"/>
  <c r="J29" i="4"/>
  <c r="H29" i="4"/>
  <c r="I29" i="4"/>
  <c r="F29" i="4"/>
  <c r="D29" i="4"/>
  <c r="G29" i="4"/>
  <c r="E29" i="4"/>
  <c r="C29" i="4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D56" i="2"/>
  <c r="E56" i="2"/>
  <c r="D47" i="2"/>
  <c r="E47" i="2"/>
  <c r="AV788" i="1"/>
  <c r="AX788" i="1" s="1"/>
  <c r="AV784" i="1"/>
  <c r="AX784" i="1" s="1"/>
  <c r="AV780" i="1"/>
  <c r="AX780" i="1" s="1"/>
  <c r="AV776" i="1"/>
  <c r="AX776" i="1" s="1"/>
  <c r="AV772" i="1"/>
  <c r="AX772" i="1" s="1"/>
  <c r="AV768" i="1"/>
  <c r="AX768" i="1" s="1"/>
  <c r="AV764" i="1"/>
  <c r="AX764" i="1" s="1"/>
  <c r="AV760" i="1"/>
  <c r="AX760" i="1" s="1"/>
  <c r="AV756" i="1"/>
  <c r="AX756" i="1" s="1"/>
  <c r="AV752" i="1"/>
  <c r="AX752" i="1" s="1"/>
  <c r="AV748" i="1"/>
  <c r="AX748" i="1" s="1"/>
  <c r="AV744" i="1"/>
  <c r="AX744" i="1" s="1"/>
  <c r="AV740" i="1"/>
  <c r="AX740" i="1" s="1"/>
  <c r="AV738" i="1"/>
  <c r="AX738" i="1" s="1"/>
  <c r="AV789" i="1"/>
  <c r="AX789" i="1" s="1"/>
  <c r="AV787" i="1"/>
  <c r="AX787" i="1" s="1"/>
  <c r="AV785" i="1"/>
  <c r="AX785" i="1" s="1"/>
  <c r="AV783" i="1"/>
  <c r="AX783" i="1" s="1"/>
  <c r="AV781" i="1"/>
  <c r="AX781" i="1" s="1"/>
  <c r="AV779" i="1"/>
  <c r="AX779" i="1" s="1"/>
  <c r="AV777" i="1"/>
  <c r="AX777" i="1" s="1"/>
  <c r="AV775" i="1"/>
  <c r="AX775" i="1" s="1"/>
  <c r="AV773" i="1"/>
  <c r="AX773" i="1" s="1"/>
  <c r="AV771" i="1"/>
  <c r="AX771" i="1" s="1"/>
  <c r="AV769" i="1"/>
  <c r="AX769" i="1" s="1"/>
  <c r="AV767" i="1"/>
  <c r="AX767" i="1" s="1"/>
  <c r="AV765" i="1"/>
  <c r="AX765" i="1" s="1"/>
  <c r="AV763" i="1"/>
  <c r="AX763" i="1" s="1"/>
  <c r="AV761" i="1"/>
  <c r="AX761" i="1" s="1"/>
  <c r="AV759" i="1"/>
  <c r="AX759" i="1" s="1"/>
  <c r="AV757" i="1"/>
  <c r="AX757" i="1" s="1"/>
  <c r="AV755" i="1"/>
  <c r="AX755" i="1" s="1"/>
  <c r="AV753" i="1"/>
  <c r="AX753" i="1" s="1"/>
  <c r="AV751" i="1"/>
  <c r="AX751" i="1" s="1"/>
  <c r="AV749" i="1"/>
  <c r="AX749" i="1" s="1"/>
  <c r="AV747" i="1"/>
  <c r="AX747" i="1" s="1"/>
  <c r="AV745" i="1"/>
  <c r="AX745" i="1" s="1"/>
  <c r="AV743" i="1"/>
  <c r="AX743" i="1" s="1"/>
  <c r="AV741" i="1"/>
  <c r="AX741" i="1" s="1"/>
  <c r="AV739" i="1"/>
  <c r="AX739" i="1" s="1"/>
  <c r="AV713" i="1"/>
  <c r="AX713" i="1" s="1"/>
  <c r="AV711" i="1"/>
  <c r="AX711" i="1" s="1"/>
  <c r="AV709" i="1"/>
  <c r="AX709" i="1" s="1"/>
  <c r="AV707" i="1"/>
  <c r="AX707" i="1" s="1"/>
  <c r="AV705" i="1"/>
  <c r="AX705" i="1" s="1"/>
  <c r="AV703" i="1"/>
  <c r="AX703" i="1" s="1"/>
  <c r="AV701" i="1"/>
  <c r="AX701" i="1" s="1"/>
  <c r="AV698" i="1"/>
  <c r="AX698" i="1" s="1"/>
  <c r="AV694" i="1"/>
  <c r="AX694" i="1" s="1"/>
  <c r="AV690" i="1"/>
  <c r="AX690" i="1" s="1"/>
  <c r="AV686" i="1"/>
  <c r="AX686" i="1" s="1"/>
  <c r="AV682" i="1"/>
  <c r="AX682" i="1" s="1"/>
  <c r="AV678" i="1"/>
  <c r="AX678" i="1" s="1"/>
  <c r="AV674" i="1"/>
  <c r="AX674" i="1" s="1"/>
  <c r="AV670" i="1"/>
  <c r="AX670" i="1" s="1"/>
  <c r="AV666" i="1"/>
  <c r="AX666" i="1" s="1"/>
  <c r="AV662" i="1"/>
  <c r="AX662" i="1" s="1"/>
  <c r="AV658" i="1"/>
  <c r="AX658" i="1" s="1"/>
  <c r="AV654" i="1"/>
  <c r="AX654" i="1" s="1"/>
  <c r="AV650" i="1"/>
  <c r="AX650" i="1" s="1"/>
  <c r="AV646" i="1"/>
  <c r="AX646" i="1" s="1"/>
  <c r="AV642" i="1"/>
  <c r="AX642" i="1" s="1"/>
  <c r="AV638" i="1"/>
  <c r="AX638" i="1" s="1"/>
  <c r="AV634" i="1"/>
  <c r="AX634" i="1" s="1"/>
  <c r="AV630" i="1"/>
  <c r="AX630" i="1" s="1"/>
  <c r="AV626" i="1"/>
  <c r="AX626" i="1" s="1"/>
  <c r="AV622" i="1"/>
  <c r="AX622" i="1" s="1"/>
  <c r="AV618" i="1"/>
  <c r="AX618" i="1" s="1"/>
  <c r="AV614" i="1"/>
  <c r="AX614" i="1" s="1"/>
  <c r="AV610" i="1"/>
  <c r="AX610" i="1" s="1"/>
  <c r="AV606" i="1"/>
  <c r="AX606" i="1" s="1"/>
  <c r="AV602" i="1"/>
  <c r="AX602" i="1" s="1"/>
  <c r="AV598" i="1"/>
  <c r="AX598" i="1" s="1"/>
  <c r="AV594" i="1"/>
  <c r="AX594" i="1" s="1"/>
  <c r="AV590" i="1"/>
  <c r="AX590" i="1" s="1"/>
  <c r="AV586" i="1"/>
  <c r="AX586" i="1" s="1"/>
  <c r="AV582" i="1"/>
  <c r="AX582" i="1" s="1"/>
  <c r="AV578" i="1"/>
  <c r="AX578" i="1" s="1"/>
  <c r="AV574" i="1"/>
  <c r="AX574" i="1" s="1"/>
  <c r="AV570" i="1"/>
  <c r="AX570" i="1" s="1"/>
  <c r="AV566" i="1"/>
  <c r="AX566" i="1" s="1"/>
  <c r="AV562" i="1"/>
  <c r="AX562" i="1" s="1"/>
  <c r="AV558" i="1"/>
  <c r="AX558" i="1" s="1"/>
  <c r="AV554" i="1"/>
  <c r="AX554" i="1" s="1"/>
  <c r="AV550" i="1"/>
  <c r="AX550" i="1" s="1"/>
  <c r="AV546" i="1"/>
  <c r="AX546" i="1" s="1"/>
  <c r="AV542" i="1"/>
  <c r="AX542" i="1" s="1"/>
  <c r="AV538" i="1"/>
  <c r="AX538" i="1" s="1"/>
  <c r="AV534" i="1"/>
  <c r="AX534" i="1" s="1"/>
  <c r="AV530" i="1"/>
  <c r="AX530" i="1" s="1"/>
  <c r="AV526" i="1"/>
  <c r="AX526" i="1" s="1"/>
  <c r="AV522" i="1"/>
  <c r="AX522" i="1" s="1"/>
  <c r="AV518" i="1"/>
  <c r="AX518" i="1" s="1"/>
  <c r="AV699" i="1"/>
  <c r="AX699" i="1" s="1"/>
  <c r="AV697" i="1"/>
  <c r="AX697" i="1" s="1"/>
  <c r="AV695" i="1"/>
  <c r="AX695" i="1" s="1"/>
  <c r="AV693" i="1"/>
  <c r="AX693" i="1" s="1"/>
  <c r="AV691" i="1"/>
  <c r="AX691" i="1" s="1"/>
  <c r="AV689" i="1"/>
  <c r="AX689" i="1" s="1"/>
  <c r="AV687" i="1"/>
  <c r="AX687" i="1" s="1"/>
  <c r="AV685" i="1"/>
  <c r="AX685" i="1" s="1"/>
  <c r="AV683" i="1"/>
  <c r="AX683" i="1" s="1"/>
  <c r="AV681" i="1"/>
  <c r="AX681" i="1" s="1"/>
  <c r="AV679" i="1"/>
  <c r="AX679" i="1" s="1"/>
  <c r="AV677" i="1"/>
  <c r="AX677" i="1" s="1"/>
  <c r="AV675" i="1"/>
  <c r="AX675" i="1" s="1"/>
  <c r="AV673" i="1"/>
  <c r="AX673" i="1" s="1"/>
  <c r="AV671" i="1"/>
  <c r="AX671" i="1" s="1"/>
  <c r="AV669" i="1"/>
  <c r="AX669" i="1" s="1"/>
  <c r="AV667" i="1"/>
  <c r="AX667" i="1" s="1"/>
  <c r="AV665" i="1"/>
  <c r="AX665" i="1" s="1"/>
  <c r="AV663" i="1"/>
  <c r="AX663" i="1" s="1"/>
  <c r="AV661" i="1"/>
  <c r="AX661" i="1" s="1"/>
  <c r="AV659" i="1"/>
  <c r="AX659" i="1" s="1"/>
  <c r="AV657" i="1"/>
  <c r="AX657" i="1" s="1"/>
  <c r="AV655" i="1"/>
  <c r="AX655" i="1" s="1"/>
  <c r="AV653" i="1"/>
  <c r="AX653" i="1" s="1"/>
  <c r="AV651" i="1"/>
  <c r="AX651" i="1" s="1"/>
  <c r="AV649" i="1"/>
  <c r="AX649" i="1" s="1"/>
  <c r="AV647" i="1"/>
  <c r="AX647" i="1" s="1"/>
  <c r="AV645" i="1"/>
  <c r="AX645" i="1" s="1"/>
  <c r="AV643" i="1"/>
  <c r="AX643" i="1" s="1"/>
  <c r="AV641" i="1"/>
  <c r="AX641" i="1" s="1"/>
  <c r="AV639" i="1"/>
  <c r="AX639" i="1" s="1"/>
  <c r="AV637" i="1"/>
  <c r="AX637" i="1" s="1"/>
  <c r="AV635" i="1"/>
  <c r="AX635" i="1" s="1"/>
  <c r="AV633" i="1"/>
  <c r="AX633" i="1" s="1"/>
  <c r="AV631" i="1"/>
  <c r="AX631" i="1" s="1"/>
  <c r="AV629" i="1"/>
  <c r="AX629" i="1" s="1"/>
  <c r="AV627" i="1"/>
  <c r="AX627" i="1" s="1"/>
  <c r="AV625" i="1"/>
  <c r="AX625" i="1" s="1"/>
  <c r="AV623" i="1"/>
  <c r="AX623" i="1" s="1"/>
  <c r="AV621" i="1"/>
  <c r="AX621" i="1" s="1"/>
  <c r="AV619" i="1"/>
  <c r="AX619" i="1" s="1"/>
  <c r="AV617" i="1"/>
  <c r="AX617" i="1" s="1"/>
  <c r="AV615" i="1"/>
  <c r="AX615" i="1" s="1"/>
  <c r="AV613" i="1"/>
  <c r="AX613" i="1" s="1"/>
  <c r="AV611" i="1"/>
  <c r="AX611" i="1" s="1"/>
  <c r="AV609" i="1"/>
  <c r="AX609" i="1" s="1"/>
  <c r="AV607" i="1"/>
  <c r="AX607" i="1" s="1"/>
  <c r="AV605" i="1"/>
  <c r="AX605" i="1" s="1"/>
  <c r="AV603" i="1"/>
  <c r="AX603" i="1" s="1"/>
  <c r="AV601" i="1"/>
  <c r="AX601" i="1" s="1"/>
  <c r="AV599" i="1"/>
  <c r="AX599" i="1" s="1"/>
  <c r="AV597" i="1"/>
  <c r="AX597" i="1" s="1"/>
  <c r="AV595" i="1"/>
  <c r="AX595" i="1" s="1"/>
  <c r="AV593" i="1"/>
  <c r="AX593" i="1" s="1"/>
  <c r="AV591" i="1"/>
  <c r="AX591" i="1" s="1"/>
  <c r="AV589" i="1"/>
  <c r="AX589" i="1" s="1"/>
  <c r="AV587" i="1"/>
  <c r="AX587" i="1" s="1"/>
  <c r="AV585" i="1"/>
  <c r="AX585" i="1" s="1"/>
  <c r="AV583" i="1"/>
  <c r="AX583" i="1" s="1"/>
  <c r="AV581" i="1"/>
  <c r="AX581" i="1" s="1"/>
  <c r="AV579" i="1"/>
  <c r="AX579" i="1" s="1"/>
  <c r="AV577" i="1"/>
  <c r="AX577" i="1" s="1"/>
  <c r="AV575" i="1"/>
  <c r="AX575" i="1" s="1"/>
  <c r="AV573" i="1"/>
  <c r="AX573" i="1" s="1"/>
  <c r="AV571" i="1"/>
  <c r="AX571" i="1" s="1"/>
  <c r="AV569" i="1"/>
  <c r="AX569" i="1" s="1"/>
  <c r="AV567" i="1"/>
  <c r="AX567" i="1" s="1"/>
  <c r="AV565" i="1"/>
  <c r="AX565" i="1" s="1"/>
  <c r="AV563" i="1"/>
  <c r="AX563" i="1" s="1"/>
  <c r="AV561" i="1"/>
  <c r="AX561" i="1" s="1"/>
  <c r="AV559" i="1"/>
  <c r="AX559" i="1" s="1"/>
  <c r="AV557" i="1"/>
  <c r="AX557" i="1" s="1"/>
  <c r="AV555" i="1"/>
  <c r="AX555" i="1" s="1"/>
  <c r="AV553" i="1"/>
  <c r="AX553" i="1" s="1"/>
  <c r="AV551" i="1"/>
  <c r="AX551" i="1" s="1"/>
  <c r="AV549" i="1"/>
  <c r="AX549" i="1" s="1"/>
  <c r="AV547" i="1"/>
  <c r="AX547" i="1" s="1"/>
  <c r="AV545" i="1"/>
  <c r="AX545" i="1" s="1"/>
  <c r="AV543" i="1"/>
  <c r="AX543" i="1" s="1"/>
  <c r="AV541" i="1"/>
  <c r="AX541" i="1" s="1"/>
  <c r="AV539" i="1"/>
  <c r="AX539" i="1" s="1"/>
  <c r="AV537" i="1"/>
  <c r="AX537" i="1" s="1"/>
  <c r="AV535" i="1"/>
  <c r="AX535" i="1" s="1"/>
  <c r="AV533" i="1"/>
  <c r="AX533" i="1" s="1"/>
  <c r="AV531" i="1"/>
  <c r="AX531" i="1" s="1"/>
  <c r="AV529" i="1"/>
  <c r="AX529" i="1" s="1"/>
  <c r="AV527" i="1"/>
  <c r="AX527" i="1" s="1"/>
  <c r="AV525" i="1"/>
  <c r="AX525" i="1" s="1"/>
  <c r="AV523" i="1"/>
  <c r="AX523" i="1" s="1"/>
  <c r="AV521" i="1"/>
  <c r="AX521" i="1" s="1"/>
  <c r="AV519" i="1"/>
  <c r="AX519" i="1" s="1"/>
  <c r="AV517" i="1"/>
  <c r="AX517" i="1" s="1"/>
  <c r="AV515" i="1"/>
  <c r="AX515" i="1" s="1"/>
  <c r="AV437" i="1"/>
  <c r="AX437" i="1" s="1"/>
  <c r="AV435" i="1"/>
  <c r="AX435" i="1" s="1"/>
  <c r="AV433" i="1"/>
  <c r="AX433" i="1" s="1"/>
  <c r="AV431" i="1"/>
  <c r="AX431" i="1" s="1"/>
  <c r="AV429" i="1"/>
  <c r="AX429" i="1" s="1"/>
  <c r="AV427" i="1"/>
  <c r="AX427" i="1" s="1"/>
  <c r="AV413" i="1"/>
  <c r="AX413" i="1" s="1"/>
  <c r="AV407" i="1"/>
  <c r="AX407" i="1" s="1"/>
  <c r="AV391" i="1"/>
  <c r="AX391" i="1" s="1"/>
  <c r="AV381" i="1"/>
  <c r="AX381" i="1" s="1"/>
  <c r="AV379" i="1"/>
  <c r="AX379" i="1" s="1"/>
  <c r="AV377" i="1"/>
  <c r="AX377" i="1" s="1"/>
  <c r="AV375" i="1"/>
  <c r="AX375" i="1" s="1"/>
  <c r="AV373" i="1"/>
  <c r="AX373" i="1" s="1"/>
  <c r="AV369" i="1"/>
  <c r="AX369" i="1" s="1"/>
  <c r="AV361" i="1"/>
  <c r="AX361" i="1" s="1"/>
  <c r="Y293" i="1"/>
  <c r="Z293" i="1" s="1"/>
  <c r="Y292" i="1"/>
  <c r="Y291" i="1"/>
  <c r="Z291" i="1" s="1"/>
  <c r="Y288" i="1"/>
  <c r="Y287" i="1"/>
  <c r="Z287" i="1" s="1"/>
  <c r="Y286" i="1"/>
  <c r="Y285" i="1"/>
  <c r="Z285" i="1" s="1"/>
  <c r="Y284" i="1"/>
  <c r="Y283" i="1"/>
  <c r="Z283" i="1" s="1"/>
  <c r="Y282" i="1"/>
  <c r="Y281" i="1"/>
  <c r="Z281" i="1" s="1"/>
  <c r="Y280" i="1"/>
  <c r="Y277" i="1"/>
  <c r="Z277" i="1" s="1"/>
  <c r="Y276" i="1"/>
  <c r="Y273" i="1"/>
  <c r="Z273" i="1" s="1"/>
  <c r="Y272" i="1"/>
  <c r="Y271" i="1"/>
  <c r="Z271" i="1" s="1"/>
  <c r="Y270" i="1"/>
  <c r="Y269" i="1"/>
  <c r="Z269" i="1" s="1"/>
  <c r="Y268" i="1"/>
  <c r="Y265" i="1"/>
  <c r="Z265" i="1" s="1"/>
  <c r="Y264" i="1"/>
  <c r="Y263" i="1"/>
  <c r="Z263" i="1" s="1"/>
  <c r="Y262" i="1"/>
  <c r="Y261" i="1"/>
  <c r="Z261" i="1" s="1"/>
  <c r="Y260" i="1"/>
  <c r="Y259" i="1"/>
  <c r="Z259" i="1" s="1"/>
  <c r="Z258" i="1"/>
  <c r="AA258" i="1" s="1"/>
  <c r="Y258" i="1"/>
  <c r="Y257" i="1"/>
  <c r="Z257" i="1" s="1"/>
  <c r="Y256" i="1"/>
  <c r="Y253" i="1"/>
  <c r="Z253" i="1" s="1"/>
  <c r="Z252" i="1"/>
  <c r="AA252" i="1" s="1"/>
  <c r="Y252" i="1"/>
  <c r="Y249" i="1"/>
  <c r="Z249" i="1" s="1"/>
  <c r="Y248" i="1"/>
  <c r="Y247" i="1"/>
  <c r="Z247" i="1" s="1"/>
  <c r="Y246" i="1"/>
  <c r="Y245" i="1"/>
  <c r="Z245" i="1" s="1"/>
  <c r="Y244" i="1"/>
  <c r="Y243" i="1"/>
  <c r="Z243" i="1" s="1"/>
  <c r="Y242" i="1"/>
  <c r="Y241" i="1"/>
  <c r="Z241" i="1" s="1"/>
  <c r="Y240" i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C229" i="1" s="1"/>
  <c r="AA228" i="1"/>
  <c r="AB228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C222" i="1" s="1"/>
  <c r="AA221" i="1"/>
  <c r="AB221" i="1" s="1"/>
  <c r="AA219" i="1"/>
  <c r="AB219" i="1" s="1"/>
  <c r="AA217" i="1"/>
  <c r="AB217" i="1" s="1"/>
  <c r="AA215" i="1"/>
  <c r="AB215" i="1" s="1"/>
  <c r="AA213" i="1"/>
  <c r="AB213" i="1" s="1"/>
  <c r="AC213" i="1" s="1"/>
  <c r="AA212" i="1"/>
  <c r="AB212" i="1" s="1"/>
  <c r="AA210" i="1"/>
  <c r="AB210" i="1" s="1"/>
  <c r="AA208" i="1"/>
  <c r="AB208" i="1" s="1"/>
  <c r="AC208" i="1" s="1"/>
  <c r="AA207" i="1"/>
  <c r="AB207" i="1" s="1"/>
  <c r="AA205" i="1"/>
  <c r="AB205" i="1" s="1"/>
  <c r="AA203" i="1"/>
  <c r="AB203" i="1" s="1"/>
  <c r="AC203" i="1" s="1"/>
  <c r="AA202" i="1"/>
  <c r="AB202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A145" i="1"/>
  <c r="AA144" i="1"/>
  <c r="AB144" i="1" s="1"/>
  <c r="AC144" i="1" s="1"/>
  <c r="AA142" i="1"/>
  <c r="AB142" i="1" s="1"/>
  <c r="AC142" i="1" s="1"/>
  <c r="AA141" i="1"/>
  <c r="AB141" i="1" s="1"/>
  <c r="AC141" i="1" s="1"/>
  <c r="AA140" i="1"/>
  <c r="AA139" i="1"/>
  <c r="AB139" i="1" s="1"/>
  <c r="AC139" i="1" s="1"/>
  <c r="AA138" i="1"/>
  <c r="AB138" i="1" s="1"/>
  <c r="AC138" i="1" s="1"/>
  <c r="AA137" i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1" i="1"/>
  <c r="AA130" i="1"/>
  <c r="AB130" i="1" s="1"/>
  <c r="AC130" i="1" s="1"/>
  <c r="AA129" i="1"/>
  <c r="AB129" i="1" s="1"/>
  <c r="AA123" i="1"/>
  <c r="AA118" i="1"/>
  <c r="AB118" i="1" s="1"/>
  <c r="AC118" i="1" s="1"/>
  <c r="AA117" i="1"/>
  <c r="AB117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A110" i="1"/>
  <c r="AB110" i="1" s="1"/>
  <c r="AC110" i="1" s="1"/>
  <c r="AA109" i="1"/>
  <c r="AB109" i="1" s="1"/>
  <c r="AC109" i="1" s="1"/>
  <c r="AA107" i="1"/>
  <c r="AA105" i="1"/>
  <c r="AB105" i="1" s="1"/>
  <c r="AC105" i="1" s="1"/>
  <c r="AA104" i="1"/>
  <c r="AB104" i="1" s="1"/>
  <c r="AA100" i="1"/>
  <c r="AB96" i="1"/>
  <c r="Z96" i="1"/>
  <c r="AA96" i="1"/>
  <c r="Y96" i="1"/>
  <c r="AC96" i="1"/>
  <c r="AB95" i="1"/>
  <c r="Z95" i="1"/>
  <c r="Y95" i="1"/>
  <c r="AC95" i="1"/>
  <c r="AA95" i="1"/>
  <c r="AB94" i="1"/>
  <c r="Z94" i="1"/>
  <c r="AA94" i="1"/>
  <c r="AC94" i="1"/>
  <c r="Y94" i="1"/>
  <c r="AB93" i="1"/>
  <c r="Z93" i="1"/>
  <c r="AA93" i="1"/>
  <c r="Y93" i="1"/>
  <c r="AC93" i="1"/>
  <c r="AB92" i="1"/>
  <c r="Z92" i="1"/>
  <c r="AC92" i="1"/>
  <c r="AA92" i="1"/>
  <c r="Y92" i="1"/>
  <c r="AB91" i="1"/>
  <c r="Z91" i="1"/>
  <c r="AC91" i="1"/>
  <c r="Y91" i="1"/>
  <c r="AA91" i="1"/>
  <c r="Y88" i="1"/>
  <c r="AA81" i="1"/>
  <c r="AB81" i="1" s="1"/>
  <c r="AC81" i="1" s="1"/>
  <c r="Y78" i="1"/>
  <c r="Y77" i="1"/>
  <c r="Z77" i="1" s="1"/>
  <c r="Y76" i="1"/>
  <c r="Z76" i="1" s="1"/>
  <c r="Y75" i="1"/>
  <c r="Z75" i="1" s="1"/>
  <c r="Y43" i="1"/>
  <c r="AB40" i="1"/>
  <c r="Z40" i="1"/>
  <c r="Y40" i="1"/>
  <c r="AC40" i="1"/>
  <c r="AA40" i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3" i="1"/>
  <c r="AA11" i="1"/>
  <c r="AA10" i="1"/>
  <c r="AB10" i="1" s="1"/>
  <c r="AC10" i="1" s="1"/>
  <c r="AA9" i="1"/>
  <c r="AA6" i="1"/>
  <c r="AB6" i="1" s="1"/>
  <c r="AC6" i="1" s="1"/>
  <c r="AA3" i="1"/>
  <c r="AV438" i="1"/>
  <c r="AX438" i="1" s="1"/>
  <c r="AV434" i="1"/>
  <c r="AX434" i="1" s="1"/>
  <c r="AV430" i="1"/>
  <c r="AX430" i="1" s="1"/>
  <c r="AV418" i="1"/>
  <c r="AX418" i="1" s="1"/>
  <c r="AV402" i="1"/>
  <c r="AX402" i="1" s="1"/>
  <c r="AV355" i="1"/>
  <c r="AX355" i="1" s="1"/>
  <c r="AV353" i="1"/>
  <c r="AX353" i="1" s="1"/>
  <c r="AV349" i="1"/>
  <c r="AX349" i="1" s="1"/>
  <c r="AC348" i="1"/>
  <c r="AA348" i="1"/>
  <c r="Y348" i="1"/>
  <c r="AB348" i="1"/>
  <c r="Z348" i="1"/>
  <c r="Y346" i="1"/>
  <c r="AA344" i="1"/>
  <c r="Y344" i="1"/>
  <c r="AB344" i="1"/>
  <c r="AC344" i="1" s="1"/>
  <c r="Z344" i="1"/>
  <c r="Y343" i="1"/>
  <c r="AV342" i="1"/>
  <c r="AX342" i="1" s="1"/>
  <c r="Y341" i="1"/>
  <c r="AA340" i="1"/>
  <c r="Y340" i="1"/>
  <c r="AB340" i="1"/>
  <c r="Z340" i="1"/>
  <c r="AV339" i="1"/>
  <c r="AX339" i="1" s="1"/>
  <c r="AA325" i="1"/>
  <c r="AB325" i="1" s="1"/>
  <c r="AC325" i="1" s="1"/>
  <c r="AA321" i="1"/>
  <c r="AB321" i="1" s="1"/>
  <c r="AC321" i="1" s="1"/>
  <c r="AA317" i="1"/>
  <c r="AB317" i="1" s="1"/>
  <c r="AC317" i="1" s="1"/>
  <c r="AA311" i="1"/>
  <c r="AB311" i="1" s="1"/>
  <c r="AC311" i="1" s="1"/>
  <c r="AA307" i="1"/>
  <c r="AB307" i="1" s="1"/>
  <c r="AC307" i="1" s="1"/>
  <c r="AA303" i="1"/>
  <c r="AB303" i="1" s="1"/>
  <c r="AC303" i="1" s="1"/>
  <c r="AA299" i="1"/>
  <c r="AB299" i="1" s="1"/>
  <c r="AC299" i="1" s="1"/>
  <c r="AA295" i="1"/>
  <c r="AB295" i="1" s="1"/>
  <c r="AC295" i="1" s="1"/>
  <c r="Y126" i="1"/>
  <c r="Z126" i="1"/>
  <c r="Y83" i="1"/>
  <c r="Z83" i="1" s="1"/>
  <c r="AB58" i="1"/>
  <c r="AC58" i="1" s="1"/>
  <c r="AB52" i="1"/>
  <c r="AB48" i="1"/>
  <c r="AC48" i="1" s="1"/>
  <c r="AB46" i="1"/>
  <c r="AC46" i="1" s="1"/>
  <c r="AP80" i="1"/>
  <c r="Y80" i="1"/>
  <c r="Z80" i="1"/>
  <c r="Y74" i="1"/>
  <c r="Z74" i="1" s="1"/>
  <c r="AA74" i="1" s="1"/>
  <c r="AB63" i="1"/>
  <c r="Z84" i="1" l="1"/>
  <c r="AA84" i="1" s="1"/>
  <c r="AB84" i="1" s="1"/>
  <c r="AC84" i="1" s="1"/>
  <c r="Z124" i="1"/>
  <c r="AB124" i="1" s="1"/>
  <c r="AC124" i="1" s="1"/>
  <c r="AB11" i="1"/>
  <c r="AC11" i="1" s="1"/>
  <c r="AB19" i="1"/>
  <c r="AC19" i="1" s="1"/>
  <c r="AB131" i="1"/>
  <c r="AC131" i="1" s="1"/>
  <c r="AB147" i="1"/>
  <c r="Z87" i="1"/>
  <c r="Z237" i="1"/>
  <c r="Z251" i="1"/>
  <c r="Z267" i="1"/>
  <c r="Z279" i="1"/>
  <c r="Z27" i="1"/>
  <c r="AB27" i="1" s="1"/>
  <c r="AC27" i="1" s="1"/>
  <c r="Z31" i="1"/>
  <c r="AB31" i="1" s="1"/>
  <c r="AC31" i="1" s="1"/>
  <c r="Z37" i="1"/>
  <c r="AB37" i="1" s="1"/>
  <c r="AC37" i="1" s="1"/>
  <c r="Z78" i="1"/>
  <c r="Z88" i="1"/>
  <c r="AB88" i="1" s="1"/>
  <c r="AC88" i="1" s="1"/>
  <c r="Z240" i="1"/>
  <c r="AB240" i="1" s="1"/>
  <c r="AC240" i="1" s="1"/>
  <c r="AA80" i="1"/>
  <c r="Z343" i="1"/>
  <c r="AA343" i="1" s="1"/>
  <c r="AB343" i="1" s="1"/>
  <c r="Z346" i="1"/>
  <c r="AA346" i="1" s="1"/>
  <c r="AB346" i="1" s="1"/>
  <c r="AC346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6" i="1"/>
  <c r="AB76" i="1" s="1"/>
  <c r="AC76" i="1" s="1"/>
  <c r="AA78" i="1"/>
  <c r="AB78" i="1" s="1"/>
  <c r="AC78" i="1" s="1"/>
  <c r="AA88" i="1"/>
  <c r="AA120" i="1"/>
  <c r="AB120" i="1" s="1"/>
  <c r="AC120" i="1" s="1"/>
  <c r="AA127" i="1"/>
  <c r="AB127" i="1" s="1"/>
  <c r="AC127" i="1" s="1"/>
  <c r="AA143" i="1"/>
  <c r="AB143" i="1" s="1"/>
  <c r="AC143" i="1" s="1"/>
  <c r="AA240" i="1"/>
  <c r="Z242" i="1"/>
  <c r="AA242" i="1" s="1"/>
  <c r="Z244" i="1"/>
  <c r="AA244" i="1" s="1"/>
  <c r="Z246" i="1"/>
  <c r="AA246" i="1" s="1"/>
  <c r="Z248" i="1"/>
  <c r="AA248" i="1" s="1"/>
  <c r="Z256" i="1"/>
  <c r="AA256" i="1" s="1"/>
  <c r="Z260" i="1"/>
  <c r="AA260" i="1" s="1"/>
  <c r="Z262" i="1"/>
  <c r="AA262" i="1" s="1"/>
  <c r="Z264" i="1"/>
  <c r="AA264" i="1" s="1"/>
  <c r="Z268" i="1"/>
  <c r="AA268" i="1" s="1"/>
  <c r="Z270" i="1"/>
  <c r="AA270" i="1" s="1"/>
  <c r="Z272" i="1"/>
  <c r="AA272" i="1" s="1"/>
  <c r="Z276" i="1"/>
  <c r="AA276" i="1" s="1"/>
  <c r="Z280" i="1"/>
  <c r="AA280" i="1" s="1"/>
  <c r="Z282" i="1"/>
  <c r="AA282" i="1" s="1"/>
  <c r="Z284" i="1"/>
  <c r="AA284" i="1" s="1"/>
  <c r="Z286" i="1"/>
  <c r="AA286" i="1" s="1"/>
  <c r="Z288" i="1"/>
  <c r="AA288" i="1" s="1"/>
  <c r="Z292" i="1"/>
  <c r="AA292" i="1" s="1"/>
  <c r="AA73" i="1"/>
  <c r="AA338" i="1"/>
  <c r="AB98" i="1"/>
  <c r="AA122" i="1"/>
  <c r="AA124" i="1"/>
  <c r="AB9" i="1"/>
  <c r="AB18" i="1"/>
  <c r="AB107" i="1"/>
  <c r="AB123" i="1"/>
  <c r="AC123" i="1" s="1"/>
  <c r="AB137" i="1"/>
  <c r="AB145" i="1"/>
  <c r="AC145" i="1" s="1"/>
  <c r="Z345" i="1"/>
  <c r="AA345" i="1" s="1"/>
  <c r="AB345" i="1" s="1"/>
  <c r="AC345" i="1" s="1"/>
  <c r="AB3" i="1"/>
  <c r="AB13" i="1"/>
  <c r="AB100" i="1"/>
  <c r="AB140" i="1"/>
  <c r="AC140" i="1" s="1"/>
  <c r="AB25" i="1"/>
  <c r="Z25" i="1"/>
  <c r="AA25" i="1" s="1"/>
  <c r="AB35" i="1"/>
  <c r="Z35" i="1"/>
  <c r="AA35" i="1" s="1"/>
  <c r="AA87" i="1"/>
  <c r="AB87" i="1" s="1"/>
  <c r="AC87" i="1" s="1"/>
  <c r="AA237" i="1"/>
  <c r="AB237" i="1" s="1"/>
  <c r="AC237" i="1" s="1"/>
  <c r="AA251" i="1"/>
  <c r="AB251" i="1" s="1"/>
  <c r="AC251" i="1" s="1"/>
  <c r="AA267" i="1"/>
  <c r="AB267" i="1" s="1"/>
  <c r="AC267" i="1" s="1"/>
  <c r="AA279" i="1"/>
  <c r="AB279" i="1" s="1"/>
  <c r="AC279" i="1" s="1"/>
  <c r="D20" i="5"/>
  <c r="G4" i="14"/>
  <c r="H8" i="14"/>
  <c r="F7" i="14"/>
  <c r="E92" i="2"/>
  <c r="J14" i="14"/>
  <c r="D11" i="14"/>
  <c r="C6" i="14"/>
  <c r="H20" i="9"/>
  <c r="G8" i="14"/>
  <c r="K6" i="17"/>
  <c r="L6" i="17" s="1"/>
  <c r="M6" i="17" s="1"/>
  <c r="K16" i="6"/>
  <c r="L16" i="6" s="1"/>
  <c r="M16" i="6" s="1"/>
  <c r="AA421" i="1"/>
  <c r="AB421" i="1" s="1"/>
  <c r="AC421" i="1" s="1"/>
  <c r="C8" i="14"/>
  <c r="D8" i="14"/>
  <c r="K25" i="4"/>
  <c r="L25" i="4" s="1"/>
  <c r="M25" i="4" s="1"/>
  <c r="AM419" i="1"/>
  <c r="M55" i="2"/>
  <c r="O55" i="2" s="1"/>
  <c r="P55" i="2" s="1"/>
  <c r="Q55" i="2" s="1"/>
  <c r="D63" i="2"/>
  <c r="H18" i="8"/>
  <c r="D11" i="9"/>
  <c r="E8" i="14"/>
  <c r="I8" i="14"/>
  <c r="K8" i="14" s="1"/>
  <c r="L8" i="14" s="1"/>
  <c r="M8" i="14" s="1"/>
  <c r="F8" i="14"/>
  <c r="G15" i="14"/>
  <c r="AM414" i="1"/>
  <c r="K52" i="4"/>
  <c r="L52" i="4" s="1"/>
  <c r="M52" i="4" s="1"/>
  <c r="K14" i="6"/>
  <c r="L14" i="6" s="1"/>
  <c r="M14" i="6" s="1"/>
  <c r="C20" i="14"/>
  <c r="C11" i="14"/>
  <c r="J10" i="9"/>
  <c r="K10" i="9" s="1"/>
  <c r="L10" i="9" s="1"/>
  <c r="M10" i="9" s="1"/>
  <c r="D9" i="9"/>
  <c r="E66" i="2"/>
  <c r="K23" i="4"/>
  <c r="L23" i="4" s="1"/>
  <c r="M23" i="4" s="1"/>
  <c r="K8" i="17"/>
  <c r="L8" i="17" s="1"/>
  <c r="M8" i="17" s="1"/>
  <c r="M44" i="2"/>
  <c r="O44" i="2" s="1"/>
  <c r="P44" i="2" s="1"/>
  <c r="Q44" i="2" s="1"/>
  <c r="AM408" i="1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K11" i="6"/>
  <c r="L11" i="6" s="1"/>
  <c r="M11" i="6" s="1"/>
  <c r="D78" i="2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H4" i="9"/>
  <c r="G12" i="14"/>
  <c r="G19" i="14"/>
  <c r="E76" i="2"/>
  <c r="M81" i="2"/>
  <c r="O81" i="2" s="1"/>
  <c r="P81" i="2" s="1"/>
  <c r="Q81" i="2" s="1"/>
  <c r="M62" i="2"/>
  <c r="O62" i="2" s="1"/>
  <c r="P62" i="2" s="1"/>
  <c r="Q62" i="2" s="1"/>
  <c r="AM403" i="1"/>
  <c r="D50" i="2"/>
  <c r="C20" i="5"/>
  <c r="D22" i="8"/>
  <c r="C23" i="5"/>
  <c r="O58" i="2"/>
  <c r="P58" i="2" s="1"/>
  <c r="Q58" i="2" s="1"/>
  <c r="E74" i="2"/>
  <c r="D87" i="2"/>
  <c r="C47" i="5"/>
  <c r="C4" i="11"/>
  <c r="G20" i="14"/>
  <c r="H20" i="14"/>
  <c r="G16" i="14"/>
  <c r="H16" i="14"/>
  <c r="C4" i="14"/>
  <c r="D68" i="2"/>
  <c r="E48" i="2"/>
  <c r="D11" i="8"/>
  <c r="C22" i="8"/>
  <c r="E55" i="2"/>
  <c r="D89" i="2"/>
  <c r="H20" i="5"/>
  <c r="G20" i="5"/>
  <c r="G11" i="8"/>
  <c r="H11" i="8"/>
  <c r="H22" i="8"/>
  <c r="G22" i="8"/>
  <c r="E46" i="2"/>
  <c r="M49" i="2"/>
  <c r="O49" i="2" s="1"/>
  <c r="P49" i="2" s="1"/>
  <c r="Q49" i="2" s="1"/>
  <c r="AM392" i="1"/>
  <c r="O84" i="2"/>
  <c r="P84" i="2" s="1"/>
  <c r="Q84" i="2" s="1"/>
  <c r="K14" i="14"/>
  <c r="L14" i="14" s="1"/>
  <c r="M14" i="14" s="1"/>
  <c r="M46" i="2"/>
  <c r="O46" i="2" s="1"/>
  <c r="P46" i="2" s="1"/>
  <c r="Q46" i="2" s="1"/>
  <c r="H19" i="8"/>
  <c r="J19" i="8"/>
  <c r="G8" i="8"/>
  <c r="J8" i="8"/>
  <c r="K8" i="8" s="1"/>
  <c r="G24" i="8"/>
  <c r="J24" i="8"/>
  <c r="K24" i="8" s="1"/>
  <c r="I16" i="8"/>
  <c r="H16" i="8"/>
  <c r="J17" i="8"/>
  <c r="D17" i="8"/>
  <c r="D71" i="2"/>
  <c r="E71" i="2"/>
  <c r="J23" i="5"/>
  <c r="F23" i="5"/>
  <c r="I23" i="5"/>
  <c r="K23" i="5" s="1"/>
  <c r="L23" i="5" s="1"/>
  <c r="M23" i="5" s="1"/>
  <c r="E23" i="5"/>
  <c r="G6" i="11"/>
  <c r="C6" i="11"/>
  <c r="H6" i="11"/>
  <c r="D6" i="11"/>
  <c r="J31" i="5"/>
  <c r="F31" i="5"/>
  <c r="I31" i="5"/>
  <c r="K31" i="5" s="1"/>
  <c r="L31" i="5" s="1"/>
  <c r="M31" i="5" s="1"/>
  <c r="E31" i="5"/>
  <c r="H5" i="8"/>
  <c r="D5" i="8"/>
  <c r="G5" i="8"/>
  <c r="C5" i="8"/>
  <c r="H14" i="14"/>
  <c r="D14" i="14"/>
  <c r="G14" i="14"/>
  <c r="C14" i="14"/>
  <c r="J6" i="14"/>
  <c r="F6" i="14"/>
  <c r="I6" i="14"/>
  <c r="E6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H4" i="14"/>
  <c r="D4" i="14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F20" i="5"/>
  <c r="J20" i="5"/>
  <c r="K20" i="5" s="1"/>
  <c r="E20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E4" i="14"/>
  <c r="I4" i="14"/>
  <c r="J4" i="14"/>
  <c r="J7" i="14"/>
  <c r="I7" i="14"/>
  <c r="G31" i="5"/>
  <c r="H31" i="5"/>
  <c r="G23" i="5"/>
  <c r="H23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G6" i="14"/>
  <c r="H6" i="14"/>
  <c r="H17" i="14"/>
  <c r="G17" i="14"/>
  <c r="F9" i="14"/>
  <c r="E9" i="14"/>
  <c r="E62" i="2"/>
  <c r="E85" i="2"/>
  <c r="J24" i="9"/>
  <c r="K24" i="9" s="1"/>
  <c r="G16" i="9"/>
  <c r="G8" i="9"/>
  <c r="J7" i="9"/>
  <c r="K7" i="9" s="1"/>
  <c r="E72" i="2"/>
  <c r="E80" i="2"/>
  <c r="G17" i="8"/>
  <c r="H17" i="8"/>
  <c r="F24" i="8"/>
  <c r="E24" i="8"/>
  <c r="D16" i="8"/>
  <c r="C16" i="8"/>
  <c r="F8" i="8"/>
  <c r="E8" i="8"/>
  <c r="D67" i="2"/>
  <c r="D79" i="2"/>
  <c r="J11" i="7"/>
  <c r="I6" i="8"/>
  <c r="M61" i="2"/>
  <c r="O61" i="2" s="1"/>
  <c r="P61" i="2" s="1"/>
  <c r="Q61" i="2" s="1"/>
  <c r="M83" i="2"/>
  <c r="O83" i="2" s="1"/>
  <c r="P83" i="2" s="1"/>
  <c r="Q83" i="2" s="1"/>
  <c r="K4" i="6"/>
  <c r="L4" i="6" s="1"/>
  <c r="M4" i="6" s="1"/>
  <c r="D27" i="7"/>
  <c r="E39" i="5"/>
  <c r="F28" i="5"/>
  <c r="D64" i="2"/>
  <c r="E64" i="2"/>
  <c r="G20" i="8"/>
  <c r="J20" i="8"/>
  <c r="J19" i="7"/>
  <c r="D19" i="7"/>
  <c r="I14" i="8"/>
  <c r="G14" i="8"/>
  <c r="D58" i="2"/>
  <c r="E58" i="2"/>
  <c r="E51" i="2"/>
  <c r="D51" i="2"/>
  <c r="D90" i="2"/>
  <c r="E90" i="2"/>
  <c r="D54" i="2"/>
  <c r="E54" i="2"/>
  <c r="E86" i="2"/>
  <c r="D86" i="2"/>
  <c r="E59" i="2"/>
  <c r="D59" i="2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D3" i="11"/>
  <c r="C3" i="11"/>
  <c r="F13" i="8"/>
  <c r="E13" i="8"/>
  <c r="H18" i="14"/>
  <c r="G18" i="14"/>
  <c r="H10" i="14"/>
  <c r="G10" i="14"/>
  <c r="G21" i="14"/>
  <c r="H21" i="14"/>
  <c r="G13" i="14"/>
  <c r="H13" i="14"/>
  <c r="G5" i="14"/>
  <c r="H5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I4" i="9"/>
  <c r="E4" i="9"/>
  <c r="J4" i="9"/>
  <c r="F4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52" i="2"/>
  <c r="E70" i="2"/>
  <c r="D18" i="8"/>
  <c r="C18" i="8"/>
  <c r="D10" i="8"/>
  <c r="C10" i="8"/>
  <c r="D20" i="9"/>
  <c r="C20" i="9"/>
  <c r="D13" i="9"/>
  <c r="C13" i="9"/>
  <c r="F11" i="9"/>
  <c r="C11" i="9"/>
  <c r="D4" i="9"/>
  <c r="C4" i="9"/>
  <c r="C12" i="14"/>
  <c r="D12" i="14"/>
  <c r="D19" i="14"/>
  <c r="C19" i="14"/>
  <c r="D15" i="14"/>
  <c r="C15" i="14"/>
  <c r="D88" i="2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C5" i="14"/>
  <c r="F36" i="5"/>
  <c r="G21" i="9"/>
  <c r="C12" i="9"/>
  <c r="G3" i="11"/>
  <c r="I20" i="7"/>
  <c r="F20" i="7"/>
  <c r="J15" i="8"/>
  <c r="H15" i="8"/>
  <c r="G12" i="8"/>
  <c r="J12" i="8"/>
  <c r="M48" i="2"/>
  <c r="O48" i="2" s="1"/>
  <c r="P48" i="2" s="1"/>
  <c r="Q48" i="2" s="1"/>
  <c r="H9" i="8"/>
  <c r="I9" i="8"/>
  <c r="D60" i="2"/>
  <c r="E60" i="2"/>
  <c r="D75" i="2"/>
  <c r="E75" i="2"/>
  <c r="D83" i="2"/>
  <c r="E83" i="2"/>
  <c r="D44" i="2"/>
  <c r="E44" i="2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J3" i="11"/>
  <c r="F3" i="11"/>
  <c r="I3" i="11"/>
  <c r="E3" i="11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I5" i="14"/>
  <c r="E5" i="14"/>
  <c r="J5" i="14"/>
  <c r="F5" i="14"/>
  <c r="J21" i="9"/>
  <c r="F21" i="9"/>
  <c r="I21" i="9"/>
  <c r="K21" i="9" s="1"/>
  <c r="L21" i="9" s="1"/>
  <c r="M21" i="9" s="1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K19" i="9" s="1"/>
  <c r="L19" i="9" s="1"/>
  <c r="M19" i="9" s="1"/>
  <c r="E19" i="9"/>
  <c r="K14" i="17"/>
  <c r="L14" i="17" s="1"/>
  <c r="M14" i="17" s="1"/>
  <c r="M59" i="2"/>
  <c r="O59" i="2" s="1"/>
  <c r="P59" i="2" s="1"/>
  <c r="Q59" i="2" s="1"/>
  <c r="E17" i="8"/>
  <c r="I17" i="8"/>
  <c r="F17" i="8"/>
  <c r="D24" i="8"/>
  <c r="H24" i="8"/>
  <c r="C24" i="8"/>
  <c r="F16" i="8"/>
  <c r="J16" i="8"/>
  <c r="E16" i="8"/>
  <c r="D8" i="8"/>
  <c r="H8" i="8"/>
  <c r="C8" i="8"/>
  <c r="D69" i="2"/>
  <c r="D81" i="2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P78" i="2"/>
  <c r="Q78" i="2" s="1"/>
  <c r="H7" i="8"/>
  <c r="AM389" i="1"/>
  <c r="K12" i="6"/>
  <c r="L12" i="6" s="1"/>
  <c r="M12" i="6" s="1"/>
  <c r="M45" i="2"/>
  <c r="O45" i="2" s="1"/>
  <c r="P45" i="2" s="1"/>
  <c r="Q45" i="2" s="1"/>
  <c r="M77" i="2"/>
  <c r="O77" i="2" s="1"/>
  <c r="P77" i="2" s="1"/>
  <c r="Q77" i="2" s="1"/>
  <c r="O82" i="2"/>
  <c r="P82" i="2" s="1"/>
  <c r="Q82" i="2" s="1"/>
  <c r="O90" i="2"/>
  <c r="P90" i="2" s="1"/>
  <c r="Q90" i="2" s="1"/>
  <c r="M63" i="2"/>
  <c r="O63" i="2" s="1"/>
  <c r="P63" i="2" s="1"/>
  <c r="Q63" i="2" s="1"/>
  <c r="O70" i="2"/>
  <c r="P70" i="2" s="1"/>
  <c r="D45" i="2"/>
  <c r="D57" i="2"/>
  <c r="E27" i="7"/>
  <c r="E19" i="7"/>
  <c r="G20" i="7"/>
  <c r="J25" i="8"/>
  <c r="J9" i="8"/>
  <c r="I20" i="8"/>
  <c r="I12" i="8"/>
  <c r="K12" i="8" s="1"/>
  <c r="D82" i="2"/>
  <c r="G15" i="8"/>
  <c r="G7" i="8"/>
  <c r="H14" i="8"/>
  <c r="I11" i="7"/>
  <c r="F11" i="7"/>
  <c r="E19" i="8"/>
  <c r="F19" i="8"/>
  <c r="F6" i="8"/>
  <c r="E6" i="8"/>
  <c r="M68" i="2"/>
  <c r="O68" i="2" s="1"/>
  <c r="P68" i="2" s="1"/>
  <c r="Q68" i="2" s="1"/>
  <c r="M75" i="2"/>
  <c r="O75" i="2" s="1"/>
  <c r="P75" i="2" s="1"/>
  <c r="Q75" i="2" s="1"/>
  <c r="K22" i="6"/>
  <c r="L22" i="6" s="1"/>
  <c r="M22" i="6" s="1"/>
  <c r="K26" i="4"/>
  <c r="L26" i="4" s="1"/>
  <c r="M26" i="4" s="1"/>
  <c r="O91" i="2"/>
  <c r="P91" i="2" s="1"/>
  <c r="Q91" i="2" s="1"/>
  <c r="K33" i="4"/>
  <c r="L33" i="4" s="1"/>
  <c r="M33" i="4" s="1"/>
  <c r="O85" i="2"/>
  <c r="P85" i="2" s="1"/>
  <c r="Q85" i="2" s="1"/>
  <c r="O89" i="2"/>
  <c r="P89" i="2" s="1"/>
  <c r="Q89" i="2" s="1"/>
  <c r="K3" i="11"/>
  <c r="L3" i="11" s="1"/>
  <c r="M3" i="11" s="1"/>
  <c r="K36" i="4"/>
  <c r="L36" i="4" s="1"/>
  <c r="M36" i="4" s="1"/>
  <c r="K40" i="4"/>
  <c r="L40" i="4" s="1"/>
  <c r="M40" i="4" s="1"/>
  <c r="M56" i="2"/>
  <c r="O56" i="2" s="1"/>
  <c r="P56" i="2" s="1"/>
  <c r="Q56" i="2" s="1"/>
  <c r="M52" i="2"/>
  <c r="O52" i="2" s="1"/>
  <c r="P52" i="2" s="1"/>
  <c r="Q52" i="2" s="1"/>
  <c r="M47" i="2"/>
  <c r="O47" i="2" s="1"/>
  <c r="P47" i="2" s="1"/>
  <c r="Q47" i="2" s="1"/>
  <c r="E11" i="7"/>
  <c r="C11" i="7"/>
  <c r="D11" i="7"/>
  <c r="D28" i="5"/>
  <c r="H28" i="5"/>
  <c r="C28" i="5"/>
  <c r="C19" i="8"/>
  <c r="G19" i="8"/>
  <c r="D19" i="8"/>
  <c r="D6" i="8"/>
  <c r="H6" i="8"/>
  <c r="C6" i="8"/>
  <c r="M53" i="2"/>
  <c r="O53" i="2" s="1"/>
  <c r="P53" i="2" s="1"/>
  <c r="Q53" i="2" s="1"/>
  <c r="O92" i="2"/>
  <c r="P92" i="2" s="1"/>
  <c r="Q92" i="2" s="1"/>
  <c r="K9" i="6"/>
  <c r="L9" i="6" s="1"/>
  <c r="M9" i="6" s="1"/>
  <c r="O64" i="2"/>
  <c r="P64" i="2" s="1"/>
  <c r="Q64" i="2" s="1"/>
  <c r="O69" i="2"/>
  <c r="P69" i="2" s="1"/>
  <c r="Q69" i="2" s="1"/>
  <c r="M54" i="2"/>
  <c r="O54" i="2" s="1"/>
  <c r="P54" i="2" s="1"/>
  <c r="Q54" i="2" s="1"/>
  <c r="O86" i="2"/>
  <c r="P86" i="2" s="1"/>
  <c r="Q86" i="2" s="1"/>
  <c r="M60" i="2"/>
  <c r="O60" i="2" s="1"/>
  <c r="P60" i="2" s="1"/>
  <c r="Q60" i="2" s="1"/>
  <c r="M51" i="2"/>
  <c r="O51" i="2" s="1"/>
  <c r="P51" i="2" s="1"/>
  <c r="Q51" i="2" s="1"/>
  <c r="E77" i="2"/>
  <c r="D49" i="2"/>
  <c r="D53" i="2"/>
  <c r="D61" i="2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65" i="2"/>
  <c r="D73" i="2"/>
  <c r="D36" i="5"/>
  <c r="H36" i="5"/>
  <c r="C36" i="5"/>
  <c r="C15" i="8"/>
  <c r="D15" i="8"/>
  <c r="C7" i="8"/>
  <c r="D7" i="8"/>
  <c r="D14" i="8"/>
  <c r="C14" i="8"/>
  <c r="M76" i="2"/>
  <c r="O76" i="2" s="1"/>
  <c r="P76" i="2" s="1"/>
  <c r="M67" i="2"/>
  <c r="O67" i="2" s="1"/>
  <c r="P67" i="2" s="1"/>
  <c r="Q67" i="2" s="1"/>
  <c r="O87" i="2"/>
  <c r="P87" i="2" s="1"/>
  <c r="Q87" i="2" s="1"/>
  <c r="M71" i="2"/>
  <c r="O71" i="2" s="1"/>
  <c r="P71" i="2" s="1"/>
  <c r="Q71" i="2" s="1"/>
  <c r="O74" i="2"/>
  <c r="P74" i="2" s="1"/>
  <c r="Q74" i="2" s="1"/>
  <c r="O79" i="2"/>
  <c r="P79" i="2" s="1"/>
  <c r="Q79" i="2" s="1"/>
  <c r="M65" i="2"/>
  <c r="O65" i="2" s="1"/>
  <c r="P65" i="2" s="1"/>
  <c r="Q65" i="2" s="1"/>
  <c r="M73" i="2"/>
  <c r="O73" i="2" s="1"/>
  <c r="P73" i="2" s="1"/>
  <c r="Q73" i="2" s="1"/>
  <c r="O88" i="2"/>
  <c r="P88" i="2" s="1"/>
  <c r="Q88" i="2" s="1"/>
  <c r="I46" i="5"/>
  <c r="M50" i="2"/>
  <c r="O50" i="2" s="1"/>
  <c r="P50" i="2" s="1"/>
  <c r="Q50" i="2" s="1"/>
  <c r="O72" i="2"/>
  <c r="P72" i="2" s="1"/>
  <c r="Q72" i="2" s="1"/>
  <c r="M57" i="2"/>
  <c r="O57" i="2" s="1"/>
  <c r="P57" i="2" s="1"/>
  <c r="Q57" i="2" s="1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O80" i="2"/>
  <c r="P80" i="2" s="1"/>
  <c r="Q80" i="2" s="1"/>
  <c r="J33" i="5"/>
  <c r="M66" i="2"/>
  <c r="O66" i="2" s="1"/>
  <c r="P66" i="2" s="1"/>
  <c r="G23" i="7"/>
  <c r="D8" i="7"/>
  <c r="G17" i="7"/>
  <c r="E42" i="5"/>
  <c r="E48" i="5"/>
  <c r="F25" i="7"/>
  <c r="H28" i="7"/>
  <c r="F43" i="5"/>
  <c r="F18" i="5"/>
  <c r="J40" i="5"/>
  <c r="J41" i="5"/>
  <c r="I32" i="5"/>
  <c r="I21" i="7"/>
  <c r="J30" i="5"/>
  <c r="E7" i="7"/>
  <c r="D24" i="7"/>
  <c r="C21" i="5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D21" i="5"/>
  <c r="J14" i="7"/>
  <c r="G25" i="7"/>
  <c r="F17" i="7"/>
  <c r="F9" i="7"/>
  <c r="E28" i="7"/>
  <c r="E43" i="5"/>
  <c r="E27" i="5"/>
  <c r="F42" i="5"/>
  <c r="F34" i="5"/>
  <c r="E26" i="5"/>
  <c r="E18" i="5"/>
  <c r="I26" i="7"/>
  <c r="J45" i="5"/>
  <c r="I29" i="5"/>
  <c r="J24" i="5"/>
  <c r="I5" i="7"/>
  <c r="I19" i="5"/>
  <c r="H31" i="7"/>
  <c r="H15" i="7"/>
  <c r="H18" i="7"/>
  <c r="I41" i="5"/>
  <c r="I33" i="5"/>
  <c r="J32" i="5"/>
  <c r="I29" i="7"/>
  <c r="I13" i="7"/>
  <c r="J12" i="7"/>
  <c r="I35" i="5"/>
  <c r="J38" i="5"/>
  <c r="J22" i="5"/>
  <c r="G32" i="7"/>
  <c r="H17" i="5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K5" i="7" s="1"/>
  <c r="L5" i="7" s="1"/>
  <c r="M5" i="7" s="1"/>
  <c r="I12" i="7"/>
  <c r="J46" i="5"/>
  <c r="J35" i="5"/>
  <c r="J19" i="5"/>
  <c r="I38" i="5"/>
  <c r="I30" i="5"/>
  <c r="I22" i="5"/>
  <c r="G16" i="7"/>
  <c r="H44" i="5"/>
  <c r="H25" i="5"/>
  <c r="K35" i="4"/>
  <c r="L35" i="4" s="1"/>
  <c r="M35" i="4" s="1"/>
  <c r="H10" i="7"/>
  <c r="H26" i="7"/>
  <c r="J23" i="7"/>
  <c r="I45" i="5"/>
  <c r="J37" i="5"/>
  <c r="J29" i="5"/>
  <c r="I40" i="5"/>
  <c r="I24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E19" i="5"/>
  <c r="F19" i="5"/>
  <c r="F38" i="5"/>
  <c r="E38" i="5"/>
  <c r="F30" i="5"/>
  <c r="E30" i="5"/>
  <c r="F22" i="5"/>
  <c r="E22" i="5"/>
  <c r="C31" i="7"/>
  <c r="C15" i="7"/>
  <c r="F16" i="7"/>
  <c r="F32" i="7"/>
  <c r="C44" i="5"/>
  <c r="G25" i="5"/>
  <c r="G17" i="5"/>
  <c r="C7" i="7"/>
  <c r="H7" i="7"/>
  <c r="F8" i="7"/>
  <c r="G8" i="7"/>
  <c r="F24" i="7"/>
  <c r="G24" i="7"/>
  <c r="C48" i="5"/>
  <c r="H48" i="5"/>
  <c r="G21" i="5"/>
  <c r="H21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8" i="5"/>
  <c r="I18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F24" i="5"/>
  <c r="E24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C19" i="5"/>
  <c r="G19" i="5"/>
  <c r="D19" i="5"/>
  <c r="D38" i="5"/>
  <c r="H38" i="5"/>
  <c r="C38" i="5"/>
  <c r="D30" i="5"/>
  <c r="H30" i="5"/>
  <c r="C30" i="5"/>
  <c r="D22" i="5"/>
  <c r="H22" i="5"/>
  <c r="C22" i="5"/>
  <c r="E31" i="7"/>
  <c r="D31" i="7"/>
  <c r="E15" i="7"/>
  <c r="D15" i="7"/>
  <c r="D16" i="7"/>
  <c r="C16" i="7"/>
  <c r="D32" i="7"/>
  <c r="C32" i="7"/>
  <c r="E44" i="5"/>
  <c r="D44" i="5"/>
  <c r="C25" i="5"/>
  <c r="D25" i="5"/>
  <c r="C17" i="5"/>
  <c r="D17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E25" i="5"/>
  <c r="I25" i="5"/>
  <c r="K25" i="5" s="1"/>
  <c r="L25" i="5" s="1"/>
  <c r="M25" i="5" s="1"/>
  <c r="F25" i="5"/>
  <c r="E17" i="5"/>
  <c r="I17" i="5"/>
  <c r="K17" i="5" s="1"/>
  <c r="L17" i="5" s="1"/>
  <c r="M17" i="5" s="1"/>
  <c r="F17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E21" i="5"/>
  <c r="I21" i="5"/>
  <c r="K21" i="5" s="1"/>
  <c r="L21" i="5" s="1"/>
  <c r="M21" i="5" s="1"/>
  <c r="F21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D18" i="5"/>
  <c r="H18" i="5"/>
  <c r="C18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D24" i="5"/>
  <c r="H24" i="5"/>
  <c r="C24" i="5"/>
  <c r="G30" i="7"/>
  <c r="C30" i="7"/>
  <c r="D30" i="7"/>
  <c r="F30" i="7"/>
  <c r="E30" i="7"/>
  <c r="J30" i="7"/>
  <c r="I30" i="7"/>
  <c r="H30" i="7"/>
  <c r="K29" i="4"/>
  <c r="L29" i="4" s="1"/>
  <c r="M29" i="4" s="1"/>
  <c r="AC104" i="1"/>
  <c r="AB74" i="1"/>
  <c r="AC74" i="1" s="1"/>
  <c r="AB26" i="1"/>
  <c r="AA26" i="1"/>
  <c r="AC112" i="1"/>
  <c r="AC117" i="1"/>
  <c r="AC159" i="1"/>
  <c r="AC190" i="1"/>
  <c r="AC207" i="1"/>
  <c r="AC210" i="1"/>
  <c r="AC217" i="1"/>
  <c r="AC221" i="1"/>
  <c r="AB252" i="1"/>
  <c r="AB258" i="1"/>
  <c r="AC258" i="1" s="1"/>
  <c r="AC9" i="1"/>
  <c r="AC18" i="1"/>
  <c r="AC107" i="1"/>
  <c r="AC137" i="1"/>
  <c r="AC3" i="1"/>
  <c r="AC13" i="1"/>
  <c r="AC100" i="1"/>
  <c r="AC25" i="1"/>
  <c r="AC35" i="1"/>
  <c r="AB42" i="1"/>
  <c r="AC129" i="1"/>
  <c r="AC167" i="1"/>
  <c r="AC178" i="1"/>
  <c r="AC202" i="1"/>
  <c r="AC205" i="1"/>
  <c r="AC212" i="1"/>
  <c r="AC215" i="1"/>
  <c r="AC219" i="1"/>
  <c r="AC228" i="1"/>
  <c r="AC60" i="1"/>
  <c r="AC45" i="1"/>
  <c r="AC57" i="1"/>
  <c r="AC147" i="1"/>
  <c r="AC102" i="1"/>
  <c r="AB39" i="1"/>
  <c r="AA39" i="1"/>
  <c r="AC63" i="1"/>
  <c r="AA126" i="1"/>
  <c r="AB126" i="1" s="1"/>
  <c r="AC313" i="1"/>
  <c r="AB23" i="1"/>
  <c r="AA30" i="1"/>
  <c r="AB30" i="1" s="1"/>
  <c r="L50" i="4"/>
  <c r="M50" i="4" s="1"/>
  <c r="L46" i="4"/>
  <c r="M46" i="4" s="1"/>
  <c r="L44" i="4"/>
  <c r="M44" i="4" s="1"/>
  <c r="L42" i="4"/>
  <c r="M42" i="4" s="1"/>
  <c r="L38" i="4"/>
  <c r="M38" i="4" s="1"/>
  <c r="L34" i="4"/>
  <c r="M34" i="4" s="1"/>
  <c r="L32" i="4"/>
  <c r="M32" i="4" s="1"/>
  <c r="L30" i="4"/>
  <c r="M30" i="4" s="1"/>
  <c r="L28" i="4"/>
  <c r="M28" i="4" s="1"/>
  <c r="L24" i="4"/>
  <c r="M24" i="4" s="1"/>
  <c r="L22" i="4"/>
  <c r="M22" i="4" s="1"/>
  <c r="I4" i="12"/>
  <c r="K4" i="12" s="1"/>
  <c r="G4" i="12"/>
  <c r="E4" i="12"/>
  <c r="C4" i="12"/>
  <c r="J4" i="12"/>
  <c r="H4" i="12"/>
  <c r="F4" i="12"/>
  <c r="D4" i="12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2" i="1"/>
  <c r="AC324" i="1"/>
  <c r="AC336" i="1"/>
  <c r="AC52" i="1"/>
  <c r="Z341" i="1"/>
  <c r="AA341" i="1" s="1"/>
  <c r="AB341" i="1" s="1"/>
  <c r="AA20" i="1"/>
  <c r="AB20" i="1" s="1"/>
  <c r="Z21" i="1"/>
  <c r="AA28" i="1"/>
  <c r="AB28" i="1"/>
  <c r="AC28" i="1" s="1"/>
  <c r="Z33" i="1"/>
  <c r="AA33" i="1" s="1"/>
  <c r="Z43" i="1"/>
  <c r="AB80" i="1"/>
  <c r="AA83" i="1"/>
  <c r="AB83" i="1" s="1"/>
  <c r="AC340" i="1"/>
  <c r="AA32" i="1"/>
  <c r="AB32" i="1" s="1"/>
  <c r="AC32" i="1" s="1"/>
  <c r="AA36" i="1"/>
  <c r="AB36" i="1" s="1"/>
  <c r="AA43" i="1"/>
  <c r="AA75" i="1"/>
  <c r="AB75" i="1" s="1"/>
  <c r="AC75" i="1" s="1"/>
  <c r="AA77" i="1"/>
  <c r="AB77" i="1" s="1"/>
  <c r="AC77" i="1" s="1"/>
  <c r="AA241" i="1"/>
  <c r="AB241" i="1" s="1"/>
  <c r="AC241" i="1" s="1"/>
  <c r="AA243" i="1"/>
  <c r="AB243" i="1" s="1"/>
  <c r="AC243" i="1" s="1"/>
  <c r="AA245" i="1"/>
  <c r="AB245" i="1" s="1"/>
  <c r="AC245" i="1" s="1"/>
  <c r="AA247" i="1"/>
  <c r="AB247" i="1" s="1"/>
  <c r="AC247" i="1" s="1"/>
  <c r="AA249" i="1"/>
  <c r="AB249" i="1" s="1"/>
  <c r="AC249" i="1" s="1"/>
  <c r="AA253" i="1"/>
  <c r="AB253" i="1" s="1"/>
  <c r="AC253" i="1" s="1"/>
  <c r="AA257" i="1"/>
  <c r="AB257" i="1" s="1"/>
  <c r="AC257" i="1" s="1"/>
  <c r="AA259" i="1"/>
  <c r="AB259" i="1" s="1"/>
  <c r="AC259" i="1" s="1"/>
  <c r="AA261" i="1"/>
  <c r="AB261" i="1" s="1"/>
  <c r="AC261" i="1" s="1"/>
  <c r="AA263" i="1"/>
  <c r="AB263" i="1" s="1"/>
  <c r="AC263" i="1" s="1"/>
  <c r="AA265" i="1"/>
  <c r="AB265" i="1" s="1"/>
  <c r="AC265" i="1" s="1"/>
  <c r="AA269" i="1"/>
  <c r="AB269" i="1" s="1"/>
  <c r="AA271" i="1"/>
  <c r="AB271" i="1" s="1"/>
  <c r="AC271" i="1" s="1"/>
  <c r="AA273" i="1"/>
  <c r="AB273" i="1" s="1"/>
  <c r="AC273" i="1" s="1"/>
  <c r="AA277" i="1"/>
  <c r="AB277" i="1" s="1"/>
  <c r="AC277" i="1" s="1"/>
  <c r="AA281" i="1"/>
  <c r="AB281" i="1" s="1"/>
  <c r="AA283" i="1"/>
  <c r="AB283" i="1" s="1"/>
  <c r="AC283" i="1" s="1"/>
  <c r="AA285" i="1"/>
  <c r="AB285" i="1" s="1"/>
  <c r="AC285" i="1" s="1"/>
  <c r="AA287" i="1"/>
  <c r="AB287" i="1" s="1"/>
  <c r="AC287" i="1" s="1"/>
  <c r="AA291" i="1"/>
  <c r="AB291" i="1" s="1"/>
  <c r="AC291" i="1" s="1"/>
  <c r="AA293" i="1"/>
  <c r="AB293" i="1" s="1"/>
  <c r="AC293" i="1" s="1"/>
  <c r="L18" i="6"/>
  <c r="M18" i="6" s="1"/>
  <c r="K19" i="6"/>
  <c r="L7" i="6"/>
  <c r="M7" i="6" s="1"/>
  <c r="K10" i="6"/>
  <c r="K9" i="10"/>
  <c r="L9" i="10" s="1"/>
  <c r="L23" i="8"/>
  <c r="M23" i="8" s="1"/>
  <c r="L25" i="9"/>
  <c r="M25" i="9" s="1"/>
  <c r="L16" i="17"/>
  <c r="M16" i="17" s="1"/>
  <c r="L12" i="17"/>
  <c r="M12" i="17" s="1"/>
  <c r="K7" i="17"/>
  <c r="AB73" i="1"/>
  <c r="AB338" i="1"/>
  <c r="AA85" i="1"/>
  <c r="AB85" i="1" s="1"/>
  <c r="AC85" i="1" s="1"/>
  <c r="AC98" i="1"/>
  <c r="AB122" i="1"/>
  <c r="AB108" i="1"/>
  <c r="AA71" i="1"/>
  <c r="AB71" i="1" s="1"/>
  <c r="AA239" i="1"/>
  <c r="AB239" i="1" s="1"/>
  <c r="AA255" i="1"/>
  <c r="AB255" i="1" s="1"/>
  <c r="AA275" i="1"/>
  <c r="AB275" i="1" s="1"/>
  <c r="AA290" i="1"/>
  <c r="AB290" i="1" s="1"/>
  <c r="K6" i="7"/>
  <c r="K49" i="5"/>
  <c r="L8" i="6"/>
  <c r="M8" i="6" s="1"/>
  <c r="L20" i="6"/>
  <c r="M20" i="6" s="1"/>
  <c r="K21" i="6"/>
  <c r="K17" i="6"/>
  <c r="K13" i="6"/>
  <c r="L5" i="6"/>
  <c r="M5" i="6" s="1"/>
  <c r="K6" i="6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3" i="12"/>
  <c r="H3" i="12"/>
  <c r="F3" i="12"/>
  <c r="D3" i="12"/>
  <c r="I3" i="12"/>
  <c r="K3" i="12" s="1"/>
  <c r="G3" i="12"/>
  <c r="E3" i="12"/>
  <c r="C3" i="12"/>
  <c r="J7" i="12"/>
  <c r="H7" i="12"/>
  <c r="F7" i="12"/>
  <c r="D7" i="12"/>
  <c r="I7" i="12"/>
  <c r="K7" i="12" s="1"/>
  <c r="G7" i="12"/>
  <c r="E7" i="12"/>
  <c r="C7" i="12"/>
  <c r="L22" i="14"/>
  <c r="M22" i="14" s="1"/>
  <c r="L22" i="17"/>
  <c r="M22" i="17" s="1"/>
  <c r="L18" i="17"/>
  <c r="M18" i="17" s="1"/>
  <c r="L10" i="17"/>
  <c r="M10" i="17" s="1"/>
  <c r="K15" i="17"/>
  <c r="L4" i="17"/>
  <c r="M4" i="17" s="1"/>
  <c r="K17" i="17"/>
  <c r="K9" i="17"/>
  <c r="K5" i="17"/>
  <c r="L51" i="4"/>
  <c r="M51" i="4" s="1"/>
  <c r="L47" i="4"/>
  <c r="M47" i="4" s="1"/>
  <c r="L45" i="4"/>
  <c r="M45" i="4" s="1"/>
  <c r="L43" i="4"/>
  <c r="M43" i="4" s="1"/>
  <c r="L41" i="4"/>
  <c r="M41" i="4" s="1"/>
  <c r="L39" i="4"/>
  <c r="M39" i="4" s="1"/>
  <c r="L31" i="4"/>
  <c r="M31" i="4" s="1"/>
  <c r="L27" i="4"/>
  <c r="M27" i="4" s="1"/>
  <c r="K15" i="6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L20" i="17"/>
  <c r="M20" i="17" s="1"/>
  <c r="K19" i="17"/>
  <c r="K11" i="17"/>
  <c r="K21" i="17"/>
  <c r="K13" i="17"/>
  <c r="K3" i="17"/>
  <c r="AC330" i="1"/>
  <c r="AC334" i="1"/>
  <c r="J72" i="2"/>
  <c r="J67" i="2"/>
  <c r="J83" i="2"/>
  <c r="J49" i="2"/>
  <c r="J57" i="2"/>
  <c r="J78" i="2"/>
  <c r="J68" i="2"/>
  <c r="J65" i="2"/>
  <c r="J81" i="2"/>
  <c r="J50" i="2"/>
  <c r="J58" i="2"/>
  <c r="J82" i="2"/>
  <c r="J76" i="2"/>
  <c r="J63" i="2"/>
  <c r="J51" i="2"/>
  <c r="J85" i="2"/>
  <c r="J69" i="2"/>
  <c r="J56" i="2"/>
  <c r="J62" i="2"/>
  <c r="J90" i="2"/>
  <c r="J93" i="2"/>
  <c r="J52" i="2"/>
  <c r="J47" i="2"/>
  <c r="J60" i="2"/>
  <c r="J70" i="2"/>
  <c r="J84" i="2"/>
  <c r="A3" i="1"/>
  <c r="J80" i="2"/>
  <c r="J75" i="2"/>
  <c r="J45" i="2"/>
  <c r="J53" i="2"/>
  <c r="J61" i="2"/>
  <c r="J89" i="2"/>
  <c r="J73" i="2"/>
  <c r="J54" i="2"/>
  <c r="J91" i="2"/>
  <c r="D3" i="1"/>
  <c r="J59" i="2"/>
  <c r="J48" i="2"/>
  <c r="AJ3" i="1"/>
  <c r="J77" i="2"/>
  <c r="A2" i="2"/>
  <c r="J71" i="2"/>
  <c r="J64" i="2"/>
  <c r="J46" i="2"/>
  <c r="J66" i="2"/>
  <c r="J88" i="2"/>
  <c r="J79" i="2"/>
  <c r="J86" i="2"/>
  <c r="J74" i="2"/>
  <c r="J55" i="2"/>
  <c r="J87" i="2"/>
  <c r="J92" i="2"/>
  <c r="J44" i="2"/>
  <c r="A4" i="1"/>
  <c r="A5" i="1"/>
  <c r="AJ5" i="1"/>
  <c r="D5" i="1"/>
  <c r="A6" i="1"/>
  <c r="D6" i="1"/>
  <c r="AJ6" i="1"/>
  <c r="A7" i="1"/>
  <c r="AJ7" i="1"/>
  <c r="D7" i="1"/>
  <c r="A8" i="1"/>
  <c r="A9" i="1"/>
  <c r="AJ9" i="1"/>
  <c r="D9" i="1"/>
  <c r="A10" i="1"/>
  <c r="D10" i="1"/>
  <c r="AJ10" i="1"/>
  <c r="A11" i="1"/>
  <c r="AJ11" i="1"/>
  <c r="D11" i="1"/>
  <c r="A12" i="1"/>
  <c r="A13" i="1"/>
  <c r="AJ13" i="1"/>
  <c r="D13" i="1"/>
  <c r="A14" i="1"/>
  <c r="D14" i="1"/>
  <c r="AJ14" i="1"/>
  <c r="A15" i="1"/>
  <c r="AJ15" i="1"/>
  <c r="D15" i="1"/>
  <c r="A16" i="1"/>
  <c r="D16" i="1"/>
  <c r="AJ16" i="1"/>
  <c r="A17" i="1"/>
  <c r="A18" i="1"/>
  <c r="D18" i="1"/>
  <c r="AJ18" i="1"/>
  <c r="A19" i="1"/>
  <c r="AJ19" i="1"/>
  <c r="D19" i="1"/>
  <c r="A20" i="1"/>
  <c r="AJ20" i="1"/>
  <c r="D20" i="1"/>
  <c r="A21" i="1"/>
  <c r="D21" i="1"/>
  <c r="AJ21" i="1"/>
  <c r="A22" i="1"/>
  <c r="A23" i="1"/>
  <c r="D23" i="1"/>
  <c r="AJ23" i="1"/>
  <c r="A24" i="1"/>
  <c r="A25" i="1"/>
  <c r="D25" i="1"/>
  <c r="AJ25" i="1"/>
  <c r="A26" i="1"/>
  <c r="AJ26" i="1"/>
  <c r="D26" i="1"/>
  <c r="A27" i="1"/>
  <c r="AJ27" i="1"/>
  <c r="D27" i="1"/>
  <c r="A28" i="1"/>
  <c r="D28" i="1"/>
  <c r="AJ28" i="1"/>
  <c r="A29" i="1"/>
  <c r="A30" i="1"/>
  <c r="D30" i="1"/>
  <c r="AJ30" i="1"/>
  <c r="A31" i="1"/>
  <c r="AJ31" i="1"/>
  <c r="D31" i="1"/>
  <c r="A32" i="1"/>
  <c r="D32" i="1"/>
  <c r="AJ32" i="1"/>
  <c r="A33" i="1"/>
  <c r="D33" i="1"/>
  <c r="AJ33" i="1"/>
  <c r="A34" i="1"/>
  <c r="A35" i="1"/>
  <c r="AJ35" i="1"/>
  <c r="D35" i="1"/>
  <c r="A36" i="1"/>
  <c r="D36" i="1"/>
  <c r="AJ36" i="1"/>
  <c r="A37" i="1"/>
  <c r="AJ37" i="1"/>
  <c r="D37" i="1"/>
  <c r="A38" i="1"/>
  <c r="A39" i="1"/>
  <c r="AJ39" i="1"/>
  <c r="D39" i="1"/>
  <c r="A40" i="1"/>
  <c r="AJ40" i="1"/>
  <c r="D40" i="1"/>
  <c r="A41" i="1"/>
  <c r="A42" i="1"/>
  <c r="AJ42" i="1"/>
  <c r="D42" i="1"/>
  <c r="A43" i="1"/>
  <c r="AJ43" i="1"/>
  <c r="D43" i="1"/>
  <c r="A44" i="1"/>
  <c r="A45" i="1"/>
  <c r="AJ45" i="1"/>
  <c r="D45" i="1"/>
  <c r="A46" i="1"/>
  <c r="D46" i="1"/>
  <c r="AJ46" i="1"/>
  <c r="A47" i="1"/>
  <c r="D47" i="1"/>
  <c r="AJ47" i="1"/>
  <c r="A48" i="1"/>
  <c r="D48" i="1"/>
  <c r="AJ48" i="1"/>
  <c r="A49" i="1"/>
  <c r="AJ49" i="1"/>
  <c r="D49" i="1"/>
  <c r="A50" i="1"/>
  <c r="D50" i="1"/>
  <c r="AJ50" i="1"/>
  <c r="A51" i="1"/>
  <c r="A52" i="1"/>
  <c r="D52" i="1"/>
  <c r="AJ52" i="1"/>
  <c r="A53" i="1"/>
  <c r="AJ53" i="1"/>
  <c r="D53" i="1"/>
  <c r="A54" i="1"/>
  <c r="AJ54" i="1"/>
  <c r="D54" i="1"/>
  <c r="A55" i="1"/>
  <c r="AJ55" i="1"/>
  <c r="D55" i="1"/>
  <c r="A56" i="1"/>
  <c r="A57" i="1"/>
  <c r="AJ57" i="1"/>
  <c r="D57" i="1"/>
  <c r="A58" i="1"/>
  <c r="D58" i="1"/>
  <c r="AJ58" i="1"/>
  <c r="A59" i="1"/>
  <c r="A60" i="1"/>
  <c r="AJ60" i="1"/>
  <c r="D60" i="1"/>
  <c r="A61" i="1"/>
  <c r="AJ61" i="1"/>
  <c r="D61" i="1"/>
  <c r="A62" i="1"/>
  <c r="A63" i="1"/>
  <c r="D63" i="1"/>
  <c r="AJ63" i="1"/>
  <c r="A64" i="1"/>
  <c r="D64" i="1"/>
  <c r="AJ64" i="1"/>
  <c r="A65" i="1"/>
  <c r="D65" i="1"/>
  <c r="AJ65" i="1"/>
  <c r="A66" i="1"/>
  <c r="AJ66" i="1"/>
  <c r="D66" i="1"/>
  <c r="A67" i="1"/>
  <c r="AJ67" i="1"/>
  <c r="D67" i="1"/>
  <c r="A68" i="1"/>
  <c r="D68" i="1"/>
  <c r="AJ68" i="1"/>
  <c r="A69" i="1"/>
  <c r="AJ69" i="1"/>
  <c r="D69" i="1"/>
  <c r="A70" i="1"/>
  <c r="A71" i="1"/>
  <c r="D71" i="1"/>
  <c r="AJ71" i="1"/>
  <c r="A72" i="1"/>
  <c r="A73" i="1"/>
  <c r="AJ73" i="1"/>
  <c r="D73" i="1"/>
  <c r="A74" i="1"/>
  <c r="D74" i="1"/>
  <c r="AJ74" i="1"/>
  <c r="A75" i="1"/>
  <c r="D75" i="1"/>
  <c r="AJ75" i="1"/>
  <c r="A76" i="1"/>
  <c r="AJ76" i="1"/>
  <c r="D76" i="1"/>
  <c r="A77" i="1"/>
  <c r="D77" i="1"/>
  <c r="AJ77" i="1"/>
  <c r="A78" i="1"/>
  <c r="D78" i="1"/>
  <c r="AJ78" i="1"/>
  <c r="A79" i="1"/>
  <c r="A80" i="1"/>
  <c r="AJ80" i="1"/>
  <c r="D80" i="1"/>
  <c r="A81" i="1"/>
  <c r="D81" i="1"/>
  <c r="AJ81" i="1"/>
  <c r="A82" i="1"/>
  <c r="A83" i="1"/>
  <c r="AJ83" i="1"/>
  <c r="D83" i="1"/>
  <c r="A84" i="1"/>
  <c r="AJ84" i="1"/>
  <c r="D84" i="1"/>
  <c r="A85" i="1"/>
  <c r="D85" i="1"/>
  <c r="AJ85" i="1"/>
  <c r="A86" i="1"/>
  <c r="A87" i="1"/>
  <c r="AJ87" i="1"/>
  <c r="D87" i="1"/>
  <c r="A88" i="1"/>
  <c r="D88" i="1"/>
  <c r="AJ88" i="1"/>
  <c r="A89" i="1"/>
  <c r="A90" i="1"/>
  <c r="D90" i="1"/>
  <c r="AJ90" i="1"/>
  <c r="A91" i="1"/>
  <c r="D91" i="1"/>
  <c r="AJ91" i="1"/>
  <c r="A92" i="1"/>
  <c r="D92" i="1"/>
  <c r="AJ92" i="1"/>
  <c r="A93" i="1"/>
  <c r="AJ93" i="1"/>
  <c r="D93" i="1"/>
  <c r="A94" i="1"/>
  <c r="D94" i="1"/>
  <c r="AJ94" i="1"/>
  <c r="A95" i="1"/>
  <c r="D95" i="1"/>
  <c r="AJ95" i="1"/>
  <c r="A96" i="1"/>
  <c r="AJ96" i="1"/>
  <c r="D96" i="1"/>
  <c r="A97" i="1"/>
  <c r="A98" i="1"/>
  <c r="AJ98" i="1"/>
  <c r="D98" i="1"/>
  <c r="A99" i="1"/>
  <c r="A100" i="1"/>
  <c r="D100" i="1"/>
  <c r="AJ100" i="1"/>
  <c r="A101" i="1"/>
  <c r="A102" i="1"/>
  <c r="D102" i="1"/>
  <c r="AJ102" i="1"/>
  <c r="A103" i="1"/>
  <c r="A104" i="1"/>
  <c r="D104" i="1"/>
  <c r="AJ104" i="1"/>
  <c r="A105" i="1"/>
  <c r="AJ105" i="1"/>
  <c r="D105" i="1"/>
  <c r="A106" i="1"/>
  <c r="A107" i="1"/>
  <c r="AJ107" i="1"/>
  <c r="D107" i="1"/>
  <c r="A108" i="1"/>
  <c r="D108" i="1"/>
  <c r="AJ108" i="1"/>
  <c r="A109" i="1"/>
  <c r="AJ109" i="1"/>
  <c r="D109" i="1"/>
  <c r="A110" i="1"/>
  <c r="D110" i="1"/>
  <c r="AJ110" i="1"/>
  <c r="A111" i="1"/>
  <c r="A112" i="1"/>
  <c r="D112" i="1"/>
  <c r="AJ112" i="1"/>
  <c r="A113" i="1"/>
  <c r="AJ113" i="1"/>
  <c r="D113" i="1"/>
  <c r="A114" i="1"/>
  <c r="D114" i="1"/>
  <c r="AJ114" i="1"/>
  <c r="A115" i="1"/>
  <c r="AJ115" i="1"/>
  <c r="D115" i="1"/>
  <c r="A116" i="1"/>
  <c r="A117" i="1"/>
  <c r="AJ117" i="1"/>
  <c r="D117" i="1"/>
  <c r="A118" i="1"/>
  <c r="D118" i="1"/>
  <c r="AJ118" i="1"/>
  <c r="A119" i="1"/>
  <c r="A120" i="1"/>
  <c r="D120" i="1"/>
  <c r="AJ120" i="1"/>
  <c r="A121" i="1"/>
  <c r="A122" i="1"/>
  <c r="D122" i="1"/>
  <c r="AJ122" i="1"/>
  <c r="A123" i="1"/>
  <c r="AJ123" i="1"/>
  <c r="D123" i="1"/>
  <c r="A124" i="1"/>
  <c r="AJ124" i="1"/>
  <c r="D124" i="1"/>
  <c r="A125" i="1"/>
  <c r="A126" i="1"/>
  <c r="D126" i="1"/>
  <c r="AJ126" i="1"/>
  <c r="A127" i="1"/>
  <c r="AJ127" i="1"/>
  <c r="D127" i="1"/>
  <c r="A128" i="1"/>
  <c r="A129" i="1"/>
  <c r="AJ129" i="1"/>
  <c r="D129" i="1"/>
  <c r="A130" i="1"/>
  <c r="D130" i="1"/>
  <c r="AJ130" i="1"/>
  <c r="A131" i="1"/>
  <c r="AJ131" i="1"/>
  <c r="D131" i="1"/>
  <c r="A132" i="1"/>
  <c r="D132" i="1"/>
  <c r="AJ132" i="1"/>
  <c r="A133" i="1"/>
  <c r="D133" i="1"/>
  <c r="AJ133" i="1"/>
  <c r="A134" i="1"/>
  <c r="AJ134" i="1"/>
  <c r="D134" i="1"/>
  <c r="A135" i="1"/>
  <c r="D135" i="1"/>
  <c r="AJ135" i="1"/>
  <c r="A136" i="1"/>
  <c r="A137" i="1"/>
  <c r="D137" i="1"/>
  <c r="AJ137" i="1"/>
  <c r="A138" i="1"/>
  <c r="AJ138" i="1"/>
  <c r="D138" i="1"/>
  <c r="A139" i="1"/>
  <c r="D139" i="1"/>
  <c r="AJ139" i="1"/>
  <c r="A140" i="1"/>
  <c r="AJ140" i="1"/>
  <c r="D140" i="1"/>
  <c r="A141" i="1"/>
  <c r="D141" i="1"/>
  <c r="AJ141" i="1"/>
  <c r="A142" i="1"/>
  <c r="AJ142" i="1"/>
  <c r="D142" i="1"/>
  <c r="A143" i="1"/>
  <c r="D143" i="1"/>
  <c r="AJ143" i="1"/>
  <c r="A144" i="1"/>
  <c r="AJ144" i="1"/>
  <c r="D144" i="1"/>
  <c r="A145" i="1"/>
  <c r="D145" i="1"/>
  <c r="AJ145" i="1"/>
  <c r="A146" i="1"/>
  <c r="A147" i="1"/>
  <c r="D147" i="1"/>
  <c r="AJ147" i="1"/>
  <c r="A148" i="1"/>
  <c r="AJ148" i="1"/>
  <c r="D148" i="1"/>
  <c r="A149" i="1"/>
  <c r="D149" i="1"/>
  <c r="AJ149" i="1"/>
  <c r="A150" i="1"/>
  <c r="AJ150" i="1"/>
  <c r="D150" i="1"/>
  <c r="A151" i="1"/>
  <c r="D151" i="1"/>
  <c r="AJ151" i="1"/>
  <c r="A152" i="1"/>
  <c r="AJ152" i="1"/>
  <c r="D152" i="1"/>
  <c r="A153" i="1"/>
  <c r="D153" i="1"/>
  <c r="AJ153" i="1"/>
  <c r="A154" i="1"/>
  <c r="AJ154" i="1"/>
  <c r="D154" i="1"/>
  <c r="A155" i="1"/>
  <c r="D155" i="1"/>
  <c r="AJ155" i="1"/>
  <c r="A156" i="1"/>
  <c r="AJ156" i="1"/>
  <c r="D156" i="1"/>
  <c r="A157" i="1"/>
  <c r="D157" i="1"/>
  <c r="AJ157" i="1"/>
  <c r="A158" i="1"/>
  <c r="A159" i="1"/>
  <c r="D159" i="1"/>
  <c r="AJ159" i="1"/>
  <c r="A160" i="1"/>
  <c r="AJ160" i="1"/>
  <c r="D160" i="1"/>
  <c r="A161" i="1"/>
  <c r="D161" i="1"/>
  <c r="AJ161" i="1"/>
  <c r="A162" i="1"/>
  <c r="AJ162" i="1"/>
  <c r="D162" i="1"/>
  <c r="A163" i="1"/>
  <c r="D163" i="1"/>
  <c r="AJ163" i="1"/>
  <c r="A164" i="1"/>
  <c r="AJ164" i="1"/>
  <c r="D164" i="1"/>
  <c r="A165" i="1"/>
  <c r="D165" i="1"/>
  <c r="AJ165" i="1"/>
  <c r="A166" i="1"/>
  <c r="A167" i="1"/>
  <c r="D167" i="1"/>
  <c r="AJ167" i="1"/>
  <c r="A168" i="1"/>
  <c r="AJ168" i="1"/>
  <c r="D168" i="1"/>
  <c r="A169" i="1"/>
  <c r="D169" i="1"/>
  <c r="AJ169" i="1"/>
  <c r="A170" i="1"/>
  <c r="AJ170" i="1"/>
  <c r="D170" i="1"/>
  <c r="A171" i="1"/>
  <c r="D171" i="1"/>
  <c r="AJ171" i="1"/>
  <c r="A172" i="1"/>
  <c r="AJ172" i="1"/>
  <c r="D172" i="1"/>
  <c r="A173" i="1"/>
  <c r="D173" i="1"/>
  <c r="AJ173" i="1"/>
  <c r="A174" i="1"/>
  <c r="AJ174" i="1"/>
  <c r="D174" i="1"/>
  <c r="A175" i="1"/>
  <c r="D175" i="1"/>
  <c r="AJ175" i="1"/>
  <c r="A176" i="1"/>
  <c r="AJ176" i="1"/>
  <c r="D176" i="1"/>
  <c r="A177" i="1"/>
  <c r="A178" i="1"/>
  <c r="D178" i="1"/>
  <c r="AJ178" i="1"/>
  <c r="A179" i="1"/>
  <c r="AJ179" i="1"/>
  <c r="D179" i="1"/>
  <c r="A180" i="1"/>
  <c r="D180" i="1"/>
  <c r="AJ180" i="1"/>
  <c r="A181" i="1"/>
  <c r="AJ181" i="1"/>
  <c r="D181" i="1"/>
  <c r="A182" i="1"/>
  <c r="D182" i="1"/>
  <c r="AJ182" i="1"/>
  <c r="A183" i="1"/>
  <c r="AJ183" i="1"/>
  <c r="D183" i="1"/>
  <c r="A184" i="1"/>
  <c r="D184" i="1"/>
  <c r="AJ184" i="1"/>
  <c r="A185" i="1"/>
  <c r="AJ185" i="1"/>
  <c r="D185" i="1"/>
  <c r="A186" i="1"/>
  <c r="D186" i="1"/>
  <c r="AJ186" i="1"/>
  <c r="A187" i="1"/>
  <c r="AJ187" i="1"/>
  <c r="D187" i="1"/>
  <c r="A188" i="1"/>
  <c r="D188" i="1"/>
  <c r="AJ188" i="1"/>
  <c r="A189" i="1"/>
  <c r="A190" i="1"/>
  <c r="D190" i="1"/>
  <c r="AJ190" i="1"/>
  <c r="A191" i="1"/>
  <c r="AJ191" i="1"/>
  <c r="D191" i="1"/>
  <c r="A192" i="1"/>
  <c r="D192" i="1"/>
  <c r="AJ192" i="1"/>
  <c r="A193" i="1"/>
  <c r="AJ193" i="1"/>
  <c r="D193" i="1"/>
  <c r="A194" i="1"/>
  <c r="D194" i="1"/>
  <c r="AJ194" i="1"/>
  <c r="A195" i="1"/>
  <c r="AJ195" i="1"/>
  <c r="D195" i="1"/>
  <c r="A196" i="1"/>
  <c r="D196" i="1"/>
  <c r="AJ196" i="1"/>
  <c r="A197" i="1"/>
  <c r="AJ197" i="1"/>
  <c r="D197" i="1"/>
  <c r="A198" i="1"/>
  <c r="D198" i="1"/>
  <c r="AJ198" i="1"/>
  <c r="A199" i="1"/>
  <c r="AJ199" i="1"/>
  <c r="D199" i="1"/>
  <c r="A200" i="1"/>
  <c r="D200" i="1"/>
  <c r="AJ200" i="1"/>
  <c r="A201" i="1"/>
  <c r="A202" i="1"/>
  <c r="D202" i="1"/>
  <c r="AJ202" i="1"/>
  <c r="A203" i="1"/>
  <c r="AJ203" i="1"/>
  <c r="D203" i="1"/>
  <c r="A204" i="1"/>
  <c r="A205" i="1"/>
  <c r="AJ205" i="1"/>
  <c r="D205" i="1"/>
  <c r="A206" i="1"/>
  <c r="A207" i="1"/>
  <c r="AJ207" i="1"/>
  <c r="D207" i="1"/>
  <c r="A208" i="1"/>
  <c r="D208" i="1"/>
  <c r="AJ208" i="1"/>
  <c r="A209" i="1"/>
  <c r="A210" i="1"/>
  <c r="D210" i="1"/>
  <c r="AJ210" i="1"/>
  <c r="A211" i="1"/>
  <c r="A212" i="1"/>
  <c r="D212" i="1"/>
  <c r="AJ212" i="1"/>
  <c r="A213" i="1"/>
  <c r="AJ213" i="1"/>
  <c r="D213" i="1"/>
  <c r="A214" i="1"/>
  <c r="A215" i="1"/>
  <c r="AJ215" i="1"/>
  <c r="D215" i="1"/>
  <c r="A216" i="1"/>
  <c r="A217" i="1"/>
  <c r="AJ217" i="1"/>
  <c r="D217" i="1"/>
  <c r="A218" i="1"/>
  <c r="A219" i="1"/>
  <c r="AJ219" i="1"/>
  <c r="D219" i="1"/>
  <c r="A220" i="1"/>
  <c r="A221" i="1"/>
  <c r="AJ221" i="1"/>
  <c r="D221" i="1"/>
  <c r="A222" i="1"/>
  <c r="D222" i="1"/>
  <c r="AJ222" i="1"/>
  <c r="A223" i="1"/>
  <c r="AJ223" i="1"/>
  <c r="D223" i="1"/>
  <c r="A224" i="1"/>
  <c r="D224" i="1"/>
  <c r="AJ224" i="1"/>
  <c r="A225" i="1"/>
  <c r="AJ225" i="1"/>
  <c r="D225" i="1"/>
  <c r="A226" i="1"/>
  <c r="D226" i="1"/>
  <c r="AJ226" i="1"/>
  <c r="A227" i="1"/>
  <c r="A228" i="1"/>
  <c r="D228" i="1"/>
  <c r="AJ228" i="1"/>
  <c r="A229" i="1"/>
  <c r="AJ229" i="1"/>
  <c r="D229" i="1"/>
  <c r="A230" i="1"/>
  <c r="D230" i="1"/>
  <c r="AJ230" i="1"/>
  <c r="A231" i="1"/>
  <c r="AJ231" i="1"/>
  <c r="D231" i="1"/>
  <c r="A232" i="1"/>
  <c r="D232" i="1"/>
  <c r="AJ232" i="1"/>
  <c r="A233" i="1"/>
  <c r="AJ233" i="1"/>
  <c r="D233" i="1"/>
  <c r="A234" i="1"/>
  <c r="D234" i="1"/>
  <c r="AJ234" i="1"/>
  <c r="A235" i="1"/>
  <c r="AJ235" i="1"/>
  <c r="D235" i="1"/>
  <c r="A236" i="1"/>
  <c r="A237" i="1"/>
  <c r="AJ237" i="1"/>
  <c r="D237" i="1"/>
  <c r="A238" i="1"/>
  <c r="A239" i="1"/>
  <c r="D239" i="1"/>
  <c r="AJ239" i="1"/>
  <c r="A240" i="1"/>
  <c r="AJ240" i="1"/>
  <c r="D240" i="1"/>
  <c r="A241" i="1"/>
  <c r="D241" i="1"/>
  <c r="AJ241" i="1"/>
  <c r="A242" i="1"/>
  <c r="AJ242" i="1"/>
  <c r="D242" i="1"/>
  <c r="A243" i="1"/>
  <c r="D243" i="1"/>
  <c r="AJ243" i="1"/>
  <c r="A244" i="1"/>
  <c r="AJ244" i="1"/>
  <c r="D244" i="1"/>
  <c r="A245" i="1"/>
  <c r="D245" i="1"/>
  <c r="AJ245" i="1"/>
  <c r="A246" i="1"/>
  <c r="AJ246" i="1"/>
  <c r="D246" i="1"/>
  <c r="A247" i="1"/>
  <c r="D247" i="1"/>
  <c r="AJ247" i="1"/>
  <c r="A248" i="1"/>
  <c r="D248" i="1"/>
  <c r="AJ248" i="1"/>
  <c r="A249" i="1"/>
  <c r="AJ249" i="1"/>
  <c r="D249" i="1"/>
  <c r="A250" i="1"/>
  <c r="A251" i="1"/>
  <c r="AJ251" i="1"/>
  <c r="D251" i="1"/>
  <c r="A252" i="1"/>
  <c r="D252" i="1"/>
  <c r="AJ252" i="1"/>
  <c r="A253" i="1"/>
  <c r="AJ253" i="1"/>
  <c r="D253" i="1"/>
  <c r="A254" i="1"/>
  <c r="A255" i="1"/>
  <c r="AJ255" i="1"/>
  <c r="D255" i="1"/>
  <c r="A256" i="1"/>
  <c r="D256" i="1"/>
  <c r="AJ256" i="1"/>
  <c r="A257" i="1"/>
  <c r="AJ257" i="1"/>
  <c r="D257" i="1"/>
  <c r="A258" i="1"/>
  <c r="D258" i="1"/>
  <c r="AJ258" i="1"/>
  <c r="A259" i="1"/>
  <c r="AJ259" i="1"/>
  <c r="D259" i="1"/>
  <c r="A260" i="1"/>
  <c r="D260" i="1"/>
  <c r="AJ260" i="1"/>
  <c r="A261" i="1"/>
  <c r="AJ261" i="1"/>
  <c r="D261" i="1"/>
  <c r="A262" i="1"/>
  <c r="D262" i="1"/>
  <c r="AJ262" i="1"/>
  <c r="A263" i="1"/>
  <c r="AJ263" i="1"/>
  <c r="D263" i="1"/>
  <c r="A264" i="1"/>
  <c r="D264" i="1"/>
  <c r="AJ264" i="1"/>
  <c r="A265" i="1"/>
  <c r="AJ265" i="1"/>
  <c r="D265" i="1"/>
  <c r="A266" i="1"/>
  <c r="A267" i="1"/>
  <c r="AJ267" i="1"/>
  <c r="D267" i="1"/>
  <c r="A268" i="1"/>
  <c r="D268" i="1"/>
  <c r="AJ268" i="1"/>
  <c r="A269" i="1"/>
  <c r="AJ269" i="1"/>
  <c r="D269" i="1"/>
  <c r="A270" i="1"/>
  <c r="D270" i="1"/>
  <c r="AJ270" i="1"/>
  <c r="A271" i="1"/>
  <c r="AJ271" i="1"/>
  <c r="D271" i="1"/>
  <c r="A272" i="1"/>
  <c r="D272" i="1"/>
  <c r="AJ272" i="1"/>
  <c r="A273" i="1"/>
  <c r="AJ273" i="1"/>
  <c r="D273" i="1"/>
  <c r="A274" i="1"/>
  <c r="A275" i="1"/>
  <c r="D275" i="1"/>
  <c r="AJ275" i="1"/>
  <c r="A276" i="1"/>
  <c r="AJ276" i="1"/>
  <c r="D276" i="1"/>
  <c r="A277" i="1"/>
  <c r="D277" i="1"/>
  <c r="AJ277" i="1"/>
  <c r="A278" i="1"/>
  <c r="A279" i="1"/>
  <c r="D279" i="1"/>
  <c r="AJ279" i="1"/>
  <c r="A280" i="1"/>
  <c r="AJ280" i="1"/>
  <c r="D280" i="1"/>
  <c r="A281" i="1"/>
  <c r="D281" i="1"/>
  <c r="AJ281" i="1"/>
  <c r="A282" i="1"/>
  <c r="AJ282" i="1"/>
  <c r="D282" i="1"/>
  <c r="A283" i="1"/>
  <c r="D283" i="1"/>
  <c r="AJ283" i="1"/>
  <c r="A284" i="1"/>
  <c r="AJ284" i="1"/>
  <c r="D284" i="1"/>
  <c r="A285" i="1"/>
  <c r="D285" i="1"/>
  <c r="AJ285" i="1"/>
  <c r="A286" i="1"/>
  <c r="AJ286" i="1"/>
  <c r="D286" i="1"/>
  <c r="A287" i="1"/>
  <c r="D287" i="1"/>
  <c r="AJ287" i="1"/>
  <c r="A288" i="1"/>
  <c r="AJ288" i="1"/>
  <c r="D288" i="1"/>
  <c r="A289" i="1"/>
  <c r="A290" i="1"/>
  <c r="AJ290" i="1"/>
  <c r="D290" i="1"/>
  <c r="A291" i="1"/>
  <c r="D291" i="1"/>
  <c r="AJ291" i="1"/>
  <c r="A292" i="1"/>
  <c r="AJ292" i="1"/>
  <c r="D292" i="1"/>
  <c r="A293" i="1"/>
  <c r="D293" i="1"/>
  <c r="AJ293" i="1"/>
  <c r="A294" i="1"/>
  <c r="AJ294" i="1"/>
  <c r="D294" i="1"/>
  <c r="A295" i="1"/>
  <c r="D295" i="1"/>
  <c r="AJ295" i="1"/>
  <c r="A296" i="1"/>
  <c r="AJ296" i="1"/>
  <c r="D296" i="1"/>
  <c r="A297" i="1"/>
  <c r="D297" i="1"/>
  <c r="AJ297" i="1"/>
  <c r="A298" i="1"/>
  <c r="AJ298" i="1"/>
  <c r="D298" i="1"/>
  <c r="A299" i="1"/>
  <c r="D299" i="1"/>
  <c r="AJ299" i="1"/>
  <c r="A300" i="1"/>
  <c r="AJ300" i="1"/>
  <c r="D300" i="1"/>
  <c r="A301" i="1"/>
  <c r="A302" i="1"/>
  <c r="AJ302" i="1"/>
  <c r="D302" i="1"/>
  <c r="A303" i="1"/>
  <c r="D303" i="1"/>
  <c r="AJ303" i="1"/>
  <c r="A304" i="1"/>
  <c r="AJ304" i="1"/>
  <c r="D304" i="1"/>
  <c r="A305" i="1"/>
  <c r="D305" i="1"/>
  <c r="AJ305" i="1"/>
  <c r="A306" i="1"/>
  <c r="AJ306" i="1"/>
  <c r="D306" i="1"/>
  <c r="A307" i="1"/>
  <c r="D307" i="1"/>
  <c r="AJ307" i="1"/>
  <c r="A308" i="1"/>
  <c r="AJ308" i="1"/>
  <c r="D308" i="1"/>
  <c r="A309" i="1"/>
  <c r="D309" i="1"/>
  <c r="AJ309" i="1"/>
  <c r="A310" i="1"/>
  <c r="AJ310" i="1"/>
  <c r="D310" i="1"/>
  <c r="A311" i="1"/>
  <c r="D311" i="1"/>
  <c r="AJ311" i="1"/>
  <c r="A312" i="1"/>
  <c r="A313" i="1"/>
  <c r="D313" i="1"/>
  <c r="AJ313" i="1"/>
  <c r="A314" i="1"/>
  <c r="AJ314" i="1"/>
  <c r="D314" i="1"/>
  <c r="A315" i="1"/>
  <c r="D315" i="1"/>
  <c r="AJ315" i="1"/>
  <c r="A316" i="1"/>
  <c r="AJ316" i="1"/>
  <c r="D316" i="1"/>
  <c r="A317" i="1"/>
  <c r="D317" i="1"/>
  <c r="AJ317" i="1"/>
  <c r="A318" i="1"/>
  <c r="AJ318" i="1"/>
  <c r="D318" i="1"/>
  <c r="A319" i="1"/>
  <c r="D319" i="1"/>
  <c r="AJ319" i="1"/>
  <c r="A320" i="1"/>
  <c r="AJ320" i="1"/>
  <c r="D320" i="1"/>
  <c r="A321" i="1"/>
  <c r="AJ321" i="1"/>
  <c r="D321" i="1"/>
  <c r="A322" i="1"/>
  <c r="AJ322" i="1"/>
  <c r="D322" i="1"/>
  <c r="A323" i="1"/>
  <c r="A324" i="1"/>
  <c r="AJ324" i="1"/>
  <c r="D324" i="1"/>
  <c r="A325" i="1"/>
  <c r="D325" i="1"/>
  <c r="AJ325" i="1"/>
  <c r="A326" i="1"/>
  <c r="AJ326" i="1"/>
  <c r="D326" i="1"/>
  <c r="A327" i="1"/>
  <c r="D327" i="1"/>
  <c r="AJ327" i="1"/>
  <c r="A328" i="1"/>
  <c r="AJ328" i="1"/>
  <c r="D328" i="1"/>
  <c r="A329" i="1"/>
  <c r="A330" i="1"/>
  <c r="AJ330" i="1"/>
  <c r="D330" i="1"/>
  <c r="A331" i="1"/>
  <c r="D331" i="1"/>
  <c r="AJ331" i="1"/>
  <c r="A332" i="1"/>
  <c r="AJ332" i="1"/>
  <c r="D332" i="1"/>
  <c r="A333" i="1"/>
  <c r="A334" i="1"/>
  <c r="AJ334" i="1"/>
  <c r="D334" i="1"/>
  <c r="A335" i="1"/>
  <c r="A336" i="1"/>
  <c r="AJ336" i="1"/>
  <c r="D336" i="1"/>
  <c r="A337" i="1"/>
  <c r="A338" i="1"/>
  <c r="AJ338" i="1"/>
  <c r="D338" i="1"/>
  <c r="A339" i="1"/>
  <c r="A340" i="1"/>
  <c r="D340" i="1"/>
  <c r="AJ340" i="1"/>
  <c r="A341" i="1"/>
  <c r="AJ341" i="1"/>
  <c r="D341" i="1"/>
  <c r="A342" i="1"/>
  <c r="A343" i="1"/>
  <c r="AJ343" i="1"/>
  <c r="D343" i="1"/>
  <c r="A344" i="1"/>
  <c r="D344" i="1"/>
  <c r="AJ344" i="1"/>
  <c r="A345" i="1"/>
  <c r="AJ345" i="1"/>
  <c r="D345" i="1"/>
  <c r="A346" i="1"/>
  <c r="D346" i="1"/>
  <c r="AJ346" i="1"/>
  <c r="A347" i="1"/>
  <c r="AJ347" i="1"/>
  <c r="D347" i="1"/>
  <c r="A348" i="1"/>
  <c r="D348" i="1"/>
  <c r="AJ348" i="1"/>
  <c r="A349" i="1"/>
  <c r="A350" i="1"/>
  <c r="AJ350" i="1"/>
  <c r="D350" i="1"/>
  <c r="A351" i="1"/>
  <c r="D351" i="1"/>
  <c r="AJ351" i="1"/>
  <c r="A352" i="1"/>
  <c r="D352" i="1"/>
  <c r="AJ352" i="1"/>
  <c r="A353" i="1"/>
  <c r="A354" i="1"/>
  <c r="AJ354" i="1"/>
  <c r="D354" i="1"/>
  <c r="A355" i="1"/>
  <c r="A356" i="1"/>
  <c r="D356" i="1"/>
  <c r="AJ356" i="1"/>
  <c r="A357" i="1"/>
  <c r="AJ357" i="1"/>
  <c r="D357" i="1"/>
  <c r="A358" i="1"/>
  <c r="AJ358" i="1"/>
  <c r="D358" i="1"/>
  <c r="A359" i="1"/>
  <c r="D359" i="1"/>
  <c r="AJ359" i="1"/>
  <c r="A360" i="1"/>
  <c r="AJ360" i="1"/>
  <c r="D360" i="1"/>
  <c r="A361" i="1"/>
  <c r="A362" i="1"/>
  <c r="AJ362" i="1"/>
  <c r="D362" i="1"/>
  <c r="A363" i="1"/>
  <c r="D363" i="1"/>
  <c r="AJ363" i="1"/>
  <c r="A364" i="1"/>
  <c r="AJ364" i="1"/>
  <c r="D364" i="1"/>
  <c r="A365" i="1"/>
  <c r="D365" i="1"/>
  <c r="AJ365" i="1"/>
  <c r="A366" i="1"/>
  <c r="AJ366" i="1"/>
  <c r="D366" i="1"/>
  <c r="A367" i="1"/>
  <c r="D367" i="1"/>
  <c r="AJ367" i="1"/>
  <c r="A368" i="1"/>
  <c r="D368" i="1"/>
  <c r="AJ368" i="1"/>
  <c r="A369" i="1"/>
  <c r="A370" i="1"/>
  <c r="D370" i="1"/>
  <c r="AJ370" i="1"/>
  <c r="A371" i="1"/>
  <c r="AJ371" i="1"/>
  <c r="D371" i="1"/>
  <c r="A372" i="1"/>
  <c r="A373" i="1"/>
  <c r="A374" i="1"/>
  <c r="D374" i="1"/>
  <c r="AJ374" i="1"/>
  <c r="A375" i="1"/>
  <c r="A376" i="1"/>
  <c r="D376" i="1"/>
  <c r="AJ376" i="1"/>
  <c r="A377" i="1"/>
  <c r="A378" i="1"/>
  <c r="D378" i="1"/>
  <c r="AJ378" i="1"/>
  <c r="A379" i="1"/>
  <c r="A380" i="1"/>
  <c r="D380" i="1"/>
  <c r="AJ380" i="1"/>
  <c r="A381" i="1"/>
  <c r="A382" i="1"/>
  <c r="D382" i="1"/>
  <c r="AJ382" i="1"/>
  <c r="A383" i="1"/>
  <c r="AJ383" i="1"/>
  <c r="D383" i="1"/>
  <c r="A384" i="1"/>
  <c r="A385" i="1"/>
  <c r="AJ385" i="1"/>
  <c r="D385" i="1"/>
  <c r="A386" i="1"/>
  <c r="D386" i="1"/>
  <c r="AJ386" i="1"/>
  <c r="A387" i="1"/>
  <c r="D387" i="1"/>
  <c r="AJ387" i="1"/>
  <c r="A388" i="1"/>
  <c r="A389" i="1"/>
  <c r="D389" i="1"/>
  <c r="AJ389" i="1"/>
  <c r="A390" i="1"/>
  <c r="AJ390" i="1"/>
  <c r="D390" i="1"/>
  <c r="A391" i="1"/>
  <c r="A392" i="1"/>
  <c r="AJ392" i="1"/>
  <c r="D392" i="1"/>
  <c r="A393" i="1"/>
  <c r="D393" i="1"/>
  <c r="AJ393" i="1"/>
  <c r="A394" i="1"/>
  <c r="AJ394" i="1"/>
  <c r="D394" i="1"/>
  <c r="A395" i="1"/>
  <c r="D395" i="1"/>
  <c r="AJ395" i="1"/>
  <c r="A396" i="1"/>
  <c r="AJ396" i="1"/>
  <c r="D396" i="1"/>
  <c r="A397" i="1"/>
  <c r="AJ397" i="1"/>
  <c r="D397" i="1"/>
  <c r="A398" i="1"/>
  <c r="AJ398" i="1"/>
  <c r="D398" i="1"/>
  <c r="A399" i="1"/>
  <c r="AJ399" i="1"/>
  <c r="D399" i="1"/>
  <c r="A400" i="1"/>
  <c r="AJ400" i="1"/>
  <c r="D400" i="1"/>
  <c r="A401" i="1"/>
  <c r="D401" i="1"/>
  <c r="AJ401" i="1"/>
  <c r="A402" i="1"/>
  <c r="A403" i="1"/>
  <c r="D403" i="1"/>
  <c r="AJ403" i="1"/>
  <c r="A404" i="1"/>
  <c r="AJ404" i="1"/>
  <c r="D404" i="1"/>
  <c r="A405" i="1"/>
  <c r="D405" i="1"/>
  <c r="AJ405" i="1"/>
  <c r="A406" i="1"/>
  <c r="AJ406" i="1"/>
  <c r="D406" i="1"/>
  <c r="A407" i="1"/>
  <c r="A408" i="1"/>
  <c r="AJ408" i="1"/>
  <c r="D408" i="1"/>
  <c r="A409" i="1"/>
  <c r="D409" i="1"/>
  <c r="AJ409" i="1"/>
  <c r="A410" i="1"/>
  <c r="AJ410" i="1"/>
  <c r="D410" i="1"/>
  <c r="A411" i="1"/>
  <c r="D411" i="1"/>
  <c r="AJ411" i="1"/>
  <c r="A412" i="1"/>
  <c r="AJ412" i="1"/>
  <c r="D412" i="1"/>
  <c r="A413" i="1"/>
  <c r="A414" i="1"/>
  <c r="AJ414" i="1"/>
  <c r="D414" i="1"/>
  <c r="A415" i="1"/>
  <c r="D415" i="1"/>
  <c r="AJ415" i="1"/>
  <c r="A416" i="1"/>
  <c r="AJ416" i="1"/>
  <c r="D416" i="1"/>
  <c r="A417" i="1"/>
  <c r="D417" i="1"/>
  <c r="AJ417" i="1"/>
  <c r="A418" i="1"/>
  <c r="A419" i="1"/>
  <c r="D419" i="1"/>
  <c r="AJ419" i="1"/>
  <c r="A420" i="1"/>
  <c r="AJ420" i="1"/>
  <c r="D420" i="1"/>
  <c r="A421" i="1"/>
  <c r="D421" i="1"/>
  <c r="AJ421" i="1"/>
  <c r="A422" i="1"/>
  <c r="AJ422" i="1"/>
  <c r="D422" i="1"/>
  <c r="A423" i="1"/>
  <c r="D423" i="1"/>
  <c r="AJ423" i="1"/>
  <c r="A424" i="1"/>
  <c r="AJ424" i="1"/>
  <c r="D424" i="1"/>
  <c r="A425" i="1"/>
  <c r="D425" i="1"/>
  <c r="AJ425" i="1"/>
  <c r="A426" i="1"/>
  <c r="AJ426" i="1"/>
  <c r="D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B242" i="1" l="1"/>
  <c r="AC242" i="1" s="1"/>
  <c r="AB43" i="1"/>
  <c r="AC43" i="1" s="1"/>
  <c r="AB292" i="1"/>
  <c r="AC292" i="1" s="1"/>
  <c r="AB288" i="1"/>
  <c r="AC288" i="1" s="1"/>
  <c r="AB286" i="1"/>
  <c r="AC286" i="1" s="1"/>
  <c r="AB284" i="1"/>
  <c r="AC284" i="1" s="1"/>
  <c r="AB282" i="1"/>
  <c r="AC282" i="1" s="1"/>
  <c r="AB280" i="1"/>
  <c r="AC280" i="1" s="1"/>
  <c r="AB276" i="1"/>
  <c r="AC276" i="1" s="1"/>
  <c r="AB272" i="1"/>
  <c r="AC272" i="1" s="1"/>
  <c r="AB270" i="1"/>
  <c r="AC270" i="1" s="1"/>
  <c r="AB268" i="1"/>
  <c r="AC268" i="1" s="1"/>
  <c r="AB264" i="1"/>
  <c r="AC264" i="1" s="1"/>
  <c r="AB262" i="1"/>
  <c r="AC262" i="1" s="1"/>
  <c r="AB248" i="1"/>
  <c r="AC248" i="1" s="1"/>
  <c r="AB246" i="1"/>
  <c r="AC246" i="1" s="1"/>
  <c r="AB244" i="1"/>
  <c r="AC244" i="1" s="1"/>
  <c r="AB256" i="1"/>
  <c r="AC256" i="1" s="1"/>
  <c r="AB260" i="1"/>
  <c r="AC260" i="1" s="1"/>
  <c r="K13" i="14"/>
  <c r="K19" i="8"/>
  <c r="L19" i="8" s="1"/>
  <c r="M19" i="8" s="1"/>
  <c r="K6" i="14"/>
  <c r="L6" i="14" s="1"/>
  <c r="M6" i="14" s="1"/>
  <c r="K15" i="14"/>
  <c r="K50" i="5"/>
  <c r="L50" i="5" s="1"/>
  <c r="M50" i="5" s="1"/>
  <c r="K20" i="8"/>
  <c r="K15" i="9"/>
  <c r="K5" i="14"/>
  <c r="K28" i="5"/>
  <c r="K18" i="8"/>
  <c r="K13" i="9"/>
  <c r="K6" i="8"/>
  <c r="K22" i="9"/>
  <c r="L22" i="9" s="1"/>
  <c r="M22" i="9" s="1"/>
  <c r="K21" i="14"/>
  <c r="L21" i="14" s="1"/>
  <c r="M21" i="14" s="1"/>
  <c r="K4" i="9"/>
  <c r="L4" i="9" s="1"/>
  <c r="M4" i="9" s="1"/>
  <c r="K9" i="9"/>
  <c r="K14" i="8"/>
  <c r="K15" i="8"/>
  <c r="L15" i="8" s="1"/>
  <c r="M15" i="8" s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U426" i="1"/>
  <c r="AL426" i="1"/>
  <c r="AU425" i="1"/>
  <c r="AL425" i="1"/>
  <c r="AU424" i="1"/>
  <c r="AL424" i="1"/>
  <c r="AU423" i="1"/>
  <c r="AL423" i="1"/>
  <c r="AU422" i="1"/>
  <c r="AL422" i="1"/>
  <c r="AU421" i="1"/>
  <c r="AL421" i="1"/>
  <c r="AU420" i="1"/>
  <c r="AM420" i="1"/>
  <c r="AM421" i="1" s="1"/>
  <c r="AM422" i="1" s="1"/>
  <c r="AM423" i="1" s="1"/>
  <c r="AM424" i="1" s="1"/>
  <c r="AM425" i="1" s="1"/>
  <c r="AM426" i="1" s="1"/>
  <c r="AL420" i="1"/>
  <c r="AU419" i="1"/>
  <c r="AK419" i="1"/>
  <c r="AL419" i="1"/>
  <c r="AL418" i="1"/>
  <c r="AU417" i="1"/>
  <c r="AL417" i="1"/>
  <c r="AU416" i="1"/>
  <c r="AL416" i="1"/>
  <c r="AM415" i="1"/>
  <c r="AM416" i="1" s="1"/>
  <c r="AM417" i="1" s="1"/>
  <c r="AU415" i="1"/>
  <c r="AL415" i="1"/>
  <c r="AK414" i="1"/>
  <c r="AU414" i="1"/>
  <c r="AL414" i="1"/>
  <c r="AL413" i="1"/>
  <c r="AU412" i="1"/>
  <c r="AL412" i="1"/>
  <c r="AU411" i="1"/>
  <c r="AL411" i="1"/>
  <c r="AU410" i="1"/>
  <c r="AL410" i="1"/>
  <c r="AM409" i="1"/>
  <c r="AM410" i="1" s="1"/>
  <c r="AM411" i="1" s="1"/>
  <c r="AM412" i="1" s="1"/>
  <c r="AU409" i="1"/>
  <c r="AL409" i="1"/>
  <c r="B409" i="1" s="1"/>
  <c r="C409" i="1" s="1"/>
  <c r="AK408" i="1"/>
  <c r="AU408" i="1"/>
  <c r="AL408" i="1"/>
  <c r="AL407" i="1"/>
  <c r="AU406" i="1"/>
  <c r="AL406" i="1"/>
  <c r="AU405" i="1"/>
  <c r="AL405" i="1"/>
  <c r="AU404" i="1"/>
  <c r="AM404" i="1"/>
  <c r="AM405" i="1" s="1"/>
  <c r="AM406" i="1" s="1"/>
  <c r="AL404" i="1"/>
  <c r="AK403" i="1"/>
  <c r="AU403" i="1"/>
  <c r="AL403" i="1"/>
  <c r="AL402" i="1"/>
  <c r="AU401" i="1"/>
  <c r="AL401" i="1"/>
  <c r="AU400" i="1"/>
  <c r="AL400" i="1"/>
  <c r="AU399" i="1"/>
  <c r="AL399" i="1"/>
  <c r="AU398" i="1"/>
  <c r="AL398" i="1"/>
  <c r="AU397" i="1"/>
  <c r="AL397" i="1"/>
  <c r="AU396" i="1"/>
  <c r="AL396" i="1"/>
  <c r="AU395" i="1"/>
  <c r="AL395" i="1"/>
  <c r="AU394" i="1"/>
  <c r="AL394" i="1"/>
  <c r="AM393" i="1"/>
  <c r="AM394" i="1" s="1"/>
  <c r="AM395" i="1" s="1"/>
  <c r="AM396" i="1" s="1"/>
  <c r="AM397" i="1" s="1"/>
  <c r="AM398" i="1" s="1"/>
  <c r="AM399" i="1" s="1"/>
  <c r="AM400" i="1" s="1"/>
  <c r="AM401" i="1" s="1"/>
  <c r="AU393" i="1"/>
  <c r="AL393" i="1"/>
  <c r="AU392" i="1"/>
  <c r="AK392" i="1"/>
  <c r="AL392" i="1"/>
  <c r="AL391" i="1"/>
  <c r="AU390" i="1"/>
  <c r="AM390" i="1"/>
  <c r="AL390" i="1"/>
  <c r="AK389" i="1"/>
  <c r="AU389" i="1"/>
  <c r="AL389" i="1"/>
  <c r="AL388" i="1"/>
  <c r="AU387" i="1"/>
  <c r="AL387" i="1"/>
  <c r="AM386" i="1"/>
  <c r="AM387" i="1" s="1"/>
  <c r="AU386" i="1"/>
  <c r="AL386" i="1"/>
  <c r="AU385" i="1"/>
  <c r="AK385" i="1"/>
  <c r="AL385" i="1"/>
  <c r="AL384" i="1"/>
  <c r="AU383" i="1"/>
  <c r="AM383" i="1"/>
  <c r="AL383" i="1"/>
  <c r="AK382" i="1"/>
  <c r="AU382" i="1"/>
  <c r="AL382" i="1"/>
  <c r="AL381" i="1"/>
  <c r="AK380" i="1"/>
  <c r="AU380" i="1"/>
  <c r="AL380" i="1"/>
  <c r="AL379" i="1"/>
  <c r="AU378" i="1"/>
  <c r="AK378" i="1"/>
  <c r="AL378" i="1"/>
  <c r="AL377" i="1"/>
  <c r="AU376" i="1"/>
  <c r="AK376" i="1"/>
  <c r="AL376" i="1"/>
  <c r="AL375" i="1"/>
  <c r="AK374" i="1"/>
  <c r="AU374" i="1"/>
  <c r="AL374" i="1"/>
  <c r="AL373" i="1"/>
  <c r="AL372" i="1"/>
  <c r="AU371" i="1"/>
  <c r="AM371" i="1"/>
  <c r="AL371" i="1"/>
  <c r="AK370" i="1"/>
  <c r="AU370" i="1"/>
  <c r="AL370" i="1"/>
  <c r="AL369" i="1"/>
  <c r="AU368" i="1"/>
  <c r="AL368" i="1"/>
  <c r="AU367" i="1"/>
  <c r="AL367" i="1"/>
  <c r="AU366" i="1"/>
  <c r="AL366" i="1"/>
  <c r="AU365" i="1"/>
  <c r="AL365" i="1"/>
  <c r="AU364" i="1"/>
  <c r="AL364" i="1"/>
  <c r="AM363" i="1"/>
  <c r="AM364" i="1" s="1"/>
  <c r="AM365" i="1" s="1"/>
  <c r="AM366" i="1" s="1"/>
  <c r="AM367" i="1" s="1"/>
  <c r="AM368" i="1" s="1"/>
  <c r="AU363" i="1"/>
  <c r="AL363" i="1"/>
  <c r="AK362" i="1"/>
  <c r="AU362" i="1"/>
  <c r="AL362" i="1"/>
  <c r="AL361" i="1"/>
  <c r="AU360" i="1"/>
  <c r="AL360" i="1"/>
  <c r="AU359" i="1"/>
  <c r="AL359" i="1"/>
  <c r="AU358" i="1"/>
  <c r="AL358" i="1"/>
  <c r="AU357" i="1"/>
  <c r="AM357" i="1"/>
  <c r="AM358" i="1" s="1"/>
  <c r="AM359" i="1" s="1"/>
  <c r="AM360" i="1" s="1"/>
  <c r="AL357" i="1"/>
  <c r="AU356" i="1"/>
  <c r="AK356" i="1"/>
  <c r="AL356" i="1"/>
  <c r="AL355" i="1"/>
  <c r="AK354" i="1"/>
  <c r="AU354" i="1"/>
  <c r="AL354" i="1"/>
  <c r="AL353" i="1"/>
  <c r="AU352" i="1"/>
  <c r="AL352" i="1"/>
  <c r="AM351" i="1"/>
  <c r="AM352" i="1" s="1"/>
  <c r="AU351" i="1"/>
  <c r="AL351" i="1"/>
  <c r="AK350" i="1"/>
  <c r="AU350" i="1"/>
  <c r="AL350" i="1"/>
  <c r="AL349" i="1"/>
  <c r="AU348" i="1"/>
  <c r="AL348" i="1"/>
  <c r="AU347" i="1"/>
  <c r="AL347" i="1"/>
  <c r="AU346" i="1"/>
  <c r="AL346" i="1"/>
  <c r="AU345" i="1"/>
  <c r="AL345" i="1"/>
  <c r="AM344" i="1"/>
  <c r="AM345" i="1" s="1"/>
  <c r="AM346" i="1" s="1"/>
  <c r="AM347" i="1" s="1"/>
  <c r="AM348" i="1" s="1"/>
  <c r="AU344" i="1"/>
  <c r="AL344" i="1"/>
  <c r="AK343" i="1"/>
  <c r="AU343" i="1"/>
  <c r="AL343" i="1"/>
  <c r="AL342" i="1"/>
  <c r="AU341" i="1"/>
  <c r="AM341" i="1"/>
  <c r="AL341" i="1"/>
  <c r="AK340" i="1"/>
  <c r="AU340" i="1"/>
  <c r="AL340" i="1"/>
  <c r="AL339" i="1"/>
  <c r="AU338" i="1"/>
  <c r="AK338" i="1"/>
  <c r="AL338" i="1"/>
  <c r="AL337" i="1"/>
  <c r="AK336" i="1"/>
  <c r="AU336" i="1"/>
  <c r="AL336" i="1"/>
  <c r="AL335" i="1"/>
  <c r="AK334" i="1"/>
  <c r="AU334" i="1"/>
  <c r="AL334" i="1"/>
  <c r="AL333" i="1"/>
  <c r="AU332" i="1"/>
  <c r="AL332" i="1"/>
  <c r="AM331" i="1"/>
  <c r="AM332" i="1" s="1"/>
  <c r="AU331" i="1"/>
  <c r="AL331" i="1"/>
  <c r="AU330" i="1"/>
  <c r="AK330" i="1"/>
  <c r="AL330" i="1"/>
  <c r="AL329" i="1"/>
  <c r="AU328" i="1"/>
  <c r="AL328" i="1"/>
  <c r="AU327" i="1"/>
  <c r="AL327" i="1"/>
  <c r="AU326" i="1"/>
  <c r="AL326" i="1"/>
  <c r="AM325" i="1"/>
  <c r="AM326" i="1" s="1"/>
  <c r="AM327" i="1" s="1"/>
  <c r="AM328" i="1" s="1"/>
  <c r="AU325" i="1"/>
  <c r="AL325" i="1"/>
  <c r="AK324" i="1"/>
  <c r="AU324" i="1"/>
  <c r="AL324" i="1"/>
  <c r="AL323" i="1"/>
  <c r="AU322" i="1"/>
  <c r="AL322" i="1"/>
  <c r="AU321" i="1"/>
  <c r="AL321" i="1"/>
  <c r="AU320" i="1"/>
  <c r="AL320" i="1"/>
  <c r="AU319" i="1"/>
  <c r="AL319" i="1"/>
  <c r="AU318" i="1"/>
  <c r="AL318" i="1"/>
  <c r="AU317" i="1"/>
  <c r="AL317" i="1"/>
  <c r="AU316" i="1"/>
  <c r="AL316" i="1"/>
  <c r="AU315" i="1"/>
  <c r="AL315" i="1"/>
  <c r="AU314" i="1"/>
  <c r="AM314" i="1"/>
  <c r="AM315" i="1" s="1"/>
  <c r="AM316" i="1" s="1"/>
  <c r="AM317" i="1" s="1"/>
  <c r="AM318" i="1" s="1"/>
  <c r="AM319" i="1" s="1"/>
  <c r="AM320" i="1" s="1"/>
  <c r="AM321" i="1" s="1"/>
  <c r="AM322" i="1" s="1"/>
  <c r="AL314" i="1"/>
  <c r="AU313" i="1"/>
  <c r="AK313" i="1"/>
  <c r="AL313" i="1"/>
  <c r="AL312" i="1"/>
  <c r="AU311" i="1"/>
  <c r="AL311" i="1"/>
  <c r="AU310" i="1"/>
  <c r="AL310" i="1"/>
  <c r="AU309" i="1"/>
  <c r="AL309" i="1"/>
  <c r="AU308" i="1"/>
  <c r="AL308" i="1"/>
  <c r="AU307" i="1"/>
  <c r="AL307" i="1"/>
  <c r="AU306" i="1"/>
  <c r="AL306" i="1"/>
  <c r="AU305" i="1"/>
  <c r="AL305" i="1"/>
  <c r="AU304" i="1"/>
  <c r="AL304" i="1"/>
  <c r="AM303" i="1"/>
  <c r="AM304" i="1" s="1"/>
  <c r="AM305" i="1" s="1"/>
  <c r="AM306" i="1" s="1"/>
  <c r="AM307" i="1" s="1"/>
  <c r="AM308" i="1" s="1"/>
  <c r="AM309" i="1" s="1"/>
  <c r="AM310" i="1" s="1"/>
  <c r="AM311" i="1" s="1"/>
  <c r="AU303" i="1"/>
  <c r="AL303" i="1"/>
  <c r="AK302" i="1"/>
  <c r="AU302" i="1"/>
  <c r="AL302" i="1"/>
  <c r="AL301" i="1"/>
  <c r="AU300" i="1"/>
  <c r="AL300" i="1"/>
  <c r="AU299" i="1"/>
  <c r="AL299" i="1"/>
  <c r="AU298" i="1"/>
  <c r="AL298" i="1"/>
  <c r="AU297" i="1"/>
  <c r="AL297" i="1"/>
  <c r="AU296" i="1"/>
  <c r="AL296" i="1"/>
  <c r="AU295" i="1"/>
  <c r="AL295" i="1"/>
  <c r="AU294" i="1"/>
  <c r="AL294" i="1"/>
  <c r="AU293" i="1"/>
  <c r="AL293" i="1"/>
  <c r="AU292" i="1"/>
  <c r="AL292" i="1"/>
  <c r="AM291" i="1"/>
  <c r="AM292" i="1" s="1"/>
  <c r="AM293" i="1" s="1"/>
  <c r="AM294" i="1" s="1"/>
  <c r="AM295" i="1" s="1"/>
  <c r="AM296" i="1" s="1"/>
  <c r="AM297" i="1" s="1"/>
  <c r="AM298" i="1" s="1"/>
  <c r="AM299" i="1" s="1"/>
  <c r="AM300" i="1" s="1"/>
  <c r="AU291" i="1"/>
  <c r="AL291" i="1"/>
  <c r="AU290" i="1"/>
  <c r="AK290" i="1"/>
  <c r="AL290" i="1"/>
  <c r="AL289" i="1"/>
  <c r="AU288" i="1"/>
  <c r="AL288" i="1"/>
  <c r="AU287" i="1"/>
  <c r="AL287" i="1"/>
  <c r="AU286" i="1"/>
  <c r="AL286" i="1"/>
  <c r="AU285" i="1"/>
  <c r="AL285" i="1"/>
  <c r="AU284" i="1"/>
  <c r="AL284" i="1"/>
  <c r="AU283" i="1"/>
  <c r="AL283" i="1"/>
  <c r="AU282" i="1"/>
  <c r="AL282" i="1"/>
  <c r="AU281" i="1"/>
  <c r="AL281" i="1"/>
  <c r="AU280" i="1"/>
  <c r="AM280" i="1"/>
  <c r="AM281" i="1" s="1"/>
  <c r="AM282" i="1" s="1"/>
  <c r="AM283" i="1" s="1"/>
  <c r="AM284" i="1" s="1"/>
  <c r="AM285" i="1" s="1"/>
  <c r="AM286" i="1" s="1"/>
  <c r="AM287" i="1" s="1"/>
  <c r="AM288" i="1" s="1"/>
  <c r="AL280" i="1"/>
  <c r="AK279" i="1"/>
  <c r="AU279" i="1"/>
  <c r="AL279" i="1"/>
  <c r="AL278" i="1"/>
  <c r="AU277" i="1"/>
  <c r="AL277" i="1"/>
  <c r="AU276" i="1"/>
  <c r="AM276" i="1"/>
  <c r="AM277" i="1" s="1"/>
  <c r="AL276" i="1"/>
  <c r="AU275" i="1"/>
  <c r="AK275" i="1"/>
  <c r="AL275" i="1"/>
  <c r="AL274" i="1"/>
  <c r="AU273" i="1"/>
  <c r="AL273" i="1"/>
  <c r="AU272" i="1"/>
  <c r="AL272" i="1"/>
  <c r="AU271" i="1"/>
  <c r="AL271" i="1"/>
  <c r="AU270" i="1"/>
  <c r="AL270" i="1"/>
  <c r="AU269" i="1"/>
  <c r="AL269" i="1"/>
  <c r="AM268" i="1"/>
  <c r="AM269" i="1" s="1"/>
  <c r="AM270" i="1" s="1"/>
  <c r="AM271" i="1" s="1"/>
  <c r="AM272" i="1" s="1"/>
  <c r="AM273" i="1" s="1"/>
  <c r="AU268" i="1"/>
  <c r="AL268" i="1"/>
  <c r="AK267" i="1"/>
  <c r="AU267" i="1"/>
  <c r="AL267" i="1"/>
  <c r="AL266" i="1"/>
  <c r="AU265" i="1"/>
  <c r="AL265" i="1"/>
  <c r="AU264" i="1"/>
  <c r="AL264" i="1"/>
  <c r="AU263" i="1"/>
  <c r="AL263" i="1"/>
  <c r="AU262" i="1"/>
  <c r="AL262" i="1"/>
  <c r="AU261" i="1"/>
  <c r="AL261" i="1"/>
  <c r="AU260" i="1"/>
  <c r="AL260" i="1"/>
  <c r="AU259" i="1"/>
  <c r="AL259" i="1"/>
  <c r="AU258" i="1"/>
  <c r="AL258" i="1"/>
  <c r="AU257" i="1"/>
  <c r="AL257" i="1"/>
  <c r="AM256" i="1"/>
  <c r="AM257" i="1" s="1"/>
  <c r="AM258" i="1" s="1"/>
  <c r="AM259" i="1" s="1"/>
  <c r="AM260" i="1" s="1"/>
  <c r="AM261" i="1" s="1"/>
  <c r="AM262" i="1" s="1"/>
  <c r="AM263" i="1" s="1"/>
  <c r="AM264" i="1" s="1"/>
  <c r="AM265" i="1" s="1"/>
  <c r="AU256" i="1"/>
  <c r="AL256" i="1"/>
  <c r="AU255" i="1"/>
  <c r="AK255" i="1"/>
  <c r="AL255" i="1"/>
  <c r="AL254" i="1"/>
  <c r="AU253" i="1"/>
  <c r="AL253" i="1"/>
  <c r="AM252" i="1"/>
  <c r="AM253" i="1" s="1"/>
  <c r="AU252" i="1"/>
  <c r="AL252" i="1"/>
  <c r="AK251" i="1"/>
  <c r="AU251" i="1"/>
  <c r="AL251" i="1"/>
  <c r="AL250" i="1"/>
  <c r="AU249" i="1"/>
  <c r="AL249" i="1"/>
  <c r="AU248" i="1"/>
  <c r="AL248" i="1"/>
  <c r="AU247" i="1"/>
  <c r="AL247" i="1"/>
  <c r="AU246" i="1"/>
  <c r="AL246" i="1"/>
  <c r="AU245" i="1"/>
  <c r="AL245" i="1"/>
  <c r="AU244" i="1"/>
  <c r="AL244" i="1"/>
  <c r="AU243" i="1"/>
  <c r="AL243" i="1"/>
  <c r="AU242" i="1"/>
  <c r="AL242" i="1"/>
  <c r="AU241" i="1"/>
  <c r="AL241" i="1"/>
  <c r="AU240" i="1"/>
  <c r="AM240" i="1"/>
  <c r="AM241" i="1" s="1"/>
  <c r="AM242" i="1" s="1"/>
  <c r="AM243" i="1" s="1"/>
  <c r="AM244" i="1" s="1"/>
  <c r="AM245" i="1" s="1"/>
  <c r="AM246" i="1" s="1"/>
  <c r="AM247" i="1" s="1"/>
  <c r="AM248" i="1" s="1"/>
  <c r="AM249" i="1" s="1"/>
  <c r="AL240" i="1"/>
  <c r="AU239" i="1"/>
  <c r="AK239" i="1"/>
  <c r="AL239" i="1"/>
  <c r="AL238" i="1"/>
  <c r="AU237" i="1"/>
  <c r="AK237" i="1"/>
  <c r="AL237" i="1"/>
  <c r="AL236" i="1"/>
  <c r="AU235" i="1"/>
  <c r="AL235" i="1"/>
  <c r="AU234" i="1"/>
  <c r="AL234" i="1"/>
  <c r="AU233" i="1"/>
  <c r="AL233" i="1"/>
  <c r="AU232" i="1"/>
  <c r="AL232" i="1"/>
  <c r="AU231" i="1"/>
  <c r="AL231" i="1"/>
  <c r="AU230" i="1"/>
  <c r="AL230" i="1"/>
  <c r="AU229" i="1"/>
  <c r="AM229" i="1"/>
  <c r="AM230" i="1" s="1"/>
  <c r="AM231" i="1" s="1"/>
  <c r="AM232" i="1" s="1"/>
  <c r="AM233" i="1" s="1"/>
  <c r="AM234" i="1" s="1"/>
  <c r="AM235" i="1" s="1"/>
  <c r="AL229" i="1"/>
  <c r="AU228" i="1"/>
  <c r="AK228" i="1"/>
  <c r="AL228" i="1"/>
  <c r="AL227" i="1"/>
  <c r="AU226" i="1"/>
  <c r="AL226" i="1"/>
  <c r="AU225" i="1"/>
  <c r="AL225" i="1"/>
  <c r="AU224" i="1"/>
  <c r="AL224" i="1"/>
  <c r="AU223" i="1"/>
  <c r="AL223" i="1"/>
  <c r="AM222" i="1"/>
  <c r="AM223" i="1" s="1"/>
  <c r="AM224" i="1" s="1"/>
  <c r="AM225" i="1" s="1"/>
  <c r="AM226" i="1" s="1"/>
  <c r="AU222" i="1"/>
  <c r="AL222" i="1"/>
  <c r="AU221" i="1"/>
  <c r="AK221" i="1"/>
  <c r="AL221" i="1"/>
  <c r="AL220" i="1"/>
  <c r="AU219" i="1"/>
  <c r="AK219" i="1"/>
  <c r="AL219" i="1"/>
  <c r="AL218" i="1"/>
  <c r="AU217" i="1"/>
  <c r="AK217" i="1"/>
  <c r="AL217" i="1"/>
  <c r="AL216" i="1"/>
  <c r="AU215" i="1"/>
  <c r="AK215" i="1"/>
  <c r="AL215" i="1"/>
  <c r="AL214" i="1"/>
  <c r="AU213" i="1"/>
  <c r="AM213" i="1"/>
  <c r="AL213" i="1"/>
  <c r="AK212" i="1"/>
  <c r="AU212" i="1"/>
  <c r="AL212" i="1"/>
  <c r="AL211" i="1"/>
  <c r="AK210" i="1"/>
  <c r="AU210" i="1"/>
  <c r="AL210" i="1"/>
  <c r="AL209" i="1"/>
  <c r="AM208" i="1"/>
  <c r="AU208" i="1"/>
  <c r="AL208" i="1"/>
  <c r="AU207" i="1"/>
  <c r="AK207" i="1"/>
  <c r="AL207" i="1"/>
  <c r="AL206" i="1"/>
  <c r="AU205" i="1"/>
  <c r="AK205" i="1"/>
  <c r="AL205" i="1"/>
  <c r="AL204" i="1"/>
  <c r="AU203" i="1"/>
  <c r="AM203" i="1"/>
  <c r="AL203" i="1"/>
  <c r="AK202" i="1"/>
  <c r="AU202" i="1"/>
  <c r="AL202" i="1"/>
  <c r="AL201" i="1"/>
  <c r="AU200" i="1"/>
  <c r="AL200" i="1"/>
  <c r="AU199" i="1"/>
  <c r="AL199" i="1"/>
  <c r="AU198" i="1"/>
  <c r="AL198" i="1"/>
  <c r="AU197" i="1"/>
  <c r="AL197" i="1"/>
  <c r="AU196" i="1"/>
  <c r="AL196" i="1"/>
  <c r="AU195" i="1"/>
  <c r="AL195" i="1"/>
  <c r="AU194" i="1"/>
  <c r="AL194" i="1"/>
  <c r="AU193" i="1"/>
  <c r="AL193" i="1"/>
  <c r="AU192" i="1"/>
  <c r="AL192" i="1"/>
  <c r="AU191" i="1"/>
  <c r="AM191" i="1"/>
  <c r="AM192" i="1" s="1"/>
  <c r="AM193" i="1" s="1"/>
  <c r="AM194" i="1" s="1"/>
  <c r="AM195" i="1" s="1"/>
  <c r="AM196" i="1" s="1"/>
  <c r="AM197" i="1" s="1"/>
  <c r="AM198" i="1" s="1"/>
  <c r="AM199" i="1" s="1"/>
  <c r="AM200" i="1" s="1"/>
  <c r="AL191" i="1"/>
  <c r="AU190" i="1"/>
  <c r="AK190" i="1"/>
  <c r="AL190" i="1"/>
  <c r="AL189" i="1"/>
  <c r="AU188" i="1"/>
  <c r="AL188" i="1"/>
  <c r="AU187" i="1"/>
  <c r="AL187" i="1"/>
  <c r="AU186" i="1"/>
  <c r="AL186" i="1"/>
  <c r="AU185" i="1"/>
  <c r="AL185" i="1"/>
  <c r="AU184" i="1"/>
  <c r="AL184" i="1"/>
  <c r="AU183" i="1"/>
  <c r="AL183" i="1"/>
  <c r="AU182" i="1"/>
  <c r="AL182" i="1"/>
  <c r="AU181" i="1"/>
  <c r="AL181" i="1"/>
  <c r="AU180" i="1"/>
  <c r="AL180" i="1"/>
  <c r="AU179" i="1"/>
  <c r="AM179" i="1"/>
  <c r="AM180" i="1" s="1"/>
  <c r="AM181" i="1" s="1"/>
  <c r="AM182" i="1" s="1"/>
  <c r="AM183" i="1" s="1"/>
  <c r="AM184" i="1" s="1"/>
  <c r="AM185" i="1" s="1"/>
  <c r="AM186" i="1" s="1"/>
  <c r="AM187" i="1" s="1"/>
  <c r="AM188" i="1" s="1"/>
  <c r="AL179" i="1"/>
  <c r="AK178" i="1"/>
  <c r="AU178" i="1"/>
  <c r="AL178" i="1"/>
  <c r="AL177" i="1"/>
  <c r="AU176" i="1"/>
  <c r="AL176" i="1"/>
  <c r="AU175" i="1"/>
  <c r="AL175" i="1"/>
  <c r="AU174" i="1"/>
  <c r="AL174" i="1"/>
  <c r="AU173" i="1"/>
  <c r="AL173" i="1"/>
  <c r="AU172" i="1"/>
  <c r="AL172" i="1"/>
  <c r="AU171" i="1"/>
  <c r="AL171" i="1"/>
  <c r="AU170" i="1"/>
  <c r="AL170" i="1"/>
  <c r="AU169" i="1"/>
  <c r="AL169" i="1"/>
  <c r="AU168" i="1"/>
  <c r="AM168" i="1"/>
  <c r="AM169" i="1" s="1"/>
  <c r="AM170" i="1" s="1"/>
  <c r="AM171" i="1" s="1"/>
  <c r="AM172" i="1" s="1"/>
  <c r="AM173" i="1" s="1"/>
  <c r="AM174" i="1" s="1"/>
  <c r="AM175" i="1" s="1"/>
  <c r="AM176" i="1" s="1"/>
  <c r="AL168" i="1"/>
  <c r="AK167" i="1"/>
  <c r="AU167" i="1"/>
  <c r="AL167" i="1"/>
  <c r="AL166" i="1"/>
  <c r="AU165" i="1"/>
  <c r="AL165" i="1"/>
  <c r="AU164" i="1"/>
  <c r="AL164" i="1"/>
  <c r="AU163" i="1"/>
  <c r="AL163" i="1"/>
  <c r="AU162" i="1"/>
  <c r="AL162" i="1"/>
  <c r="AU161" i="1"/>
  <c r="AL161" i="1"/>
  <c r="AU160" i="1"/>
  <c r="AM160" i="1"/>
  <c r="AM161" i="1" s="1"/>
  <c r="AM162" i="1" s="1"/>
  <c r="AM163" i="1" s="1"/>
  <c r="AM164" i="1" s="1"/>
  <c r="AM165" i="1" s="1"/>
  <c r="AL160" i="1"/>
  <c r="AK159" i="1"/>
  <c r="AU159" i="1"/>
  <c r="AL159" i="1"/>
  <c r="AL158" i="1"/>
  <c r="AU157" i="1"/>
  <c r="AL157" i="1"/>
  <c r="AU156" i="1"/>
  <c r="AL156" i="1"/>
  <c r="AU155" i="1"/>
  <c r="AL155" i="1"/>
  <c r="AU154" i="1"/>
  <c r="AL154" i="1"/>
  <c r="AU153" i="1"/>
  <c r="AL153" i="1"/>
  <c r="AU152" i="1"/>
  <c r="AL152" i="1"/>
  <c r="AU151" i="1"/>
  <c r="AL151" i="1"/>
  <c r="AU150" i="1"/>
  <c r="AL150" i="1"/>
  <c r="AU149" i="1"/>
  <c r="AL149" i="1"/>
  <c r="AU148" i="1"/>
  <c r="AM148" i="1"/>
  <c r="AM149" i="1" s="1"/>
  <c r="AM150" i="1" s="1"/>
  <c r="AM151" i="1" s="1"/>
  <c r="AM152" i="1" s="1"/>
  <c r="AM153" i="1" s="1"/>
  <c r="AM154" i="1" s="1"/>
  <c r="AM155" i="1" s="1"/>
  <c r="AM156" i="1" s="1"/>
  <c r="AM157" i="1" s="1"/>
  <c r="AL148" i="1"/>
  <c r="AK147" i="1"/>
  <c r="AU147" i="1"/>
  <c r="AL147" i="1"/>
  <c r="AL146" i="1"/>
  <c r="AU145" i="1"/>
  <c r="AL145" i="1"/>
  <c r="AU144" i="1"/>
  <c r="AL144" i="1"/>
  <c r="AU143" i="1"/>
  <c r="AL143" i="1"/>
  <c r="AU142" i="1"/>
  <c r="AL142" i="1"/>
  <c r="AU141" i="1"/>
  <c r="AL141" i="1"/>
  <c r="AU140" i="1"/>
  <c r="AL140" i="1"/>
  <c r="AU139" i="1"/>
  <c r="AL139" i="1"/>
  <c r="AU138" i="1"/>
  <c r="AM138" i="1"/>
  <c r="AM139" i="1" s="1"/>
  <c r="AM140" i="1" s="1"/>
  <c r="AM141" i="1" s="1"/>
  <c r="AM142" i="1" s="1"/>
  <c r="AM143" i="1" s="1"/>
  <c r="AM144" i="1" s="1"/>
  <c r="AM145" i="1" s="1"/>
  <c r="AL138" i="1"/>
  <c r="AK137" i="1"/>
  <c r="AU137" i="1"/>
  <c r="AL137" i="1"/>
  <c r="AL136" i="1"/>
  <c r="AU135" i="1"/>
  <c r="AL135" i="1"/>
  <c r="AU134" i="1"/>
  <c r="AL134" i="1"/>
  <c r="AU133" i="1"/>
  <c r="AL133" i="1"/>
  <c r="AU132" i="1"/>
  <c r="AL132" i="1"/>
  <c r="AU131" i="1"/>
  <c r="AL131" i="1"/>
  <c r="AM130" i="1"/>
  <c r="AM131" i="1" s="1"/>
  <c r="AM133" i="1" s="1"/>
  <c r="AM134" i="1" s="1"/>
  <c r="AM135" i="1" s="1"/>
  <c r="AU130" i="1"/>
  <c r="AL130" i="1"/>
  <c r="AU129" i="1"/>
  <c r="AK129" i="1"/>
  <c r="AL129" i="1"/>
  <c r="AL128" i="1"/>
  <c r="AU127" i="1"/>
  <c r="AM127" i="1"/>
  <c r="AL127" i="1"/>
  <c r="AU126" i="1"/>
  <c r="AK126" i="1"/>
  <c r="AL126" i="1"/>
  <c r="AL125" i="1"/>
  <c r="AU124" i="1"/>
  <c r="AL124" i="1"/>
  <c r="AU123" i="1"/>
  <c r="AM123" i="1"/>
  <c r="AM124" i="1" s="1"/>
  <c r="AL123" i="1"/>
  <c r="AU122" i="1"/>
  <c r="AK122" i="1"/>
  <c r="AL122" i="1"/>
  <c r="AL121" i="1"/>
  <c r="AU120" i="1"/>
  <c r="AK120" i="1"/>
  <c r="AL120" i="1"/>
  <c r="AL119" i="1"/>
  <c r="AM118" i="1"/>
  <c r="AU118" i="1"/>
  <c r="AL118" i="1"/>
  <c r="AK117" i="1"/>
  <c r="AU117" i="1"/>
  <c r="AL117" i="1"/>
  <c r="AL116" i="1"/>
  <c r="AU115" i="1"/>
  <c r="AL115" i="1"/>
  <c r="AU114" i="1"/>
  <c r="AL114" i="1"/>
  <c r="AU113" i="1"/>
  <c r="AM113" i="1"/>
  <c r="AM114" i="1" s="1"/>
  <c r="AM115" i="1" s="1"/>
  <c r="AL113" i="1"/>
  <c r="AU112" i="1"/>
  <c r="AK112" i="1"/>
  <c r="AL112" i="1"/>
  <c r="AL111" i="1"/>
  <c r="AU110" i="1"/>
  <c r="AL110" i="1"/>
  <c r="AU109" i="1"/>
  <c r="AL109" i="1"/>
  <c r="AM108" i="1"/>
  <c r="AM109" i="1" s="1"/>
  <c r="AM110" i="1" s="1"/>
  <c r="AU108" i="1"/>
  <c r="AL108" i="1"/>
  <c r="AK107" i="1"/>
  <c r="AU107" i="1"/>
  <c r="AL107" i="1"/>
  <c r="AL106" i="1"/>
  <c r="AU105" i="1"/>
  <c r="AM105" i="1"/>
  <c r="AL105" i="1"/>
  <c r="AK104" i="1"/>
  <c r="AU104" i="1"/>
  <c r="AL104" i="1"/>
  <c r="AL103" i="1"/>
  <c r="AU102" i="1"/>
  <c r="AK102" i="1"/>
  <c r="AL102" i="1"/>
  <c r="AL101" i="1"/>
  <c r="AU100" i="1"/>
  <c r="AK100" i="1"/>
  <c r="AL100" i="1"/>
  <c r="AL99" i="1"/>
  <c r="AU98" i="1"/>
  <c r="AK98" i="1"/>
  <c r="AL98" i="1"/>
  <c r="AL97" i="1"/>
  <c r="AU96" i="1"/>
  <c r="AL96" i="1"/>
  <c r="AU95" i="1"/>
  <c r="AL95" i="1"/>
  <c r="AU94" i="1"/>
  <c r="AL94" i="1"/>
  <c r="AU93" i="1"/>
  <c r="AL93" i="1"/>
  <c r="AU92" i="1"/>
  <c r="AL92" i="1"/>
  <c r="AM91" i="1"/>
  <c r="AM92" i="1" s="1"/>
  <c r="AM93" i="1" s="1"/>
  <c r="AM94" i="1" s="1"/>
  <c r="AM95" i="1" s="1"/>
  <c r="AM96" i="1" s="1"/>
  <c r="AU91" i="1"/>
  <c r="AL91" i="1"/>
  <c r="AK90" i="1"/>
  <c r="AU90" i="1"/>
  <c r="AL90" i="1"/>
  <c r="AL89" i="1"/>
  <c r="AM88" i="1"/>
  <c r="AU88" i="1"/>
  <c r="AL88" i="1"/>
  <c r="AU87" i="1"/>
  <c r="AK87" i="1"/>
  <c r="AL87" i="1"/>
  <c r="AL86" i="1"/>
  <c r="AU85" i="1"/>
  <c r="AL85" i="1"/>
  <c r="AU84" i="1"/>
  <c r="AM84" i="1"/>
  <c r="AM85" i="1" s="1"/>
  <c r="AL84" i="1"/>
  <c r="AK83" i="1"/>
  <c r="AU83" i="1"/>
  <c r="AL83" i="1"/>
  <c r="AL82" i="1"/>
  <c r="AM81" i="1"/>
  <c r="AU81" i="1"/>
  <c r="AL81" i="1"/>
  <c r="AU80" i="1"/>
  <c r="AK80" i="1"/>
  <c r="AL80" i="1"/>
  <c r="AL79" i="1"/>
  <c r="AU78" i="1"/>
  <c r="AL78" i="1"/>
  <c r="AU77" i="1"/>
  <c r="AL77" i="1"/>
  <c r="AU76" i="1"/>
  <c r="AL76" i="1"/>
  <c r="AU75" i="1"/>
  <c r="AL75" i="1"/>
  <c r="AM74" i="1"/>
  <c r="AM75" i="1" s="1"/>
  <c r="AM76" i="1" s="1"/>
  <c r="AM77" i="1" s="1"/>
  <c r="AM78" i="1" s="1"/>
  <c r="AU74" i="1"/>
  <c r="AL74" i="1"/>
  <c r="AU73" i="1"/>
  <c r="AK73" i="1"/>
  <c r="AL73" i="1"/>
  <c r="AL72" i="1"/>
  <c r="AK71" i="1"/>
  <c r="AU71" i="1"/>
  <c r="AL71" i="1"/>
  <c r="AL70" i="1"/>
  <c r="AU69" i="1"/>
  <c r="AM69" i="1"/>
  <c r="AL69" i="1"/>
  <c r="AU68" i="1"/>
  <c r="AL68" i="1"/>
  <c r="AU67" i="1"/>
  <c r="AL67" i="1"/>
  <c r="AU66" i="1"/>
  <c r="AL66" i="1"/>
  <c r="AU65" i="1"/>
  <c r="AL65" i="1"/>
  <c r="AM64" i="1"/>
  <c r="AM65" i="1" s="1"/>
  <c r="AM66" i="1" s="1"/>
  <c r="AM67" i="1" s="1"/>
  <c r="AM68" i="1" s="1"/>
  <c r="AU64" i="1"/>
  <c r="AL64" i="1"/>
  <c r="AK63" i="1"/>
  <c r="AU63" i="1"/>
  <c r="AL63" i="1"/>
  <c r="AL62" i="1"/>
  <c r="AU61" i="1"/>
  <c r="AM61" i="1"/>
  <c r="AL61" i="1"/>
  <c r="AU60" i="1"/>
  <c r="AK60" i="1"/>
  <c r="AL60" i="1"/>
  <c r="AL59" i="1"/>
  <c r="AM58" i="1"/>
  <c r="AU58" i="1"/>
  <c r="AL58" i="1"/>
  <c r="AK57" i="1"/>
  <c r="AU57" i="1"/>
  <c r="AL57" i="1"/>
  <c r="AL56" i="1"/>
  <c r="AU55" i="1"/>
  <c r="AL55" i="1"/>
  <c r="AU54" i="1"/>
  <c r="AL54" i="1"/>
  <c r="AU53" i="1"/>
  <c r="AM53" i="1"/>
  <c r="AM54" i="1" s="1"/>
  <c r="AM55" i="1" s="1"/>
  <c r="AL53" i="1"/>
  <c r="AU52" i="1"/>
  <c r="AK52" i="1"/>
  <c r="AL52" i="1"/>
  <c r="AL51" i="1"/>
  <c r="AU50" i="1"/>
  <c r="AL50" i="1"/>
  <c r="AU49" i="1"/>
  <c r="AL49" i="1"/>
  <c r="AU48" i="1"/>
  <c r="AL48" i="1"/>
  <c r="AU47" i="1"/>
  <c r="AL47" i="1"/>
  <c r="AM46" i="1"/>
  <c r="AM47" i="1" s="1"/>
  <c r="AM48" i="1" s="1"/>
  <c r="AM49" i="1" s="1"/>
  <c r="AM50" i="1" s="1"/>
  <c r="AU46" i="1"/>
  <c r="AL46" i="1"/>
  <c r="AK45" i="1"/>
  <c r="AU45" i="1"/>
  <c r="AL45" i="1"/>
  <c r="AL44" i="1"/>
  <c r="AU43" i="1"/>
  <c r="AM43" i="1"/>
  <c r="AL43" i="1"/>
  <c r="AU42" i="1"/>
  <c r="AK42" i="1"/>
  <c r="AL42" i="1"/>
  <c r="AL41" i="1"/>
  <c r="AU40" i="1"/>
  <c r="AM40" i="1"/>
  <c r="AL40" i="1"/>
  <c r="AK39" i="1"/>
  <c r="AU39" i="1"/>
  <c r="AL39" i="1"/>
  <c r="AL38" i="1"/>
  <c r="AU37" i="1"/>
  <c r="AL37" i="1"/>
  <c r="AM36" i="1"/>
  <c r="AM37" i="1" s="1"/>
  <c r="AU36" i="1"/>
  <c r="AL36" i="1"/>
  <c r="AU35" i="1"/>
  <c r="AK35" i="1"/>
  <c r="AL35" i="1"/>
  <c r="AL34" i="1"/>
  <c r="AU33" i="1"/>
  <c r="AL33" i="1"/>
  <c r="AU32" i="1"/>
  <c r="AL32" i="1"/>
  <c r="AU31" i="1"/>
  <c r="AM31" i="1"/>
  <c r="AM32" i="1" s="1"/>
  <c r="AM33" i="1" s="1"/>
  <c r="AL31" i="1"/>
  <c r="AK30" i="1"/>
  <c r="AU30" i="1"/>
  <c r="AL30" i="1"/>
  <c r="AL29" i="1"/>
  <c r="AU28" i="1"/>
  <c r="AL28" i="1"/>
  <c r="AU27" i="1"/>
  <c r="AL27" i="1"/>
  <c r="AU26" i="1"/>
  <c r="AM26" i="1"/>
  <c r="AM27" i="1" s="1"/>
  <c r="AM28" i="1" s="1"/>
  <c r="AL26" i="1"/>
  <c r="AU25" i="1"/>
  <c r="AK25" i="1"/>
  <c r="AL25" i="1"/>
  <c r="AL24" i="1"/>
  <c r="AU23" i="1"/>
  <c r="AK23" i="1"/>
  <c r="AL23" i="1"/>
  <c r="AL22" i="1"/>
  <c r="AU21" i="1"/>
  <c r="AL21" i="1"/>
  <c r="AU20" i="1"/>
  <c r="AM20" i="1"/>
  <c r="AM21" i="1" s="1"/>
  <c r="AL20" i="1"/>
  <c r="AU19" i="1"/>
  <c r="AL19" i="1"/>
  <c r="AK18" i="1"/>
  <c r="AU18" i="1"/>
  <c r="AL18" i="1"/>
  <c r="AL17" i="1"/>
  <c r="AU16" i="1"/>
  <c r="AL16" i="1"/>
  <c r="AU15" i="1"/>
  <c r="AL15" i="1"/>
  <c r="AM14" i="1"/>
  <c r="AM15" i="1" s="1"/>
  <c r="AM16" i="1" s="1"/>
  <c r="AU14" i="1"/>
  <c r="AL14" i="1"/>
  <c r="AU13" i="1"/>
  <c r="AK13" i="1"/>
  <c r="AL13" i="1"/>
  <c r="AL12" i="1"/>
  <c r="AU11" i="1"/>
  <c r="AL11" i="1"/>
  <c r="AM10" i="1"/>
  <c r="AM11" i="1" s="1"/>
  <c r="AU10" i="1"/>
  <c r="AL10" i="1"/>
  <c r="AK9" i="1"/>
  <c r="AU9" i="1"/>
  <c r="AL9" i="1"/>
  <c r="AL8" i="1"/>
  <c r="AU7" i="1"/>
  <c r="AL7" i="1"/>
  <c r="AM6" i="1"/>
  <c r="AM7" i="1" s="1"/>
  <c r="AU6" i="1"/>
  <c r="AL6" i="1"/>
  <c r="AK5" i="1"/>
  <c r="AU5" i="1"/>
  <c r="AL5" i="1"/>
  <c r="AL4" i="1"/>
  <c r="R2" i="2"/>
  <c r="AK3" i="1"/>
  <c r="AU3" i="1"/>
  <c r="AL3" i="1"/>
  <c r="A8" i="6"/>
  <c r="A18" i="6"/>
  <c r="A19" i="6"/>
  <c r="A7" i="6"/>
  <c r="A23" i="8"/>
  <c r="A25" i="9"/>
  <c r="A20" i="14"/>
  <c r="A8" i="14"/>
  <c r="A16" i="17"/>
  <c r="A6" i="17"/>
  <c r="A15" i="6"/>
  <c r="A6" i="7"/>
  <c r="A50" i="5"/>
  <c r="A31" i="5"/>
  <c r="A20" i="6"/>
  <c r="A21" i="6"/>
  <c r="A13" i="6"/>
  <c r="A5" i="6"/>
  <c r="A17" i="8"/>
  <c r="A19" i="9"/>
  <c r="A18" i="9"/>
  <c r="A6" i="9"/>
  <c r="A6" i="11"/>
  <c r="A18" i="14"/>
  <c r="A6" i="14"/>
  <c r="A22" i="17"/>
  <c r="A14" i="17"/>
  <c r="A15" i="17"/>
  <c r="A4" i="17"/>
  <c r="A9" i="17"/>
  <c r="A20" i="17"/>
  <c r="A11" i="17"/>
  <c r="A13" i="17"/>
  <c r="A4" i="6"/>
  <c r="A49" i="4"/>
  <c r="A29" i="4"/>
  <c r="A47" i="4"/>
  <c r="A43" i="4"/>
  <c r="A39" i="4"/>
  <c r="A33" i="4"/>
  <c r="A27" i="4"/>
  <c r="A52" i="4"/>
  <c r="A48" i="4"/>
  <c r="A44" i="4"/>
  <c r="A40" i="4"/>
  <c r="A36" i="4"/>
  <c r="A32" i="4"/>
  <c r="A28" i="4"/>
  <c r="A24" i="4"/>
  <c r="B1" i="3"/>
  <c r="B2" i="3" s="1"/>
  <c r="A22" i="6"/>
  <c r="A14" i="6"/>
  <c r="A11" i="6"/>
  <c r="A10" i="6"/>
  <c r="A22" i="8"/>
  <c r="A4" i="9"/>
  <c r="A16" i="14"/>
  <c r="A15" i="14"/>
  <c r="A12" i="17"/>
  <c r="A7" i="17"/>
  <c r="A3" i="17"/>
  <c r="A4" i="7"/>
  <c r="A49" i="5"/>
  <c r="A23" i="5"/>
  <c r="A16" i="6"/>
  <c r="A17" i="6"/>
  <c r="A9" i="6"/>
  <c r="A6" i="6"/>
  <c r="A24" i="8"/>
  <c r="A22" i="9"/>
  <c r="A9" i="9"/>
  <c r="A5" i="11"/>
  <c r="A22" i="14"/>
  <c r="A10" i="14"/>
  <c r="A17" i="14"/>
  <c r="A18" i="17"/>
  <c r="A10" i="17"/>
  <c r="A8" i="17"/>
  <c r="A17" i="17"/>
  <c r="A5" i="17"/>
  <c r="A19" i="17"/>
  <c r="A21" i="17"/>
  <c r="A12" i="6"/>
  <c r="A37" i="4"/>
  <c r="A23" i="4"/>
  <c r="A51" i="4"/>
  <c r="A45" i="4"/>
  <c r="A41" i="4"/>
  <c r="A35" i="4"/>
  <c r="A31" i="4"/>
  <c r="A25" i="4"/>
  <c r="A50" i="4"/>
  <c r="A46" i="4"/>
  <c r="A42" i="4"/>
  <c r="A38" i="4"/>
  <c r="A34" i="4"/>
  <c r="A30" i="4"/>
  <c r="A26" i="4"/>
  <c r="A22" i="4"/>
  <c r="A7" i="12"/>
  <c r="A3" i="12"/>
  <c r="A6" i="12"/>
  <c r="A47" i="13"/>
  <c r="A46" i="13"/>
  <c r="A43" i="13"/>
  <c r="A39" i="13"/>
  <c r="A35" i="13"/>
  <c r="A31" i="13"/>
  <c r="A44" i="13"/>
  <c r="A40" i="13"/>
  <c r="A36" i="13"/>
  <c r="A32" i="13"/>
  <c r="A28" i="13"/>
  <c r="A24" i="13"/>
  <c r="A29" i="13"/>
  <c r="A21" i="13"/>
  <c r="A17" i="13"/>
  <c r="A13" i="13"/>
  <c r="A9" i="13"/>
  <c r="A5" i="13"/>
  <c r="A27" i="13"/>
  <c r="A20" i="13"/>
  <c r="A16" i="13"/>
  <c r="A12" i="13"/>
  <c r="A8" i="13"/>
  <c r="A4" i="13"/>
  <c r="A5" i="12"/>
  <c r="A8" i="12"/>
  <c r="A4" i="12"/>
  <c r="A30" i="7"/>
  <c r="A24" i="5"/>
  <c r="A29" i="5"/>
  <c r="A45" i="5"/>
  <c r="A23" i="7"/>
  <c r="A26" i="7"/>
  <c r="A18" i="5"/>
  <c r="A34" i="5"/>
  <c r="A27" i="5"/>
  <c r="A28" i="7"/>
  <c r="A17" i="7"/>
  <c r="A14" i="7"/>
  <c r="A32" i="7"/>
  <c r="A16" i="7"/>
  <c r="A22" i="5"/>
  <c r="A38" i="5"/>
  <c r="A35" i="5"/>
  <c r="A12" i="7"/>
  <c r="A13" i="7"/>
  <c r="A29" i="7"/>
  <c r="A48" i="5"/>
  <c r="A7" i="7"/>
  <c r="A15" i="7"/>
  <c r="A32" i="5"/>
  <c r="A41" i="5"/>
  <c r="A8" i="7"/>
  <c r="A21" i="5"/>
  <c r="A20" i="8"/>
  <c r="A25" i="8"/>
  <c r="A7" i="8"/>
  <c r="A15" i="8"/>
  <c r="A39" i="5"/>
  <c r="A19" i="7"/>
  <c r="A27" i="7"/>
  <c r="A6" i="8"/>
  <c r="A28" i="5"/>
  <c r="A11" i="7"/>
  <c r="A49" i="13"/>
  <c r="A50" i="13"/>
  <c r="A45" i="13"/>
  <c r="A41" i="13"/>
  <c r="A37" i="13"/>
  <c r="A33" i="13"/>
  <c r="A48" i="13"/>
  <c r="A42" i="13"/>
  <c r="A38" i="13"/>
  <c r="A34" i="13"/>
  <c r="A30" i="13"/>
  <c r="A26" i="13"/>
  <c r="A22" i="13"/>
  <c r="A25" i="13"/>
  <c r="A19" i="13"/>
  <c r="A15" i="13"/>
  <c r="A11" i="13"/>
  <c r="A7" i="13"/>
  <c r="A23" i="13"/>
  <c r="A18" i="13"/>
  <c r="A14" i="13"/>
  <c r="A10" i="13"/>
  <c r="A6" i="13"/>
  <c r="A40" i="5"/>
  <c r="A37" i="5"/>
  <c r="A10" i="7"/>
  <c r="A26" i="5"/>
  <c r="A42" i="5"/>
  <c r="A43" i="5"/>
  <c r="A9" i="7"/>
  <c r="A25" i="7"/>
  <c r="A17" i="5"/>
  <c r="A25" i="5"/>
  <c r="A30" i="5"/>
  <c r="A19" i="5"/>
  <c r="A46" i="5"/>
  <c r="A5" i="7"/>
  <c r="A21" i="7"/>
  <c r="A44" i="5"/>
  <c r="A31" i="7"/>
  <c r="A33" i="5"/>
  <c r="A18" i="7"/>
  <c r="A24" i="7"/>
  <c r="A12" i="8"/>
  <c r="A9" i="8"/>
  <c r="A14" i="8"/>
  <c r="A36" i="5"/>
  <c r="A20" i="7"/>
  <c r="A19" i="8"/>
  <c r="A16" i="9"/>
  <c r="A24" i="9"/>
  <c r="A8" i="8"/>
  <c r="A17" i="9"/>
  <c r="A13" i="8"/>
  <c r="A21" i="8"/>
  <c r="A22" i="7"/>
  <c r="A5" i="14"/>
  <c r="A21" i="14"/>
  <c r="A19" i="14"/>
  <c r="A11" i="9"/>
  <c r="A13" i="9"/>
  <c r="A20" i="9"/>
  <c r="A10" i="8"/>
  <c r="A18" i="8"/>
  <c r="A21" i="9"/>
  <c r="A3" i="11"/>
  <c r="A7" i="14"/>
  <c r="A10" i="9"/>
  <c r="A14" i="9"/>
  <c r="A23" i="9"/>
  <c r="A9" i="14"/>
  <c r="A14" i="14"/>
  <c r="A5" i="8"/>
  <c r="A4" i="11"/>
  <c r="A20" i="5"/>
  <c r="A5" i="9"/>
  <c r="A11" i="8"/>
  <c r="A11" i="14"/>
  <c r="A7" i="9"/>
  <c r="A8" i="9"/>
  <c r="A12" i="9"/>
  <c r="A13" i="14"/>
  <c r="A15" i="9"/>
  <c r="A12" i="14"/>
  <c r="A16" i="8"/>
  <c r="A4" i="14"/>
  <c r="A47" i="5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AV414" i="1"/>
  <c r="AX414" i="1" s="1"/>
  <c r="Q70" i="2"/>
  <c r="K20" i="7"/>
  <c r="L20" i="7" s="1"/>
  <c r="M20" i="7" s="1"/>
  <c r="K17" i="8"/>
  <c r="L17" i="8" s="1"/>
  <c r="M17" i="8" s="1"/>
  <c r="K5" i="8"/>
  <c r="L5" i="8" s="1"/>
  <c r="M5" i="8" s="1"/>
  <c r="K4" i="14"/>
  <c r="L4" i="14" s="1"/>
  <c r="M4" i="14" s="1"/>
  <c r="K12" i="9"/>
  <c r="L12" i="9" s="1"/>
  <c r="M12" i="9" s="1"/>
  <c r="K29" i="7"/>
  <c r="L29" i="7" s="1"/>
  <c r="M29" i="7" s="1"/>
  <c r="Q66" i="2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Q76" i="2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24" i="5"/>
  <c r="L24" i="5" s="1"/>
  <c r="M24" i="5" s="1"/>
  <c r="K22" i="5"/>
  <c r="L22" i="5" s="1"/>
  <c r="M22" i="5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18" i="5"/>
  <c r="L18" i="5" s="1"/>
  <c r="M18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19" i="5"/>
  <c r="L19" i="5" s="1"/>
  <c r="M19" i="5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75" i="1"/>
  <c r="AC239" i="1"/>
  <c r="AC36" i="1"/>
  <c r="AC20" i="1"/>
  <c r="AC30" i="1"/>
  <c r="AC126" i="1"/>
  <c r="AC281" i="1"/>
  <c r="AC83" i="1"/>
  <c r="AC341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5" i="9"/>
  <c r="M15" i="9" s="1"/>
  <c r="L18" i="9"/>
  <c r="M18" i="9" s="1"/>
  <c r="L13" i="6"/>
  <c r="M13" i="6" s="1"/>
  <c r="L6" i="7"/>
  <c r="M6" i="7" s="1"/>
  <c r="AC122" i="1"/>
  <c r="L20" i="5"/>
  <c r="M20" i="5" s="1"/>
  <c r="AC290" i="1"/>
  <c r="AC255" i="1"/>
  <c r="AC71" i="1"/>
  <c r="AC269" i="1"/>
  <c r="AC39" i="1"/>
  <c r="AB33" i="1"/>
  <c r="AC42" i="1"/>
  <c r="AC252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4" i="8"/>
  <c r="M14" i="8" s="1"/>
  <c r="L15" i="17"/>
  <c r="M15" i="17" s="1"/>
  <c r="L6" i="11"/>
  <c r="M6" i="11" s="1"/>
  <c r="L8" i="8"/>
  <c r="M8" i="8" s="1"/>
  <c r="L24" i="8"/>
  <c r="M24" i="8" s="1"/>
  <c r="L21" i="6"/>
  <c r="M21" i="6" s="1"/>
  <c r="L22" i="7"/>
  <c r="M22" i="7" s="1"/>
  <c r="AC73" i="1"/>
  <c r="L15" i="14"/>
  <c r="M15" i="14" s="1"/>
  <c r="L4" i="11"/>
  <c r="M4" i="11" s="1"/>
  <c r="L18" i="8"/>
  <c r="M18" i="8" s="1"/>
  <c r="L10" i="6"/>
  <c r="M10" i="6" s="1"/>
  <c r="L47" i="5"/>
  <c r="M47" i="5" s="1"/>
  <c r="L8" i="7"/>
  <c r="M8" i="7" s="1"/>
  <c r="L13" i="17"/>
  <c r="M13" i="17" s="1"/>
  <c r="L11" i="17"/>
  <c r="M11" i="17" s="1"/>
  <c r="M45" i="13"/>
  <c r="N45" i="13" s="1"/>
  <c r="L7" i="9"/>
  <c r="M7" i="9" s="1"/>
  <c r="L6" i="8"/>
  <c r="M6" i="8" s="1"/>
  <c r="L15" i="6"/>
  <c r="M15" i="6" s="1"/>
  <c r="L28" i="5"/>
  <c r="M28" i="5" s="1"/>
  <c r="L32" i="7"/>
  <c r="M32" i="7" s="1"/>
  <c r="L5" i="17"/>
  <c r="M5" i="17" s="1"/>
  <c r="L17" i="17"/>
  <c r="M17" i="17" s="1"/>
  <c r="L5" i="14"/>
  <c r="M5" i="14" s="1"/>
  <c r="L13" i="14"/>
  <c r="M13" i="14" s="1"/>
  <c r="L7" i="12"/>
  <c r="M7" i="12" s="1"/>
  <c r="L3" i="12"/>
  <c r="M3" i="12" s="1"/>
  <c r="L6" i="12"/>
  <c r="M6" i="12" s="1"/>
  <c r="L6" i="9"/>
  <c r="M6" i="9" s="1"/>
  <c r="L9" i="9"/>
  <c r="M9" i="9" s="1"/>
  <c r="L12" i="8"/>
  <c r="M12" i="8" s="1"/>
  <c r="L20" i="8"/>
  <c r="M20" i="8" s="1"/>
  <c r="L6" i="6"/>
  <c r="M6" i="6" s="1"/>
  <c r="L17" i="6"/>
  <c r="M17" i="6" s="1"/>
  <c r="L49" i="5"/>
  <c r="M49" i="5" s="1"/>
  <c r="AC108" i="1"/>
  <c r="AC338" i="1"/>
  <c r="L7" i="17"/>
  <c r="M7" i="17" s="1"/>
  <c r="L11" i="14"/>
  <c r="M11" i="14" s="1"/>
  <c r="L13" i="9"/>
  <c r="M13" i="9" s="1"/>
  <c r="L22" i="8"/>
  <c r="M22" i="8" s="1"/>
  <c r="L19" i="6"/>
  <c r="M19" i="6" s="1"/>
  <c r="L24" i="7"/>
  <c r="M24" i="7" s="1"/>
  <c r="AA21" i="1"/>
  <c r="AB21" i="1" s="1"/>
  <c r="AC343" i="1"/>
  <c r="AC80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L4" i="12"/>
  <c r="M4" i="12" s="1"/>
  <c r="AC23" i="1"/>
  <c r="AE426" i="1"/>
  <c r="AI426" i="1"/>
  <c r="AI425" i="1"/>
  <c r="AE424" i="1"/>
  <c r="AF424" i="1"/>
  <c r="AI423" i="1"/>
  <c r="AE422" i="1"/>
  <c r="AF422" i="1"/>
  <c r="AF421" i="1"/>
  <c r="AF420" i="1"/>
  <c r="AK420" i="1"/>
  <c r="AE419" i="1"/>
  <c r="AI419" i="1"/>
  <c r="AF417" i="1"/>
  <c r="AE417" i="1"/>
  <c r="AF416" i="1"/>
  <c r="AF415" i="1"/>
  <c r="AK415" i="1"/>
  <c r="AF414" i="1"/>
  <c r="AE414" i="1"/>
  <c r="AE412" i="1"/>
  <c r="AF412" i="1"/>
  <c r="AF411" i="1"/>
  <c r="AE410" i="1"/>
  <c r="AF410" i="1"/>
  <c r="AI409" i="1"/>
  <c r="AK409" i="1"/>
  <c r="AI408" i="1"/>
  <c r="AF406" i="1"/>
  <c r="AF405" i="1"/>
  <c r="AE405" i="1"/>
  <c r="AK404" i="1"/>
  <c r="AF404" i="1"/>
  <c r="AF403" i="1"/>
  <c r="AI401" i="1"/>
  <c r="AE400" i="1"/>
  <c r="AI400" i="1"/>
  <c r="AE399" i="1"/>
  <c r="AE398" i="1"/>
  <c r="AI398" i="1"/>
  <c r="AE397" i="1"/>
  <c r="AE396" i="1"/>
  <c r="AI396" i="1"/>
  <c r="AF395" i="1"/>
  <c r="AE394" i="1"/>
  <c r="AF394" i="1"/>
  <c r="AK393" i="1"/>
  <c r="AF393" i="1"/>
  <c r="AI392" i="1"/>
  <c r="AK390" i="1"/>
  <c r="AF390" i="1"/>
  <c r="AF389" i="1"/>
  <c r="AI387" i="1"/>
  <c r="AK386" i="1"/>
  <c r="AF386" i="1"/>
  <c r="AE385" i="1"/>
  <c r="AI385" i="1"/>
  <c r="AE383" i="1"/>
  <c r="AI383" i="1"/>
  <c r="AF382" i="1"/>
  <c r="AE382" i="1"/>
  <c r="AI380" i="1"/>
  <c r="AE378" i="1"/>
  <c r="AI378" i="1"/>
  <c r="AF376" i="1"/>
  <c r="AF374" i="1"/>
  <c r="AE374" i="1"/>
  <c r="AI371" i="1"/>
  <c r="AE371" i="1"/>
  <c r="AF370" i="1"/>
  <c r="AI368" i="1"/>
  <c r="AE367" i="1"/>
  <c r="AF367" i="1"/>
  <c r="AI366" i="1"/>
  <c r="AF365" i="1"/>
  <c r="AE365" i="1"/>
  <c r="AF364" i="1"/>
  <c r="AI363" i="1"/>
  <c r="AE363" i="1"/>
  <c r="AE362" i="1"/>
  <c r="AI362" i="1"/>
  <c r="AI360" i="1"/>
  <c r="AE360" i="1"/>
  <c r="AI359" i="1"/>
  <c r="AF358" i="1"/>
  <c r="AE358" i="1"/>
  <c r="AI357" i="1"/>
  <c r="AE357" i="1"/>
  <c r="AE356" i="1"/>
  <c r="AF354" i="1"/>
  <c r="AE354" i="1"/>
  <c r="AI352" i="1"/>
  <c r="AE352" i="1"/>
  <c r="AK351" i="1"/>
  <c r="AI351" i="1"/>
  <c r="AF350" i="1"/>
  <c r="AE348" i="1"/>
  <c r="AI347" i="1"/>
  <c r="AE346" i="1"/>
  <c r="AF346" i="1"/>
  <c r="AF345" i="1"/>
  <c r="AE345" i="1"/>
  <c r="AE344" i="1"/>
  <c r="AK344" i="1"/>
  <c r="AE343" i="1"/>
  <c r="AF343" i="1"/>
  <c r="AI341" i="1"/>
  <c r="AK341" i="1"/>
  <c r="AI340" i="1"/>
  <c r="AI338" i="1"/>
  <c r="AF336" i="1"/>
  <c r="AI336" i="1"/>
  <c r="AI334" i="1"/>
  <c r="AE332" i="1"/>
  <c r="AI332" i="1"/>
  <c r="AE331" i="1"/>
  <c r="AF331" i="1"/>
  <c r="AE330" i="1"/>
  <c r="AF328" i="1"/>
  <c r="AE327" i="1"/>
  <c r="AI327" i="1"/>
  <c r="AI326" i="1"/>
  <c r="AF326" i="1"/>
  <c r="AK325" i="1"/>
  <c r="AI325" i="1"/>
  <c r="AE324" i="1"/>
  <c r="AF322" i="1"/>
  <c r="AF321" i="1"/>
  <c r="AE321" i="1"/>
  <c r="AI320" i="1"/>
  <c r="AI319" i="1"/>
  <c r="AE319" i="1"/>
  <c r="AF318" i="1"/>
  <c r="AE317" i="1"/>
  <c r="AF317" i="1"/>
  <c r="AF316" i="1"/>
  <c r="AE315" i="1"/>
  <c r="AI315" i="1"/>
  <c r="AK314" i="1"/>
  <c r="AE314" i="1"/>
  <c r="AI313" i="1"/>
  <c r="AF311" i="1"/>
  <c r="AI310" i="1"/>
  <c r="AE310" i="1"/>
  <c r="AE309" i="1"/>
  <c r="AI308" i="1"/>
  <c r="AE308" i="1"/>
  <c r="AI307" i="1"/>
  <c r="AI306" i="1"/>
  <c r="AE306" i="1"/>
  <c r="AI305" i="1"/>
  <c r="AI304" i="1"/>
  <c r="AF304" i="1"/>
  <c r="AI303" i="1"/>
  <c r="AK303" i="1"/>
  <c r="AI302" i="1"/>
  <c r="AE302" i="1"/>
  <c r="AE300" i="1"/>
  <c r="AI299" i="1"/>
  <c r="AE299" i="1"/>
  <c r="AI298" i="1"/>
  <c r="AI297" i="1"/>
  <c r="AE297" i="1"/>
  <c r="AI296" i="1"/>
  <c r="AF295" i="1"/>
  <c r="AI295" i="1"/>
  <c r="AI294" i="1"/>
  <c r="AE293" i="1"/>
  <c r="AI293" i="1"/>
  <c r="AI292" i="1"/>
  <c r="AI291" i="1"/>
  <c r="AE291" i="1"/>
  <c r="AF290" i="1"/>
  <c r="AE288" i="1"/>
  <c r="AF287" i="1"/>
  <c r="AF286" i="1"/>
  <c r="AE286" i="1"/>
  <c r="AF285" i="1"/>
  <c r="AF284" i="1"/>
  <c r="AE284" i="1"/>
  <c r="AF283" i="1"/>
  <c r="AF282" i="1"/>
  <c r="AF281" i="1"/>
  <c r="AE281" i="1"/>
  <c r="AE280" i="1"/>
  <c r="AI280" i="1"/>
  <c r="AE279" i="1"/>
  <c r="AI279" i="1"/>
  <c r="AI277" i="1"/>
  <c r="AF276" i="1"/>
  <c r="AI276" i="1"/>
  <c r="AF275" i="1"/>
  <c r="AE273" i="1"/>
  <c r="AF272" i="1"/>
  <c r="AI271" i="1"/>
  <c r="AF271" i="1"/>
  <c r="AE270" i="1"/>
  <c r="AE269" i="1"/>
  <c r="AF268" i="1"/>
  <c r="AK268" i="1"/>
  <c r="AF267" i="1"/>
  <c r="AE265" i="1"/>
  <c r="AE264" i="1"/>
  <c r="AF263" i="1"/>
  <c r="AE263" i="1"/>
  <c r="AI262" i="1"/>
  <c r="AI261" i="1"/>
  <c r="AF261" i="1"/>
  <c r="AE260" i="1"/>
  <c r="AF259" i="1"/>
  <c r="AE259" i="1"/>
  <c r="AE258" i="1"/>
  <c r="AI257" i="1"/>
  <c r="AF257" i="1"/>
  <c r="AK256" i="1"/>
  <c r="AI256" i="1"/>
  <c r="AI255" i="1"/>
  <c r="AI253" i="1"/>
  <c r="AE252" i="1"/>
  <c r="AI252" i="1"/>
  <c r="AF251" i="1"/>
  <c r="AE251" i="1"/>
  <c r="AI249" i="1"/>
  <c r="AI248" i="1"/>
  <c r="AF248" i="1"/>
  <c r="AF247" i="1"/>
  <c r="AE246" i="1"/>
  <c r="AI246" i="1"/>
  <c r="AF245" i="1"/>
  <c r="AI244" i="1"/>
  <c r="AF244" i="1"/>
  <c r="AF243" i="1"/>
  <c r="AF242" i="1"/>
  <c r="AI242" i="1"/>
  <c r="AI241" i="1"/>
  <c r="AE240" i="1"/>
  <c r="AK240" i="1"/>
  <c r="AI239" i="1"/>
  <c r="AF239" i="1"/>
  <c r="AE237" i="1"/>
  <c r="AF235" i="1"/>
  <c r="AE234" i="1"/>
  <c r="AI234" i="1"/>
  <c r="AE233" i="1"/>
  <c r="AE232" i="1"/>
  <c r="AI232" i="1"/>
  <c r="AF231" i="1"/>
  <c r="AF230" i="1"/>
  <c r="AE230" i="1"/>
  <c r="AE229" i="1"/>
  <c r="AK229" i="1"/>
  <c r="AE228" i="1"/>
  <c r="AF228" i="1"/>
  <c r="AF226" i="1"/>
  <c r="AI226" i="1"/>
  <c r="AF225" i="1"/>
  <c r="AF224" i="1"/>
  <c r="AI224" i="1"/>
  <c r="AF223" i="1"/>
  <c r="AI223" i="1"/>
  <c r="AF222" i="1"/>
  <c r="AE222" i="1"/>
  <c r="AE221" i="1"/>
  <c r="AF221" i="1"/>
  <c r="AI219" i="1"/>
  <c r="AF219" i="1"/>
  <c r="AE217" i="1"/>
  <c r="AI217" i="1"/>
  <c r="AI215" i="1"/>
  <c r="AF215" i="1"/>
  <c r="AE213" i="1"/>
  <c r="AK213" i="1"/>
  <c r="AI213" i="1"/>
  <c r="AI212" i="1"/>
  <c r="AE212" i="1"/>
  <c r="AI210" i="1"/>
  <c r="AE210" i="1"/>
  <c r="AI208" i="1"/>
  <c r="AK208" i="1"/>
  <c r="AF208" i="1"/>
  <c r="AI207" i="1"/>
  <c r="AF207" i="1"/>
  <c r="AF205" i="1"/>
  <c r="AI203" i="1"/>
  <c r="AF203" i="1"/>
  <c r="AI202" i="1"/>
  <c r="AF200" i="1"/>
  <c r="AF199" i="1"/>
  <c r="AI199" i="1"/>
  <c r="AI198" i="1"/>
  <c r="AE197" i="1"/>
  <c r="AF197" i="1"/>
  <c r="AF196" i="1"/>
  <c r="AI195" i="1"/>
  <c r="AE195" i="1"/>
  <c r="AF194" i="1"/>
  <c r="AI193" i="1"/>
  <c r="AF193" i="1"/>
  <c r="AE192" i="1"/>
  <c r="AK191" i="1"/>
  <c r="AI191" i="1"/>
  <c r="AI190" i="1"/>
  <c r="AI188" i="1"/>
  <c r="AI187" i="1"/>
  <c r="AE186" i="1"/>
  <c r="AE185" i="1"/>
  <c r="AI185" i="1"/>
  <c r="AI184" i="1"/>
  <c r="AI183" i="1"/>
  <c r="AI182" i="1"/>
  <c r="AF181" i="1"/>
  <c r="AI181" i="1"/>
  <c r="AE180" i="1"/>
  <c r="AK179" i="1"/>
  <c r="AF179" i="1"/>
  <c r="AE179" i="1"/>
  <c r="AE178" i="1"/>
  <c r="AI178" i="1"/>
  <c r="AF176" i="1"/>
  <c r="AF175" i="1"/>
  <c r="AF174" i="1"/>
  <c r="AE174" i="1"/>
  <c r="AE173" i="1"/>
  <c r="AI172" i="1"/>
  <c r="AI171" i="1"/>
  <c r="AI170" i="1"/>
  <c r="AE170" i="1"/>
  <c r="AE169" i="1"/>
  <c r="AK168" i="1"/>
  <c r="AE167" i="1"/>
  <c r="AI167" i="1"/>
  <c r="AI165" i="1"/>
  <c r="AE164" i="1"/>
  <c r="AE163" i="1"/>
  <c r="AF162" i="1"/>
  <c r="AE161" i="1"/>
  <c r="AF161" i="1"/>
  <c r="AE160" i="1"/>
  <c r="AF160" i="1"/>
  <c r="AI159" i="1"/>
  <c r="AF159" i="1"/>
  <c r="AE157" i="1"/>
  <c r="AE156" i="1"/>
  <c r="AI156" i="1"/>
  <c r="AF155" i="1"/>
  <c r="AI154" i="1"/>
  <c r="AE154" i="1"/>
  <c r="AF153" i="1"/>
  <c r="AI152" i="1"/>
  <c r="AF152" i="1"/>
  <c r="AF151" i="1"/>
  <c r="AI150" i="1"/>
  <c r="AE150" i="1"/>
  <c r="AE149" i="1"/>
  <c r="AI149" i="1"/>
  <c r="AK148" i="1"/>
  <c r="AF148" i="1"/>
  <c r="AE147" i="1"/>
  <c r="AI147" i="1"/>
  <c r="AE145" i="1"/>
  <c r="AI145" i="1"/>
  <c r="AE144" i="1"/>
  <c r="AI143" i="1"/>
  <c r="AF142" i="1"/>
  <c r="AE141" i="1"/>
  <c r="AI140" i="1"/>
  <c r="AI139" i="1"/>
  <c r="AF139" i="1"/>
  <c r="AE138" i="1"/>
  <c r="AF137" i="1"/>
  <c r="AI135" i="1"/>
  <c r="AF135" i="1"/>
  <c r="AF134" i="1"/>
  <c r="AF133" i="1"/>
  <c r="AI133" i="1"/>
  <c r="AI132" i="1"/>
  <c r="AF131" i="1"/>
  <c r="AI131" i="1"/>
  <c r="AF130" i="1"/>
  <c r="AE130" i="1"/>
  <c r="AF129" i="1"/>
  <c r="AI129" i="1"/>
  <c r="AK127" i="1"/>
  <c r="AF126" i="1"/>
  <c r="AE124" i="1"/>
  <c r="AF123" i="1"/>
  <c r="AK123" i="1"/>
  <c r="AI122" i="1"/>
  <c r="AF120" i="1"/>
  <c r="AE120" i="1"/>
  <c r="AE118" i="1"/>
  <c r="AK118" i="1"/>
  <c r="AF118" i="1"/>
  <c r="AI117" i="1"/>
  <c r="AF115" i="1"/>
  <c r="AI115" i="1"/>
  <c r="AI114" i="1"/>
  <c r="AI113" i="1"/>
  <c r="AK113" i="1"/>
  <c r="AE113" i="1"/>
  <c r="AF112" i="1"/>
  <c r="AE112" i="1"/>
  <c r="AE110" i="1"/>
  <c r="AF109" i="1"/>
  <c r="AK108" i="1"/>
  <c r="AE108" i="1"/>
  <c r="AF108" i="1"/>
  <c r="AF107" i="1"/>
  <c r="AI105" i="1"/>
  <c r="AE105" i="1"/>
  <c r="AF104" i="1"/>
  <c r="AF102" i="1"/>
  <c r="AI102" i="1"/>
  <c r="AF100" i="1"/>
  <c r="AE100" i="1"/>
  <c r="AF98" i="1"/>
  <c r="AI96" i="1"/>
  <c r="AF96" i="1"/>
  <c r="AE95" i="1"/>
  <c r="AF94" i="1"/>
  <c r="AE94" i="1"/>
  <c r="AI93" i="1"/>
  <c r="AE93" i="1"/>
  <c r="AI92" i="1"/>
  <c r="AF92" i="1"/>
  <c r="AE91" i="1"/>
  <c r="AE90" i="1"/>
  <c r="AF90" i="1"/>
  <c r="AI88" i="1"/>
  <c r="AF88" i="1"/>
  <c r="AI87" i="1"/>
  <c r="AF87" i="1"/>
  <c r="AI85" i="1"/>
  <c r="AE85" i="1"/>
  <c r="AI84" i="1"/>
  <c r="AK84" i="1"/>
  <c r="AE83" i="1"/>
  <c r="AI83" i="1"/>
  <c r="AI81" i="1"/>
  <c r="AK81" i="1"/>
  <c r="AF80" i="1"/>
  <c r="AE78" i="1"/>
  <c r="AI78" i="1"/>
  <c r="AI77" i="1"/>
  <c r="AF77" i="1"/>
  <c r="AI76" i="1"/>
  <c r="AE75" i="1"/>
  <c r="AI75" i="1"/>
  <c r="AF75" i="1"/>
  <c r="AI74" i="1"/>
  <c r="AF74" i="1"/>
  <c r="AE73" i="1"/>
  <c r="AE71" i="1"/>
  <c r="AI69" i="1"/>
  <c r="AE68" i="1"/>
  <c r="AI68" i="1"/>
  <c r="AE67" i="1"/>
  <c r="AE66" i="1"/>
  <c r="AF65" i="1"/>
  <c r="AF64" i="1"/>
  <c r="AK64" i="1"/>
  <c r="AE63" i="1"/>
  <c r="AF61" i="1"/>
  <c r="AE61" i="1"/>
  <c r="AE60" i="1"/>
  <c r="AI58" i="1"/>
  <c r="AF58" i="1"/>
  <c r="AE57" i="1"/>
  <c r="AI57" i="1"/>
  <c r="AI55" i="1"/>
  <c r="AE55" i="1"/>
  <c r="AE54" i="1"/>
  <c r="AF53" i="1"/>
  <c r="AK53" i="1"/>
  <c r="AK54" i="1" s="1"/>
  <c r="AI52" i="1"/>
  <c r="AF52" i="1"/>
  <c r="AE50" i="1"/>
  <c r="AI50" i="1"/>
  <c r="AE49" i="1"/>
  <c r="AI48" i="1"/>
  <c r="AI47" i="1"/>
  <c r="AI46" i="1"/>
  <c r="AE46" i="1"/>
  <c r="AE45" i="1"/>
  <c r="AE43" i="1"/>
  <c r="AI43" i="1"/>
  <c r="AF42" i="1"/>
  <c r="AE42" i="1"/>
  <c r="AE40" i="1"/>
  <c r="AE39" i="1"/>
  <c r="AE37" i="1"/>
  <c r="AI37" i="1"/>
  <c r="AE36" i="1"/>
  <c r="AF35" i="1"/>
  <c r="AI35" i="1"/>
  <c r="AI32" i="1"/>
  <c r="AE32" i="1"/>
  <c r="AI31" i="1"/>
  <c r="AE31" i="1"/>
  <c r="AF31" i="1"/>
  <c r="AE30" i="1"/>
  <c r="AI30" i="1"/>
  <c r="AI28" i="1"/>
  <c r="AF27" i="1"/>
  <c r="AI27" i="1"/>
  <c r="AE26" i="1"/>
  <c r="AF26" i="1"/>
  <c r="AF25" i="1"/>
  <c r="AE20" i="1"/>
  <c r="AF19" i="1"/>
  <c r="AK19" i="1"/>
  <c r="AF18" i="1"/>
  <c r="AF16" i="1"/>
  <c r="AE16" i="1"/>
  <c r="AI15" i="1"/>
  <c r="AI14" i="1"/>
  <c r="AE14" i="1"/>
  <c r="AK14" i="1"/>
  <c r="AI13" i="1"/>
  <c r="AE11" i="1"/>
  <c r="AE10" i="1"/>
  <c r="AK10" i="1"/>
  <c r="AF9" i="1"/>
  <c r="AF7" i="1"/>
  <c r="AE7" i="1"/>
  <c r="AF6" i="1"/>
  <c r="AK6" i="1"/>
  <c r="AE6" i="1"/>
  <c r="AI5" i="1"/>
  <c r="I2" i="2"/>
  <c r="H2" i="2"/>
  <c r="AI3" i="1"/>
  <c r="AE3" i="1"/>
  <c r="A3" i="2"/>
  <c r="AF37" i="1"/>
  <c r="AF338" i="1"/>
  <c r="AF110" i="1"/>
  <c r="AF249" i="1"/>
  <c r="AF78" i="1"/>
  <c r="AF277" i="1"/>
  <c r="AF28" i="1"/>
  <c r="AE33" i="1"/>
  <c r="AF85" i="1"/>
  <c r="AF43" i="1"/>
  <c r="AF273" i="1"/>
  <c r="AF253" i="1"/>
  <c r="AF348" i="1"/>
  <c r="AF81" i="1"/>
  <c r="AF426" i="1"/>
  <c r="AF425" i="1"/>
  <c r="AE425" i="1"/>
  <c r="AI424" i="1"/>
  <c r="AF423" i="1"/>
  <c r="AE423" i="1"/>
  <c r="AI422" i="1"/>
  <c r="AI421" i="1"/>
  <c r="AE421" i="1"/>
  <c r="AI420" i="1"/>
  <c r="AE420" i="1"/>
  <c r="AF419" i="1"/>
  <c r="AI417" i="1"/>
  <c r="AE416" i="1"/>
  <c r="AI416" i="1"/>
  <c r="AI415" i="1"/>
  <c r="AE415" i="1"/>
  <c r="AI414" i="1"/>
  <c r="AI412" i="1"/>
  <c r="AI411" i="1"/>
  <c r="AE411" i="1"/>
  <c r="AI410" i="1"/>
  <c r="AF409" i="1"/>
  <c r="AE409" i="1"/>
  <c r="AF408" i="1"/>
  <c r="AE408" i="1"/>
  <c r="AE406" i="1"/>
  <c r="AI406" i="1"/>
  <c r="AI405" i="1"/>
  <c r="AE404" i="1"/>
  <c r="AI404" i="1"/>
  <c r="AE403" i="1"/>
  <c r="AI403" i="1"/>
  <c r="AF401" i="1"/>
  <c r="AE401" i="1"/>
  <c r="AF400" i="1"/>
  <c r="AF399" i="1"/>
  <c r="AI399" i="1"/>
  <c r="AF398" i="1"/>
  <c r="AF397" i="1"/>
  <c r="AI397" i="1"/>
  <c r="AF396" i="1"/>
  <c r="AI395" i="1"/>
  <c r="AE395" i="1"/>
  <c r="AI394" i="1"/>
  <c r="AE393" i="1"/>
  <c r="AI393" i="1"/>
  <c r="AF392" i="1"/>
  <c r="AE392" i="1"/>
  <c r="AE390" i="1"/>
  <c r="AI390" i="1"/>
  <c r="AE389" i="1"/>
  <c r="AI389" i="1"/>
  <c r="AF387" i="1"/>
  <c r="AE387" i="1"/>
  <c r="AI386" i="1"/>
  <c r="AE386" i="1"/>
  <c r="AF385" i="1"/>
  <c r="AK383" i="1"/>
  <c r="AF383" i="1"/>
  <c r="AI382" i="1"/>
  <c r="AF380" i="1"/>
  <c r="AE380" i="1"/>
  <c r="AF378" i="1"/>
  <c r="AE376" i="1"/>
  <c r="AI376" i="1"/>
  <c r="AI374" i="1"/>
  <c r="AK371" i="1"/>
  <c r="AF371" i="1"/>
  <c r="AI370" i="1"/>
  <c r="AE370" i="1"/>
  <c r="AE368" i="1"/>
  <c r="AF368" i="1"/>
  <c r="AI367" i="1"/>
  <c r="AF366" i="1"/>
  <c r="AE366" i="1"/>
  <c r="AI365" i="1"/>
  <c r="AE364" i="1"/>
  <c r="AI364" i="1"/>
  <c r="AK363" i="1"/>
  <c r="AF363" i="1"/>
  <c r="AF362" i="1"/>
  <c r="AF360" i="1"/>
  <c r="AF359" i="1"/>
  <c r="AE359" i="1"/>
  <c r="AI358" i="1"/>
  <c r="AK357" i="1"/>
  <c r="AF357" i="1"/>
  <c r="AI356" i="1"/>
  <c r="AF356" i="1"/>
  <c r="AI354" i="1"/>
  <c r="AF352" i="1"/>
  <c r="AE351" i="1"/>
  <c r="AF351" i="1"/>
  <c r="AI350" i="1"/>
  <c r="AE350" i="1"/>
  <c r="AI348" i="1"/>
  <c r="AF347" i="1"/>
  <c r="AE347" i="1"/>
  <c r="AI346" i="1"/>
  <c r="AI345" i="1"/>
  <c r="AK345" i="1"/>
  <c r="AF344" i="1"/>
  <c r="AI344" i="1"/>
  <c r="AI343" i="1"/>
  <c r="AE341" i="1"/>
  <c r="AE340" i="1"/>
  <c r="AF340" i="1"/>
  <c r="AE338" i="1"/>
  <c r="AE336" i="1"/>
  <c r="AE334" i="1"/>
  <c r="AF334" i="1"/>
  <c r="AF332" i="1"/>
  <c r="AK331" i="1"/>
  <c r="AI331" i="1"/>
  <c r="AF330" i="1"/>
  <c r="AI330" i="1"/>
  <c r="AI328" i="1"/>
  <c r="AE328" i="1"/>
  <c r="AF327" i="1"/>
  <c r="AE326" i="1"/>
  <c r="AK326" i="1"/>
  <c r="AF325" i="1"/>
  <c r="AE325" i="1"/>
  <c r="AI324" i="1"/>
  <c r="AF324" i="1"/>
  <c r="AI322" i="1"/>
  <c r="AE322" i="1"/>
  <c r="AI321" i="1"/>
  <c r="AF320" i="1"/>
  <c r="AE320" i="1"/>
  <c r="AF319" i="1"/>
  <c r="AE318" i="1"/>
  <c r="AI318" i="1"/>
  <c r="AI317" i="1"/>
  <c r="AI316" i="1"/>
  <c r="AE316" i="1"/>
  <c r="AF315" i="1"/>
  <c r="AK315" i="1"/>
  <c r="AF314" i="1"/>
  <c r="AI314" i="1"/>
  <c r="AF313" i="1"/>
  <c r="AE313" i="1"/>
  <c r="AI311" i="1"/>
  <c r="AE311" i="1"/>
  <c r="AF310" i="1"/>
  <c r="AI309" i="1"/>
  <c r="AF309" i="1"/>
  <c r="AF308" i="1"/>
  <c r="AE307" i="1"/>
  <c r="AF307" i="1"/>
  <c r="AF306" i="1"/>
  <c r="AE305" i="1"/>
  <c r="AF305" i="1"/>
  <c r="AE304" i="1"/>
  <c r="AK304" i="1"/>
  <c r="AF303" i="1"/>
  <c r="AE303" i="1"/>
  <c r="AF302" i="1"/>
  <c r="AI300" i="1"/>
  <c r="AF299" i="1"/>
  <c r="AF298" i="1"/>
  <c r="AE298" i="1"/>
  <c r="AF297" i="1"/>
  <c r="AE296" i="1"/>
  <c r="AF296" i="1"/>
  <c r="AE295" i="1"/>
  <c r="AF294" i="1"/>
  <c r="AE294" i="1"/>
  <c r="AF293" i="1"/>
  <c r="AF292" i="1"/>
  <c r="AE292" i="1"/>
  <c r="AK291" i="1"/>
  <c r="AF291" i="1"/>
  <c r="AE290" i="1"/>
  <c r="AI290" i="1"/>
  <c r="AI288" i="1"/>
  <c r="AE287" i="1"/>
  <c r="AI287" i="1"/>
  <c r="AI286" i="1"/>
  <c r="AI285" i="1"/>
  <c r="AE285" i="1"/>
  <c r="AI284" i="1"/>
  <c r="AE283" i="1"/>
  <c r="AI283" i="1"/>
  <c r="AI282" i="1"/>
  <c r="AE282" i="1"/>
  <c r="AI281" i="1"/>
  <c r="AK280" i="1"/>
  <c r="AF280" i="1"/>
  <c r="AF279" i="1"/>
  <c r="AE277" i="1"/>
  <c r="AE276" i="1"/>
  <c r="AK276" i="1"/>
  <c r="AE275" i="1"/>
  <c r="AI275" i="1"/>
  <c r="AI273" i="1"/>
  <c r="AE272" i="1"/>
  <c r="AI272" i="1"/>
  <c r="AE271" i="1"/>
  <c r="AI270" i="1"/>
  <c r="AF270" i="1"/>
  <c r="AI269" i="1"/>
  <c r="AF269" i="1"/>
  <c r="AE268" i="1"/>
  <c r="AI268" i="1"/>
  <c r="AE267" i="1"/>
  <c r="AI267" i="1"/>
  <c r="AI265" i="1"/>
  <c r="AI264" i="1"/>
  <c r="AF264" i="1"/>
  <c r="AI263" i="1"/>
  <c r="AF262" i="1"/>
  <c r="AE262" i="1"/>
  <c r="AE261" i="1"/>
  <c r="AI260" i="1"/>
  <c r="AF260" i="1"/>
  <c r="AI259" i="1"/>
  <c r="AF258" i="1"/>
  <c r="AI258" i="1"/>
  <c r="AE257" i="1"/>
  <c r="AK257" i="1"/>
  <c r="AE256" i="1"/>
  <c r="AF256" i="1"/>
  <c r="AF255" i="1"/>
  <c r="AE255" i="1"/>
  <c r="AE253" i="1"/>
  <c r="AF252" i="1"/>
  <c r="AK252" i="1"/>
  <c r="AI251" i="1"/>
  <c r="AE249" i="1"/>
  <c r="AE248" i="1"/>
  <c r="AE247" i="1"/>
  <c r="AI247" i="1"/>
  <c r="AF246" i="1"/>
  <c r="AI245" i="1"/>
  <c r="AE245" i="1"/>
  <c r="AE244" i="1"/>
  <c r="AE243" i="1"/>
  <c r="AI243" i="1"/>
  <c r="AE242" i="1"/>
  <c r="AF241" i="1"/>
  <c r="AE241" i="1"/>
  <c r="AF240" i="1"/>
  <c r="AI240" i="1"/>
  <c r="AE239" i="1"/>
  <c r="AF237" i="1"/>
  <c r="AI237" i="1"/>
  <c r="AE235" i="1"/>
  <c r="AI235" i="1"/>
  <c r="AF234" i="1"/>
  <c r="AF233" i="1"/>
  <c r="AI233" i="1"/>
  <c r="AF232" i="1"/>
  <c r="AE231" i="1"/>
  <c r="AI231" i="1"/>
  <c r="AI230" i="1"/>
  <c r="AK230" i="1"/>
  <c r="AF229" i="1"/>
  <c r="AI229" i="1"/>
  <c r="AI228" i="1"/>
  <c r="AE226" i="1"/>
  <c r="AE225" i="1"/>
  <c r="AI225" i="1"/>
  <c r="AE224" i="1"/>
  <c r="AE223" i="1"/>
  <c r="AK222" i="1"/>
  <c r="AI222" i="1"/>
  <c r="AI221" i="1"/>
  <c r="AE219" i="1"/>
  <c r="AF217" i="1"/>
  <c r="AE215" i="1"/>
  <c r="AF213" i="1"/>
  <c r="AF212" i="1"/>
  <c r="AF210" i="1"/>
  <c r="AE208" i="1"/>
  <c r="AE207" i="1"/>
  <c r="AE205" i="1"/>
  <c r="AI205" i="1"/>
  <c r="AK203" i="1"/>
  <c r="AE203" i="1"/>
  <c r="AE202" i="1"/>
  <c r="AF202" i="1"/>
  <c r="AI200" i="1"/>
  <c r="AE200" i="1"/>
  <c r="AE199" i="1"/>
  <c r="AF198" i="1"/>
  <c r="AE198" i="1"/>
  <c r="AI197" i="1"/>
  <c r="AE196" i="1"/>
  <c r="AI196" i="1"/>
  <c r="AF195" i="1"/>
  <c r="AI194" i="1"/>
  <c r="AE194" i="1"/>
  <c r="AE193" i="1"/>
  <c r="AF192" i="1"/>
  <c r="AI192" i="1"/>
  <c r="AE191" i="1"/>
  <c r="AF191" i="1"/>
  <c r="AE190" i="1"/>
  <c r="AF190" i="1"/>
  <c r="AE188" i="1"/>
  <c r="AF188" i="1"/>
  <c r="AF187" i="1"/>
  <c r="AE187" i="1"/>
  <c r="AF186" i="1"/>
  <c r="AI186" i="1"/>
  <c r="AF185" i="1"/>
  <c r="AF184" i="1"/>
  <c r="AE184" i="1"/>
  <c r="AF183" i="1"/>
  <c r="AE183" i="1"/>
  <c r="AE182" i="1"/>
  <c r="AF182" i="1"/>
  <c r="AE181" i="1"/>
  <c r="AF180" i="1"/>
  <c r="AI180" i="1"/>
  <c r="AI179" i="1"/>
  <c r="AF178" i="1"/>
  <c r="AI176" i="1"/>
  <c r="AE176" i="1"/>
  <c r="AI175" i="1"/>
  <c r="AE175" i="1"/>
  <c r="AI174" i="1"/>
  <c r="AI173" i="1"/>
  <c r="AF173" i="1"/>
  <c r="AE172" i="1"/>
  <c r="AF172" i="1"/>
  <c r="AE171" i="1"/>
  <c r="AF171" i="1"/>
  <c r="AF170" i="1"/>
  <c r="AI169" i="1"/>
  <c r="AF169" i="1"/>
  <c r="AE168" i="1"/>
  <c r="AF168" i="1"/>
  <c r="AI168" i="1"/>
  <c r="AF167" i="1"/>
  <c r="AE165" i="1"/>
  <c r="AF165" i="1"/>
  <c r="AF164" i="1"/>
  <c r="AI164" i="1"/>
  <c r="AF163" i="1"/>
  <c r="AI163" i="1"/>
  <c r="AI162" i="1"/>
  <c r="AE162" i="1"/>
  <c r="AI161" i="1"/>
  <c r="AI160" i="1"/>
  <c r="AK160" i="1"/>
  <c r="AE159" i="1"/>
  <c r="AF157" i="1"/>
  <c r="AI157" i="1"/>
  <c r="AF156" i="1"/>
  <c r="AE155" i="1"/>
  <c r="AI155" i="1"/>
  <c r="AF154" i="1"/>
  <c r="AI153" i="1"/>
  <c r="AE153" i="1"/>
  <c r="AE152" i="1"/>
  <c r="AI151" i="1"/>
  <c r="AE151" i="1"/>
  <c r="AF150" i="1"/>
  <c r="AF149" i="1"/>
  <c r="AK149" i="1"/>
  <c r="AI148" i="1"/>
  <c r="AE148" i="1"/>
  <c r="AF147" i="1"/>
  <c r="AF145" i="1"/>
  <c r="AI144" i="1"/>
  <c r="AF144" i="1"/>
  <c r="AE143" i="1"/>
  <c r="AF143" i="1"/>
  <c r="AE142" i="1"/>
  <c r="AI142" i="1"/>
  <c r="AF141" i="1"/>
  <c r="AI141" i="1"/>
  <c r="AF140" i="1"/>
  <c r="AE140" i="1"/>
  <c r="AE139" i="1"/>
  <c r="AF138" i="1"/>
  <c r="AK138" i="1"/>
  <c r="AI138" i="1"/>
  <c r="AI137" i="1"/>
  <c r="AE137" i="1"/>
  <c r="AE135" i="1"/>
  <c r="AE134" i="1"/>
  <c r="AI134" i="1"/>
  <c r="AE133" i="1"/>
  <c r="AF132" i="1"/>
  <c r="AE132" i="1"/>
  <c r="AE131" i="1"/>
  <c r="AI130" i="1"/>
  <c r="AK130" i="1"/>
  <c r="AE129" i="1"/>
  <c r="AE127" i="1"/>
  <c r="AI127" i="1"/>
  <c r="AI126" i="1"/>
  <c r="AE126" i="1"/>
  <c r="AI124" i="1"/>
  <c r="AI123" i="1"/>
  <c r="AE123" i="1"/>
  <c r="AE122" i="1"/>
  <c r="AF122" i="1"/>
  <c r="AI120" i="1"/>
  <c r="AI118" i="1"/>
  <c r="AF117" i="1"/>
  <c r="AE117" i="1"/>
  <c r="AE115" i="1"/>
  <c r="AE114" i="1"/>
  <c r="AF114" i="1"/>
  <c r="AF113" i="1"/>
  <c r="AI112" i="1"/>
  <c r="AI110" i="1"/>
  <c r="AE109" i="1"/>
  <c r="AI109" i="1"/>
  <c r="AK109" i="1"/>
  <c r="AI108" i="1"/>
  <c r="AE107" i="1"/>
  <c r="AI107" i="1"/>
  <c r="AF105" i="1"/>
  <c r="AK105" i="1"/>
  <c r="AE104" i="1"/>
  <c r="AI104" i="1"/>
  <c r="AE102" i="1"/>
  <c r="AI100" i="1"/>
  <c r="AI98" i="1"/>
  <c r="AE98" i="1"/>
  <c r="AE96" i="1"/>
  <c r="AF95" i="1"/>
  <c r="AI95" i="1"/>
  <c r="AI94" i="1"/>
  <c r="AF93" i="1"/>
  <c r="AE92" i="1"/>
  <c r="AI91" i="1"/>
  <c r="AF91" i="1"/>
  <c r="AK91" i="1"/>
  <c r="AK92" i="1" s="1"/>
  <c r="AI90" i="1"/>
  <c r="AE88" i="1"/>
  <c r="AK88" i="1"/>
  <c r="AE87" i="1"/>
  <c r="AK85" i="1"/>
  <c r="AE84" i="1"/>
  <c r="AF84" i="1"/>
  <c r="AF83" i="1"/>
  <c r="AE81" i="1"/>
  <c r="AI80" i="1"/>
  <c r="AE80" i="1"/>
  <c r="AE77" i="1"/>
  <c r="AF76" i="1"/>
  <c r="AE76" i="1"/>
  <c r="AK74" i="1"/>
  <c r="AE74" i="1"/>
  <c r="AF73" i="1"/>
  <c r="AI73" i="1"/>
  <c r="AI71" i="1"/>
  <c r="AE69" i="1"/>
  <c r="AF69" i="1"/>
  <c r="AF68" i="1"/>
  <c r="AI67" i="1"/>
  <c r="AF67" i="1"/>
  <c r="AI66" i="1"/>
  <c r="AF66" i="1"/>
  <c r="AI65" i="1"/>
  <c r="AE65" i="1"/>
  <c r="AK65" i="1"/>
  <c r="AI64" i="1"/>
  <c r="AE64" i="1"/>
  <c r="AF63" i="1"/>
  <c r="AI63" i="1"/>
  <c r="AI61" i="1"/>
  <c r="AK61" i="1"/>
  <c r="AF60" i="1"/>
  <c r="AI60" i="1"/>
  <c r="AE58" i="1"/>
  <c r="AK58" i="1"/>
  <c r="AF57" i="1"/>
  <c r="AF55" i="1"/>
  <c r="AF54" i="1"/>
  <c r="AI54" i="1"/>
  <c r="AI53" i="1"/>
  <c r="AE53" i="1"/>
  <c r="AE52" i="1"/>
  <c r="AF50" i="1"/>
  <c r="AI49" i="1"/>
  <c r="AF49" i="1"/>
  <c r="AF48" i="1"/>
  <c r="AE48" i="1"/>
  <c r="AF47" i="1"/>
  <c r="AE47" i="1"/>
  <c r="AF46" i="1"/>
  <c r="AK46" i="1"/>
  <c r="AF45" i="1"/>
  <c r="AI45" i="1"/>
  <c r="AK43" i="1"/>
  <c r="AI42" i="1"/>
  <c r="AK40" i="1"/>
  <c r="AI40" i="1"/>
  <c r="AF39" i="1"/>
  <c r="AI39" i="1"/>
  <c r="AK36" i="1"/>
  <c r="AI36" i="1"/>
  <c r="AF36" i="1"/>
  <c r="AE35" i="1"/>
  <c r="AI33" i="1"/>
  <c r="AF32" i="1"/>
  <c r="AK31" i="1"/>
  <c r="AF30" i="1"/>
  <c r="AE28" i="1"/>
  <c r="AE27" i="1"/>
  <c r="AI26" i="1"/>
  <c r="AK26" i="1"/>
  <c r="AE25" i="1"/>
  <c r="AI25" i="1"/>
  <c r="AI23" i="1"/>
  <c r="AE23" i="1"/>
  <c r="AI21" i="1"/>
  <c r="AI20" i="1"/>
  <c r="AF20" i="1"/>
  <c r="AK20" i="1"/>
  <c r="AK21" i="1" s="1"/>
  <c r="AE19" i="1"/>
  <c r="AI19" i="1"/>
  <c r="AE18" i="1"/>
  <c r="AI18" i="1"/>
  <c r="AI16" i="1"/>
  <c r="AF15" i="1"/>
  <c r="AE15" i="1"/>
  <c r="AF14" i="1"/>
  <c r="AF13" i="1"/>
  <c r="AE13" i="1"/>
  <c r="AF11" i="1"/>
  <c r="AI11" i="1"/>
  <c r="AK11" i="1"/>
  <c r="AF10" i="1"/>
  <c r="AI10" i="1"/>
  <c r="AE9" i="1"/>
  <c r="AI9" i="1"/>
  <c r="AK7" i="1"/>
  <c r="AI7" i="1"/>
  <c r="AI6" i="1"/>
  <c r="AF5" i="1"/>
  <c r="AE5" i="1"/>
  <c r="F2" i="2"/>
  <c r="J2" i="2"/>
  <c r="B2" i="2"/>
  <c r="AF3" i="1"/>
  <c r="AK15" i="1"/>
  <c r="AK16" i="1" s="1"/>
  <c r="AK352" i="1"/>
  <c r="AK93" i="1"/>
  <c r="AK305" i="1"/>
  <c r="AF288" i="1"/>
  <c r="AF40" i="1"/>
  <c r="AF265" i="1"/>
  <c r="AF127" i="1"/>
  <c r="AF71" i="1"/>
  <c r="AF124" i="1"/>
  <c r="AK387" i="1"/>
  <c r="AK364" i="1"/>
  <c r="AK55" i="1"/>
  <c r="AK150" i="1"/>
  <c r="AF300" i="1"/>
  <c r="AF23" i="1"/>
  <c r="AE21" i="1"/>
  <c r="AF341" i="1"/>
  <c r="AK269" i="1"/>
  <c r="AK241" i="1"/>
  <c r="AK192" i="1"/>
  <c r="AK180" i="1"/>
  <c r="AK169" i="1"/>
  <c r="AK124" i="1"/>
  <c r="AK114" i="1"/>
  <c r="A4" i="2"/>
  <c r="AK358" i="1"/>
  <c r="AK346" i="1"/>
  <c r="AK332" i="1"/>
  <c r="AK327" i="1"/>
  <c r="AK316" i="1"/>
  <c r="AK292" i="1"/>
  <c r="AK281" i="1"/>
  <c r="AK277" i="1"/>
  <c r="AK258" i="1"/>
  <c r="AK253" i="1"/>
  <c r="AK231" i="1"/>
  <c r="AK223" i="1"/>
  <c r="AK161" i="1"/>
  <c r="AK139" i="1"/>
  <c r="AK131" i="1"/>
  <c r="AK110" i="1"/>
  <c r="AK75" i="1"/>
  <c r="AK66" i="1"/>
  <c r="AK47" i="1"/>
  <c r="AK37" i="1"/>
  <c r="AK32" i="1"/>
  <c r="AK27" i="1"/>
  <c r="AK270" i="1"/>
  <c r="AK242" i="1"/>
  <c r="AK193" i="1"/>
  <c r="AK181" i="1"/>
  <c r="AK170" i="1"/>
  <c r="AK115" i="1"/>
  <c r="A5" i="2"/>
  <c r="AK347" i="1"/>
  <c r="AK317" i="1"/>
  <c r="AK293" i="1"/>
  <c r="AK282" i="1"/>
  <c r="AK259" i="1"/>
  <c r="AK224" i="1"/>
  <c r="AK162" i="1"/>
  <c r="AK140" i="1"/>
  <c r="AK132" i="1"/>
  <c r="AK76" i="1"/>
  <c r="AK48" i="1"/>
  <c r="AK33" i="1"/>
  <c r="AK271" i="1"/>
  <c r="AK243" i="1"/>
  <c r="AK171" i="1"/>
  <c r="A6" i="2"/>
  <c r="AK283" i="1"/>
  <c r="AK225" i="1"/>
  <c r="AK163" i="1"/>
  <c r="AK141" i="1"/>
  <c r="AK133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V385" i="1" l="1"/>
  <c r="AV356" i="1"/>
  <c r="AX356" i="1" s="1"/>
  <c r="AV392" i="1"/>
  <c r="AX392" i="1" s="1"/>
  <c r="AV403" i="1"/>
  <c r="AX403" i="1" s="1"/>
  <c r="AV324" i="1"/>
  <c r="AX324" i="1" s="1"/>
  <c r="AV215" i="1"/>
  <c r="AX215" i="1" s="1"/>
  <c r="AV275" i="1"/>
  <c r="AW275" i="1" s="1"/>
  <c r="AV340" i="1"/>
  <c r="AX340" i="1" s="1"/>
  <c r="AV380" i="1"/>
  <c r="AW380" i="1" s="1"/>
  <c r="AV382" i="1"/>
  <c r="AX382" i="1" s="1"/>
  <c r="AV389" i="1"/>
  <c r="AX389" i="1" s="1"/>
  <c r="AV117" i="1"/>
  <c r="AX117" i="1" s="1"/>
  <c r="AV159" i="1"/>
  <c r="AX159" i="1" s="1"/>
  <c r="AV202" i="1"/>
  <c r="AX202" i="1" s="1"/>
  <c r="AV370" i="1"/>
  <c r="AW370" i="1" s="1"/>
  <c r="AV112" i="1"/>
  <c r="AX112" i="1" s="1"/>
  <c r="AV178" i="1"/>
  <c r="AX178" i="1" s="1"/>
  <c r="AV190" i="1"/>
  <c r="AX190" i="1" s="1"/>
  <c r="AV221" i="1"/>
  <c r="AX221" i="1" s="1"/>
  <c r="AV228" i="1"/>
  <c r="AX228" i="1" s="1"/>
  <c r="AV237" i="1"/>
  <c r="AX237" i="1" s="1"/>
  <c r="AV239" i="1"/>
  <c r="AX239" i="1" s="1"/>
  <c r="AV251" i="1"/>
  <c r="AX251" i="1" s="1"/>
  <c r="AV255" i="1"/>
  <c r="AX255" i="1" s="1"/>
  <c r="AV267" i="1"/>
  <c r="AX267" i="1" s="1"/>
  <c r="AV279" i="1"/>
  <c r="AX279" i="1" s="1"/>
  <c r="AV290" i="1"/>
  <c r="AW290" i="1" s="1"/>
  <c r="AV302" i="1"/>
  <c r="AW302" i="1" s="1"/>
  <c r="AV313" i="1"/>
  <c r="AW313" i="1" s="1"/>
  <c r="AV330" i="1"/>
  <c r="AX330" i="1" s="1"/>
  <c r="AV334" i="1"/>
  <c r="AX334" i="1" s="1"/>
  <c r="AV336" i="1"/>
  <c r="AX336" i="1" s="1"/>
  <c r="AV338" i="1"/>
  <c r="AW338" i="1" s="1"/>
  <c r="AV343" i="1"/>
  <c r="AW343" i="1" s="1"/>
  <c r="AV350" i="1"/>
  <c r="AX350" i="1" s="1"/>
  <c r="AV354" i="1"/>
  <c r="AX354" i="1" s="1"/>
  <c r="AV362" i="1"/>
  <c r="AX362" i="1" s="1"/>
  <c r="AV374" i="1"/>
  <c r="AX374" i="1" s="1"/>
  <c r="AV376" i="1"/>
  <c r="AX376" i="1" s="1"/>
  <c r="AV378" i="1"/>
  <c r="AX378" i="1" s="1"/>
  <c r="AV408" i="1"/>
  <c r="AX408" i="1" s="1"/>
  <c r="AV419" i="1"/>
  <c r="AW419" i="1" s="1"/>
  <c r="AV18" i="1"/>
  <c r="AW18" i="1" s="1"/>
  <c r="AV25" i="1"/>
  <c r="AW25" i="1" s="1"/>
  <c r="AV30" i="1"/>
  <c r="AW30" i="1" s="1"/>
  <c r="AV35" i="1"/>
  <c r="AW35" i="1" s="1"/>
  <c r="AV39" i="1"/>
  <c r="AX39" i="1" s="1"/>
  <c r="AV42" i="1"/>
  <c r="AX42" i="1" s="1"/>
  <c r="AV45" i="1"/>
  <c r="AX45" i="1" s="1"/>
  <c r="AV52" i="1"/>
  <c r="AX52" i="1" s="1"/>
  <c r="AV57" i="1"/>
  <c r="AX57" i="1" s="1"/>
  <c r="AV63" i="1"/>
  <c r="AX63" i="1" s="1"/>
  <c r="AV80" i="1"/>
  <c r="AW80" i="1" s="1"/>
  <c r="AV87" i="1"/>
  <c r="AW87" i="1" s="1"/>
  <c r="AV90" i="1"/>
  <c r="AX90" i="1" s="1"/>
  <c r="AV98" i="1"/>
  <c r="AX98" i="1" s="1"/>
  <c r="AV100" i="1"/>
  <c r="AX100" i="1" s="1"/>
  <c r="AV102" i="1"/>
  <c r="AX102" i="1" s="1"/>
  <c r="AV104" i="1"/>
  <c r="AX104" i="1" s="1"/>
  <c r="AV107" i="1"/>
  <c r="AW107" i="1" s="1"/>
  <c r="AV120" i="1"/>
  <c r="AX120" i="1" s="1"/>
  <c r="AV122" i="1"/>
  <c r="AX122" i="1" s="1"/>
  <c r="AV126" i="1"/>
  <c r="AX126" i="1" s="1"/>
  <c r="AV129" i="1"/>
  <c r="AX129" i="1" s="1"/>
  <c r="AV137" i="1"/>
  <c r="AX137" i="1" s="1"/>
  <c r="AV147" i="1"/>
  <c r="AW147" i="1" s="1"/>
  <c r="AV167" i="1"/>
  <c r="AW167" i="1" s="1"/>
  <c r="AV205" i="1"/>
  <c r="AX205" i="1" s="1"/>
  <c r="AV207" i="1"/>
  <c r="AX207" i="1" s="1"/>
  <c r="AV210" i="1"/>
  <c r="AX210" i="1" s="1"/>
  <c r="AV212" i="1"/>
  <c r="AX212" i="1" s="1"/>
  <c r="AV217" i="1"/>
  <c r="AW217" i="1" s="1"/>
  <c r="AV219" i="1"/>
  <c r="AX219" i="1" s="1"/>
  <c r="AM132" i="1"/>
  <c r="AV3" i="1"/>
  <c r="AX3" i="1" s="1"/>
  <c r="AV5" i="1"/>
  <c r="AW5" i="1" s="1"/>
  <c r="AV9" i="1"/>
  <c r="AW9" i="1" s="1"/>
  <c r="AV13" i="1"/>
  <c r="AX13" i="1" s="1"/>
  <c r="AV73" i="1"/>
  <c r="AW73" i="1" s="1"/>
  <c r="AV71" i="1"/>
  <c r="AX71" i="1" s="1"/>
  <c r="AV83" i="1"/>
  <c r="AX83" i="1" s="1"/>
  <c r="AV23" i="1"/>
  <c r="AW23" i="1" s="1"/>
  <c r="AV60" i="1"/>
  <c r="AW60" i="1" s="1"/>
  <c r="R37" i="2"/>
  <c r="G37" i="2"/>
  <c r="R36" i="2"/>
  <c r="G36" i="2"/>
  <c r="R35" i="2"/>
  <c r="G35" i="2"/>
  <c r="R34" i="2"/>
  <c r="G34" i="2"/>
  <c r="R33" i="2"/>
  <c r="G33" i="2"/>
  <c r="R32" i="2"/>
  <c r="G32" i="2"/>
  <c r="R31" i="2"/>
  <c r="G31" i="2"/>
  <c r="R30" i="2"/>
  <c r="G30" i="2"/>
  <c r="R29" i="2"/>
  <c r="G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R21" i="2"/>
  <c r="G21" i="2"/>
  <c r="R20" i="2"/>
  <c r="G20" i="2"/>
  <c r="R19" i="2"/>
  <c r="G19" i="2"/>
  <c r="R18" i="2"/>
  <c r="G18" i="2"/>
  <c r="R17" i="2"/>
  <c r="G17" i="2"/>
  <c r="R16" i="2"/>
  <c r="G16" i="2"/>
  <c r="R15" i="2"/>
  <c r="G15" i="2"/>
  <c r="R14" i="2"/>
  <c r="G14" i="2"/>
  <c r="R13" i="2"/>
  <c r="G13" i="2"/>
  <c r="R12" i="2"/>
  <c r="G12" i="2"/>
  <c r="R11" i="2"/>
  <c r="G11" i="2"/>
  <c r="R10" i="2"/>
  <c r="G10" i="2"/>
  <c r="R9" i="2"/>
  <c r="G9" i="2"/>
  <c r="R8" i="2"/>
  <c r="G8" i="2"/>
  <c r="R7" i="2"/>
  <c r="G7" i="2"/>
  <c r="R6" i="2"/>
  <c r="G6" i="2"/>
  <c r="AV132" i="1"/>
  <c r="AW132" i="1" s="1"/>
  <c r="AV140" i="1"/>
  <c r="AW140" i="1" s="1"/>
  <c r="AV162" i="1"/>
  <c r="AW162" i="1" s="1"/>
  <c r="AV224" i="1"/>
  <c r="AX224" i="1" s="1"/>
  <c r="AV282" i="1"/>
  <c r="AW282" i="1" s="1"/>
  <c r="R5" i="2"/>
  <c r="G5" i="2"/>
  <c r="AV170" i="1"/>
  <c r="AX170" i="1" s="1"/>
  <c r="AV242" i="1"/>
  <c r="AW242" i="1" s="1"/>
  <c r="AV270" i="1"/>
  <c r="AW270" i="1" s="1"/>
  <c r="AV27" i="1"/>
  <c r="AW27" i="1" s="1"/>
  <c r="AV32" i="1"/>
  <c r="AX32" i="1" s="1"/>
  <c r="AV37" i="1"/>
  <c r="AX37" i="1" s="1"/>
  <c r="AV47" i="1"/>
  <c r="AW47" i="1" s="1"/>
  <c r="AV75" i="1"/>
  <c r="AW75" i="1" s="1"/>
  <c r="AV110" i="1"/>
  <c r="AX110" i="1" s="1"/>
  <c r="AV131" i="1"/>
  <c r="AW131" i="1" s="1"/>
  <c r="AV139" i="1"/>
  <c r="AX139" i="1" s="1"/>
  <c r="AV161" i="1"/>
  <c r="AW161" i="1" s="1"/>
  <c r="AV223" i="1"/>
  <c r="AW223" i="1" s="1"/>
  <c r="AV253" i="1"/>
  <c r="AX253" i="1" s="1"/>
  <c r="AV258" i="1"/>
  <c r="AX258" i="1" s="1"/>
  <c r="AV277" i="1"/>
  <c r="AW277" i="1" s="1"/>
  <c r="AV281" i="1"/>
  <c r="AX281" i="1" s="1"/>
  <c r="AV292" i="1"/>
  <c r="AW292" i="1" s="1"/>
  <c r="AV316" i="1"/>
  <c r="AX316" i="1" s="1"/>
  <c r="AV332" i="1"/>
  <c r="AX332" i="1" s="1"/>
  <c r="AV346" i="1"/>
  <c r="AX346" i="1" s="1"/>
  <c r="R4" i="2"/>
  <c r="G4" i="2"/>
  <c r="AV114" i="1"/>
  <c r="AX114" i="1" s="1"/>
  <c r="AV124" i="1"/>
  <c r="AX124" i="1" s="1"/>
  <c r="AV169" i="1"/>
  <c r="AX169" i="1" s="1"/>
  <c r="AV180" i="1"/>
  <c r="AW180" i="1" s="1"/>
  <c r="AV192" i="1"/>
  <c r="AW192" i="1" s="1"/>
  <c r="AV241" i="1"/>
  <c r="AX241" i="1" s="1"/>
  <c r="AV269" i="1"/>
  <c r="AX269" i="1" s="1"/>
  <c r="E2" i="2"/>
  <c r="K2" i="2"/>
  <c r="D2" i="2"/>
  <c r="L2" i="2"/>
  <c r="AV7" i="1"/>
  <c r="AW7" i="1" s="1"/>
  <c r="B9" i="1"/>
  <c r="C9" i="1" s="1"/>
  <c r="AV11" i="1"/>
  <c r="AW11" i="1" s="1"/>
  <c r="B18" i="1"/>
  <c r="C18" i="1" s="1"/>
  <c r="B23" i="1"/>
  <c r="C23" i="1" s="1"/>
  <c r="B25" i="1"/>
  <c r="C25" i="1" s="1"/>
  <c r="AV26" i="1"/>
  <c r="AX26" i="1" s="1"/>
  <c r="AV31" i="1"/>
  <c r="AX31" i="1" s="1"/>
  <c r="AV36" i="1"/>
  <c r="AW36" i="1" s="1"/>
  <c r="B39" i="1"/>
  <c r="C39" i="1" s="1"/>
  <c r="B42" i="1"/>
  <c r="C42" i="1" s="1"/>
  <c r="AV43" i="1"/>
  <c r="AW43" i="1" s="1"/>
  <c r="B45" i="1"/>
  <c r="C45" i="1" s="1"/>
  <c r="AV46" i="1"/>
  <c r="AW46" i="1" s="1"/>
  <c r="B60" i="1"/>
  <c r="C60" i="1" s="1"/>
  <c r="AV61" i="1"/>
  <c r="AW61" i="1" s="1"/>
  <c r="B63" i="1"/>
  <c r="C63" i="1" s="1"/>
  <c r="AV65" i="1"/>
  <c r="AW65" i="1" s="1"/>
  <c r="B71" i="1"/>
  <c r="C71" i="1" s="1"/>
  <c r="B73" i="1"/>
  <c r="C73" i="1" s="1"/>
  <c r="AV74" i="1"/>
  <c r="AX74" i="1" s="1"/>
  <c r="B80" i="1"/>
  <c r="C80" i="1" s="1"/>
  <c r="AV85" i="1"/>
  <c r="AW85" i="1" s="1"/>
  <c r="AV88" i="1"/>
  <c r="AW88" i="1" s="1"/>
  <c r="B90" i="1"/>
  <c r="C90" i="1" s="1"/>
  <c r="AV92" i="1"/>
  <c r="AW92" i="1" s="1"/>
  <c r="B98" i="1"/>
  <c r="C98" i="1" s="1"/>
  <c r="B100" i="1"/>
  <c r="C100" i="1" s="1"/>
  <c r="B104" i="1"/>
  <c r="C104" i="1" s="1"/>
  <c r="AV105" i="1"/>
  <c r="AX105" i="1" s="1"/>
  <c r="B107" i="1"/>
  <c r="C107" i="1" s="1"/>
  <c r="AV109" i="1"/>
  <c r="AW109" i="1" s="1"/>
  <c r="B112" i="1"/>
  <c r="C112" i="1" s="1"/>
  <c r="B120" i="1"/>
  <c r="C120" i="1" s="1"/>
  <c r="B126" i="1"/>
  <c r="C126" i="1" s="1"/>
  <c r="AV130" i="1"/>
  <c r="AX130" i="1" s="1"/>
  <c r="B137" i="1"/>
  <c r="C137" i="1" s="1"/>
  <c r="AV138" i="1"/>
  <c r="AW138" i="1" s="1"/>
  <c r="AV149" i="1"/>
  <c r="AX149" i="1" s="1"/>
  <c r="AV160" i="1"/>
  <c r="AW160" i="1" s="1"/>
  <c r="AV203" i="1"/>
  <c r="AW203" i="1" s="1"/>
  <c r="B205" i="1"/>
  <c r="C205" i="1" s="1"/>
  <c r="B221" i="1"/>
  <c r="C221" i="1" s="1"/>
  <c r="AV222" i="1"/>
  <c r="AX222" i="1" s="1"/>
  <c r="B228" i="1"/>
  <c r="C228" i="1" s="1"/>
  <c r="AV230" i="1"/>
  <c r="AX230" i="1" s="1"/>
  <c r="B237" i="1"/>
  <c r="C237" i="1" s="1"/>
  <c r="B251" i="1"/>
  <c r="C251" i="1" s="1"/>
  <c r="AV252" i="1"/>
  <c r="AW252" i="1" s="1"/>
  <c r="AV257" i="1"/>
  <c r="AX257" i="1" s="1"/>
  <c r="B267" i="1"/>
  <c r="C267" i="1" s="1"/>
  <c r="B275" i="1"/>
  <c r="C275" i="1" s="1"/>
  <c r="AV276" i="1"/>
  <c r="AX276" i="1" s="1"/>
  <c r="AV280" i="1"/>
  <c r="AX280" i="1" s="1"/>
  <c r="B290" i="1"/>
  <c r="C290" i="1" s="1"/>
  <c r="AV291" i="1"/>
  <c r="AW291" i="1" s="1"/>
  <c r="AV304" i="1"/>
  <c r="AX304" i="1" s="1"/>
  <c r="AV315" i="1"/>
  <c r="AW315" i="1" s="1"/>
  <c r="B324" i="1"/>
  <c r="C324" i="1" s="1"/>
  <c r="AV326" i="1"/>
  <c r="AW326" i="1" s="1"/>
  <c r="B330" i="1"/>
  <c r="C330" i="1" s="1"/>
  <c r="AV331" i="1"/>
  <c r="AW331" i="1" s="1"/>
  <c r="B343" i="1"/>
  <c r="C343" i="1" s="1"/>
  <c r="AV345" i="1"/>
  <c r="AX345" i="1" s="1"/>
  <c r="B350" i="1"/>
  <c r="C350" i="1" s="1"/>
  <c r="B354" i="1"/>
  <c r="C354" i="1" s="1"/>
  <c r="B356" i="1"/>
  <c r="C356" i="1" s="1"/>
  <c r="AV357" i="1"/>
  <c r="AX357" i="1" s="1"/>
  <c r="AV363" i="1"/>
  <c r="AW363" i="1" s="1"/>
  <c r="B370" i="1"/>
  <c r="C370" i="1" s="1"/>
  <c r="AV371" i="1"/>
  <c r="AX371" i="1" s="1"/>
  <c r="B374" i="1"/>
  <c r="C374" i="1" s="1"/>
  <c r="B376" i="1"/>
  <c r="C376" i="1" s="1"/>
  <c r="B382" i="1"/>
  <c r="C382" i="1" s="1"/>
  <c r="AV383" i="1"/>
  <c r="AW383" i="1" s="1"/>
  <c r="B389" i="1"/>
  <c r="C389" i="1" s="1"/>
  <c r="B403" i="1"/>
  <c r="C403" i="1" s="1"/>
  <c r="B414" i="1"/>
  <c r="C414" i="1" s="1"/>
  <c r="G3" i="2"/>
  <c r="R3" i="2"/>
  <c r="G2" i="2"/>
  <c r="B3" i="1"/>
  <c r="C3" i="1" s="1"/>
  <c r="B5" i="1"/>
  <c r="C5" i="1" s="1"/>
  <c r="AV6" i="1"/>
  <c r="AW6" i="1" s="1"/>
  <c r="B13" i="1"/>
  <c r="C13" i="1" s="1"/>
  <c r="AV14" i="1"/>
  <c r="AW14" i="1" s="1"/>
  <c r="AV19" i="1"/>
  <c r="AX19" i="1" s="1"/>
  <c r="B30" i="1"/>
  <c r="C30" i="1" s="1"/>
  <c r="B35" i="1"/>
  <c r="C35" i="1" s="1"/>
  <c r="B52" i="1"/>
  <c r="C52" i="1" s="1"/>
  <c r="B57" i="1"/>
  <c r="C57" i="1" s="1"/>
  <c r="AV64" i="1"/>
  <c r="AW64" i="1" s="1"/>
  <c r="AV81" i="1"/>
  <c r="AW81" i="1" s="1"/>
  <c r="B83" i="1"/>
  <c r="C83" i="1" s="1"/>
  <c r="AV84" i="1"/>
  <c r="AW84" i="1" s="1"/>
  <c r="B87" i="1"/>
  <c r="C87" i="1" s="1"/>
  <c r="B102" i="1"/>
  <c r="C102" i="1" s="1"/>
  <c r="AV108" i="1"/>
  <c r="AW108" i="1" s="1"/>
  <c r="AV113" i="1"/>
  <c r="AW113" i="1" s="1"/>
  <c r="B117" i="1"/>
  <c r="C117" i="1" s="1"/>
  <c r="AV118" i="1"/>
  <c r="AW118" i="1" s="1"/>
  <c r="B122" i="1"/>
  <c r="C122" i="1" s="1"/>
  <c r="AV123" i="1"/>
  <c r="AX123" i="1" s="1"/>
  <c r="AV127" i="1"/>
  <c r="AW127" i="1" s="1"/>
  <c r="B129" i="1"/>
  <c r="C129" i="1" s="1"/>
  <c r="B147" i="1"/>
  <c r="C147" i="1" s="1"/>
  <c r="AV148" i="1"/>
  <c r="AX148" i="1" s="1"/>
  <c r="B159" i="1"/>
  <c r="C159" i="1" s="1"/>
  <c r="B167" i="1"/>
  <c r="C167" i="1" s="1"/>
  <c r="AV168" i="1"/>
  <c r="AW168" i="1" s="1"/>
  <c r="B178" i="1"/>
  <c r="C178" i="1" s="1"/>
  <c r="AV179" i="1"/>
  <c r="AW179" i="1" s="1"/>
  <c r="B190" i="1"/>
  <c r="C190" i="1" s="1"/>
  <c r="AV191" i="1"/>
  <c r="AX191" i="1" s="1"/>
  <c r="B202" i="1"/>
  <c r="C202" i="1" s="1"/>
  <c r="B207" i="1"/>
  <c r="C207" i="1" s="1"/>
  <c r="AV208" i="1"/>
  <c r="AW208" i="1" s="1"/>
  <c r="B210" i="1"/>
  <c r="C210" i="1" s="1"/>
  <c r="B212" i="1"/>
  <c r="C212" i="1" s="1"/>
  <c r="AV213" i="1"/>
  <c r="AX213" i="1" s="1"/>
  <c r="B215" i="1"/>
  <c r="C215" i="1" s="1"/>
  <c r="B217" i="1"/>
  <c r="C217" i="1" s="1"/>
  <c r="B219" i="1"/>
  <c r="C219" i="1" s="1"/>
  <c r="AV229" i="1"/>
  <c r="AX229" i="1" s="1"/>
  <c r="B239" i="1"/>
  <c r="C239" i="1" s="1"/>
  <c r="AV240" i="1"/>
  <c r="AW240" i="1" s="1"/>
  <c r="B255" i="1"/>
  <c r="C255" i="1" s="1"/>
  <c r="AV256" i="1"/>
  <c r="AX256" i="1" s="1"/>
  <c r="AV268" i="1"/>
  <c r="AX268" i="1" s="1"/>
  <c r="B279" i="1"/>
  <c r="C279" i="1" s="1"/>
  <c r="B302" i="1"/>
  <c r="C302" i="1" s="1"/>
  <c r="AV303" i="1"/>
  <c r="AW303" i="1" s="1"/>
  <c r="B313" i="1"/>
  <c r="C313" i="1" s="1"/>
  <c r="AV314" i="1"/>
  <c r="AX314" i="1" s="1"/>
  <c r="AV325" i="1"/>
  <c r="AX325" i="1" s="1"/>
  <c r="B334" i="1"/>
  <c r="C334" i="1" s="1"/>
  <c r="B336" i="1"/>
  <c r="C336" i="1" s="1"/>
  <c r="B338" i="1"/>
  <c r="C338" i="1" s="1"/>
  <c r="B340" i="1"/>
  <c r="C340" i="1" s="1"/>
  <c r="AV341" i="1"/>
  <c r="AW341" i="1" s="1"/>
  <c r="AV344" i="1"/>
  <c r="AW344" i="1" s="1"/>
  <c r="AV351" i="1"/>
  <c r="AW351" i="1" s="1"/>
  <c r="B362" i="1"/>
  <c r="C362" i="1" s="1"/>
  <c r="B378" i="1"/>
  <c r="C378" i="1" s="1"/>
  <c r="B380" i="1"/>
  <c r="C380" i="1" s="1"/>
  <c r="B385" i="1"/>
  <c r="C385" i="1" s="1"/>
  <c r="AV386" i="1"/>
  <c r="AW386" i="1" s="1"/>
  <c r="AV390" i="1"/>
  <c r="AX390" i="1" s="1"/>
  <c r="B392" i="1"/>
  <c r="C392" i="1" s="1"/>
  <c r="AV393" i="1"/>
  <c r="AX393" i="1" s="1"/>
  <c r="AV404" i="1"/>
  <c r="AW404" i="1" s="1"/>
  <c r="B408" i="1"/>
  <c r="C408" i="1" s="1"/>
  <c r="AV409" i="1"/>
  <c r="AX409" i="1" s="1"/>
  <c r="AV415" i="1"/>
  <c r="AX415" i="1" s="1"/>
  <c r="B419" i="1"/>
  <c r="C419" i="1" s="1"/>
  <c r="AV420" i="1"/>
  <c r="AX420" i="1" s="1"/>
  <c r="AV33" i="1"/>
  <c r="AW33" i="1" s="1"/>
  <c r="AV40" i="1"/>
  <c r="AX40" i="1" s="1"/>
  <c r="AV10" i="1"/>
  <c r="AW10" i="1" s="1"/>
  <c r="AV53" i="1"/>
  <c r="AW53" i="1" s="1"/>
  <c r="AV54" i="1"/>
  <c r="AW54" i="1" s="1"/>
  <c r="AV58" i="1"/>
  <c r="AX58" i="1" s="1"/>
  <c r="AV91" i="1"/>
  <c r="AX91" i="1" s="1"/>
  <c r="AV20" i="1"/>
  <c r="AW20" i="1" s="1"/>
  <c r="AW414" i="1"/>
  <c r="AW255" i="1"/>
  <c r="AW408" i="1"/>
  <c r="AW281" i="1"/>
  <c r="AW45" i="1"/>
  <c r="AW403" i="1"/>
  <c r="AW139" i="1"/>
  <c r="AX302" i="1"/>
  <c r="AW251" i="1"/>
  <c r="AW159" i="1"/>
  <c r="AW392" i="1"/>
  <c r="AX223" i="1"/>
  <c r="AX385" i="1"/>
  <c r="AW385" i="1"/>
  <c r="AV16" i="1"/>
  <c r="AX16" i="1" s="1"/>
  <c r="AV364" i="1"/>
  <c r="AV358" i="1"/>
  <c r="AV387" i="1"/>
  <c r="AV352" i="1"/>
  <c r="AV15" i="1"/>
  <c r="R38" i="2"/>
  <c r="G38" i="2"/>
  <c r="AX370" i="1"/>
  <c r="AV283" i="1"/>
  <c r="AV115" i="1"/>
  <c r="AV231" i="1"/>
  <c r="AV293" i="1"/>
  <c r="AV193" i="1"/>
  <c r="AV317" i="1"/>
  <c r="AV181" i="1"/>
  <c r="AV327" i="1"/>
  <c r="AV163" i="1"/>
  <c r="AV171" i="1"/>
  <c r="AV243" i="1"/>
  <c r="AV347" i="1"/>
  <c r="AV141" i="1"/>
  <c r="AV150" i="1"/>
  <c r="AV305" i="1"/>
  <c r="AV21" i="1"/>
  <c r="AV133" i="1"/>
  <c r="AV225" i="1"/>
  <c r="AV259" i="1"/>
  <c r="AV271" i="1"/>
  <c r="AV48" i="1"/>
  <c r="AV55" i="1"/>
  <c r="AV93" i="1"/>
  <c r="AV66" i="1"/>
  <c r="AV76" i="1"/>
  <c r="AW170" i="1"/>
  <c r="AW346" i="1"/>
  <c r="AX140" i="1"/>
  <c r="AW224" i="1"/>
  <c r="AW258" i="1"/>
  <c r="AX270" i="1"/>
  <c r="AX47" i="1"/>
  <c r="AW110" i="1"/>
  <c r="AX7" i="1"/>
  <c r="AW124" i="1"/>
  <c r="AW316" i="1"/>
  <c r="AX180" i="1"/>
  <c r="AC21" i="1"/>
  <c r="AC33" i="1"/>
  <c r="A39" i="2"/>
  <c r="B37" i="2"/>
  <c r="J37" i="2"/>
  <c r="C37" i="2"/>
  <c r="I37" i="2"/>
  <c r="F36" i="2"/>
  <c r="B36" i="2"/>
  <c r="J36" i="2"/>
  <c r="H36" i="2"/>
  <c r="C35" i="2"/>
  <c r="I35" i="2"/>
  <c r="B35" i="2"/>
  <c r="J35" i="2"/>
  <c r="J34" i="2"/>
  <c r="H34" i="2"/>
  <c r="F34" i="2"/>
  <c r="B34" i="2"/>
  <c r="B33" i="2"/>
  <c r="J33" i="2"/>
  <c r="C33" i="2"/>
  <c r="I33" i="2"/>
  <c r="J32" i="2"/>
  <c r="C32" i="2"/>
  <c r="H32" i="2"/>
  <c r="F32" i="2"/>
  <c r="B31" i="2"/>
  <c r="C31" i="2"/>
  <c r="H31" i="2"/>
  <c r="I31" i="2"/>
  <c r="B30" i="2"/>
  <c r="H30" i="2"/>
  <c r="F30" i="2"/>
  <c r="I30" i="2"/>
  <c r="H29" i="2"/>
  <c r="I29" i="2"/>
  <c r="B29" i="2"/>
  <c r="C29" i="2"/>
  <c r="I28" i="2"/>
  <c r="F28" i="2"/>
  <c r="B28" i="2"/>
  <c r="C28" i="2"/>
  <c r="B27" i="2"/>
  <c r="J27" i="2"/>
  <c r="C27" i="2"/>
  <c r="I27" i="2"/>
  <c r="J26" i="2"/>
  <c r="C26" i="2"/>
  <c r="H26" i="2"/>
  <c r="F26" i="2"/>
  <c r="I25" i="2"/>
  <c r="F25" i="2"/>
  <c r="H25" i="2"/>
  <c r="B25" i="2"/>
  <c r="F24" i="2"/>
  <c r="B24" i="2"/>
  <c r="J24" i="2"/>
  <c r="H24" i="2"/>
  <c r="C23" i="2"/>
  <c r="F23" i="2"/>
  <c r="J23" i="2"/>
  <c r="B23" i="2"/>
  <c r="B22" i="2"/>
  <c r="H22" i="2"/>
  <c r="F22" i="2"/>
  <c r="I22" i="2"/>
  <c r="I21" i="2"/>
  <c r="B21" i="2"/>
  <c r="H21" i="2"/>
  <c r="F21" i="2"/>
  <c r="H20" i="2"/>
  <c r="F20" i="2"/>
  <c r="J20" i="2"/>
  <c r="C20" i="2"/>
  <c r="H19" i="2"/>
  <c r="B19" i="2"/>
  <c r="I19" i="2"/>
  <c r="F19" i="2"/>
  <c r="J18" i="2"/>
  <c r="H18" i="2"/>
  <c r="F18" i="2"/>
  <c r="B18" i="2"/>
  <c r="J17" i="2"/>
  <c r="B17" i="2"/>
  <c r="C17" i="2"/>
  <c r="F17" i="2"/>
  <c r="F16" i="2"/>
  <c r="I16" i="2"/>
  <c r="B16" i="2"/>
  <c r="H16" i="2"/>
  <c r="H15" i="2"/>
  <c r="F15" i="2"/>
  <c r="I15" i="2"/>
  <c r="B15" i="2"/>
  <c r="J14" i="2"/>
  <c r="C14" i="2"/>
  <c r="H14" i="2"/>
  <c r="F14" i="2"/>
  <c r="I13" i="2"/>
  <c r="F13" i="2"/>
  <c r="H13" i="2"/>
  <c r="B13" i="2"/>
  <c r="F12" i="2"/>
  <c r="B12" i="2"/>
  <c r="J12" i="2"/>
  <c r="H12" i="2"/>
  <c r="C11" i="2"/>
  <c r="F11" i="2"/>
  <c r="J11" i="2"/>
  <c r="B11" i="2"/>
  <c r="B10" i="2"/>
  <c r="C10" i="2"/>
  <c r="I10" i="2"/>
  <c r="F10" i="2"/>
  <c r="C9" i="2"/>
  <c r="I9" i="2"/>
  <c r="B9" i="2"/>
  <c r="J9" i="2"/>
  <c r="H8" i="2"/>
  <c r="F8" i="2"/>
  <c r="J8" i="2"/>
  <c r="C8" i="2"/>
  <c r="H7" i="2"/>
  <c r="I7" i="2"/>
  <c r="B7" i="2"/>
  <c r="C7" i="2"/>
  <c r="I6" i="2"/>
  <c r="F6" i="2"/>
  <c r="B6" i="2"/>
  <c r="C6" i="2"/>
  <c r="H5" i="2"/>
  <c r="I5" i="2"/>
  <c r="C4" i="2"/>
  <c r="I4" i="2"/>
  <c r="J3" i="2"/>
  <c r="H3" i="2"/>
  <c r="AK410" i="1"/>
  <c r="AK416" i="1"/>
  <c r="AK164" i="1"/>
  <c r="AK232" i="1"/>
  <c r="AK260" i="1"/>
  <c r="AK359" i="1"/>
  <c r="F38" i="2"/>
  <c r="AK284" i="1"/>
  <c r="AK348" i="1"/>
  <c r="AK94" i="1"/>
  <c r="AK294" i="1"/>
  <c r="AK272" i="1"/>
  <c r="B38" i="2"/>
  <c r="AK67" i="1"/>
  <c r="H37" i="2"/>
  <c r="F37" i="2"/>
  <c r="C36" i="2"/>
  <c r="I36" i="2"/>
  <c r="F35" i="2"/>
  <c r="H35" i="2"/>
  <c r="I34" i="2"/>
  <c r="C34" i="2"/>
  <c r="H33" i="2"/>
  <c r="F33" i="2"/>
  <c r="B32" i="2"/>
  <c r="I32" i="2"/>
  <c r="F31" i="2"/>
  <c r="J31" i="2"/>
  <c r="C30" i="2"/>
  <c r="J30" i="2"/>
  <c r="J29" i="2"/>
  <c r="F29" i="2"/>
  <c r="H28" i="2"/>
  <c r="J28" i="2"/>
  <c r="H27" i="2"/>
  <c r="F27" i="2"/>
  <c r="B26" i="2"/>
  <c r="I26" i="2"/>
  <c r="C25" i="2"/>
  <c r="J25" i="2"/>
  <c r="C24" i="2"/>
  <c r="I24" i="2"/>
  <c r="H23" i="2"/>
  <c r="I23" i="2"/>
  <c r="C22" i="2"/>
  <c r="J22" i="2"/>
  <c r="J21" i="2"/>
  <c r="C21" i="2"/>
  <c r="I20" i="2"/>
  <c r="B20" i="2"/>
  <c r="J19" i="2"/>
  <c r="C19" i="2"/>
  <c r="I18" i="2"/>
  <c r="C18" i="2"/>
  <c r="I17" i="2"/>
  <c r="H17" i="2"/>
  <c r="J16" i="2"/>
  <c r="C16" i="2"/>
  <c r="C15" i="2"/>
  <c r="J15" i="2"/>
  <c r="B14" i="2"/>
  <c r="I14" i="2"/>
  <c r="C13" i="2"/>
  <c r="J13" i="2"/>
  <c r="C12" i="2"/>
  <c r="I12" i="2"/>
  <c r="H11" i="2"/>
  <c r="I11" i="2"/>
  <c r="J10" i="2"/>
  <c r="H10" i="2"/>
  <c r="F9" i="2"/>
  <c r="H9" i="2"/>
  <c r="I8" i="2"/>
  <c r="B8" i="2"/>
  <c r="J7" i="2"/>
  <c r="F7" i="2"/>
  <c r="H6" i="2"/>
  <c r="J6" i="2"/>
  <c r="J5" i="2"/>
  <c r="B5" i="2"/>
  <c r="C5" i="2"/>
  <c r="F5" i="2"/>
  <c r="AK28" i="1"/>
  <c r="F4" i="2"/>
  <c r="B4" i="2"/>
  <c r="J4" i="2"/>
  <c r="H4" i="2"/>
  <c r="N2" i="2"/>
  <c r="B3" i="4"/>
  <c r="F3" i="2"/>
  <c r="I3" i="2"/>
  <c r="B3" i="2"/>
  <c r="C3" i="2"/>
  <c r="C2" i="2"/>
  <c r="AK394" i="1"/>
  <c r="AK405" i="1"/>
  <c r="AK421" i="1"/>
  <c r="AK306" i="1"/>
  <c r="AK182" i="1"/>
  <c r="AF21" i="1"/>
  <c r="AK365" i="1"/>
  <c r="J38" i="2"/>
  <c r="I38" i="2"/>
  <c r="AK172" i="1"/>
  <c r="AK151" i="1"/>
  <c r="AK77" i="1"/>
  <c r="AK318" i="1"/>
  <c r="AK226" i="1"/>
  <c r="AF33" i="1"/>
  <c r="H38" i="2"/>
  <c r="C38" i="2"/>
  <c r="AK142" i="1"/>
  <c r="AK194" i="1"/>
  <c r="AK49" i="1"/>
  <c r="B3" i="6"/>
  <c r="AK328" i="1"/>
  <c r="AK244" i="1"/>
  <c r="AK134" i="1"/>
  <c r="B4" i="4"/>
  <c r="B3" i="13"/>
  <c r="B3" i="14"/>
  <c r="B3" i="5"/>
  <c r="B3" i="7"/>
  <c r="B3" i="8"/>
  <c r="B3" i="9"/>
  <c r="B5" i="4"/>
  <c r="B4" i="5"/>
  <c r="B4" i="8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6" i="5"/>
  <c r="AW382" i="1" l="1"/>
  <c r="AW378" i="1"/>
  <c r="AW129" i="1"/>
  <c r="AX87" i="1"/>
  <c r="AW340" i="1"/>
  <c r="AX179" i="1"/>
  <c r="AX11" i="1"/>
  <c r="AX203" i="1"/>
  <c r="AW374" i="1"/>
  <c r="AW330" i="1"/>
  <c r="AW112" i="1"/>
  <c r="AW354" i="1"/>
  <c r="AX46" i="1"/>
  <c r="AX217" i="1"/>
  <c r="AX419" i="1"/>
  <c r="AW114" i="1"/>
  <c r="AX27" i="1"/>
  <c r="AW42" i="1"/>
  <c r="AW239" i="1"/>
  <c r="AW205" i="1"/>
  <c r="AW117" i="1"/>
  <c r="AX25" i="1"/>
  <c r="AW356" i="1"/>
  <c r="AW190" i="1"/>
  <c r="AW279" i="1"/>
  <c r="AW63" i="1"/>
  <c r="AX147" i="1"/>
  <c r="AW336" i="1"/>
  <c r="AW52" i="1"/>
  <c r="AX343" i="1"/>
  <c r="AW215" i="1"/>
  <c r="AW98" i="1"/>
  <c r="AW228" i="1"/>
  <c r="AW202" i="1"/>
  <c r="AX380" i="1"/>
  <c r="AW137" i="1"/>
  <c r="AW100" i="1"/>
  <c r="AX5" i="1"/>
  <c r="AW324" i="1"/>
  <c r="AX85" i="1"/>
  <c r="AW149" i="1"/>
  <c r="AW31" i="1"/>
  <c r="AX88" i="1"/>
  <c r="AX113" i="1"/>
  <c r="AX292" i="1"/>
  <c r="AX65" i="1"/>
  <c r="AW37" i="1"/>
  <c r="AW376" i="1"/>
  <c r="AX138" i="1"/>
  <c r="AW219" i="1"/>
  <c r="AW90" i="1"/>
  <c r="AX9" i="1"/>
  <c r="AW3" i="1"/>
  <c r="AX275" i="1"/>
  <c r="AW389" i="1"/>
  <c r="AW74" i="1"/>
  <c r="AX252" i="1"/>
  <c r="AX33" i="1"/>
  <c r="AW304" i="1"/>
  <c r="AX363" i="1"/>
  <c r="AX81" i="1"/>
  <c r="AX54" i="1"/>
  <c r="M2" i="2"/>
  <c r="AX326" i="1"/>
  <c r="AW332" i="1"/>
  <c r="AX192" i="1"/>
  <c r="AW230" i="1"/>
  <c r="AX282" i="1"/>
  <c r="AX75" i="1"/>
  <c r="AX92" i="1"/>
  <c r="AX132" i="1"/>
  <c r="AX242" i="1"/>
  <c r="AX162" i="1"/>
  <c r="AX338" i="1"/>
  <c r="AW280" i="1"/>
  <c r="AW357" i="1"/>
  <c r="AX61" i="1"/>
  <c r="AX160" i="1"/>
  <c r="AW334" i="1"/>
  <c r="AW169" i="1"/>
  <c r="AX277" i="1"/>
  <c r="AW120" i="1"/>
  <c r="AW212" i="1"/>
  <c r="AW257" i="1"/>
  <c r="AW57" i="1"/>
  <c r="AW269" i="1"/>
  <c r="AW237" i="1"/>
  <c r="AW350" i="1"/>
  <c r="AX167" i="1"/>
  <c r="AX23" i="1"/>
  <c r="AX64" i="1"/>
  <c r="AX108" i="1"/>
  <c r="AX303" i="1"/>
  <c r="AW420" i="1"/>
  <c r="AX118" i="1"/>
  <c r="AW123" i="1"/>
  <c r="AW325" i="1"/>
  <c r="AW268" i="1"/>
  <c r="AX43" i="1"/>
  <c r="AW130" i="1"/>
  <c r="AW105" i="1"/>
  <c r="AX291" i="1"/>
  <c r="AW222" i="1"/>
  <c r="AW104" i="1"/>
  <c r="AX80" i="1"/>
  <c r="AW207" i="1"/>
  <c r="AX313" i="1"/>
  <c r="AX290" i="1"/>
  <c r="AX161" i="1"/>
  <c r="AW39" i="1"/>
  <c r="AX73" i="1"/>
  <c r="AX131" i="1"/>
  <c r="AX18" i="1"/>
  <c r="AW253" i="1"/>
  <c r="AW126" i="1"/>
  <c r="AW221" i="1"/>
  <c r="AW362" i="1"/>
  <c r="AW178" i="1"/>
  <c r="AW267" i="1"/>
  <c r="AX109" i="1"/>
  <c r="AX30" i="1"/>
  <c r="AW71" i="1"/>
  <c r="AW371" i="1"/>
  <c r="AX84" i="1"/>
  <c r="AX35" i="1"/>
  <c r="AW210" i="1"/>
  <c r="AX383" i="1"/>
  <c r="AW276" i="1"/>
  <c r="AW13" i="1"/>
  <c r="AW83" i="1"/>
  <c r="AX344" i="1"/>
  <c r="AW102" i="1"/>
  <c r="AW148" i="1"/>
  <c r="AW241" i="1"/>
  <c r="AW26" i="1"/>
  <c r="AW19" i="1"/>
  <c r="AX404" i="1"/>
  <c r="AX386" i="1"/>
  <c r="AX107" i="1"/>
  <c r="AW122" i="1"/>
  <c r="AW32" i="1"/>
  <c r="AX36" i="1"/>
  <c r="AW409" i="1"/>
  <c r="AX208" i="1"/>
  <c r="AX60" i="1"/>
  <c r="AW91" i="1"/>
  <c r="AX331" i="1"/>
  <c r="AW345" i="1"/>
  <c r="AX315" i="1"/>
  <c r="AX168" i="1"/>
  <c r="AW213" i="1"/>
  <c r="AW191" i="1"/>
  <c r="AW16" i="1"/>
  <c r="AX10" i="1"/>
  <c r="AX20" i="1"/>
  <c r="AW390" i="1"/>
  <c r="AW393" i="1"/>
  <c r="AW415" i="1"/>
  <c r="AW256" i="1"/>
  <c r="AW229" i="1"/>
  <c r="AW58" i="1"/>
  <c r="AX53" i="1"/>
  <c r="AX341" i="1"/>
  <c r="AX6" i="1"/>
  <c r="AX14" i="1"/>
  <c r="AX240" i="1"/>
  <c r="AX351" i="1"/>
  <c r="AW314" i="1"/>
  <c r="AX127" i="1"/>
  <c r="AV421" i="1"/>
  <c r="AV405" i="1"/>
  <c r="AV394" i="1"/>
  <c r="K3" i="2"/>
  <c r="E3" i="2"/>
  <c r="L3" i="2"/>
  <c r="D3" i="2"/>
  <c r="O2" i="2"/>
  <c r="P2" i="2" s="1"/>
  <c r="Q2" i="2" s="1"/>
  <c r="L4" i="2"/>
  <c r="E4" i="2"/>
  <c r="K4" i="2"/>
  <c r="M4" i="2" s="1"/>
  <c r="I3" i="5" s="1"/>
  <c r="D4" i="2"/>
  <c r="AV28" i="1"/>
  <c r="K5" i="2"/>
  <c r="E5" i="2"/>
  <c r="D5" i="2"/>
  <c r="L5" i="2"/>
  <c r="D8" i="2"/>
  <c r="K8" i="2"/>
  <c r="E8" i="2"/>
  <c r="L8" i="2"/>
  <c r="D14" i="2"/>
  <c r="K14" i="2"/>
  <c r="E14" i="2"/>
  <c r="L14" i="2"/>
  <c r="L20" i="2"/>
  <c r="E20" i="2"/>
  <c r="K20" i="2"/>
  <c r="M20" i="2" s="1"/>
  <c r="I6" i="5" s="1"/>
  <c r="D20" i="2"/>
  <c r="D26" i="2"/>
  <c r="E26" i="2"/>
  <c r="L26" i="2"/>
  <c r="K26" i="2"/>
  <c r="D32" i="2"/>
  <c r="L32" i="2"/>
  <c r="E32" i="2"/>
  <c r="K32" i="2"/>
  <c r="M32" i="2" s="1"/>
  <c r="I16" i="5" s="1"/>
  <c r="AV416" i="1"/>
  <c r="AV410" i="1"/>
  <c r="D6" i="2"/>
  <c r="E6" i="2"/>
  <c r="L6" i="2"/>
  <c r="K6" i="2"/>
  <c r="L7" i="2"/>
  <c r="D7" i="2"/>
  <c r="K7" i="2"/>
  <c r="M7" i="2" s="1"/>
  <c r="E7" i="2"/>
  <c r="L9" i="2"/>
  <c r="D9" i="2"/>
  <c r="K9" i="2"/>
  <c r="M9" i="2" s="1"/>
  <c r="E9" i="2"/>
  <c r="D10" i="2"/>
  <c r="K10" i="2"/>
  <c r="E10" i="2"/>
  <c r="L10" i="2"/>
  <c r="L11" i="2"/>
  <c r="D11" i="2"/>
  <c r="K11" i="2"/>
  <c r="M11" i="2" s="1"/>
  <c r="E11" i="2"/>
  <c r="D12" i="2"/>
  <c r="L12" i="2"/>
  <c r="J3" i="13" s="1"/>
  <c r="E12" i="2"/>
  <c r="K12" i="2"/>
  <c r="I3" i="13" s="1"/>
  <c r="L3" i="13" s="1"/>
  <c r="M3" i="13" s="1"/>
  <c r="N3" i="13" s="1"/>
  <c r="L13" i="2"/>
  <c r="D13" i="2"/>
  <c r="K13" i="2"/>
  <c r="M13" i="2" s="1"/>
  <c r="E13" i="2"/>
  <c r="K15" i="2"/>
  <c r="E15" i="2"/>
  <c r="D15" i="2"/>
  <c r="L15" i="2"/>
  <c r="D16" i="2"/>
  <c r="L16" i="2"/>
  <c r="E16" i="2"/>
  <c r="K16" i="2"/>
  <c r="M16" i="2" s="1"/>
  <c r="E17" i="2"/>
  <c r="K17" i="2"/>
  <c r="D17" i="2"/>
  <c r="L17" i="2"/>
  <c r="L18" i="2"/>
  <c r="E18" i="2"/>
  <c r="K18" i="2"/>
  <c r="M18" i="2" s="1"/>
  <c r="D18" i="2"/>
  <c r="E19" i="2"/>
  <c r="K19" i="2"/>
  <c r="D19" i="2"/>
  <c r="L19" i="2"/>
  <c r="E21" i="2"/>
  <c r="K21" i="2"/>
  <c r="D21" i="2"/>
  <c r="L21" i="2"/>
  <c r="L22" i="2"/>
  <c r="E22" i="2"/>
  <c r="K22" i="2"/>
  <c r="D22" i="2"/>
  <c r="E23" i="2"/>
  <c r="K23" i="2"/>
  <c r="D23" i="2"/>
  <c r="L23" i="2"/>
  <c r="L24" i="2"/>
  <c r="E24" i="2"/>
  <c r="K24" i="2"/>
  <c r="M24" i="2" s="1"/>
  <c r="D24" i="2"/>
  <c r="E25" i="2"/>
  <c r="K25" i="2"/>
  <c r="D25" i="2"/>
  <c r="L25" i="2"/>
  <c r="E27" i="2"/>
  <c r="L27" i="2"/>
  <c r="K27" i="2"/>
  <c r="D27" i="2"/>
  <c r="D28" i="2"/>
  <c r="K28" i="2"/>
  <c r="E28" i="2"/>
  <c r="L28" i="2"/>
  <c r="K29" i="2"/>
  <c r="E29" i="2"/>
  <c r="D29" i="2"/>
  <c r="L29" i="2"/>
  <c r="D30" i="2"/>
  <c r="E30" i="2"/>
  <c r="L30" i="2"/>
  <c r="K30" i="2"/>
  <c r="E31" i="2"/>
  <c r="L31" i="2"/>
  <c r="K31" i="2"/>
  <c r="D31" i="2"/>
  <c r="L33" i="2"/>
  <c r="D33" i="2"/>
  <c r="K33" i="2"/>
  <c r="E33" i="2"/>
  <c r="L34" i="2"/>
  <c r="E34" i="2"/>
  <c r="K34" i="2"/>
  <c r="D34" i="2"/>
  <c r="L35" i="2"/>
  <c r="D35" i="2"/>
  <c r="K35" i="2"/>
  <c r="M35" i="2" s="1"/>
  <c r="E35" i="2"/>
  <c r="L36" i="2"/>
  <c r="E36" i="2"/>
  <c r="K36" i="2"/>
  <c r="M36" i="2" s="1"/>
  <c r="D36" i="2"/>
  <c r="L37" i="2"/>
  <c r="D37" i="2"/>
  <c r="K37" i="2"/>
  <c r="E37" i="2"/>
  <c r="G39" i="2"/>
  <c r="R39" i="2"/>
  <c r="AW40" i="1"/>
  <c r="M8" i="2"/>
  <c r="M10" i="2"/>
  <c r="D38" i="2"/>
  <c r="E38" i="2"/>
  <c r="L38" i="2"/>
  <c r="K38" i="2"/>
  <c r="AV359" i="1"/>
  <c r="AV365" i="1"/>
  <c r="AW15" i="1"/>
  <c r="AX15" i="1"/>
  <c r="AW352" i="1"/>
  <c r="AX352" i="1"/>
  <c r="AW387" i="1"/>
  <c r="AX387" i="1"/>
  <c r="AW358" i="1"/>
  <c r="AX358" i="1"/>
  <c r="AW364" i="1"/>
  <c r="AX364" i="1"/>
  <c r="AV49" i="1"/>
  <c r="AV272" i="1"/>
  <c r="AV260" i="1"/>
  <c r="AV226" i="1"/>
  <c r="AV134" i="1"/>
  <c r="AV328" i="1"/>
  <c r="AV182" i="1"/>
  <c r="AV318" i="1"/>
  <c r="AV194" i="1"/>
  <c r="AV294" i="1"/>
  <c r="AV232" i="1"/>
  <c r="AV77" i="1"/>
  <c r="AV67" i="1"/>
  <c r="AV94" i="1"/>
  <c r="AV306" i="1"/>
  <c r="AV151" i="1"/>
  <c r="AV142" i="1"/>
  <c r="AV348" i="1"/>
  <c r="AV244" i="1"/>
  <c r="AV172" i="1"/>
  <c r="AV164" i="1"/>
  <c r="AV284" i="1"/>
  <c r="AW76" i="1"/>
  <c r="AX76" i="1"/>
  <c r="AX66" i="1"/>
  <c r="AW66" i="1"/>
  <c r="AW93" i="1"/>
  <c r="AX93" i="1"/>
  <c r="AX55" i="1"/>
  <c r="AW55" i="1"/>
  <c r="AW305" i="1"/>
  <c r="AX305" i="1"/>
  <c r="AX150" i="1"/>
  <c r="AW150" i="1"/>
  <c r="AW141" i="1"/>
  <c r="AX141" i="1"/>
  <c r="AW347" i="1"/>
  <c r="AX347" i="1"/>
  <c r="AW243" i="1"/>
  <c r="AX243" i="1"/>
  <c r="AW171" i="1"/>
  <c r="AX171" i="1"/>
  <c r="AW163" i="1"/>
  <c r="AX163" i="1"/>
  <c r="AW283" i="1"/>
  <c r="AX283" i="1"/>
  <c r="AW48" i="1"/>
  <c r="AX48" i="1"/>
  <c r="AW271" i="1"/>
  <c r="AX271" i="1"/>
  <c r="AW259" i="1"/>
  <c r="AX259" i="1"/>
  <c r="AW225" i="1"/>
  <c r="AX225" i="1"/>
  <c r="AW133" i="1"/>
  <c r="AX133" i="1"/>
  <c r="AW21" i="1"/>
  <c r="AX21" i="1"/>
  <c r="AW327" i="1"/>
  <c r="AX327" i="1"/>
  <c r="AW181" i="1"/>
  <c r="AX181" i="1"/>
  <c r="AW317" i="1"/>
  <c r="AX317" i="1"/>
  <c r="AX193" i="1"/>
  <c r="AW193" i="1"/>
  <c r="AX293" i="1"/>
  <c r="AW293" i="1"/>
  <c r="AW231" i="1"/>
  <c r="AX231" i="1"/>
  <c r="AX115" i="1"/>
  <c r="AW115" i="1"/>
  <c r="C16" i="5"/>
  <c r="F16" i="5"/>
  <c r="D16" i="5"/>
  <c r="C15" i="5"/>
  <c r="H15" i="5"/>
  <c r="E15" i="5"/>
  <c r="J16" i="4"/>
  <c r="E16" i="4"/>
  <c r="I16" i="4"/>
  <c r="F16" i="4"/>
  <c r="C14" i="5"/>
  <c r="F14" i="5"/>
  <c r="D14" i="5"/>
  <c r="C15" i="4"/>
  <c r="H15" i="4"/>
  <c r="D15" i="4"/>
  <c r="G15" i="4"/>
  <c r="C13" i="5"/>
  <c r="H13" i="5"/>
  <c r="E13" i="5"/>
  <c r="J14" i="4"/>
  <c r="E14" i="4"/>
  <c r="I14" i="4"/>
  <c r="F14" i="4"/>
  <c r="C12" i="5"/>
  <c r="F12" i="5"/>
  <c r="D12" i="5"/>
  <c r="C13" i="4"/>
  <c r="H13" i="4"/>
  <c r="D13" i="4"/>
  <c r="G13" i="4"/>
  <c r="E11" i="5"/>
  <c r="H11" i="5"/>
  <c r="C11" i="5"/>
  <c r="J12" i="4"/>
  <c r="E12" i="4"/>
  <c r="I12" i="4"/>
  <c r="F12" i="4"/>
  <c r="C10" i="5"/>
  <c r="H10" i="5"/>
  <c r="F10" i="5"/>
  <c r="C11" i="4"/>
  <c r="H11" i="4"/>
  <c r="D11" i="4"/>
  <c r="G11" i="4"/>
  <c r="C9" i="5"/>
  <c r="H9" i="5"/>
  <c r="G9" i="5"/>
  <c r="J10" i="4"/>
  <c r="E10" i="4"/>
  <c r="I10" i="4"/>
  <c r="F10" i="4"/>
  <c r="C8" i="5"/>
  <c r="H8" i="5"/>
  <c r="D8" i="5"/>
  <c r="C9" i="4"/>
  <c r="H9" i="4"/>
  <c r="D9" i="4"/>
  <c r="G9" i="4"/>
  <c r="E7" i="5"/>
  <c r="H7" i="5"/>
  <c r="G7" i="5"/>
  <c r="J8" i="4"/>
  <c r="E8" i="4"/>
  <c r="I8" i="4"/>
  <c r="F8" i="4"/>
  <c r="C6" i="5"/>
  <c r="H6" i="5"/>
  <c r="F6" i="5"/>
  <c r="C7" i="4"/>
  <c r="H7" i="4"/>
  <c r="D7" i="4"/>
  <c r="G7" i="4"/>
  <c r="C5" i="5"/>
  <c r="H5" i="5"/>
  <c r="G5" i="5"/>
  <c r="J6" i="4"/>
  <c r="E6" i="4"/>
  <c r="I6" i="4"/>
  <c r="F6" i="4"/>
  <c r="C4" i="8"/>
  <c r="H4" i="8"/>
  <c r="D4" i="8"/>
  <c r="G4" i="8"/>
  <c r="C4" i="5"/>
  <c r="H4" i="5"/>
  <c r="D4" i="5"/>
  <c r="C5" i="4"/>
  <c r="H5" i="4"/>
  <c r="D5" i="4"/>
  <c r="G5" i="4"/>
  <c r="H3" i="9"/>
  <c r="C3" i="9"/>
  <c r="G3" i="9"/>
  <c r="D3" i="9"/>
  <c r="G3" i="8"/>
  <c r="D3" i="8"/>
  <c r="H3" i="8"/>
  <c r="C3" i="8"/>
  <c r="H3" i="7"/>
  <c r="G3" i="7"/>
  <c r="E3" i="7"/>
  <c r="C3" i="5"/>
  <c r="F3" i="5"/>
  <c r="D3" i="5"/>
  <c r="H3" i="14"/>
  <c r="E3" i="14"/>
  <c r="G3" i="14"/>
  <c r="H3" i="13"/>
  <c r="G3" i="13"/>
  <c r="F3" i="13"/>
  <c r="E4" i="4"/>
  <c r="J4" i="4"/>
  <c r="F4" i="4"/>
  <c r="I4" i="4"/>
  <c r="N3" i="2"/>
  <c r="F3" i="4"/>
  <c r="J3" i="4"/>
  <c r="E3" i="4"/>
  <c r="C3" i="4"/>
  <c r="N5" i="2"/>
  <c r="N20" i="2"/>
  <c r="N26" i="2"/>
  <c r="N6" i="2"/>
  <c r="N7" i="2"/>
  <c r="N9" i="2"/>
  <c r="N11" i="2"/>
  <c r="N13" i="2"/>
  <c r="N15" i="2"/>
  <c r="N18" i="2"/>
  <c r="N22" i="2"/>
  <c r="N24" i="2"/>
  <c r="N29" i="2"/>
  <c r="N30" i="2"/>
  <c r="N33" i="2"/>
  <c r="N34" i="2"/>
  <c r="N35" i="2"/>
  <c r="N36" i="2"/>
  <c r="N37" i="2"/>
  <c r="J39" i="2"/>
  <c r="C39" i="2"/>
  <c r="F39" i="2"/>
  <c r="B17" i="4" s="1"/>
  <c r="H39" i="2"/>
  <c r="N38" i="2"/>
  <c r="C3" i="6"/>
  <c r="AK360" i="1"/>
  <c r="AK50" i="1"/>
  <c r="AK319" i="1"/>
  <c r="AK78" i="1"/>
  <c r="AK152" i="1"/>
  <c r="AK285" i="1"/>
  <c r="F3" i="6"/>
  <c r="G3" i="6"/>
  <c r="AK183" i="1"/>
  <c r="AK233" i="1"/>
  <c r="AK307" i="1"/>
  <c r="AK173" i="1"/>
  <c r="G16" i="5"/>
  <c r="E16" i="5"/>
  <c r="H16" i="5"/>
  <c r="D15" i="5"/>
  <c r="F15" i="5"/>
  <c r="G15" i="5"/>
  <c r="D16" i="4"/>
  <c r="G16" i="4"/>
  <c r="C16" i="4"/>
  <c r="H16" i="4"/>
  <c r="G14" i="5"/>
  <c r="E14" i="5"/>
  <c r="H14" i="5"/>
  <c r="I15" i="4"/>
  <c r="F15" i="4"/>
  <c r="J15" i="4"/>
  <c r="E15" i="4"/>
  <c r="D13" i="5"/>
  <c r="F13" i="5"/>
  <c r="G13" i="5"/>
  <c r="D14" i="4"/>
  <c r="G14" i="4"/>
  <c r="C14" i="4"/>
  <c r="H14" i="4"/>
  <c r="G12" i="5"/>
  <c r="E12" i="5"/>
  <c r="H12" i="5"/>
  <c r="I13" i="4"/>
  <c r="F13" i="4"/>
  <c r="J13" i="4"/>
  <c r="E13" i="4"/>
  <c r="D11" i="5"/>
  <c r="F11" i="5"/>
  <c r="G11" i="5"/>
  <c r="D12" i="4"/>
  <c r="G12" i="4"/>
  <c r="C12" i="4"/>
  <c r="H12" i="4"/>
  <c r="G10" i="5"/>
  <c r="E10" i="5"/>
  <c r="D10" i="5"/>
  <c r="I11" i="4"/>
  <c r="F11" i="4"/>
  <c r="J11" i="4"/>
  <c r="E11" i="4"/>
  <c r="D9" i="5"/>
  <c r="F9" i="5"/>
  <c r="E9" i="5"/>
  <c r="D10" i="4"/>
  <c r="G10" i="4"/>
  <c r="C10" i="4"/>
  <c r="H10" i="4"/>
  <c r="G8" i="5"/>
  <c r="E8" i="5"/>
  <c r="F8" i="5"/>
  <c r="I9" i="4"/>
  <c r="F9" i="4"/>
  <c r="J9" i="4"/>
  <c r="E9" i="4"/>
  <c r="D7" i="5"/>
  <c r="F7" i="5"/>
  <c r="C7" i="5"/>
  <c r="D8" i="4"/>
  <c r="G8" i="4"/>
  <c r="C8" i="4"/>
  <c r="H8" i="4"/>
  <c r="G6" i="5"/>
  <c r="E6" i="5"/>
  <c r="D6" i="5"/>
  <c r="I7" i="4"/>
  <c r="F7" i="4"/>
  <c r="J7" i="4"/>
  <c r="E7" i="4"/>
  <c r="D5" i="5"/>
  <c r="F5" i="5"/>
  <c r="E5" i="5"/>
  <c r="D6" i="4"/>
  <c r="G6" i="4"/>
  <c r="C6" i="4"/>
  <c r="H6" i="4"/>
  <c r="I4" i="8"/>
  <c r="F4" i="8"/>
  <c r="J4" i="8"/>
  <c r="E4" i="8"/>
  <c r="G4" i="5"/>
  <c r="E4" i="5"/>
  <c r="F4" i="5"/>
  <c r="I5" i="4"/>
  <c r="F5" i="4"/>
  <c r="J5" i="4"/>
  <c r="E5" i="4"/>
  <c r="F3" i="9"/>
  <c r="I3" i="9"/>
  <c r="E3" i="9"/>
  <c r="J3" i="9"/>
  <c r="E3" i="8"/>
  <c r="J3" i="8"/>
  <c r="F3" i="8"/>
  <c r="I3" i="8"/>
  <c r="D3" i="7"/>
  <c r="C3" i="7"/>
  <c r="F3" i="7"/>
  <c r="E3" i="5"/>
  <c r="H3" i="5"/>
  <c r="G3" i="5"/>
  <c r="F3" i="14"/>
  <c r="D3" i="14"/>
  <c r="C3" i="14"/>
  <c r="C3" i="13"/>
  <c r="D3" i="13"/>
  <c r="E3" i="13"/>
  <c r="G4" i="4"/>
  <c r="D4" i="4"/>
  <c r="H4" i="4"/>
  <c r="C4" i="4"/>
  <c r="AK422" i="1"/>
  <c r="AK406" i="1"/>
  <c r="AK395" i="1"/>
  <c r="G3" i="4"/>
  <c r="I3" i="4"/>
  <c r="H3" i="4"/>
  <c r="D3" i="4"/>
  <c r="N4" i="2"/>
  <c r="N8" i="2"/>
  <c r="N14" i="2"/>
  <c r="N32" i="2"/>
  <c r="AK417" i="1"/>
  <c r="AK411" i="1"/>
  <c r="N10" i="2"/>
  <c r="N12" i="2"/>
  <c r="N16" i="2"/>
  <c r="N17" i="2"/>
  <c r="N19" i="2"/>
  <c r="N21" i="2"/>
  <c r="N23" i="2"/>
  <c r="N25" i="2"/>
  <c r="N27" i="2"/>
  <c r="N28" i="2"/>
  <c r="N31" i="2"/>
  <c r="A40" i="2"/>
  <c r="I39" i="2"/>
  <c r="B39" i="2"/>
  <c r="H3" i="6"/>
  <c r="D3" i="6"/>
  <c r="AK366" i="1"/>
  <c r="AK261" i="1"/>
  <c r="AK295" i="1"/>
  <c r="AK95" i="1"/>
  <c r="AK245" i="1"/>
  <c r="AK165" i="1"/>
  <c r="E3" i="6"/>
  <c r="AK273" i="1"/>
  <c r="AK195" i="1"/>
  <c r="AK68" i="1"/>
  <c r="AK143" i="1"/>
  <c r="AK135" i="1"/>
  <c r="M21" i="2" l="1"/>
  <c r="M14" i="2"/>
  <c r="M5" i="2"/>
  <c r="I4" i="5" s="1"/>
  <c r="M3" i="2"/>
  <c r="M28" i="2"/>
  <c r="I12" i="5" s="1"/>
  <c r="M37" i="2"/>
  <c r="O37" i="2" s="1"/>
  <c r="P37" i="2" s="1"/>
  <c r="Q37" i="2" s="1"/>
  <c r="M17" i="2"/>
  <c r="O17" i="2" s="1"/>
  <c r="P17" i="2" s="1"/>
  <c r="Q17" i="2" s="1"/>
  <c r="M12" i="2"/>
  <c r="O12" i="2" s="1"/>
  <c r="P12" i="2" s="1"/>
  <c r="Q12" i="2" s="1"/>
  <c r="M34" i="2"/>
  <c r="M33" i="2"/>
  <c r="O33" i="2" s="1"/>
  <c r="P33" i="2" s="1"/>
  <c r="Q33" i="2" s="1"/>
  <c r="M25" i="2"/>
  <c r="I3" i="14" s="1"/>
  <c r="M19" i="2"/>
  <c r="O19" i="2" s="1"/>
  <c r="P19" i="2" s="1"/>
  <c r="Q19" i="2" s="1"/>
  <c r="M22" i="2"/>
  <c r="O22" i="2" s="1"/>
  <c r="P22" i="2" s="1"/>
  <c r="Q22" i="2" s="1"/>
  <c r="M31" i="2"/>
  <c r="I15" i="5" s="1"/>
  <c r="M30" i="2"/>
  <c r="I14" i="5" s="1"/>
  <c r="M23" i="2"/>
  <c r="I9" i="5" s="1"/>
  <c r="M29" i="2"/>
  <c r="I13" i="5" s="1"/>
  <c r="M27" i="2"/>
  <c r="O27" i="2" s="1"/>
  <c r="P27" i="2" s="1"/>
  <c r="Q27" i="2" s="1"/>
  <c r="M15" i="2"/>
  <c r="O15" i="2" s="1"/>
  <c r="P15" i="2" s="1"/>
  <c r="Q15" i="2" s="1"/>
  <c r="E39" i="2"/>
  <c r="K39" i="2"/>
  <c r="D39" i="2"/>
  <c r="L39" i="2"/>
  <c r="G40" i="2"/>
  <c r="R40" i="2"/>
  <c r="J15" i="5"/>
  <c r="J12" i="5"/>
  <c r="K12" i="5" s="1"/>
  <c r="L12" i="5" s="1"/>
  <c r="M12" i="5" s="1"/>
  <c r="J11" i="5"/>
  <c r="J3" i="14"/>
  <c r="K3" i="14" s="1"/>
  <c r="L3" i="14" s="1"/>
  <c r="M3" i="14" s="1"/>
  <c r="J9" i="5"/>
  <c r="K9" i="5" s="1"/>
  <c r="L9" i="5" s="1"/>
  <c r="M9" i="5" s="1"/>
  <c r="J7" i="5"/>
  <c r="AV411" i="1"/>
  <c r="AV417" i="1"/>
  <c r="J16" i="5"/>
  <c r="K16" i="5" s="1"/>
  <c r="L16" i="5" s="1"/>
  <c r="M16" i="5" s="1"/>
  <c r="J3" i="5"/>
  <c r="K3" i="5" s="1"/>
  <c r="L3" i="5" s="1"/>
  <c r="M3" i="5" s="1"/>
  <c r="K3" i="4"/>
  <c r="L3" i="4" s="1"/>
  <c r="M3" i="4" s="1"/>
  <c r="AV395" i="1"/>
  <c r="AV406" i="1"/>
  <c r="AV422" i="1"/>
  <c r="A4" i="4"/>
  <c r="N4" i="4"/>
  <c r="A3" i="13"/>
  <c r="A3" i="14"/>
  <c r="A3" i="7"/>
  <c r="K3" i="8"/>
  <c r="L3" i="8" s="1"/>
  <c r="M3" i="8" s="1"/>
  <c r="K3" i="9"/>
  <c r="L3" i="9" s="1"/>
  <c r="M3" i="9" s="1"/>
  <c r="K5" i="4"/>
  <c r="L5" i="4" s="1"/>
  <c r="M5" i="4" s="1"/>
  <c r="K4" i="8"/>
  <c r="L4" i="8" s="1"/>
  <c r="M4" i="8" s="1"/>
  <c r="N6" i="4"/>
  <c r="A6" i="4"/>
  <c r="K7" i="4"/>
  <c r="L7" i="4" s="1"/>
  <c r="M7" i="4" s="1"/>
  <c r="N8" i="4"/>
  <c r="A8" i="4"/>
  <c r="A7" i="5"/>
  <c r="K9" i="4"/>
  <c r="L9" i="4" s="1"/>
  <c r="M9" i="4" s="1"/>
  <c r="N10" i="4"/>
  <c r="A10" i="4"/>
  <c r="K11" i="4"/>
  <c r="L11" i="4" s="1"/>
  <c r="M11" i="4" s="1"/>
  <c r="N12" i="4"/>
  <c r="A12" i="4"/>
  <c r="K13" i="4"/>
  <c r="L13" i="4" s="1"/>
  <c r="M13" i="4" s="1"/>
  <c r="A14" i="4"/>
  <c r="N14" i="4"/>
  <c r="K15" i="4"/>
  <c r="L15" i="4" s="1"/>
  <c r="M15" i="4" s="1"/>
  <c r="A16" i="4"/>
  <c r="N16" i="4"/>
  <c r="J14" i="5"/>
  <c r="K14" i="5" s="1"/>
  <c r="L14" i="5" s="1"/>
  <c r="M14" i="5" s="1"/>
  <c r="J13" i="5"/>
  <c r="J8" i="5"/>
  <c r="J3" i="7"/>
  <c r="J5" i="5"/>
  <c r="J10" i="5"/>
  <c r="J6" i="5"/>
  <c r="K6" i="5" s="1"/>
  <c r="L6" i="5" s="1"/>
  <c r="M6" i="5" s="1"/>
  <c r="J4" i="5"/>
  <c r="N3" i="4"/>
  <c r="A3" i="4"/>
  <c r="K4" i="4"/>
  <c r="L4" i="4" s="1"/>
  <c r="M4" i="4" s="1"/>
  <c r="A3" i="5"/>
  <c r="A3" i="8"/>
  <c r="A3" i="9"/>
  <c r="A5" i="4"/>
  <c r="N5" i="4"/>
  <c r="A4" i="5"/>
  <c r="A4" i="8"/>
  <c r="K6" i="4"/>
  <c r="L6" i="4" s="1"/>
  <c r="M6" i="4" s="1"/>
  <c r="A5" i="5"/>
  <c r="A7" i="4"/>
  <c r="N7" i="4"/>
  <c r="A6" i="5"/>
  <c r="K8" i="4"/>
  <c r="L8" i="4" s="1"/>
  <c r="M8" i="4" s="1"/>
  <c r="N9" i="4"/>
  <c r="A9" i="4"/>
  <c r="A8" i="5"/>
  <c r="K10" i="4"/>
  <c r="L10" i="4" s="1"/>
  <c r="M10" i="4" s="1"/>
  <c r="A9" i="5"/>
  <c r="A11" i="4"/>
  <c r="N11" i="4"/>
  <c r="A10" i="5"/>
  <c r="K12" i="4"/>
  <c r="L12" i="4" s="1"/>
  <c r="M12" i="4" s="1"/>
  <c r="A11" i="5"/>
  <c r="N13" i="4"/>
  <c r="A13" i="4"/>
  <c r="A12" i="5"/>
  <c r="K14" i="4"/>
  <c r="L14" i="4" s="1"/>
  <c r="M14" i="4" s="1"/>
  <c r="A13" i="5"/>
  <c r="A15" i="4"/>
  <c r="N15" i="4"/>
  <c r="A14" i="5"/>
  <c r="K16" i="4"/>
  <c r="L16" i="4" s="1"/>
  <c r="M16" i="4" s="1"/>
  <c r="A15" i="5"/>
  <c r="A16" i="5"/>
  <c r="O36" i="2"/>
  <c r="P36" i="2" s="1"/>
  <c r="Q36" i="2" s="1"/>
  <c r="O35" i="2"/>
  <c r="P35" i="2" s="1"/>
  <c r="Q35" i="2" s="1"/>
  <c r="O18" i="2"/>
  <c r="P18" i="2" s="1"/>
  <c r="Q18" i="2" s="1"/>
  <c r="O11" i="2"/>
  <c r="P11" i="2" s="1"/>
  <c r="Q11" i="2" s="1"/>
  <c r="O7" i="2"/>
  <c r="P7" i="2" s="1"/>
  <c r="Q7" i="2" s="1"/>
  <c r="O34" i="2"/>
  <c r="P34" i="2" s="1"/>
  <c r="Q34" i="2" s="1"/>
  <c r="O9" i="2"/>
  <c r="P9" i="2" s="1"/>
  <c r="Q9" i="2" s="1"/>
  <c r="O16" i="2"/>
  <c r="P16" i="2" s="1"/>
  <c r="Q16" i="2" s="1"/>
  <c r="O10" i="2"/>
  <c r="P10" i="2" s="1"/>
  <c r="Q10" i="2" s="1"/>
  <c r="O24" i="2"/>
  <c r="P24" i="2" s="1"/>
  <c r="Q24" i="2" s="1"/>
  <c r="O3" i="2"/>
  <c r="P3" i="2" s="1"/>
  <c r="Q3" i="2" s="1"/>
  <c r="O5" i="2"/>
  <c r="P5" i="2" s="1"/>
  <c r="Q5" i="2" s="1"/>
  <c r="O14" i="2"/>
  <c r="P14" i="2" s="1"/>
  <c r="Q14" i="2" s="1"/>
  <c r="O21" i="2"/>
  <c r="P21" i="2" s="1"/>
  <c r="Q21" i="2" s="1"/>
  <c r="O8" i="2"/>
  <c r="P8" i="2" s="1"/>
  <c r="Q8" i="2" s="1"/>
  <c r="M6" i="2"/>
  <c r="AW410" i="1"/>
  <c r="AX410" i="1"/>
  <c r="AW416" i="1"/>
  <c r="AX416" i="1"/>
  <c r="M26" i="2"/>
  <c r="AX28" i="1"/>
  <c r="AW28" i="1"/>
  <c r="AW394" i="1"/>
  <c r="AX394" i="1"/>
  <c r="AX405" i="1"/>
  <c r="AW405" i="1"/>
  <c r="AW421" i="1"/>
  <c r="AX421" i="1"/>
  <c r="I7" i="5"/>
  <c r="O20" i="2"/>
  <c r="P20" i="2" s="1"/>
  <c r="Q20" i="2" s="1"/>
  <c r="O4" i="2"/>
  <c r="P4" i="2" s="1"/>
  <c r="Q4" i="2" s="1"/>
  <c r="O32" i="2"/>
  <c r="P32" i="2" s="1"/>
  <c r="Q32" i="2" s="1"/>
  <c r="AV366" i="1"/>
  <c r="AV360" i="1"/>
  <c r="A3" i="6"/>
  <c r="J3" i="6"/>
  <c r="AW365" i="1"/>
  <c r="AX365" i="1"/>
  <c r="AW359" i="1"/>
  <c r="AX359" i="1"/>
  <c r="I3" i="7"/>
  <c r="O13" i="2"/>
  <c r="P13" i="2" s="1"/>
  <c r="Q13" i="2" s="1"/>
  <c r="M38" i="2"/>
  <c r="AV165" i="1"/>
  <c r="AV135" i="1"/>
  <c r="AV285" i="1"/>
  <c r="AV173" i="1"/>
  <c r="AV245" i="1"/>
  <c r="AV143" i="1"/>
  <c r="AV152" i="1"/>
  <c r="AV307" i="1"/>
  <c r="AV95" i="1"/>
  <c r="AV68" i="1"/>
  <c r="AV78" i="1"/>
  <c r="AV233" i="1"/>
  <c r="AV295" i="1"/>
  <c r="AV195" i="1"/>
  <c r="AV319" i="1"/>
  <c r="AV183" i="1"/>
  <c r="AV261" i="1"/>
  <c r="AV273" i="1"/>
  <c r="AV50" i="1"/>
  <c r="AX142" i="1"/>
  <c r="AW142" i="1"/>
  <c r="AW151" i="1"/>
  <c r="AX151" i="1"/>
  <c r="AX306" i="1"/>
  <c r="AW306" i="1"/>
  <c r="AX94" i="1"/>
  <c r="AW94" i="1"/>
  <c r="AW67" i="1"/>
  <c r="AX67" i="1"/>
  <c r="AW77" i="1"/>
  <c r="AX77" i="1"/>
  <c r="AX232" i="1"/>
  <c r="AW232" i="1"/>
  <c r="AW294" i="1"/>
  <c r="AX294" i="1"/>
  <c r="AW194" i="1"/>
  <c r="AX194" i="1"/>
  <c r="AW318" i="1"/>
  <c r="AX318" i="1"/>
  <c r="AX182" i="1"/>
  <c r="AW182" i="1"/>
  <c r="AW328" i="1"/>
  <c r="AX328" i="1"/>
  <c r="AX260" i="1"/>
  <c r="AW260" i="1"/>
  <c r="AW272" i="1"/>
  <c r="AX272" i="1"/>
  <c r="AW49" i="1"/>
  <c r="AX49" i="1"/>
  <c r="AW284" i="1"/>
  <c r="AX284" i="1"/>
  <c r="AW164" i="1"/>
  <c r="AX164" i="1"/>
  <c r="AX172" i="1"/>
  <c r="AW172" i="1"/>
  <c r="AX244" i="1"/>
  <c r="AW244" i="1"/>
  <c r="AX348" i="1"/>
  <c r="AW348" i="1"/>
  <c r="AX134" i="1"/>
  <c r="AW134" i="1"/>
  <c r="AX226" i="1"/>
  <c r="AW226" i="1"/>
  <c r="N39" i="2"/>
  <c r="J40" i="2"/>
  <c r="H40" i="2"/>
  <c r="B40" i="2"/>
  <c r="AK423" i="1"/>
  <c r="J17" i="4"/>
  <c r="F17" i="4"/>
  <c r="I17" i="4"/>
  <c r="E17" i="4"/>
  <c r="AK174" i="1"/>
  <c r="AK308" i="1"/>
  <c r="AK296" i="1"/>
  <c r="AK262" i="1"/>
  <c r="AK286" i="1"/>
  <c r="AK153" i="1"/>
  <c r="AK234" i="1"/>
  <c r="AK184" i="1"/>
  <c r="AK144" i="1"/>
  <c r="AK69" i="1"/>
  <c r="AK367" i="1"/>
  <c r="AK96" i="1"/>
  <c r="AK196" i="1"/>
  <c r="A41" i="2"/>
  <c r="F40" i="2"/>
  <c r="C40" i="2"/>
  <c r="I40" i="2"/>
  <c r="AK412" i="1"/>
  <c r="AK396" i="1"/>
  <c r="B18" i="4"/>
  <c r="H17" i="4"/>
  <c r="G17" i="4"/>
  <c r="C17" i="4"/>
  <c r="D17" i="4"/>
  <c r="AK320" i="1"/>
  <c r="AK246" i="1"/>
  <c r="O28" i="2" l="1"/>
  <c r="P28" i="2" s="1"/>
  <c r="Q28" i="2" s="1"/>
  <c r="K7" i="5"/>
  <c r="L7" i="5" s="1"/>
  <c r="M7" i="5" s="1"/>
  <c r="O23" i="2"/>
  <c r="P23" i="2" s="1"/>
  <c r="Q23" i="2" s="1"/>
  <c r="O31" i="2"/>
  <c r="P31" i="2" s="1"/>
  <c r="Q31" i="2" s="1"/>
  <c r="I11" i="5"/>
  <c r="K11" i="5" s="1"/>
  <c r="L11" i="5" s="1"/>
  <c r="M11" i="5" s="1"/>
  <c r="M39" i="2"/>
  <c r="O39" i="2" s="1"/>
  <c r="P39" i="2" s="1"/>
  <c r="Q39" i="2" s="1"/>
  <c r="O29" i="2"/>
  <c r="P29" i="2" s="1"/>
  <c r="Q29" i="2" s="1"/>
  <c r="I8" i="5"/>
  <c r="K13" i="5"/>
  <c r="L13" i="5" s="1"/>
  <c r="M13" i="5" s="1"/>
  <c r="O25" i="2"/>
  <c r="P25" i="2" s="1"/>
  <c r="Q25" i="2" s="1"/>
  <c r="O30" i="2"/>
  <c r="P30" i="2" s="1"/>
  <c r="Q30" i="2" s="1"/>
  <c r="K4" i="5"/>
  <c r="L4" i="5" s="1"/>
  <c r="M4" i="5" s="1"/>
  <c r="K15" i="5"/>
  <c r="L15" i="5" s="1"/>
  <c r="M15" i="5" s="1"/>
  <c r="K8" i="5"/>
  <c r="L8" i="5" s="1"/>
  <c r="M8" i="5" s="1"/>
  <c r="K3" i="7"/>
  <c r="L3" i="7" s="1"/>
  <c r="M3" i="7" s="1"/>
  <c r="A17" i="4"/>
  <c r="N17" i="4"/>
  <c r="AV396" i="1"/>
  <c r="AV412" i="1"/>
  <c r="R41" i="2"/>
  <c r="G41" i="2"/>
  <c r="K17" i="4"/>
  <c r="L17" i="4" s="1"/>
  <c r="M17" i="4" s="1"/>
  <c r="AV423" i="1"/>
  <c r="D40" i="2"/>
  <c r="E40" i="2"/>
  <c r="L40" i="2"/>
  <c r="K40" i="2"/>
  <c r="I5" i="5"/>
  <c r="O6" i="2"/>
  <c r="P6" i="2" s="1"/>
  <c r="Q6" i="2" s="1"/>
  <c r="K5" i="5"/>
  <c r="L5" i="5" s="1"/>
  <c r="M5" i="5" s="1"/>
  <c r="AW422" i="1"/>
  <c r="AX422" i="1"/>
  <c r="AX406" i="1"/>
  <c r="AW406" i="1"/>
  <c r="AW417" i="1"/>
  <c r="AX417" i="1"/>
  <c r="O26" i="2"/>
  <c r="P26" i="2" s="1"/>
  <c r="Q26" i="2" s="1"/>
  <c r="I10" i="5"/>
  <c r="K10" i="5" s="1"/>
  <c r="L10" i="5" s="1"/>
  <c r="M10" i="5" s="1"/>
  <c r="AW395" i="1"/>
  <c r="AX395" i="1"/>
  <c r="AX411" i="1"/>
  <c r="AW411" i="1"/>
  <c r="AV367" i="1"/>
  <c r="I3" i="6"/>
  <c r="K3" i="6" s="1"/>
  <c r="L3" i="6" s="1"/>
  <c r="M3" i="6" s="1"/>
  <c r="O38" i="2"/>
  <c r="P38" i="2" s="1"/>
  <c r="Q38" i="2" s="1"/>
  <c r="AW360" i="1"/>
  <c r="AX360" i="1"/>
  <c r="AX366" i="1"/>
  <c r="AW366" i="1"/>
  <c r="AV262" i="1"/>
  <c r="AV184" i="1"/>
  <c r="AV320" i="1"/>
  <c r="AV196" i="1"/>
  <c r="AV296" i="1"/>
  <c r="AV234" i="1"/>
  <c r="AV69" i="1"/>
  <c r="AV96" i="1"/>
  <c r="AV308" i="1"/>
  <c r="AV153" i="1"/>
  <c r="AV144" i="1"/>
  <c r="AV246" i="1"/>
  <c r="AV174" i="1"/>
  <c r="AV286" i="1"/>
  <c r="AW273" i="1"/>
  <c r="AX273" i="1"/>
  <c r="AX68" i="1"/>
  <c r="AW68" i="1"/>
  <c r="AW95" i="1"/>
  <c r="AX95" i="1"/>
  <c r="AW307" i="1"/>
  <c r="AX307" i="1"/>
  <c r="AX152" i="1"/>
  <c r="AW152" i="1"/>
  <c r="AW143" i="1"/>
  <c r="AX143" i="1"/>
  <c r="AW245" i="1"/>
  <c r="AX245" i="1"/>
  <c r="AX173" i="1"/>
  <c r="AW173" i="1"/>
  <c r="AX285" i="1"/>
  <c r="AW285" i="1"/>
  <c r="AW135" i="1"/>
  <c r="AX135" i="1"/>
  <c r="AW50" i="1"/>
  <c r="AX50" i="1"/>
  <c r="AW261" i="1"/>
  <c r="AX261" i="1"/>
  <c r="AW183" i="1"/>
  <c r="AX183" i="1"/>
  <c r="AW319" i="1"/>
  <c r="AX319" i="1"/>
  <c r="AW195" i="1"/>
  <c r="AX195" i="1"/>
  <c r="AW295" i="1"/>
  <c r="AX295" i="1"/>
  <c r="AW233" i="1"/>
  <c r="AX233" i="1"/>
  <c r="AX78" i="1"/>
  <c r="AW78" i="1"/>
  <c r="AX165" i="1"/>
  <c r="AW165" i="1"/>
  <c r="G18" i="4"/>
  <c r="C18" i="4"/>
  <c r="H18" i="4"/>
  <c r="D18" i="4"/>
  <c r="A42" i="2"/>
  <c r="B41" i="2"/>
  <c r="F41" i="2"/>
  <c r="B19" i="4" s="1"/>
  <c r="N40" i="2"/>
  <c r="AK297" i="1"/>
  <c r="AK368" i="1"/>
  <c r="AK287" i="1"/>
  <c r="I18" i="4"/>
  <c r="E18" i="4"/>
  <c r="J18" i="4"/>
  <c r="F18" i="4"/>
  <c r="AK397" i="1"/>
  <c r="J41" i="2"/>
  <c r="H41" i="2"/>
  <c r="I41" i="2"/>
  <c r="C41" i="2"/>
  <c r="AK424" i="1"/>
  <c r="AK321" i="1"/>
  <c r="AK309" i="1"/>
  <c r="AK175" i="1"/>
  <c r="AK185" i="1"/>
  <c r="AK235" i="1"/>
  <c r="AK247" i="1"/>
  <c r="AK263" i="1"/>
  <c r="AK145" i="1"/>
  <c r="AK197" i="1"/>
  <c r="AK154" i="1"/>
  <c r="M40" i="2" l="1"/>
  <c r="AV424" i="1"/>
  <c r="AV397" i="1"/>
  <c r="K18" i="4"/>
  <c r="L18" i="4" s="1"/>
  <c r="M18" i="4" s="1"/>
  <c r="E41" i="2"/>
  <c r="D41" i="2"/>
  <c r="K41" i="2"/>
  <c r="L41" i="2"/>
  <c r="G42" i="2"/>
  <c r="R42" i="2"/>
  <c r="A18" i="4"/>
  <c r="N18" i="4"/>
  <c r="AX412" i="1"/>
  <c r="AW412" i="1"/>
  <c r="O40" i="2"/>
  <c r="P40" i="2" s="1"/>
  <c r="Q40" i="2" s="1"/>
  <c r="AW423" i="1"/>
  <c r="AX423" i="1"/>
  <c r="AW396" i="1"/>
  <c r="AX396" i="1"/>
  <c r="AV368" i="1"/>
  <c r="AX367" i="1"/>
  <c r="AW367" i="1"/>
  <c r="AV287" i="1"/>
  <c r="AV175" i="1"/>
  <c r="AV247" i="1"/>
  <c r="AV145" i="1"/>
  <c r="AV154" i="1"/>
  <c r="AV309" i="1"/>
  <c r="AV235" i="1"/>
  <c r="AV297" i="1"/>
  <c r="AV197" i="1"/>
  <c r="AV321" i="1"/>
  <c r="AV185" i="1"/>
  <c r="AV263" i="1"/>
  <c r="AW174" i="1"/>
  <c r="AX174" i="1"/>
  <c r="AW144" i="1"/>
  <c r="AX144" i="1"/>
  <c r="AW153" i="1"/>
  <c r="AX153" i="1"/>
  <c r="AX96" i="1"/>
  <c r="AW96" i="1"/>
  <c r="AW234" i="1"/>
  <c r="AX234" i="1"/>
  <c r="AX296" i="1"/>
  <c r="AW296" i="1"/>
  <c r="AX196" i="1"/>
  <c r="AW196" i="1"/>
  <c r="AX320" i="1"/>
  <c r="AW320" i="1"/>
  <c r="AW184" i="1"/>
  <c r="AX184" i="1"/>
  <c r="AW262" i="1"/>
  <c r="AX262" i="1"/>
  <c r="AX286" i="1"/>
  <c r="AW286" i="1"/>
  <c r="AW246" i="1"/>
  <c r="AX246" i="1"/>
  <c r="AW308" i="1"/>
  <c r="AX308" i="1"/>
  <c r="AX69" i="1"/>
  <c r="AW69" i="1"/>
  <c r="AK425" i="1"/>
  <c r="AK398" i="1"/>
  <c r="J19" i="4"/>
  <c r="F19" i="4"/>
  <c r="I19" i="4"/>
  <c r="E19" i="4"/>
  <c r="N41" i="2"/>
  <c r="J42" i="2"/>
  <c r="H42" i="2"/>
  <c r="AK186" i="1"/>
  <c r="AK322" i="1"/>
  <c r="H19" i="4"/>
  <c r="D19" i="4"/>
  <c r="G19" i="4"/>
  <c r="C19" i="4"/>
  <c r="A43" i="2"/>
  <c r="C42" i="2"/>
  <c r="I42" i="2"/>
  <c r="B42" i="2"/>
  <c r="AK288" i="1"/>
  <c r="AK198" i="1"/>
  <c r="AK155" i="1"/>
  <c r="AK298" i="1"/>
  <c r="AK264" i="1"/>
  <c r="F42" i="2"/>
  <c r="B20" i="4" s="1"/>
  <c r="AK248" i="1"/>
  <c r="AK176" i="1"/>
  <c r="AK310" i="1"/>
  <c r="E42" i="2" l="1"/>
  <c r="D42" i="2"/>
  <c r="K42" i="2"/>
  <c r="L42" i="2"/>
  <c r="G43" i="2"/>
  <c r="R43" i="2"/>
  <c r="A19" i="4"/>
  <c r="N19" i="4"/>
  <c r="K19" i="4"/>
  <c r="L19" i="4" s="1"/>
  <c r="M19" i="4" s="1"/>
  <c r="AV398" i="1"/>
  <c r="AV425" i="1"/>
  <c r="AW397" i="1"/>
  <c r="AX397" i="1"/>
  <c r="AX424" i="1"/>
  <c r="AW424" i="1"/>
  <c r="M41" i="2"/>
  <c r="O41" i="2" s="1"/>
  <c r="P41" i="2" s="1"/>
  <c r="Q41" i="2" s="1"/>
  <c r="AW368" i="1"/>
  <c r="AX368" i="1"/>
  <c r="AV310" i="1"/>
  <c r="AV155" i="1"/>
  <c r="AV264" i="1"/>
  <c r="AV186" i="1"/>
  <c r="AV322" i="1"/>
  <c r="AV198" i="1"/>
  <c r="AV298" i="1"/>
  <c r="AV248" i="1"/>
  <c r="AV176" i="1"/>
  <c r="AV288" i="1"/>
  <c r="AW263" i="1"/>
  <c r="AX263" i="1"/>
  <c r="AX185" i="1"/>
  <c r="AW185" i="1"/>
  <c r="AX321" i="1"/>
  <c r="AW321" i="1"/>
  <c r="AW197" i="1"/>
  <c r="AX197" i="1"/>
  <c r="AW297" i="1"/>
  <c r="AX297" i="1"/>
  <c r="AW235" i="1"/>
  <c r="AX235" i="1"/>
  <c r="AW247" i="1"/>
  <c r="AX247" i="1"/>
  <c r="AW175" i="1"/>
  <c r="AX175" i="1"/>
  <c r="AW287" i="1"/>
  <c r="AX287" i="1"/>
  <c r="AX309" i="1"/>
  <c r="AW309" i="1"/>
  <c r="AW154" i="1"/>
  <c r="AX154" i="1"/>
  <c r="AW145" i="1"/>
  <c r="AX145" i="1"/>
  <c r="I20" i="4"/>
  <c r="E20" i="4"/>
  <c r="J20" i="4"/>
  <c r="F20" i="4"/>
  <c r="J43" i="2"/>
  <c r="F43" i="2"/>
  <c r="B21" i="4" s="1"/>
  <c r="H43" i="2"/>
  <c r="I43" i="2"/>
  <c r="AK399" i="1"/>
  <c r="AK426" i="1"/>
  <c r="AK187" i="1"/>
  <c r="AK311" i="1"/>
  <c r="AK199" i="1"/>
  <c r="AK156" i="1"/>
  <c r="AK265" i="1"/>
  <c r="AK249" i="1"/>
  <c r="G20" i="4"/>
  <c r="C20" i="4"/>
  <c r="H20" i="4"/>
  <c r="D20" i="4"/>
  <c r="N42" i="2"/>
  <c r="B43" i="2"/>
  <c r="C43" i="2"/>
  <c r="AK299" i="1"/>
  <c r="E43" i="2" l="1"/>
  <c r="D43" i="2"/>
  <c r="N32" i="4"/>
  <c r="N24" i="4"/>
  <c r="N23" i="4"/>
  <c r="N42" i="4"/>
  <c r="N34" i="4"/>
  <c r="N26" i="4"/>
  <c r="N29" i="4"/>
  <c r="N45" i="4"/>
  <c r="N35" i="4"/>
  <c r="N25" i="4"/>
  <c r="N50" i="4"/>
  <c r="N47" i="4"/>
  <c r="N39" i="4"/>
  <c r="N27" i="4"/>
  <c r="N52" i="4"/>
  <c r="L43" i="2"/>
  <c r="N44" i="4"/>
  <c r="N36" i="4"/>
  <c r="N28" i="4"/>
  <c r="N37" i="4"/>
  <c r="N38" i="4"/>
  <c r="N30" i="4"/>
  <c r="N22" i="4"/>
  <c r="N49" i="4"/>
  <c r="N51" i="4"/>
  <c r="N41" i="4"/>
  <c r="N31" i="4"/>
  <c r="N46" i="4"/>
  <c r="N43" i="4"/>
  <c r="N33" i="4"/>
  <c r="N48" i="4"/>
  <c r="N40" i="4"/>
  <c r="K43" i="2"/>
  <c r="A20" i="4"/>
  <c r="N20" i="4"/>
  <c r="AV426" i="1"/>
  <c r="AV399" i="1"/>
  <c r="K20" i="4"/>
  <c r="L20" i="4" s="1"/>
  <c r="M20" i="4" s="1"/>
  <c r="AX425" i="1"/>
  <c r="AW425" i="1"/>
  <c r="AW398" i="1"/>
  <c r="AX398" i="1"/>
  <c r="M42" i="2"/>
  <c r="O42" i="2" s="1"/>
  <c r="P42" i="2" s="1"/>
  <c r="Q42" i="2" s="1"/>
  <c r="AV249" i="1"/>
  <c r="AV299" i="1"/>
  <c r="AV199" i="1"/>
  <c r="AV187" i="1"/>
  <c r="AV265" i="1"/>
  <c r="AV156" i="1"/>
  <c r="AV311" i="1"/>
  <c r="AX176" i="1"/>
  <c r="AW176" i="1"/>
  <c r="AX186" i="1"/>
  <c r="AW186" i="1"/>
  <c r="AX264" i="1"/>
  <c r="AW264" i="1"/>
  <c r="AW155" i="1"/>
  <c r="AX155" i="1"/>
  <c r="AX310" i="1"/>
  <c r="AW310" i="1"/>
  <c r="AW288" i="1"/>
  <c r="AX288" i="1"/>
  <c r="AX248" i="1"/>
  <c r="AW248" i="1"/>
  <c r="AW298" i="1"/>
  <c r="AX298" i="1"/>
  <c r="AW198" i="1"/>
  <c r="AX198" i="1"/>
  <c r="AW322" i="1"/>
  <c r="AX322" i="1"/>
  <c r="N43" i="2"/>
  <c r="AK400" i="1"/>
  <c r="I21" i="4"/>
  <c r="F21" i="4"/>
  <c r="J21" i="4"/>
  <c r="E21" i="4"/>
  <c r="AK200" i="1"/>
  <c r="AK188" i="1"/>
  <c r="AK300" i="1"/>
  <c r="G21" i="4"/>
  <c r="D21" i="4"/>
  <c r="H21" i="4"/>
  <c r="C21" i="4"/>
  <c r="AK157" i="1"/>
  <c r="M43" i="2" l="1"/>
  <c r="O43" i="2" s="1"/>
  <c r="P43" i="2" s="1"/>
  <c r="Q43" i="2" s="1"/>
  <c r="A21" i="4"/>
  <c r="N21" i="4"/>
  <c r="K21" i="4"/>
  <c r="L21" i="4" s="1"/>
  <c r="M21" i="4" s="1"/>
  <c r="AV400" i="1"/>
  <c r="AW399" i="1"/>
  <c r="AX399" i="1"/>
  <c r="AX426" i="1"/>
  <c r="AW426" i="1"/>
  <c r="AV188" i="1"/>
  <c r="AV200" i="1"/>
  <c r="AV300" i="1"/>
  <c r="AV157" i="1"/>
  <c r="AX156" i="1"/>
  <c r="AW156" i="1"/>
  <c r="AW265" i="1"/>
  <c r="AX265" i="1"/>
  <c r="AW311" i="1"/>
  <c r="AX311" i="1"/>
  <c r="AW187" i="1"/>
  <c r="AX187" i="1"/>
  <c r="AW199" i="1"/>
  <c r="AX199" i="1"/>
  <c r="AW299" i="1"/>
  <c r="AX299" i="1"/>
  <c r="AW249" i="1"/>
  <c r="AX249" i="1"/>
  <c r="AK401" i="1"/>
  <c r="AV401" i="1" l="1"/>
  <c r="AW400" i="1"/>
  <c r="AX400" i="1"/>
  <c r="AX157" i="1"/>
  <c r="AW157" i="1"/>
  <c r="AX200" i="1"/>
  <c r="AW200" i="1"/>
  <c r="AX300" i="1"/>
  <c r="AW300" i="1"/>
  <c r="AW188" i="1"/>
  <c r="AX188" i="1"/>
  <c r="AW401" i="1" l="1"/>
  <c r="AX401" i="1"/>
</calcChain>
</file>

<file path=xl/sharedStrings.xml><?xml version="1.0" encoding="utf-8"?>
<sst xmlns="http://schemas.openxmlformats.org/spreadsheetml/2006/main" count="1161" uniqueCount="541">
  <si>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</si>
  <si>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</si>
  <si>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</si>
  <si>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</si>
  <si>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</si>
  <si>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</si>
  <si>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</si>
  <si>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</si>
  <si>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</si>
  <si>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</si>
  <si>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</si>
  <si>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</si>
  <si>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</si>
  <si>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</si>
  <si>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</si>
  <si>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</si>
  <si>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</si>
  <si>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</si>
  <si>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</si>
  <si>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</si>
  <si>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</si>
  <si>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</si>
  <si>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</si>
  <si>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</si>
  <si>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</si>
  <si>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</si>
  <si>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</si>
  <si>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</si>
  <si>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</si>
  <si>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</si>
  <si>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</si>
  <si>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</si>
  <si>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</si>
  <si>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</si>
  <si>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</si>
  <si>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</si>
  <si>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</si>
  <si>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</si>
  <si>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</si>
  <si>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</si>
  <si>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</si>
  <si>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</si>
  <si>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</si>
  <si>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</si>
  <si>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</si>
  <si>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</si>
  <si>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</si>
  <si>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</si>
  <si>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</si>
  <si>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</si>
  <si>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</si>
  <si>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</si>
  <si>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</si>
  <si>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</si>
  <si>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</si>
  <si>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</si>
  <si>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</si>
  <si>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</si>
  <si>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</si>
  <si>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</si>
  <si>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</si>
  <si>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</si>
  <si>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</si>
  <si>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</si>
  <si>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</si>
  <si>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</si>
  <si>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</si>
  <si>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</si>
  <si>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</si>
  <si>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</si>
  <si>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</si>
  <si>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</si>
  <si>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</si>
  <si>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</si>
  <si>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</si>
  <si>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</si>
  <si>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</si>
  <si>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</si>
  <si>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</si>
  <si>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</si>
  <si>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</si>
  <si>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</si>
  <si>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</si>
  <si>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</si>
  <si>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</si>
  <si>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</si>
  <si>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</si>
  <si>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</si>
  <si>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</si>
  <si>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</si>
  <si>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</si>
  <si>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</si>
  <si>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</si>
  <si>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</si>
  <si>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</si>
  <si>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</si>
  <si>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</si>
  <si>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</si>
  <si>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</si>
  <si>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</si>
  <si>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</si>
  <si>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</si>
  <si>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</si>
  <si>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</si>
  <si>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</si>
  <si>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</si>
  <si>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</si>
  <si>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</si>
  <si>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</si>
  <si>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UNTANA</t>
  </si>
  <si>
    <t>LSN</t>
  </si>
  <si>
    <t>30 LSN</t>
  </si>
  <si>
    <t>COMBI</t>
  </si>
  <si>
    <t>PCS</t>
  </si>
  <si>
    <t>SET</t>
  </si>
  <si>
    <t>BOX</t>
  </si>
  <si>
    <t>KENKO BINDER CLIP NO.200</t>
  </si>
  <si>
    <t>KENKO PUNCH NO.30 XL</t>
  </si>
  <si>
    <t>DOC RIT PRESTIGE</t>
  </si>
  <si>
    <t>KENKO GEL PEN HI TECH H 0.28MM BLACK</t>
  </si>
  <si>
    <t>KENKO GEL PEN HI TECH H 0.28MM BLUE</t>
  </si>
  <si>
    <t>highlightertysp25120000</t>
  </si>
  <si>
    <t>60 LSN</t>
  </si>
  <si>
    <t>MATH SET MS 55 JK</t>
  </si>
  <si>
    <t>KENKO SCISSOR SC 828</t>
  </si>
  <si>
    <t>GRAFINDO</t>
  </si>
  <si>
    <t>PPW</t>
  </si>
  <si>
    <t>100 LSN</t>
  </si>
  <si>
    <t>KENKO STAPLES NO 1210 23/10</t>
  </si>
  <si>
    <t>TAPE CUTTER TD-103 JK</t>
  </si>
  <si>
    <t>KENKO TRIGONAL CLIP NO.1</t>
  </si>
  <si>
    <t>KENKO BINDER CLIP NO.155</t>
  </si>
  <si>
    <t>144 LSN</t>
  </si>
  <si>
    <t>OIL PASTEL OP 12 S PP CASE SEA WORLD JK</t>
  </si>
  <si>
    <t>OIL PASTEL OP 24 S PP CASE SEA WORLD JK</t>
  </si>
  <si>
    <t>KENKO BINDER CLIP NO.260</t>
  </si>
  <si>
    <t>KENKO SCISSOR SC 838 N</t>
  </si>
  <si>
    <t>GUNINDO</t>
  </si>
  <si>
    <t>OLL GUNINDO</t>
  </si>
  <si>
    <t>TITI 18 COLOR OIL PASTEL TI P 18 S</t>
  </si>
  <si>
    <t>DOC RIT INFINITY</t>
  </si>
  <si>
    <t>120 PCS</t>
  </si>
  <si>
    <t>WIN'S SENTOSA</t>
  </si>
  <si>
    <t>TAS KARUNG 45 X 50</t>
  </si>
  <si>
    <t>TAS KARUNG 50 X 55</t>
  </si>
  <si>
    <t>TAS KARUNG 60 X 70 X 25</t>
  </si>
  <si>
    <t>0425/HW/I/24</t>
  </si>
  <si>
    <t>BT 20 CM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</si>
  <si>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</si>
  <si>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</si>
  <si>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</si>
  <si>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</si>
  <si>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</si>
  <si>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</si>
  <si>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</si>
  <si>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</si>
  <si>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</si>
  <si>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</si>
  <si>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</si>
  <si>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</si>
  <si>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</si>
  <si>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</si>
  <si>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</si>
  <si>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</si>
  <si>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</si>
  <si>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</si>
  <si>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</si>
  <si>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</si>
  <si>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</si>
  <si>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</si>
  <si>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</si>
  <si>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</si>
  <si>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</si>
  <si>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</si>
  <si>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</si>
  <si>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</si>
  <si>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</si>
  <si>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</si>
  <si>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</si>
  <si>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</si>
  <si>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SA240202143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</si>
  <si>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</si>
  <si>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</si>
  <si>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</si>
  <si>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</si>
  <si>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</si>
  <si>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</si>
  <si>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</si>
  <si>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</si>
  <si>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</si>
  <si>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</si>
  <si>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</si>
  <si>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</si>
  <si>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</si>
  <si>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KENKO BINDER NOTE A5 TS CC 80 CAMPUS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</si>
  <si>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</si>
  <si>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</si>
  <si>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</si>
  <si>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</si>
  <si>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</si>
  <si>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</si>
  <si>
    <t>PAPER BAG IDUL FITRI BESAR</t>
  </si>
  <si>
    <t>480 PCS</t>
  </si>
  <si>
    <t>PAPER BAG IDUL FITRI TANGGUNG</t>
  </si>
  <si>
    <t>576 PCS</t>
  </si>
  <si>
    <t>PAPER BAG IDUL FITRI KECIL</t>
  </si>
  <si>
    <t>720 PCS</t>
  </si>
  <si>
    <t>DISC KONTAN 2% (173.432)</t>
  </si>
  <si>
    <t>SN24020369</t>
  </si>
  <si>
    <t>CALCULATOR JOYKO CC 25</t>
  </si>
  <si>
    <t>CALCULATORJOYKOCC11A</t>
  </si>
  <si>
    <t>SJ NO CV 05</t>
  </si>
  <si>
    <t>GDJ</t>
  </si>
  <si>
    <t>BALON BL 10023</t>
  </si>
  <si>
    <t>PAK</t>
  </si>
  <si>
    <t>BALON BL 10025</t>
  </si>
  <si>
    <t>BALON BL 10022</t>
  </si>
  <si>
    <t>BALON BL 1006</t>
  </si>
  <si>
    <t>BALON BL 100178</t>
  </si>
  <si>
    <t>BALON BL 1007</t>
  </si>
  <si>
    <t>SAPTRO OFFICE</t>
  </si>
  <si>
    <t>H-0352.INV.SOS</t>
  </si>
  <si>
    <t>PITA JEPANG ROLL POLOS (VA-10A)</t>
  </si>
  <si>
    <t>ROL</t>
  </si>
  <si>
    <t>H-0382.INV.SOS</t>
  </si>
  <si>
    <t>HAND COUNTER DIGITAL 1011</t>
  </si>
  <si>
    <t>127825</t>
  </si>
  <si>
    <t>BOLP GEL HY-1020 ZUIXUA HT</t>
  </si>
  <si>
    <t>192 LSN</t>
  </si>
  <si>
    <t>ETJ</t>
  </si>
  <si>
    <t>B24.24</t>
  </si>
  <si>
    <t>KOJIKO ABSENSI D/RMH</t>
  </si>
  <si>
    <t>ENTER BUSUR 3.5 MIKA</t>
  </si>
  <si>
    <t>1500 LSN</t>
  </si>
  <si>
    <t>100 PAK</t>
  </si>
  <si>
    <t>LANCAR SEMARANG</t>
  </si>
  <si>
    <t>24020308</t>
  </si>
  <si>
    <t>KENKO PRICE LABEL MX 5500 8 DIGITS 1 LINE</t>
  </si>
  <si>
    <t>KENKO CUTTER A 300 9 MM BLADE</t>
  </si>
  <si>
    <t>KENKO SCISSOR SC-848 N</t>
  </si>
  <si>
    <t>DUTA BUANA</t>
  </si>
  <si>
    <t>HM/023/02-24H</t>
  </si>
  <si>
    <t>96 PCS</t>
  </si>
  <si>
    <t>CLIPBOARD ACRYLIC TF 012 F4</t>
  </si>
  <si>
    <t>CLIPBOARD ACRYLIC TF 013 F4</t>
  </si>
  <si>
    <t>CLIPBOARD ACRYLIC TF 015 F4</t>
  </si>
  <si>
    <t>CLIPBOARD ACRYLIC TF 016 F4</t>
  </si>
  <si>
    <t>HM/023A/02--24H</t>
  </si>
  <si>
    <t>96 LSN</t>
  </si>
  <si>
    <t>BALLPEN GEL TF-1190 HTM 0.3MM HIGHTECH</t>
  </si>
  <si>
    <t>G41.24</t>
  </si>
  <si>
    <t>ENTER 30CM 675</t>
  </si>
  <si>
    <t>200 LSN</t>
  </si>
  <si>
    <t>SUKSES BERSAMA SEJAHTERA</t>
  </si>
  <si>
    <t>F240420</t>
  </si>
  <si>
    <t>432 PCS</t>
  </si>
  <si>
    <t>LOOSE LEAF A5/ 40 POLOS</t>
  </si>
  <si>
    <t>LOOSE LEAF B5/ 40 POLOS</t>
  </si>
  <si>
    <t>F240421</t>
  </si>
  <si>
    <t>JL-28977</t>
  </si>
  <si>
    <t>10 PAK</t>
  </si>
  <si>
    <t>MIKA LAMINATING LF-100</t>
  </si>
  <si>
    <t>HIGHLIGHTER ERASABLE 935-6</t>
  </si>
  <si>
    <t>192 SET</t>
  </si>
  <si>
    <t>HIGHLIGHTER HL-521 (12) VANCO</t>
  </si>
  <si>
    <t>1200 PCS</t>
  </si>
  <si>
    <t>STIP B 40 WARNA GOZTAR</t>
  </si>
  <si>
    <t>KTK</t>
  </si>
  <si>
    <t>60 KTK</t>
  </si>
  <si>
    <t>DOC BAG 9375 (KANCING/ 5 POCKET)</t>
  </si>
  <si>
    <t>DOC BAG + HANDLE 9381 (13 POCKET)</t>
  </si>
  <si>
    <t>100 PCS</t>
  </si>
  <si>
    <t>24020543</t>
  </si>
  <si>
    <t>KENKO SHARPENER SP 61 (24 PCS/ BOX)</t>
  </si>
  <si>
    <t>KENKO TRIGONAL CLIP NO.3</t>
  </si>
  <si>
    <t>KENKO JUMBO CLIP NO.5</t>
  </si>
  <si>
    <t>KENKO SCISSOR SC-848N</t>
  </si>
  <si>
    <t>KENKO GLUE STICK 8 GR (SMALL)</t>
  </si>
  <si>
    <t>KENKO DATE STAMP D-3 (5 MM)</t>
  </si>
  <si>
    <t>KENKO GEL  PEN HI-TECH-H 0.28MM BLUE</t>
  </si>
  <si>
    <t>24020671</t>
  </si>
  <si>
    <t>KENKO BINDER CLIP NO 105</t>
  </si>
  <si>
    <t>KENKO BINDER CLIP NO.107</t>
  </si>
  <si>
    <t>KENKO BINDER CLIP NO.111</t>
  </si>
  <si>
    <t>KENKO BINDER CLIP NO 155</t>
  </si>
  <si>
    <t>KENKO GEL PEN KE 100 BLACK</t>
  </si>
  <si>
    <t>KENKO GEL PEN KE 200 BLACK</t>
  </si>
  <si>
    <t>KENKO STAMP PAD NO.0</t>
  </si>
  <si>
    <t>KENKO PAPER FASTENER PF-508 MIX COLOR</t>
  </si>
  <si>
    <t>KENKO PAPER FASTENER PF 508 WHITE</t>
  </si>
  <si>
    <t>KENKO STAMP NUMER N-38</t>
  </si>
  <si>
    <t>KENKO TAPE DISPENSER TD 323 1" &amp; 3" CORE</t>
  </si>
  <si>
    <t>SA240202504</t>
  </si>
  <si>
    <t>BINDER B5 TSFC M132 FACULTY JK U</t>
  </si>
  <si>
    <t>BINDER B5 TSAC M129 ACADEMY JK U</t>
  </si>
  <si>
    <t>BINDER B5 TSCS M 79 CLASSIC JK U</t>
  </si>
  <si>
    <t>BINDER B5 TSAF F141 ANIMAL FACE JK F</t>
  </si>
  <si>
    <t>BINDER B5 TSVY 146 VOYAGE TO THE SEA JK F</t>
  </si>
  <si>
    <t>BINDER B5-TSAT-145 JK-U</t>
  </si>
  <si>
    <t>BINDER B5-TSSD-147 SWEET DAY JK-F</t>
  </si>
  <si>
    <t>SA240202505</t>
  </si>
  <si>
    <t>OIL PASTEL OP 18 S PP CASE SEA WORLD JK</t>
  </si>
  <si>
    <t>OIL PASTEL OP 36 S PP CASE SEA WORLD JK</t>
  </si>
  <si>
    <t>OIL PASTEL OP 72 S PP CASE SEA WORLD JK</t>
  </si>
  <si>
    <t>ERASER 526 B 40 P JK</t>
  </si>
  <si>
    <t>ERASER ER 30 W JK</t>
  </si>
  <si>
    <t>ERASER EB 30 JK</t>
  </si>
  <si>
    <t>GLUE STICK GS-09 8 GRAM JK</t>
  </si>
  <si>
    <t>SA240202502</t>
  </si>
  <si>
    <t>TRIGONAL CLIP NO.1 JK</t>
  </si>
  <si>
    <t>PUNCH 85 B JK</t>
  </si>
  <si>
    <t>STAMP PAD NO.0 JK</t>
  </si>
  <si>
    <t>SCISSORS SC-828 SG JK</t>
  </si>
  <si>
    <t>SCISSORS SC-838 JK</t>
  </si>
  <si>
    <t>SCISSORS SC 848 JK</t>
  </si>
  <si>
    <t>SCISSORS SC 848 SG JK</t>
  </si>
  <si>
    <t>COLOR PENCIL CP 12 PB JK</t>
  </si>
  <si>
    <t>COLOR PENCIL CP S 12 JK</t>
  </si>
  <si>
    <t>CUTTER A - 300 A AUTOLOCK JK</t>
  </si>
  <si>
    <t>SCISSORS SC-828 JK</t>
  </si>
  <si>
    <t>SA240202503</t>
  </si>
  <si>
    <t>PENCIL LEAD PL 11 2.0 JK</t>
  </si>
  <si>
    <t>PENCIL P 88 2B JK</t>
  </si>
  <si>
    <t>GRS</t>
  </si>
  <si>
    <t>BINDER A5-TSIM-M416 IMAGE JK U</t>
  </si>
  <si>
    <t>BINDER A5-TSDS-M440 (DISCOVERY) JK-U</t>
  </si>
  <si>
    <t>BINDER A5-TSCL-M491 (COLLEGE) JK-U</t>
  </si>
  <si>
    <t>BINDER A5-TSAT-521 JK-U</t>
  </si>
  <si>
    <t>BINDER A5-TSFC-M480 (FACULTY) JK-U</t>
  </si>
  <si>
    <t>BINDER A5-TSSD-523 SWEET DAY JK-F</t>
  </si>
  <si>
    <t>BINDER A5-TSSD-524 ANIMAL CAKE JK-F</t>
  </si>
  <si>
    <t>BINDER A5-TSAF-F511 (ANIMAL FACE) JK-F</t>
  </si>
  <si>
    <t>BINDER A5-TSVY-522 VOYAGE TO THE SEA JK F</t>
  </si>
  <si>
    <t>HM/028/02-24H</t>
  </si>
  <si>
    <t>BALLPEN GEL TF 1190 BR 0.3MM HIGHTECH</t>
  </si>
  <si>
    <t>BALLPEN GEL TF-1190 HTM 0.MM HIGHTECH</t>
  </si>
  <si>
    <t>CAHAYA</t>
  </si>
  <si>
    <t>Y127860</t>
  </si>
  <si>
    <t>BOLP GEL HY 1020 ZUIXUA HT</t>
  </si>
  <si>
    <t>0206</t>
  </si>
  <si>
    <t>DOC RIT AUTENTIC DK 512</t>
  </si>
  <si>
    <t>PSM</t>
  </si>
  <si>
    <t>PSM-R2402000013</t>
  </si>
  <si>
    <t>BOLLPEN ST 500 ISI 12</t>
  </si>
  <si>
    <t>144 PAK</t>
  </si>
  <si>
    <t>SBS</t>
  </si>
  <si>
    <t>WB0106B1</t>
  </si>
  <si>
    <t>PCK LPY 99-10/ 8 X 21.5 X 4.5/ 3S/ +WB/ D</t>
  </si>
  <si>
    <t>PCK LPY 99-3/ 8.9 X 21.7/ SET/ D</t>
  </si>
  <si>
    <t>144 PCS</t>
  </si>
  <si>
    <t>GA-24-02-0166</t>
  </si>
  <si>
    <t>SJ</t>
  </si>
  <si>
    <t>MAP L CLEAR H SIKA AC-105 F PUTIH</t>
  </si>
  <si>
    <t>GRAFIND</t>
  </si>
  <si>
    <t>DB SSTATIONERY</t>
  </si>
  <si>
    <t>JUB132/24</t>
  </si>
  <si>
    <t>TP PU XLG 38164-C</t>
  </si>
  <si>
    <t>TP MAGNET XLK B-35302</t>
  </si>
  <si>
    <t>MEK PENSIL 2.0 TM 01800</t>
  </si>
  <si>
    <t>RAUTAN TOPLES 25 PCS XLG R-5861</t>
  </si>
  <si>
    <t>TOP</t>
  </si>
  <si>
    <t>24 TOP</t>
  </si>
  <si>
    <t>RAUTAN KITTY TOPLES R-5842</t>
  </si>
  <si>
    <t>RAUTAN MEJA SX-0059L</t>
  </si>
  <si>
    <t>BONUS</t>
  </si>
  <si>
    <t>DOC BAG T-618 (28 X 21)(B5)</t>
  </si>
  <si>
    <t>JL-29175</t>
  </si>
  <si>
    <t>DOC BAG 2541 (JARING/ B6)</t>
  </si>
  <si>
    <t>1440 PCS</t>
  </si>
  <si>
    <t>DOC BAG 2542 (JARING/ A5)</t>
  </si>
  <si>
    <t>960 PCS</t>
  </si>
  <si>
    <t>DOC BAG 2543 (JARING/ A4)</t>
  </si>
  <si>
    <t>920 PCS</t>
  </si>
  <si>
    <t>DOC BAG T-618 (28 X 21) (B5)</t>
  </si>
  <si>
    <t>DOC BAG T-518 (33 X 23) (A4)</t>
  </si>
  <si>
    <t>HMR/016/02-24</t>
  </si>
  <si>
    <t>BALLPEN GEL TF-1190 HTM HIGHTECH</t>
  </si>
  <si>
    <t>SA240202617</t>
  </si>
  <si>
    <t>PENCIL P-103 2B K</t>
  </si>
  <si>
    <t>PENCIL P-101 2B ANIMAL KINGDOM JK</t>
  </si>
  <si>
    <t>PENCIL P-91 2B JK</t>
  </si>
  <si>
    <t>PENCIL P-94 2B JK</t>
  </si>
  <si>
    <t>PENCIL P-88 2B JK</t>
  </si>
  <si>
    <t>TAPE CUTTER TD-102 JK</t>
  </si>
  <si>
    <t>PERMANENT MARKER PM-34 (BLACK) JK BONUS</t>
  </si>
  <si>
    <t>CUTTER BLADE A-100 AM (S) JK</t>
  </si>
  <si>
    <t>SA240202672</t>
  </si>
  <si>
    <t>BINDER CLIP 107 JK</t>
  </si>
  <si>
    <t>BINDER CLIP 155 JK</t>
  </si>
  <si>
    <t>BINDER CLIP 200 JK</t>
  </si>
  <si>
    <t>SA240202616</t>
  </si>
  <si>
    <t>CORRECTION TAPE CT 522 JK</t>
  </si>
  <si>
    <t>SCISSORS SC 828 JK</t>
  </si>
  <si>
    <t>SCISSORS SC 838 JK</t>
  </si>
  <si>
    <t>MATH SET MS 25 JK</t>
  </si>
  <si>
    <t>MATH SET MS 75 JK</t>
  </si>
  <si>
    <t>PENCIL LEAD PL 05 2B JK</t>
  </si>
  <si>
    <t>PENCIL LEAD PL 16 2.0 JK</t>
  </si>
  <si>
    <t>LAMINATING FILM LF100-2234 F4 JK</t>
  </si>
  <si>
    <t>SA240202618</t>
  </si>
  <si>
    <t>ERASER 526-B40BL JK</t>
  </si>
  <si>
    <t>ERASER 526-B40P JK</t>
  </si>
  <si>
    <t>ERASER 526 B20 JK</t>
  </si>
  <si>
    <t>CORRECTION TAPE CT 522 PTL JK</t>
  </si>
  <si>
    <t>GLUE STICK GS-100 (8 GRAM)</t>
  </si>
  <si>
    <t>CORRECTION FLUID CF S209 A JK</t>
  </si>
  <si>
    <t>SA240202771</t>
  </si>
  <si>
    <t>GLUE STICK GS 09 8 GRAM JK</t>
  </si>
  <si>
    <t>GLUE STICK GS-104 ANIMAL KINGDOM JK</t>
  </si>
  <si>
    <t>SA240202770</t>
  </si>
  <si>
    <t>STAMP PAD NO.1 JK</t>
  </si>
  <si>
    <t>LABEL LB 2 RL 1 BARIS JK</t>
  </si>
  <si>
    <t>CORRECTION TAPE CT  522 JK</t>
  </si>
  <si>
    <t>BINDER A5 TSFS 514 FRIENDSHIP JK U</t>
  </si>
  <si>
    <t>BINDER A5 TSTP 513 TEMPORARY JK U</t>
  </si>
  <si>
    <t>BINDER A5 TSED M 503 EDUCATION JK U</t>
  </si>
  <si>
    <t>BINDER A5 TSCL M491 COLLEGE JK U</t>
  </si>
  <si>
    <t>BINDER A5 TSIM M 416 IMAGE JK U</t>
  </si>
  <si>
    <t>BINDER A5-TSUM-M473 UNIVERSITY JK U</t>
  </si>
  <si>
    <t>SA240202769</t>
  </si>
  <si>
    <t>COLOR PENCIL CP 24 PB JK</t>
  </si>
  <si>
    <t>PENCIL LEAD PL 10 2.02B JK</t>
  </si>
  <si>
    <t>MATH SET MS 402 JK</t>
  </si>
  <si>
    <t>PUNCH NO 85 JK</t>
  </si>
  <si>
    <t>PUNCH 30 XL JK</t>
  </si>
  <si>
    <t>PUNCH 40 XL JK</t>
  </si>
  <si>
    <t>24020789</t>
  </si>
  <si>
    <t>TITI 12 COLOR OIL PASTEL TI P 12 S</t>
  </si>
  <si>
    <t>TITI 24 COLOR OIL PASTEL TI P 24 S</t>
  </si>
  <si>
    <t>TITI 48 COLOR OIL PASTEL TI P 48 S</t>
  </si>
  <si>
    <t>KENKO GEL PEN K1 BLACK</t>
  </si>
  <si>
    <t>KENKO GEL PEN K 1 BLUE</t>
  </si>
  <si>
    <t>KENKO CORRECTION FLUID KE 01</t>
  </si>
  <si>
    <t>KENKO CORRECTION FLUID KE 107 M</t>
  </si>
  <si>
    <t>KENKO STAPLER HD 10 D</t>
  </si>
  <si>
    <t>24020799</t>
  </si>
  <si>
    <t>KENKO CUTTER L 500 18M BLADE</t>
  </si>
  <si>
    <t>KENKO GEL PEN EASY GEL BLACK</t>
  </si>
  <si>
    <t>KENKO GEL PEN WINJELLER KE 600 BLACK</t>
  </si>
  <si>
    <t>KENKO CUTTER A 300 9MM BLADE</t>
  </si>
  <si>
    <t>KENKO CORRECTION TAPE CT 909 12 M X 5MM</t>
  </si>
  <si>
    <t>KENKO LOOSE LEAF A5 LL 100 2070</t>
  </si>
  <si>
    <t>KENKO LOOSE LEAF B5 LL 100-2670</t>
  </si>
  <si>
    <t>KENKO PAPER FASTENER PF 508 MIX COLOR</t>
  </si>
  <si>
    <t>KENKO STAMP PAD NO 0</t>
  </si>
  <si>
    <t>24020930</t>
  </si>
  <si>
    <t>KENKO BINDER CLIP NO 107</t>
  </si>
  <si>
    <t>KENKO PRICE LABEL 6001 2R 1 LINE @ 10 ROL</t>
  </si>
  <si>
    <t>KENKO GEL PEN 3 IN 1 GP 30</t>
  </si>
  <si>
    <t>24020984</t>
  </si>
  <si>
    <t>KENKO STAMP PAD NO.1</t>
  </si>
  <si>
    <t>KENKO LAMINATING FILM LF 100-2234 (FC) @ 100 PC</t>
  </si>
  <si>
    <t>L202017</t>
  </si>
  <si>
    <t>ISI GW 369</t>
  </si>
  <si>
    <t>DOC BAG + HANDLE 2544 (JARING/ B6)</t>
  </si>
  <si>
    <t>DOC BAG + HANDLE 2545 (JARING/ A5)</t>
  </si>
  <si>
    <t>DOC BAG + HANDLE 2546 (JARING/ A4)</t>
  </si>
  <si>
    <t>SURYA PRATAMA</t>
  </si>
  <si>
    <t>F24B000242</t>
  </si>
  <si>
    <t>BUKU MEWARNAI &amp; MENUIS ANGKA</t>
  </si>
  <si>
    <t>DOCUMENT TRAY ESELON SUSUN 3 DT-03</t>
  </si>
  <si>
    <t>F24B000091</t>
  </si>
  <si>
    <t>HM/029/02-24H</t>
  </si>
  <si>
    <t>BALLPEN TF 1190 HTM 0.3MM HIGHTECH</t>
  </si>
  <si>
    <t>BALLPEN GEL TF G-3114 0.3MM HIGHTECH KNOCK</t>
  </si>
  <si>
    <t>HM/030/02-24H</t>
  </si>
  <si>
    <t xml:space="preserve">PENCIL TF 194-24 (PASTEL_ 24WR PJ </t>
  </si>
  <si>
    <t>ACRYLIC COLOUR TF-AC-004N (12 X 6ML) NEON</t>
  </si>
  <si>
    <t>ACRYLIC COLOUR TF-AC-005P (12 X 6ML) PASTEL</t>
  </si>
  <si>
    <t>ACRYLIC COLOUR TF-AC-006M (12 X 6ML) METALLIC</t>
  </si>
  <si>
    <t>ACRYLIC COLOUR TF-AC-002 (12 X 12ML)</t>
  </si>
  <si>
    <t>BALLPEN PROMOSI 891 A U/BONUS</t>
  </si>
  <si>
    <t>2402049</t>
  </si>
  <si>
    <t>OSS GUNINDO</t>
  </si>
  <si>
    <t>OMM GUNINDO</t>
  </si>
  <si>
    <t>DB STATIONERY</t>
  </si>
  <si>
    <t>JUB20724</t>
  </si>
  <si>
    <t>JUB234/24</t>
  </si>
  <si>
    <t>ISI GEL WEIYADA E 681 R</t>
  </si>
  <si>
    <t>GEL TECHJOB WRITE TG 322 B</t>
  </si>
  <si>
    <t>GEL PEN WEIYADA E 681 B BIRU</t>
  </si>
  <si>
    <t>GEL PEN WEIYADA E 681 HITAM</t>
  </si>
  <si>
    <t>ISI GEL TIZO 1.0 TG308-AR</t>
  </si>
  <si>
    <t>JUB235/24</t>
  </si>
  <si>
    <t>TP BD XLG BD 786</t>
  </si>
  <si>
    <t>TP BD XLG BD 814</t>
  </si>
  <si>
    <t>T PENSIL BD XLG BD 194-B</t>
  </si>
  <si>
    <t>TP BD XLG BD 838</t>
  </si>
  <si>
    <t>TP BD XLG BD 954</t>
  </si>
  <si>
    <t>TP PENSIL BD XLG BD 860</t>
  </si>
  <si>
    <t>TP PENSIL BD XLG BD 861</t>
  </si>
  <si>
    <t>HM/033/02-24-H</t>
  </si>
  <si>
    <t xml:space="preserve">BALLPEN TF 2037 5 WR </t>
  </si>
  <si>
    <t>GARISAN BESI 100 CM TF</t>
  </si>
  <si>
    <t>CLEAR HOLDER FOLIA SIKA AC-105 F PUTIH</t>
  </si>
  <si>
    <t>GA-24-02-0215</t>
  </si>
  <si>
    <t>MAP L/ CLEAR H SIKA AC-105 PUTIH</t>
  </si>
  <si>
    <t>GA-24-02-0326</t>
  </si>
  <si>
    <t>MSI</t>
  </si>
  <si>
    <t>24/I/462</t>
  </si>
  <si>
    <t>ACRYLIC COLORS PAINT VTRO</t>
  </si>
  <si>
    <t>BX3.24</t>
  </si>
  <si>
    <t>ENTER GRS 60 CM</t>
  </si>
  <si>
    <t>50 LSN</t>
  </si>
  <si>
    <t>ANDY</t>
  </si>
  <si>
    <t>SO24/0471</t>
  </si>
  <si>
    <t>PENGGARIS BESI 40 CM YOEKER</t>
  </si>
  <si>
    <t>PENGGARIS BESI 50 CM YOEKER</t>
  </si>
  <si>
    <t>PENGGARIS BESI 60 CM YOEKER</t>
  </si>
  <si>
    <t>HENDA SUKSES ABADI</t>
  </si>
  <si>
    <t>SPIDOL 838 12 WARNA</t>
  </si>
  <si>
    <t>SERUTAN TOPLES GOLDEN</t>
  </si>
  <si>
    <t>24021182</t>
  </si>
  <si>
    <t>KENKO PUSH PIN PN 30 COLOR</t>
  </si>
  <si>
    <t>KENKO GEL PEN K 1 BLACK</t>
  </si>
  <si>
    <t>KENKO STAMP PLATE DATER S 68 LUNAS</t>
  </si>
  <si>
    <t>KENKO BINDER CLIP NO. 260</t>
  </si>
  <si>
    <t>KENKO TAPE DISPENSER TD 201 1" CORE</t>
  </si>
  <si>
    <t>KENKO TAPE DISPENSER TD 501 1" CORE</t>
  </si>
  <si>
    <t>KENKO TAPE DISPENSER TD 505 3" CORE</t>
  </si>
  <si>
    <t>KENKO SCISSOR SC 848 N</t>
  </si>
  <si>
    <t>24021183</t>
  </si>
  <si>
    <t>KENKO GLUE STICK 8 GR SMALL</t>
  </si>
  <si>
    <t>KENKO GLUE STICK 15 GR MEDIUM</t>
  </si>
  <si>
    <t>KENKO LOOSE LEAF B5 LL 100 2670</t>
  </si>
  <si>
    <t>24021167</t>
  </si>
  <si>
    <t>KENKO GEL PEN EASY KLIK BLACK</t>
  </si>
  <si>
    <t>KENKO CUTTER L 500 18 MM BLADE</t>
  </si>
  <si>
    <t>KENKO COLOR PENCIL CP 12 FNWE NON WOOD ERASABLE</t>
  </si>
  <si>
    <t>KENKO 36 COLOR PENCIL CP 36 F SANDY BEAR</t>
  </si>
  <si>
    <t>24021218</t>
  </si>
  <si>
    <t>KENKO CORRECTION FLUID KE 108</t>
  </si>
  <si>
    <t>24021053</t>
  </si>
  <si>
    <t>KENKO BINDER CLIP NO . 260</t>
  </si>
  <si>
    <t>KENKO TRIGONAL CLIP NO 3</t>
  </si>
  <si>
    <t>KENKO PENCIL 2B 3181 HITAM CAP MERAH</t>
  </si>
  <si>
    <t>KENKO PENCIL 2B 6181BIRU CAP HITAM</t>
  </si>
  <si>
    <t>KENKO CORRECTION TAPE CT 634 8 M X 5 MM</t>
  </si>
  <si>
    <t>KENKO GEL PEN 3 N 1 GP 30</t>
  </si>
  <si>
    <t>72 LSN</t>
  </si>
  <si>
    <t>24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</si>
</sst>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23" headerRowDxfId="297" dataDxfId="296" totalsRowDxfId="295">
  <autoFilter ref="A2:AY923"/>
  <sortState ref="A3:AT910">
    <sortCondition ref="AI2:AI910"/>
  </sortState>
  <tableColumns count="51">
    <tableColumn id="36" name="ID" totalsRowLabel="Total" dataDxfId="294" totalsRowDxfId="29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2" totalsRowDxfId="29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0" totalsRowDxfId="289">
      <calculatedColumnFormula>IF(NOTA[[#This Row],[ID_P]]="","",MATCH(NOTA[[#This Row],[ID_P]],[1]!B_MSK[N_ID],0))</calculatedColumnFormula>
    </tableColumn>
    <tableColumn id="37" name="ID_H" dataDxfId="288" totalsRowDxfId="28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6"/>
    <tableColumn id="3" name="SUPPLIER" dataDxfId="285" totalsRowDxfId="284"/>
    <tableColumn id="4" name="FAKTUR" dataDxfId="283" totalsRowDxfId="282"/>
    <tableColumn id="5" name="NO.NOTA" dataDxfId="281" totalsRowDxfId="280"/>
    <tableColumn id="6" name="NO.SJ" dataDxfId="279" totalsRowDxfId="278"/>
    <tableColumn id="7" name="TGL.NOTA" dataDxfId="277" totalsRowDxfId="276"/>
    <tableColumn id="8" name="B" dataDxfId="275"/>
    <tableColumn id="9" name="NAMA BARANG" dataDxfId="274"/>
    <tableColumn id="10" name="C" dataDxfId="273"/>
    <tableColumn id="12" name="QTY" dataDxfId="272"/>
    <tableColumn id="13" name="STN" dataDxfId="271"/>
    <tableColumn id="14" name="HARGA SATUAN" dataDxfId="270"/>
    <tableColumn id="16" name="HARGA/ CTN" dataDxfId="269"/>
    <tableColumn id="17" name="QTY/ CTN" dataDxfId="268"/>
    <tableColumn id="18" name="DISC 1" dataDxfId="267"/>
    <tableColumn id="19" name="DISC 2" dataDxfId="266"/>
    <tableColumn id="50" name="DISC 3" dataDxfId="265"/>
    <tableColumn id="11" name="DISC DLL" dataDxfId="264"/>
    <tableColumn id="31" name="KETERANGAN" dataDxfId="263"/>
    <tableColumn id="20" name="JUMLAH" dataDxfId="262" totalsRowDxfId="26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0" totalsRowDxfId="259">
      <calculatedColumnFormula>IF(NOTA[[#This Row],[JUMLAH]]="","",NOTA[[#This Row],[JUMLAH]]*NOTA[[#This Row],[DISC 1]])</calculatedColumnFormula>
    </tableColumn>
    <tableColumn id="22" name="DISC 2-" dataDxfId="258" totalsRowDxfId="257">
      <calculatedColumnFormula>IF(NOTA[[#This Row],[JUMLAH]]="","",(NOTA[[#This Row],[JUMLAH]]-NOTA[[#This Row],[DISC 1-]])*NOTA[[#This Row],[DISC 2]])</calculatedColumnFormula>
    </tableColumn>
    <tableColumn id="51" name="DISC 3-" dataDxfId="256" totalsRowDxfId="255">
      <calculatedColumnFormula>IF(NOTA[[#This Row],[JUMLAH]]="","",(NOTA[[#This Row],[JUMLAH]]-NOTA[[#This Row],[DISC 1-]]-NOTA[[#This Row],[DISC 2-]])*NOTA[[#This Row],[DISC 3]])</calculatedColumnFormula>
    </tableColumn>
    <tableColumn id="25" name="DISC" dataDxfId="254" totalsRowDxfId="253">
      <calculatedColumnFormula>IF(NOTA[[#This Row],[JUMLAH]]="","",NOTA[[#This Row],[DISC 1-]]+NOTA[[#This Row],[DISC 2-]]+NOTA[[#This Row],[DISC 3-]])</calculatedColumnFormula>
    </tableColumn>
    <tableColumn id="26" name="TOTAL" dataDxfId="252" totalsRowDxfId="251">
      <calculatedColumnFormula>IF(NOTA[[#This Row],[JUMLAH]]="","",NOTA[[#This Row],[JUMLAH]]-NOTA[[#This Row],[DISC]])</calculatedColumnFormula>
    </tableColumn>
    <tableColumn id="43" name="Column2" dataDxfId="250" totalsRowDxfId="249"/>
    <tableColumn id="33" name="DISC TOTAL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6" totalsRowDxfId="24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4" totalsRowDxfId="24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2" totalsRowDxfId="241">
      <calculatedColumnFormula>IF(OR(NOTA[[#This Row],[QTY]]="",NOTA[[#This Row],[HARGA SATUAN]]="",),"",NOTA[[#This Row],[QTY]]*NOTA[[#This Row],[HARGA SATUAN]])</calculatedColumnFormula>
    </tableColumn>
    <tableColumn id="27" name="TGL_H" dataDxfId="240" totalsRowDxfId="23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8" totalsRowDxfId="23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6" totalsRowDxfId="235">
      <calculatedColumnFormula>IF(NOTA[[#This Row],[ID_H]]="","",IF(NOTA[[#This Row],[FAKTUR]]="",INDIRECT(ADDRESS(ROW()-1,COLUMN())),NOTA[[#This Row],[FAKTUR]]))</calculatedColumnFormula>
    </tableColumn>
    <tableColumn id="30" name="qb" dataDxfId="234">
      <calculatedColumnFormula>IF(NOTA[[#This Row],[ID]]="","",COUNTIF(NOTA[ID_H],NOTA[[#This Row],[ID_H]]))</calculatedColumnFormula>
    </tableColumn>
    <tableColumn id="29" name="Column1" dataDxfId="233">
      <calculatedColumnFormula>IF(NOTA[[#This Row],[TGL.NOTA]]="",IF(NOTA[[#This Row],[SUPPLIER_H]]="","",AM2),MONTH(NOTA[[#This Row],[TGL.NOTA]]))</calculatedColumnFormula>
    </tableColumn>
    <tableColumn id="38" name="CONCAT1" dataDxfId="23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3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3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8">
      <calculatedColumnFormula>IF(NOTA[[#This Row],[CONCAT4]]="","",_xlfn.IFNA(MATCH(NOTA[[#This Row],[CONCAT4]],[2]!RAW[CONCAT_H],0),FALSE))</calculatedColumnFormula>
    </tableColumn>
    <tableColumn id="39" name="//DB" dataDxfId="227">
      <calculatedColumnFormula>IF(NOTA[[#This Row],[CONCAT1]]="","",MATCH(NOTA[[#This Row],[CONCAT1]],[3]!db[NB NOTA_C],0))</calculatedColumnFormula>
    </tableColumn>
    <tableColumn id="47" name="Column3" dataDxfId="226">
      <calculatedColumnFormula>IF(NOTA[[#This Row],[QTY/ CTN]]="","",TRUE)</calculatedColumnFormula>
    </tableColumn>
    <tableColumn id="44" name="QTY/ CTN_H" dataDxfId="225" totalsRowDxfId="22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3" totalsRowDxfId="22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21" totalsRowDxfId="220">
      <calculatedColumnFormula>IF(NOTA[[#This Row],[ID_H]]="","",MATCH(NOTA[[#This Row],[NB NOTA_C_QTY]],[4]!db[NB NOTA_C_QTY+F],0))</calculatedColumnFormula>
    </tableColumn>
    <tableColumn id="48" name="ID BARANG" dataDxfId="219" totalsRowDxfId="218">
      <calculatedColumnFormula>IF(NOTA[[#This Row],[NB NOTA_C_QTY]]="","",ROW()-2)</calculatedColumnFormula>
    </tableColumn>
    <tableColumn id="49" name="Column4" dataDxfId="217" totalsRowDxfId="21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93">
  <autoFilter ref="A2:M6"/>
  <tableColumns count="13">
    <tableColumn id="1" name="//NOTA" dataDxfId="9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9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9">
      <calculatedColumnFormula>IF(LIE[[#This Row],[//PAJAK]]="","",INDEX(INDIRECT("PAJAK["&amp;LIE[#Headers]&amp;"]"),LIE[[#This Row],[//PAJAK]]-1))</calculatedColumnFormula>
    </tableColumn>
    <tableColumn id="5" name="TGL.MASUK" dataDxfId="88">
      <calculatedColumnFormula>IF(LIE[[#This Row],[//PAJAK]]="","",INDEX(INDIRECT("PAJAK["&amp;LIE[#Headers]&amp;"]"),LIE[[#This Row],[//PAJAK]]-1))</calculatedColumnFormula>
    </tableColumn>
    <tableColumn id="6" name="TGL.NOTA" dataDxfId="87">
      <calculatedColumnFormula>IF(LIE[[#This Row],[//PAJAK]]="","",INDEX(INDIRECT("PAJAK["&amp;LIE[#Headers]&amp;"]"),LIE[[#This Row],[//PAJAK]]-1))</calculatedColumnFormula>
    </tableColumn>
    <tableColumn id="7" name="NO.NOTA" dataDxfId="86">
      <calculatedColumnFormula>IF(LIE[[#This Row],[//PAJAK]]="","",INDEX(INDIRECT("PAJAK["&amp;LIE[#Headers]&amp;"]"),LIE[[#This Row],[//PAJAK]]-1))</calculatedColumnFormula>
    </tableColumn>
    <tableColumn id="8" name="NO.SJ" dataDxfId="85">
      <calculatedColumnFormula>IF(LIE[[#This Row],[//PAJAK]]="","",INDEX(INDIRECT("PAJAK["&amp;LIE[#Headers]&amp;"]"),LIE[[#This Row],[//PAJAK]]-1))</calculatedColumnFormula>
    </tableColumn>
    <tableColumn id="9" name="SUB TOTAL" dataDxfId="84">
      <calculatedColumnFormula>IF(LIE[[#This Row],[//PAJAK]]="","",INDEX(PAJAK[SUB T-DISC],LIE[[#This Row],[//PAJAK]]-1)*1.11)</calculatedColumnFormula>
    </tableColumn>
    <tableColumn id="10" name="DISKON" dataDxfId="83">
      <calculatedColumnFormula>IF(LIE[[#This Row],[//PAJAK]]="","",INDEX(PAJAK[DISC DLL],LIE[[#This Row],[//PAJAK]]-1))</calculatedColumnFormula>
    </tableColumn>
    <tableColumn id="11" name="DPP" dataDxfId="82">
      <calculatedColumnFormula>(LIE[[#This Row],[SUB TOTAL]]-LIE[[#This Row],[DISKON]])/1.11</calculatedColumnFormula>
    </tableColumn>
    <tableColumn id="12" name="PPN (11%)" dataDxfId="81">
      <calculatedColumnFormula>LIE[[#This Row],[DPP]]*11%</calculatedColumnFormula>
    </tableColumn>
    <tableColumn id="13" name="TOTAL" dataDxfId="8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9">
  <autoFilter ref="A2:M8"/>
  <tableColumns count="13">
    <tableColumn id="1" name="//NOTA" dataDxfId="7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5">
      <calculatedColumnFormula>IF(LMA[[#This Row],[//PAJAK]]="","",INDEX(INDIRECT("PAJAK["&amp;LMA[#Headers]&amp;"]"),LMA[[#This Row],[//PAJAK]]-1))</calculatedColumnFormula>
    </tableColumn>
    <tableColumn id="5" name="TGL.MASUK" dataDxfId="74">
      <calculatedColumnFormula>IF(LMA[[#This Row],[//PAJAK]]="","",INDEX(INDIRECT("PAJAK["&amp;LMA[#Headers]&amp;"]"),LMA[[#This Row],[//PAJAK]]-1))</calculatedColumnFormula>
    </tableColumn>
    <tableColumn id="6" name="TGL.NOTA" dataDxfId="73">
      <calculatedColumnFormula>IF(LMA[[#This Row],[//PAJAK]]="","",INDEX(INDIRECT("PAJAK["&amp;LMA[#Headers]&amp;"]"),LMA[[#This Row],[//PAJAK]]-1))</calculatedColumnFormula>
    </tableColumn>
    <tableColumn id="7" name="NO.NOTA" dataDxfId="72">
      <calculatedColumnFormula>IF(LMA[[#This Row],[//PAJAK]]="","",INDEX(INDIRECT("PAJAK["&amp;LMA[#Headers]&amp;"]"),LMA[[#This Row],[//PAJAK]]-1))</calculatedColumnFormula>
    </tableColumn>
    <tableColumn id="8" name="NO.SJ" dataDxfId="71">
      <calculatedColumnFormula>IF(LMA[[#This Row],[//PAJAK]]="","",INDEX(INDIRECT("PAJAK["&amp;LMA[#Headers]&amp;"]"),LMA[[#This Row],[//PAJAK]]-1))</calculatedColumnFormula>
    </tableColumn>
    <tableColumn id="9" name="SUB TOTAL" dataDxfId="70">
      <calculatedColumnFormula>IF(LMA[[#This Row],[//PAJAK]]="","",INDEX(PAJAK[SUB T-DISC],LMA[[#This Row],[//PAJAK]]-1)-LMA[[#This Row],[DISKON]])*1.11</calculatedColumnFormula>
    </tableColumn>
    <tableColumn id="10" name="DISKON" dataDxfId="69">
      <calculatedColumnFormula>IF(LMA[[#This Row],[//PAJAK]]="","",INDEX(PAJAK[DISC DLL],LMA[[#This Row],[//PAJAK]]-1))</calculatedColumnFormula>
    </tableColumn>
    <tableColumn id="11" name="DPP" dataDxfId="68">
      <calculatedColumnFormula>(LMA[[#This Row],[SUB TOTAL]]/1.11)</calculatedColumnFormula>
    </tableColumn>
    <tableColumn id="12" name="PPN (11%)" dataDxfId="67">
      <calculatedColumnFormula>LMA[[#This Row],[DPP]]*11%</calculatedColumnFormula>
    </tableColumn>
    <tableColumn id="13" name="TOTAL" dataDxfId="6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5">
  <autoFilter ref="A2:N50"/>
  <tableColumns count="14">
    <tableColumn id="1" name="//NOTA" dataDxfId="64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3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2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61">
      <calculatedColumnFormula>IF(PARAMA[[#This Row],[//PAJAK]]="","",INDEX(INDIRECT("PAJAK["&amp;PARAMA[#Headers]&amp;"]"),PARAMA[[#This Row],[//PAJAK]]-1))</calculatedColumnFormula>
    </tableColumn>
    <tableColumn id="5" name="TGL.MASUK" dataDxfId="60">
      <calculatedColumnFormula>IF(PARAMA[[#This Row],[//PAJAK]]="","",INDEX(INDIRECT("PAJAK["&amp;PARAMA[#Headers]&amp;"]"),PARAMA[[#This Row],[//PAJAK]]-1))</calculatedColumnFormula>
    </tableColumn>
    <tableColumn id="6" name="TGL.NOTA" dataDxfId="59">
      <calculatedColumnFormula>IF(PARAMA[[#This Row],[//PAJAK]]="","",INDEX(INDIRECT("PAJAK["&amp;PARAMA[#Headers]&amp;"]"),PARAMA[[#This Row],[//PAJAK]]-1))</calculatedColumnFormula>
    </tableColumn>
    <tableColumn id="7" name="NO.NOTA" dataDxfId="58">
      <calculatedColumnFormula>IF(PARAMA[[#This Row],[//PAJAK]]="","",INDEX(INDIRECT("PAJAK["&amp;PARAMA[#Headers]&amp;"]"),PARAMA[[#This Row],[//PAJAK]]-1))</calculatedColumnFormula>
    </tableColumn>
    <tableColumn id="8" name="NO.SJ" dataDxfId="57">
      <calculatedColumnFormula>IF(PARAMA[[#This Row],[//PAJAK]]="","",INDEX(INDIRECT("PAJAK["&amp;PARAMA[#Headers]&amp;"]"),PARAMA[[#This Row],[//PAJAK]]-1))</calculatedColumnFormula>
    </tableColumn>
    <tableColumn id="9" name="SUB TOTAL" dataDxfId="56">
      <calculatedColumnFormula>IF(PARAMA[[#This Row],[//PAJAK]]="","",INDEX(PAJAK[SUB TOTAL],PARAMA[[#This Row],[//PAJAK]]-1)-PARAMA[[#This Row],[DISKON_H]])</calculatedColumnFormula>
    </tableColumn>
    <tableColumn id="14" name="DISKON_H" dataDxfId="55">
      <calculatedColumnFormula>IF(PARAMA[[#This Row],[//PAJAK]]="","",INDEX(PAJAK[DISKON],PARAMA[[#This Row],[//PAJAK]]-1))</calculatedColumnFormula>
    </tableColumn>
    <tableColumn id="10" name="DISKON" dataDxfId="54"/>
    <tableColumn id="11" name="DPP" dataDxfId="53">
      <calculatedColumnFormula>(PARAMA[[#This Row],[SUB TOTAL]]-PARAMA[[#This Row],[DISKON]])/1.11</calculatedColumnFormula>
    </tableColumn>
    <tableColumn id="12" name="PPN (11%)" dataDxfId="52">
      <calculatedColumnFormula>PARAMA[[#This Row],[DPP]]*11%</calculatedColumnFormula>
    </tableColumn>
    <tableColumn id="13" name="TOTAL" dataDxfId="51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50">
  <autoFilter ref="A2:M22"/>
  <tableColumns count="13">
    <tableColumn id="1" name="//NOTA" dataDxfId="49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8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7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6">
      <calculatedColumnFormula>IF(RAP[[#This Row],[//PAJAK]]="","",INDEX(INDIRECT("PAJAK["&amp;RAP[#Headers]&amp;"]"),RAP[[#This Row],[//PAJAK]]-1))</calculatedColumnFormula>
    </tableColumn>
    <tableColumn id="5" name="TGL.MASUK" dataDxfId="45">
      <calculatedColumnFormula>IF(RAP[[#This Row],[//PAJAK]]="","",INDEX(INDIRECT("PAJAK["&amp;RAP[#Headers]&amp;"]"),RAP[[#This Row],[//PAJAK]]-1))</calculatedColumnFormula>
    </tableColumn>
    <tableColumn id="6" name="TGL.NOTA" dataDxfId="44">
      <calculatedColumnFormula>IF(RAP[[#This Row],[//PAJAK]]="","",INDEX(INDIRECT("PAJAK["&amp;RAP[#Headers]&amp;"]"),RAP[[#This Row],[//PAJAK]]-1))</calculatedColumnFormula>
    </tableColumn>
    <tableColumn id="7" name="NO.NOTA" dataDxfId="43">
      <calculatedColumnFormula>IF(RAP[[#This Row],[//PAJAK]]="","",INDEX(INDIRECT("PAJAK["&amp;RAP[#Headers]&amp;"]"),RAP[[#This Row],[//PAJAK]]-1))</calculatedColumnFormula>
    </tableColumn>
    <tableColumn id="8" name="NO.SJ" dataDxfId="42">
      <calculatedColumnFormula>IF(RAP[[#This Row],[//PAJAK]]="","",INDEX(INDIRECT("PAJAK["&amp;RAP[#Headers]&amp;"]"),RAP[[#This Row],[//PAJAK]]-1))</calculatedColumnFormula>
    </tableColumn>
    <tableColumn id="9" name="SUB TOTAL" dataDxfId="41">
      <calculatedColumnFormula>IF(RAP[[#This Row],[//PAJAK]]="","",INDEX(PAJAK[SUB T-DISC],RAP[[#This Row],[//PAJAK]]-1))</calculatedColumnFormula>
    </tableColumn>
    <tableColumn id="10" name="DISKON" dataDxfId="40">
      <calculatedColumnFormula>IF(RAP[[#This Row],[//PAJAK]]="","",INDEX(PAJAK[DISC DLL],RAP[[#This Row],[//PAJAK]]-1))</calculatedColumnFormula>
    </tableColumn>
    <tableColumn id="11" name="DPP" dataDxfId="39">
      <calculatedColumnFormula>(RAP[[#This Row],[SUB TOTAL]]-RAP[[#This Row],[DISKON]])/1.11</calculatedColumnFormula>
    </tableColumn>
    <tableColumn id="12" name="PPN (11%)" dataDxfId="38">
      <calculatedColumnFormula>RAP[[#This Row],[DPP]]*11%</calculatedColumnFormula>
    </tableColumn>
    <tableColumn id="13" name="TOTAL" dataDxfId="37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6">
  <autoFilter ref="A2:M22"/>
  <tableColumns count="13">
    <tableColumn id="1" name="//NOTA" dataDxfId="35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4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3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32">
      <calculatedColumnFormula>IF(NCL[[#This Row],[//PAJAK]]="","",INDEX(INDIRECT("PAJAK["&amp;NCL[#Headers]&amp;"]"),NCL[[#This Row],[//PAJAK]]-1))</calculatedColumnFormula>
    </tableColumn>
    <tableColumn id="5" name="TGL.MASUK" dataDxfId="31">
      <calculatedColumnFormula>IF(NCL[[#This Row],[//PAJAK]]="","",INDEX(INDIRECT("PAJAK["&amp;NCL[#Headers]&amp;"]"),NCL[[#This Row],[//PAJAK]]-1))</calculatedColumnFormula>
    </tableColumn>
    <tableColumn id="6" name="TGL.NOTA" dataDxfId="30">
      <calculatedColumnFormula>IF(NCL[[#This Row],[//PAJAK]]="","",INDEX(INDIRECT("PAJAK["&amp;NCL[#Headers]&amp;"]"),NCL[[#This Row],[//PAJAK]]-1))</calculatedColumnFormula>
    </tableColumn>
    <tableColumn id="7" name="NO.NOTA" dataDxfId="29">
      <calculatedColumnFormula>IF(NCL[[#This Row],[//PAJAK]]="","",INDEX(INDIRECT("PAJAK["&amp;NCL[#Headers]&amp;"]"),NCL[[#This Row],[//PAJAK]]-1))</calculatedColumnFormula>
    </tableColumn>
    <tableColumn id="8" name="NO.SJ" dataDxfId="28">
      <calculatedColumnFormula>IF(NCL[[#This Row],[//PAJAK]]="","",INDEX(INDIRECT("PAJAK["&amp;NCL[#Headers]&amp;"]"),NCL[[#This Row],[//PAJAK]]-1))</calculatedColumnFormula>
    </tableColumn>
    <tableColumn id="9" name="SUB TOTAL" dataDxfId="27">
      <calculatedColumnFormula>IF(NCL[[#This Row],[//PAJAK]]="","",INDEX(PAJAK[SUB T-DISC],NCL[[#This Row],[//PAJAK]]-1)*1.11)</calculatedColumnFormula>
    </tableColumn>
    <tableColumn id="10" name="DISKON" dataDxfId="26">
      <calculatedColumnFormula>IF(NCL[[#This Row],[//PAJAK]]="","",INDEX(PAJAK[DISC DLL],NCL[[#This Row],[//PAJAK]]-1))</calculatedColumnFormula>
    </tableColumn>
    <tableColumn id="11" name="DPP" dataDxfId="25">
      <calculatedColumnFormula>(NCL[[#This Row],[SUB TOTAL]]-NCL[[#This Row],[DISKON]])/1.11</calculatedColumnFormula>
    </tableColumn>
    <tableColumn id="12" name="PPN (11%)" dataDxfId="24">
      <calculatedColumnFormula>NCL[[#This Row],[DPP]]*11%</calculatedColumnFormula>
    </tableColumn>
    <tableColumn id="13" name="TOTAL" dataDxfId="23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2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5" dataDxfId="214">
  <autoFilter ref="A1:R93"/>
  <sortState ref="A2:R93">
    <sortCondition ref="I1:I93"/>
  </sortState>
  <tableColumns count="18">
    <tableColumn id="1" name="//" dataDxfId="21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1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11">
      <calculatedColumnFormula>IF(PAJAK[[#This Row],[//]]="","",INDEX(INDIRECT("NOTA["&amp;PAJAK[#Headers]&amp;"]"),PAJAK[[#This Row],[//]]-2))</calculatedColumnFormula>
    </tableColumn>
    <tableColumn id="14" name="Column1" dataDxfId="210">
      <calculatedColumnFormula>MATCH(PAJAK[[#This Row],[ID]],[5]!Table1[ID],0)</calculatedColumnFormula>
    </tableColumn>
    <tableColumn id="17" name="QB" dataDxfId="209" totalsRowDxfId="208">
      <calculatedColumnFormula>IF(PAJAK[[#This Row],[ID]]="","",COUNTIF(NOTA[ID_H],PAJAK[[#This Row],[ID]]))</calculatedColumnFormula>
    </tableColumn>
    <tableColumn id="2" name="SUPPLIER" dataDxfId="207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6">
      <calculatedColumnFormula>IF(PAJAK[[#This Row],[//]]="","",INDEX(NOTA[TGL_H],PAJAK[[#This Row],[//]]-2))</calculatedColumnFormula>
    </tableColumn>
    <tableColumn id="4" name="TGL.NOTA" dataDxfId="205">
      <calculatedColumnFormula>IF(PAJAK[[#This Row],[//]]="","",INDEX(INDIRECT("NOTA["&amp;PAJAK[#Headers]&amp;"]"),PAJAK[[#This Row],[//]]-2))</calculatedColumnFormula>
    </tableColumn>
    <tableColumn id="5" name="NO.NOTA" dataDxfId="204" totalsRowDxfId="203">
      <calculatedColumnFormula>IF(PAJAK[[#This Row],[//]]="","",INDEX(INDIRECT("NOTA["&amp;PAJAK[#Headers]&amp;"]"),PAJAK[[#This Row],[//]]-2))</calculatedColumnFormula>
    </tableColumn>
    <tableColumn id="6" name="NO.SJ" dataDxfId="20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201">
      <calculatedColumnFormula>IF(PAJAK[[#This Row],[//]]="","",SUMIF(NOTA[ID_H],PAJAK[[#This Row],[ID]],NOTA[JUMLAH]))</calculatedColumnFormula>
    </tableColumn>
    <tableColumn id="8" name="DISKON" dataDxfId="200">
      <calculatedColumnFormula>IF(PAJAK[[#This Row],[//]]="","",SUMIF(NOTA[ID_H],PAJAK[[#This Row],[ID]],NOTA[DISC]))</calculatedColumnFormula>
    </tableColumn>
    <tableColumn id="9" name="SUB T-DISC" dataDxfId="199">
      <calculatedColumnFormula>PAJAK[[#This Row],[SUB TOTAL]]-PAJAK[[#This Row],[DISKON]]</calculatedColumnFormula>
    </tableColumn>
    <tableColumn id="10" name="DISC DLL" dataDxfId="198">
      <calculatedColumnFormula>IF(PAJAK[[#This Row],[//]]="","",INDEX(INDIRECT("NOTA["&amp;PAJAK[#Headers]&amp;"]"),PAJAK[[#This Row],[//]]-2+PAJAK[[#This Row],[QB]]-1))</calculatedColumnFormula>
    </tableColumn>
    <tableColumn id="11" name="DPP" dataDxfId="197">
      <calculatedColumnFormula>(PAJAK[[#This Row],[SUB T-DISC]]-PAJAK[[#This Row],[DISC DLL]])/111%</calculatedColumnFormula>
    </tableColumn>
    <tableColumn id="12" name="PPN 11%" dataDxfId="196">
      <calculatedColumnFormula>PAJAK[[#This Row],[DPP]]*PAJAK[[#This Row],[PPN]]</calculatedColumnFormula>
    </tableColumn>
    <tableColumn id="13" name="TOTAL" dataDxfId="195">
      <calculatedColumnFormula>PAJAK[[#This Row],[DPP]]+PAJAK[[#This Row],[PPN 11%]]</calculatedColumnFormula>
    </tableColumn>
    <tableColumn id="18" name="PPN" dataDxfId="19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93">
  <autoFilter ref="A2:N52"/>
  <sortState ref="A3:N52">
    <sortCondition ref="F2:F52"/>
  </sortState>
  <tableColumns count="14">
    <tableColumn id="17" name="//NOTA" dataDxfId="19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9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9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9">
      <calculatedColumnFormula>IF(KENKO[[#This Row],[//PAJAK]]="","",INDEX(INDIRECT("PAJAK["&amp;KENKO[#Headers]&amp;"]"),KENKO[[#This Row],[//PAJAK]]-1))</calculatedColumnFormula>
    </tableColumn>
    <tableColumn id="4" name="TGL.MASUK" dataDxfId="188">
      <calculatedColumnFormula>IF(KENKO[[#This Row],[//PAJAK]]="","",INDEX(INDIRECT("PAJAK["&amp;KENKO[#Headers]&amp;"]"),KENKO[[#This Row],[//PAJAK]]-1))</calculatedColumnFormula>
    </tableColumn>
    <tableColumn id="5" name="TGL.NOTA" dataDxfId="187">
      <calculatedColumnFormula>IF(KENKO[[#This Row],[//PAJAK]]="","",INDEX(INDIRECT("PAJAK["&amp;KENKO[#Headers]&amp;"]"),KENKO[[#This Row],[//PAJAK]]-1))</calculatedColumnFormula>
    </tableColumn>
    <tableColumn id="6" name="NO.NOTA" dataDxfId="186">
      <calculatedColumnFormula>IF(KENKO[[#This Row],[//PAJAK]]="","",INDEX(INDIRECT("PAJAK["&amp;KENKO[#Headers]&amp;"]"),KENKO[[#This Row],[//PAJAK]]-1))</calculatedColumnFormula>
    </tableColumn>
    <tableColumn id="7" name="NO.SJ" dataDxfId="185">
      <calculatedColumnFormula>IF(KENKO[[#This Row],[//PAJAK]]="","",INDEX(INDIRECT("PAJAK["&amp;KENKO[#Headers]&amp;"]"),KENKO[[#This Row],[//PAJAK]]-1))</calculatedColumnFormula>
    </tableColumn>
    <tableColumn id="8" name="SUB TOTAL" dataDxfId="184">
      <calculatedColumnFormula>IF(KENKO[[#This Row],[//PAJAK]]="","",INDEX(INDIRECT("PAJAK["&amp;KENKO[#Headers]&amp;"]"),KENKO[[#This Row],[//PAJAK]]-1))</calculatedColumnFormula>
    </tableColumn>
    <tableColumn id="9" name="DISKON" dataDxfId="183">
      <calculatedColumnFormula>IF(KENKO[[#This Row],[//PAJAK]]="","",INDEX(INDIRECT("PAJAK["&amp;KENKO[#Headers]&amp;"]"),KENKO[[#This Row],[//PAJAK]]-1))</calculatedColumnFormula>
    </tableColumn>
    <tableColumn id="10" name="DPP" dataDxfId="182">
      <calculatedColumnFormula>(KENKO[[#This Row],[SUB TOTAL]]-KENKO[[#This Row],[DISKON]])/1.11</calculatedColumnFormula>
    </tableColumn>
    <tableColumn id="11" name="PPN (11%)" dataDxfId="181">
      <calculatedColumnFormula>KENKO[[#This Row],[DPP]]*11%</calculatedColumnFormula>
    </tableColumn>
    <tableColumn id="12" name="TOTAL" dataDxfId="180">
      <calculatedColumnFormula>KENKO[[#This Row],[DPP]]+KENKO[[#This Row],[PPN (11%)]]</calculatedColumnFormula>
    </tableColumn>
    <tableColumn id="13" name="Column1" dataDxfId="17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8">
  <autoFilter ref="A2:M32"/>
  <tableColumns count="13">
    <tableColumn id="1" name="//NOTA" dataDxfId="17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4">
      <calculatedColumnFormula>IF(KALINDO[[#This Row],[//PAJAK]]="","",INDEX(INDIRECT("PAJAK["&amp;KALINDO[#Headers]&amp;"]"),KALINDO[[#This Row],[//PAJAK]]-1))</calculatedColumnFormula>
    </tableColumn>
    <tableColumn id="5" name="TGL.MASUK" dataDxfId="173">
      <calculatedColumnFormula>IF(KALINDO[[#This Row],[//PAJAK]]="","",INDEX(INDIRECT("PAJAK["&amp;KALINDO[#Headers]&amp;"]"),KALINDO[[#This Row],[//PAJAK]]-1))</calculatedColumnFormula>
    </tableColumn>
    <tableColumn id="6" name="TGL.NOTA" dataDxfId="172">
      <calculatedColumnFormula>IF(KALINDO[[#This Row],[//PAJAK]]="","",INDEX(INDIRECT("PAJAK["&amp;KALINDO[#Headers]&amp;"]"),KALINDO[[#This Row],[//PAJAK]]-1))</calculatedColumnFormula>
    </tableColumn>
    <tableColumn id="7" name="NO.NOTA" dataDxfId="171">
      <calculatedColumnFormula>IF(KALINDO[[#This Row],[//PAJAK]]="","",INDEX(INDIRECT("PAJAK["&amp;KALINDO[#Headers]&amp;"]"),KALINDO[[#This Row],[//PAJAK]]-1))</calculatedColumnFormula>
    </tableColumn>
    <tableColumn id="8" name="NO.SJ" dataDxfId="170">
      <calculatedColumnFormula>IF(KALINDO[[#This Row],[//PAJAK]]="","",INDEX(INDIRECT("PAJAK["&amp;KALINDO[#Headers]&amp;"]"),KALINDO[[#This Row],[//PAJAK]]-1))</calculatedColumnFormula>
    </tableColumn>
    <tableColumn id="9" name="SUB TOTAL" dataDxfId="169">
      <calculatedColumnFormula>IF(KALINDO[[#This Row],[//PAJAK]]="","",INDEX(PAJAK[SUB T-DISC],KALINDO[[#This Row],[//PAJAK]]-1))</calculatedColumnFormula>
    </tableColumn>
    <tableColumn id="10" name="DISKON" dataDxfId="168">
      <calculatedColumnFormula>IF(KALINDO[[#This Row],[//PAJAK]]="","",INDEX(PAJAK[DISC DLL],KALINDO[[#This Row],[//PAJAK]]-1))</calculatedColumnFormula>
    </tableColumn>
    <tableColumn id="11" name="DPP" dataDxfId="167">
      <calculatedColumnFormula>(KALINDO[[#This Row],[SUB TOTAL]]-KALINDO[[#This Row],[DISKON]])/1.11</calculatedColumnFormula>
    </tableColumn>
    <tableColumn id="12" name="PPN (11%)" dataDxfId="166">
      <calculatedColumnFormula>KALINDO[[#This Row],[DPP]]*11%</calculatedColumnFormula>
    </tableColumn>
    <tableColumn id="13" name="TOTAL" dataDxfId="16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4">
  <autoFilter ref="A2:M50"/>
  <sortState ref="A3:M50">
    <sortCondition ref="G2:G50"/>
  </sortState>
  <tableColumns count="13">
    <tableColumn id="1" name="//NOTA" dataDxfId="16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6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60">
      <calculatedColumnFormula>IF(ATALI[[#This Row],[//PAJAK]]="","",INDEX(INDIRECT("PAJAK["&amp;ATALI[#Headers]&amp;"]"),ATALI[[#This Row],[//PAJAK]]-1))</calculatedColumnFormula>
    </tableColumn>
    <tableColumn id="5" name="TGL.MASUK" dataDxfId="159">
      <calculatedColumnFormula>IF(ATALI[[#This Row],[//PAJAK]]="","",INDEX(INDIRECT("PAJAK["&amp;ATALI[#Headers]&amp;"]"),ATALI[[#This Row],[//PAJAK]]-1))</calculatedColumnFormula>
    </tableColumn>
    <tableColumn id="6" name="TGL.NOTA" dataDxfId="158">
      <calculatedColumnFormula>IF(ATALI[[#This Row],[//PAJAK]]="","",INDEX(INDIRECT("PAJAK["&amp;ATALI[#Headers]&amp;"]"),ATALI[[#This Row],[//PAJAK]]-1))</calculatedColumnFormula>
    </tableColumn>
    <tableColumn id="7" name="NO.NOTA" dataDxfId="157">
      <calculatedColumnFormula>IF(ATALI[[#This Row],[//PAJAK]]="","",INDEX(INDIRECT("PAJAK["&amp;ATALI[#Headers]&amp;"]"),ATALI[[#This Row],[//PAJAK]]-1))</calculatedColumnFormula>
    </tableColumn>
    <tableColumn id="8" name="NO.SJ" dataDxfId="156">
      <calculatedColumnFormula>IF(ATALI[[#This Row],[//PAJAK]]="","",INDEX(INDIRECT("PAJAK["&amp;ATALI[#Headers]&amp;"]"),ATALI[[#This Row],[//PAJAK]]-1))</calculatedColumnFormula>
    </tableColumn>
    <tableColumn id="9" name="SUB TOTAL" dataDxfId="155">
      <calculatedColumnFormula>IF(ATALI[[#This Row],[//PAJAK]]="","",INDEX(PAJAK[SUB T-DISC],ATALI[[#This Row],[//PAJAK]]-1))</calculatedColumnFormula>
    </tableColumn>
    <tableColumn id="10" name="DISKON" dataDxfId="154">
      <calculatedColumnFormula>IF(ATALI[[#This Row],[//PAJAK]]="","",INDEX(PAJAK[DISC DLL],ATALI[[#This Row],[//PAJAK]]-1))</calculatedColumnFormula>
    </tableColumn>
    <tableColumn id="11" name="DPP" dataDxfId="153">
      <calculatedColumnFormula>(ATALI[[#This Row],[SUB TOTAL]]-ATALI[[#This Row],[DISKON]])/1.11</calculatedColumnFormula>
    </tableColumn>
    <tableColumn id="12" name="PPN (11%)" dataDxfId="152">
      <calculatedColumnFormula>ATALI[[#This Row],[DPP]]*11%</calculatedColumnFormula>
    </tableColumn>
    <tableColumn id="13" name="TOTAL" dataDxfId="15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50">
  <autoFilter ref="A2:M22"/>
  <tableColumns count="13">
    <tableColumn id="1" name="//NOTA" dataDxfId="14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6">
      <calculatedColumnFormula>IF(J_UTAMA[[#This Row],[//PAJAK]]="","",INDEX(INDIRECT("PAJAK["&amp;J_UTAMA[#Headers]&amp;"]"),J_UTAMA[[#This Row],[//PAJAK]]-1))</calculatedColumnFormula>
    </tableColumn>
    <tableColumn id="5" name="TGL.MASUK" dataDxfId="145">
      <calculatedColumnFormula>IF(J_UTAMA[[#This Row],[//PAJAK]]="","",INDEX(INDIRECT("PAJAK["&amp;J_UTAMA[#Headers]&amp;"]"),J_UTAMA[[#This Row],[//PAJAK]]-1))</calculatedColumnFormula>
    </tableColumn>
    <tableColumn id="6" name="TGL.NOTA" dataDxfId="144">
      <calculatedColumnFormula>IF(J_UTAMA[[#This Row],[//PAJAK]]="","",INDEX(INDIRECT("PAJAK["&amp;J_UTAMA[#Headers]&amp;"]"),J_UTAMA[[#This Row],[//PAJAK]]-1))</calculatedColumnFormula>
    </tableColumn>
    <tableColumn id="7" name="NO.NOTA" dataDxfId="143">
      <calculatedColumnFormula>IF(J_UTAMA[[#This Row],[//PAJAK]]="","",INDEX(INDIRECT("PAJAK["&amp;J_UTAMA[#Headers]&amp;"]"),J_UTAMA[[#This Row],[//PAJAK]]-1))</calculatedColumnFormula>
    </tableColumn>
    <tableColumn id="8" name="NO.SJ" dataDxfId="142">
      <calculatedColumnFormula>IF(J_UTAMA[[#This Row],[//PAJAK]]="","",INDEX(INDIRECT("PAJAK["&amp;J_UTAMA[#Headers]&amp;"]"),J_UTAMA[[#This Row],[//PAJAK]]-1))</calculatedColumnFormula>
    </tableColumn>
    <tableColumn id="9" name="SUB TOTAL" dataDxfId="141">
      <calculatedColumnFormula>IF(J_UTAMA[[#This Row],[//PAJAK]]="","",INDEX(PAJAK[SUB T-DISC],J_UTAMA[[#This Row],[//PAJAK]]-1))</calculatedColumnFormula>
    </tableColumn>
    <tableColumn id="10" name="DISKON" dataDxfId="140">
      <calculatedColumnFormula>IF(J_UTAMA[[#This Row],[//PAJAK]]="","",INDEX(PAJAK[DISC DLL],J_UTAMA[[#This Row],[//PAJAK]]-1))</calculatedColumnFormula>
    </tableColumn>
    <tableColumn id="11" name="DPP" dataDxfId="139">
      <calculatedColumnFormula>(J_UTAMA[[#This Row],[SUB TOTAL]]-J_UTAMA[[#This Row],[DISKON]])/1.11</calculatedColumnFormula>
    </tableColumn>
    <tableColumn id="12" name="PPN (11%)" dataDxfId="138">
      <calculatedColumnFormula>J_UTAMA[[#This Row],[DPP]]*11%</calculatedColumnFormula>
    </tableColumn>
    <tableColumn id="13" name="TOTAL" dataDxfId="13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6">
  <autoFilter ref="A2:N11"/>
  <tableColumns count="14">
    <tableColumn id="1" name="//PAJAK" dataDxfId="13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3">
      <calculatedColumnFormula>IF(SDI[[#This Row],[//PAJAK]]="","",INDEX(INDIRECT("PAJAK["&amp;SDI[#Headers]&amp;"]"),SDI[[#This Row],[//PAJAK]]-1))</calculatedColumnFormula>
    </tableColumn>
    <tableColumn id="4" name="TGL.MASUK" dataDxfId="132">
      <calculatedColumnFormula>IF(SDI[[#This Row],[//PAJAK]]="","",INDEX(INDIRECT("PAJAK["&amp;SDI[#Headers]&amp;"]"),SDI[[#This Row],[//PAJAK]]-1))</calculatedColumnFormula>
    </tableColumn>
    <tableColumn id="5" name="TGL.NOTA" dataDxfId="131">
      <calculatedColumnFormula>IF(SDI[[#This Row],[//PAJAK]]="","",INDEX(INDIRECT("PAJAK["&amp;SDI[#Headers]&amp;"]"),SDI[[#This Row],[//PAJAK]]-1))</calculatedColumnFormula>
    </tableColumn>
    <tableColumn id="6" name="NO.NOTA" dataDxfId="130">
      <calculatedColumnFormula>IF(SDI[[#This Row],[//PAJAK]]="","",INDEX(INDIRECT("PAJAK["&amp;SDI[#Headers]&amp;"]"),SDI[[#This Row],[//PAJAK]]-1))</calculatedColumnFormula>
    </tableColumn>
    <tableColumn id="7" name="NO.SJ" dataDxfId="129">
      <calculatedColumnFormula>IF(SDI[[#This Row],[//PAJAK]]="","",INDEX(INDIRECT("PAJAK["&amp;SDI[#Headers]&amp;"]"),SDI[[#This Row],[//PAJAK]]-1))</calculatedColumnFormula>
    </tableColumn>
    <tableColumn id="8" name="SUB TOTAL" dataDxfId="128">
      <calculatedColumnFormula>IF(SDI[[#This Row],[//PAJAK]]="","",(INDEX(INDIRECT("PAJAK["&amp;SDI[#Headers]&amp;"]"),SDI[[#This Row],[//PAJAK]]-1))-SDI[[#This Row],[H_DISKON]])</calculatedColumnFormula>
    </tableColumn>
    <tableColumn id="9" name="DISKON" dataDxfId="127">
      <calculatedColumnFormula>IF(SDI[[#This Row],[//PAJAK]]="","",SDI[[#This Row],[H_DISC DLL]])</calculatedColumnFormula>
    </tableColumn>
    <tableColumn id="10" name="DPP" dataDxfId="126">
      <calculatedColumnFormula>(SDI[[#This Row],[SUB TOTAL]])/1.11</calculatedColumnFormula>
    </tableColumn>
    <tableColumn id="11" name="PPN (11%)" dataDxfId="125">
      <calculatedColumnFormula>SDI[[#This Row],[DPP]]*11%</calculatedColumnFormula>
    </tableColumn>
    <tableColumn id="12" name="TOTAL" dataDxfId="124">
      <calculatedColumnFormula>SDI[[#This Row],[DPP]]+SDI[[#This Row],[PPN (11%)]]</calculatedColumnFormula>
    </tableColumn>
    <tableColumn id="14" name="H_DISKON" dataDxfId="123">
      <calculatedColumnFormula>IF(SDI[[#This Row],[//PAJAK]]="","",INDEX(PAJAK[DISKON],SDI[[#This Row],[//PAJAK]]-1))</calculatedColumnFormula>
    </tableColumn>
    <tableColumn id="15" name="H_DISC DLL" dataDxfId="12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21">
  <autoFilter ref="A2:M25"/>
  <tableColumns count="13">
    <tableColumn id="1" name="//NOTA``" dataDxfId="12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7">
      <calculatedColumnFormula>IF(SAJ[[#This Row],[//PAJAK]]="","",INDEX(INDIRECT("PAJAK["&amp;SAJ[#Headers]&amp;"]"),SAJ[[#This Row],[//PAJAK]]-1))</calculatedColumnFormula>
    </tableColumn>
    <tableColumn id="5" name="TGL.MASUK" dataDxfId="116">
      <calculatedColumnFormula>IF(SAJ[[#This Row],[//PAJAK]]="","",INDEX(INDIRECT("PAJAK["&amp;SAJ[#Headers]&amp;"]"),SAJ[[#This Row],[//PAJAK]]-1))</calculatedColumnFormula>
    </tableColumn>
    <tableColumn id="6" name="TGL.NOTA" dataDxfId="115">
      <calculatedColumnFormula>IF(SAJ[[#This Row],[//PAJAK]]="","",INDEX(INDIRECT("PAJAK["&amp;SAJ[#Headers]&amp;"]"),SAJ[[#This Row],[//PAJAK]]-1))</calculatedColumnFormula>
    </tableColumn>
    <tableColumn id="7" name="NO.NOTA" dataDxfId="114">
      <calculatedColumnFormula>IF(SAJ[[#This Row],[//PAJAK]]="","",INDEX(INDIRECT("PAJAK["&amp;SAJ[#Headers]&amp;"]"),SAJ[[#This Row],[//PAJAK]]-1))</calculatedColumnFormula>
    </tableColumn>
    <tableColumn id="8" name="NO.SJ" dataDxfId="113">
      <calculatedColumnFormula>IF(SAJ[[#This Row],[//PAJAK]]="","",INDEX(INDIRECT("PAJAK["&amp;SAJ[#Headers]&amp;"]"),SAJ[[#This Row],[//PAJAK]]-1))</calculatedColumnFormula>
    </tableColumn>
    <tableColumn id="9" name="SUB TOTAL" dataDxfId="112">
      <calculatedColumnFormula>IF(SAJ[[#This Row],[//PAJAK]]="","",INDEX(INDIRECT("PAJAK["&amp;SAJ[#Headers]&amp;"]"),SAJ[[#This Row],[//PAJAK]]-1))</calculatedColumnFormula>
    </tableColumn>
    <tableColumn id="10" name="DISKON" dataDxfId="111">
      <calculatedColumnFormula>IF(SAJ[[#This Row],[//PAJAK]]="","",INDEX(INDIRECT("PAJAK["&amp;SAJ[#Headers]&amp;"]"),SAJ[[#This Row],[//PAJAK]]-1))</calculatedColumnFormula>
    </tableColumn>
    <tableColumn id="11" name="DPP" dataDxfId="110">
      <calculatedColumnFormula>(SAJ[[#This Row],[SUB TOTAL]]-SAJ[[#This Row],[DISKON]])/1.11</calculatedColumnFormula>
    </tableColumn>
    <tableColumn id="12" name="PPN (11%)" dataDxfId="109">
      <calculatedColumnFormula>SAJ[[#This Row],[DPP]]*11%</calculatedColumnFormula>
    </tableColumn>
    <tableColumn id="13" name="TOTAL" dataDxfId="10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7">
  <autoFilter ref="A2:M25"/>
  <tableColumns count="13">
    <tableColumn id="1" name="//NOTA``" dataDxfId="10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3">
      <calculatedColumnFormula>IF(MGN[[#This Row],[//PAJAK]]="","",INDEX(INDIRECT("PAJAK["&amp;MGN[#Headers]&amp;"]"),MGN[[#This Row],[//PAJAK]]-1))</calculatedColumnFormula>
    </tableColumn>
    <tableColumn id="5" name="TGL.MASUK" dataDxfId="102">
      <calculatedColumnFormula>IF(MGN[[#This Row],[//PAJAK]]="","",INDEX(INDIRECT("PAJAK["&amp;MGN[#Headers]&amp;"]"),MGN[[#This Row],[//PAJAK]]-1))</calculatedColumnFormula>
    </tableColumn>
    <tableColumn id="6" name="TGL.NOTA" dataDxfId="101">
      <calculatedColumnFormula>IF(MGN[[#This Row],[//PAJAK]]="","",INDEX(INDIRECT("PAJAK["&amp;MGN[#Headers]&amp;"]"),MGN[[#This Row],[//PAJAK]]-1))</calculatedColumnFormula>
    </tableColumn>
    <tableColumn id="7" name="NO.NOTA" dataDxfId="100">
      <calculatedColumnFormula>IF(MGN[[#This Row],[//PAJAK]]="","",INDEX(INDIRECT("PAJAK["&amp;MGN[#Headers]&amp;"]"),MGN[[#This Row],[//PAJAK]]-1))</calculatedColumnFormula>
    </tableColumn>
    <tableColumn id="8" name="NO.SJ" dataDxfId="99">
      <calculatedColumnFormula>IF(MGN[[#This Row],[//PAJAK]]="","",INDEX(INDIRECT("PAJAK["&amp;MGN[#Headers]&amp;"]"),MGN[[#This Row],[//PAJAK]]-1))</calculatedColumnFormula>
    </tableColumn>
    <tableColumn id="9" name="SUB TOTAL" dataDxfId="98">
      <calculatedColumnFormula>IF(MGN[[#This Row],[//PAJAK]]="","",INDEX(INDIRECT("PAJAK["&amp;MGN[#Headers]&amp;"]"),MGN[[#This Row],[//PAJAK]]-1))</calculatedColumnFormula>
    </tableColumn>
    <tableColumn id="10" name="DISKON" dataDxfId="97">
      <calculatedColumnFormula>IF(MGN[[#This Row],[//PAJAK]]="","",INDEX(INDIRECT("PAJAK["&amp;MGN[#Headers]&amp;"]"),MGN[[#This Row],[//PAJAK]]-1))</calculatedColumnFormula>
    </tableColumn>
    <tableColumn id="11" name="DPP" dataDxfId="96">
      <calculatedColumnFormula>(MGN[[#This Row],[SUB TOTAL]]-MGN[[#This Row],[DISKON]])/1.11</calculatedColumnFormula>
    </tableColumn>
    <tableColumn id="12" name="PPN (11%)" dataDxfId="95">
      <calculatedColumnFormula>MGN[[#This Row],[DPP]]*11%</calculatedColumnFormula>
    </tableColumn>
    <tableColumn id="13" name="TOTAL" dataDxfId="9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23"/>
  <sheetViews>
    <sheetView tabSelected="1" topLeftCell="F405" zoomScale="70" zoomScaleNormal="70" zoomScaleSheetLayoutView="55" workbookViewId="0">
      <selection activeCell="E124" sqref="E124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6.28515625" style="37" customWidth="1"/>
    <col min="12" max="12" width="70.5703125" style="37" customWidth="1"/>
    <col min="13" max="13" width="8.2851562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24.2851562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45327</v>
      </c>
      <c r="F3" s="37" t="s">
        <v>22</v>
      </c>
      <c r="G3" s="37" t="s">
        <v>23</v>
      </c>
      <c r="H3" s="47" t="s">
        <v>152</v>
      </c>
      <c r="I3" s="37"/>
      <c r="J3" s="39">
        <v>45324</v>
      </c>
      <c r="K3" s="37">
        <v>0</v>
      </c>
      <c r="L3" s="37" t="s">
        <v>139</v>
      </c>
      <c r="M3" s="40">
        <v>1</v>
      </c>
      <c r="O3" s="37"/>
      <c r="P3" s="41"/>
      <c r="Q3" s="42">
        <v>1944000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1944000</v>
      </c>
      <c r="Y3" s="50">
        <f>IF(NOTA[[#This Row],[JUMLAH]]="","",NOTA[[#This Row],[JUMLAH]]*NOTA[[#This Row],[DISC 1]])</f>
        <v>330480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330480</v>
      </c>
      <c r="AC3" s="50">
        <f>IF(NOTA[[#This Row],[JUMLAH]]="","",NOTA[[#This Row],[JUMLAH]]-NOTA[[#This Row],[DISC]])</f>
        <v>1613520</v>
      </c>
      <c r="AD3" s="50"/>
      <c r="AE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45327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</v>
      </c>
      <c r="AM3" s="38">
        <f>IF(NOTA[[#This Row],[TGL.NOTA]]="",IF(NOTA[[#This Row],[SUPPLIER_H]]="","",#REF!),MONTH(NOTA[[#This Row],[TGL.NOTA]]))</f>
        <v>2</v>
      </c>
      <c r="AN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2986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6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 t="str">
        <f ca="1">IF(NOTA[[#This Row],[NAMA BARANG]]="","",INDEX(NOTA[ID],MATCH(,INDIRECT(ADDRESS(ROW(NOTA[ID]),COLUMN(NOTA[ID]))&amp;":"&amp;ADDRESS(ROW(),COLUMN(NOTA[ID]))),-1)))</f>
        <v/>
      </c>
      <c r="E4" s="46"/>
      <c r="F4" s="37"/>
      <c r="G4" s="37"/>
      <c r="H4" s="47"/>
      <c r="I4" s="37"/>
      <c r="J4" s="39"/>
      <c r="K4" s="37"/>
      <c r="L4" s="37"/>
      <c r="M4" s="40"/>
      <c r="O4" s="37"/>
      <c r="P4" s="41"/>
      <c r="Q4" s="42"/>
      <c r="R4" s="48"/>
      <c r="S4" s="49"/>
      <c r="T4" s="44"/>
      <c r="U4" s="44"/>
      <c r="V4" s="50"/>
      <c r="W4" s="45"/>
      <c r="X4" s="50" t="str">
        <f>IF(NOTA[[#This Row],[HARGA/ CTN]]="",NOTA[[#This Row],[JUMLAH_H]],NOTA[[#This Row],[HARGA/ CTN]]*IF(NOTA[[#This Row],[C]]="",0,NOTA[[#This Row],[C]]))</f>
        <v/>
      </c>
      <c r="Y4" s="50" t="str">
        <f>IF(NOTA[[#This Row],[JUMLAH]]="","",NOTA[[#This Row],[JUMLAH]]*NOTA[[#This Row],[DISC 1]])</f>
        <v/>
      </c>
      <c r="Z4" s="50" t="str">
        <f>IF(NOTA[[#This Row],[JUMLAH]]="","",(NOTA[[#This Row],[JUMLAH]]-NOTA[[#This Row],[DISC 1-]])*NOTA[[#This Row],[DISC 2]])</f>
        <v/>
      </c>
      <c r="AA4" s="50" t="str">
        <f>IF(NOTA[[#This Row],[JUMLAH]]="","",(NOTA[[#This Row],[JUMLAH]]-NOTA[[#This Row],[DISC 1-]]-NOTA[[#This Row],[DISC 2-]])*NOTA[[#This Row],[DISC 3]])</f>
        <v/>
      </c>
      <c r="AB4" s="50" t="str">
        <f>IF(NOTA[[#This Row],[JUMLAH]]="","",NOTA[[#This Row],[DISC 1-]]+NOTA[[#This Row],[DISC 2-]]+NOTA[[#This Row],[DISC 3-]])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" s="50" t="str">
        <f>IF(OR(NOTA[[#This Row],[QTY]]="",NOTA[[#This Row],[HARGA SATUAN]]="",),"",NOTA[[#This Row],[QTY]]*NOTA[[#This Row],[HARGA SATUAN]])</f>
        <v/>
      </c>
      <c r="AI4" s="39" t="str">
        <f ca="1">IF(NOTA[ID_H]="","",INDEX(NOTA[TANGGAL],MATCH(,INDIRECT(ADDRESS(ROW(NOTA[TANGGAL]),COLUMN(NOTA[TANGGAL]))&amp;":"&amp;ADDRESS(ROW(),COLUMN(NOTA[TANGGAL]))),-1)))</f>
        <v/>
      </c>
      <c r="AJ4" s="41" t="str">
        <f ca="1">IF(NOTA[[#This Row],[NAMA BARANG]]="","",INDEX(NOTA[SUPPLIER],MATCH(,INDIRECT(ADDRESS(ROW(NOTA[ID]),COLUMN(NOTA[ID]))&amp;":"&amp;ADDRESS(ROW(),COLUMN(NOTA[ID]))),-1)))</f>
        <v/>
      </c>
      <c r="AK4" s="41" t="str">
        <f ca="1">IF(NOTA[[#This Row],[ID_H]]="","",IF(NOTA[[#This Row],[FAKTUR]]="",INDIRECT(ADDRESS(ROW()-1,COLUMN())),NOTA[[#This Row],[FAKTUR]]))</f>
        <v/>
      </c>
      <c r="AL4" s="38" t="str">
        <f ca="1">IF(NOTA[[#This Row],[ID]]="","",COUNTIF(NOTA[ID_H],NOTA[[#This Row],[ID_H]]))</f>
        <v/>
      </c>
      <c r="AM4" s="38" t="str">
        <f ca="1">IF(NOTA[[#This Row],[TGL.NOTA]]="",IF(NOTA[[#This Row],[SUPPLIER_H]]="","",AM3),MONTH(NOTA[[#This Row],[TGL.NOTA]]))</f>
        <v/>
      </c>
      <c r="AN4" s="38" t="str">
        <f>LOWER(SUBSTITUTE(SUBSTITUTE(SUBSTITUTE(SUBSTITUTE(SUBSTITUTE(SUBSTITUTE(SUBSTITUTE(SUBSTITUTE(SUBSTITUTE(NOTA[NAMA BARANG]," ",),".",""),"-",""),"(",""),")",""),",",""),"/",""),"""",""),"+",""))</f>
        <v/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str">
        <f>IF(NOTA[[#This Row],[CONCAT1]]="","",MATCH(NOTA[[#This Row],[CONCAT1]],[3]!db[NB NOTA_C],0))</f>
        <v/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/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" s="38" t="str">
        <f ca="1">IF(NOTA[[#This Row],[ID_H]]="","",MATCH(NOTA[[#This Row],[NB NOTA_C_QTY]],[4]!db[NB NOTA_C_QTY+F],0))</f>
        <v/>
      </c>
      <c r="AX4" s="53" t="str">
        <f ca="1">IF(NOTA[[#This Row],[NB NOTA_C_QTY]]="","",ROW()-2)</f>
        <v/>
      </c>
    </row>
    <row r="5" spans="1:51" s="38" customFormat="1" ht="20.100000000000001" customHeight="1" x14ac:dyDescent="0.25">
      <c r="A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5" s="38" t="e">
        <f ca="1">IF(NOTA[[#This Row],[ID_P]]="","",MATCH(NOTA[[#This Row],[ID_P]],[1]!B_MSK[N_ID],0))</f>
        <v>#REF!</v>
      </c>
      <c r="D5" s="38">
        <f ca="1">IF(NOTA[[#This Row],[NAMA BARANG]]="","",INDEX(NOTA[ID],MATCH(,INDIRECT(ADDRESS(ROW(NOTA[ID]),COLUMN(NOTA[ID]))&amp;":"&amp;ADDRESS(ROW(),COLUMN(NOTA[ID]))),-1)))</f>
        <v>2</v>
      </c>
      <c r="E5" s="46">
        <v>45327</v>
      </c>
      <c r="F5" s="37" t="s">
        <v>22</v>
      </c>
      <c r="G5" s="37" t="s">
        <v>23</v>
      </c>
      <c r="H5" s="47" t="s">
        <v>153</v>
      </c>
      <c r="I5" s="37"/>
      <c r="J5" s="39">
        <v>45324</v>
      </c>
      <c r="K5" s="37">
        <v>0</v>
      </c>
      <c r="L5" s="37" t="s">
        <v>128</v>
      </c>
      <c r="M5" s="40">
        <v>1</v>
      </c>
      <c r="O5" s="37"/>
      <c r="P5" s="41"/>
      <c r="Q5" s="42">
        <v>840000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840000</v>
      </c>
      <c r="Y5" s="50">
        <f>IF(NOTA[[#This Row],[JUMLAH]]="","",NOTA[[#This Row],[JUMLAH]]*NOTA[[#This Row],[DISC 1]])</f>
        <v>142800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142800</v>
      </c>
      <c r="AC5" s="50">
        <f>IF(NOTA[[#This Row],[JUMLAH]]="","",NOTA[[#This Row],[JUMLAH]]-NOTA[[#This Row],[DISC]])</f>
        <v>697200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45327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>
        <f ca="1">IF(NOTA[[#This Row],[ID]]="","",COUNTIF(NOTA[ID_H],NOTA[[#This Row],[ID_H]]))</f>
        <v>3</v>
      </c>
      <c r="AM5" s="38">
        <f>IF(NOTA[[#This Row],[TGL.NOTA]]="",IF(NOTA[[#This Row],[SUPPLIER_H]]="","",AM4),MONTH(NOTA[[#This Row],[TGL.NOTA]]))</f>
        <v>2</v>
      </c>
      <c r="AN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R5" s="38" t="e">
        <f>IF(NOTA[[#This Row],[CONCAT4]]="","",_xlfn.IFNA(MATCH(NOTA[[#This Row],[CONCAT4]],[2]!RAW[CONCAT_H],0),FALSE))</f>
        <v>#REF!</v>
      </c>
      <c r="AS5" s="38">
        <f>IF(NOTA[[#This Row],[CONCAT1]]="","",MATCH(NOTA[[#This Row],[CONCAT1]],[3]!db[NB NOTA_C],0))</f>
        <v>1802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PAK (10 BOX)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>
        <v>0</v>
      </c>
      <c r="L6" s="37" t="s">
        <v>154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45327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2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1632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155</v>
      </c>
      <c r="M7" s="40">
        <v>1</v>
      </c>
      <c r="O7" s="37"/>
      <c r="P7" s="41"/>
      <c r="Q7" s="42">
        <v>5616000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5616000</v>
      </c>
      <c r="Y7" s="50">
        <f>IF(NOTA[[#This Row],[JUMLAH]]="","",NOTA[[#This Row],[JUMLAH]]*NOTA[[#This Row],[DISC 1]])</f>
        <v>954720.00000000012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954720.00000000012</v>
      </c>
      <c r="AC7" s="50">
        <f>IF(NOTA[[#This Row],[JUMLAH]]="","",NOTA[[#This Row],[JUMLAH]]-NOTA[[#This Row],[DISC]])</f>
        <v>4661280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45327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2</v>
      </c>
      <c r="AN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1633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3</v>
      </c>
      <c r="E9" s="46">
        <v>45327</v>
      </c>
      <c r="F9" s="37" t="s">
        <v>137</v>
      </c>
      <c r="G9" s="37" t="s">
        <v>109</v>
      </c>
      <c r="H9" s="47" t="s">
        <v>156</v>
      </c>
      <c r="I9" s="37"/>
      <c r="J9" s="39">
        <v>45321</v>
      </c>
      <c r="K9" s="37">
        <v>0</v>
      </c>
      <c r="L9" s="37" t="s">
        <v>157</v>
      </c>
      <c r="M9" s="40">
        <v>1</v>
      </c>
      <c r="N9" s="38">
        <v>60</v>
      </c>
      <c r="O9" s="37" t="s">
        <v>110</v>
      </c>
      <c r="P9" s="41">
        <v>47500</v>
      </c>
      <c r="Q9" s="42"/>
      <c r="R9" s="48" t="s">
        <v>122</v>
      </c>
      <c r="S9" s="49">
        <v>0.05</v>
      </c>
      <c r="T9" s="44">
        <v>0.1</v>
      </c>
      <c r="U9" s="44"/>
      <c r="V9" s="50"/>
      <c r="W9" s="45"/>
      <c r="X9" s="50">
        <f>IF(NOTA[[#This Row],[HARGA/ CTN]]="",NOTA[[#This Row],[JUMLAH_H]],NOTA[[#This Row],[HARGA/ CTN]]*IF(NOTA[[#This Row],[C]]="",0,NOTA[[#This Row],[C]]))</f>
        <v>2850000</v>
      </c>
      <c r="Y9" s="50">
        <f>IF(NOTA[[#This Row],[JUMLAH]]="","",NOTA[[#This Row],[JUMLAH]]*NOTA[[#This Row],[DISC 1]])</f>
        <v>142500</v>
      </c>
      <c r="Z9" s="50">
        <f>IF(NOTA[[#This Row],[JUMLAH]]="","",(NOTA[[#This Row],[JUMLAH]]-NOTA[[#This Row],[DISC 1-]])*NOTA[[#This Row],[DISC 2]])</f>
        <v>270750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413250</v>
      </c>
      <c r="AC9" s="50">
        <f>IF(NOTA[[#This Row],[JUMLAH]]="","",NOTA[[#This Row],[JUMLAH]]-NOTA[[#This Row],[DISC]])</f>
        <v>2436750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9" s="50">
        <f>IF(OR(NOTA[[#This Row],[QTY]]="",NOTA[[#This Row],[HARGA SATUAN]]="",),"",NOTA[[#This Row],[QTY]]*NOTA[[#This Row],[HARGA SATUAN]])</f>
        <v>2850000</v>
      </c>
      <c r="AI9" s="39">
        <f ca="1">IF(NOTA[ID_H]="","",INDEX(NOTA[TANGGAL],MATCH(,INDIRECT(ADDRESS(ROW(NOTA[TANGGAL]),COLUMN(NOTA[TANGGAL]))&amp;":"&amp;ADDRESS(ROW(),COLUMN(NOTA[TANGGAL]))),-1)))</f>
        <v>45327</v>
      </c>
      <c r="AJ9" s="41" t="str">
        <f ca="1">IF(NOTA[[#This Row],[NAMA BARANG]]="","",INDEX(NOTA[SUPPLIER],MATCH(,INDIRECT(ADDRESS(ROW(NOTA[ID]),COLUMN(NOTA[ID]))&amp;":"&amp;ADDRESS(ROW(),COLUMN(NOTA[ID]))),-1)))</f>
        <v>GUNINDO</v>
      </c>
      <c r="AK9" s="41" t="str">
        <f ca="1">IF(NOTA[[#This Row],[ID_H]]="","",IF(NOTA[[#This Row],[FAKTUR]]="",INDIRECT(ADDRESS(ROW()-1,COLUMN())),NOTA[[#This Row],[FAKTUR]]))</f>
        <v>UNTANA</v>
      </c>
      <c r="AL9" s="38">
        <f ca="1">IF(NOTA[[#This Row],[ID]]="","",COUNTIF(NOTA[ID_H],NOTA[[#This Row],[ID_H]]))</f>
        <v>3</v>
      </c>
      <c r="AM9" s="38">
        <f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777</v>
      </c>
      <c r="AT9" s="38" t="b">
        <f>IF(NOTA[[#This Row],[QTY/ CTN]]="","",TRUE)</f>
        <v>1</v>
      </c>
      <c r="AU9" s="38" t="str">
        <f ca="1">IF(NOTA[[#This Row],[ID_H]]="","",IF(NOTA[[#This Row],[Column3]]=TRUE,NOTA[[#This Row],[QTY/ CTN]],INDEX([3]!db[QTY/ CTN],NOTA[[#This Row],[//DB]])))</f>
        <v>60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>
        <v>0</v>
      </c>
      <c r="L10" s="37" t="s">
        <v>158</v>
      </c>
      <c r="M10" s="40">
        <v>1</v>
      </c>
      <c r="N10" s="38">
        <v>60</v>
      </c>
      <c r="O10" s="37" t="s">
        <v>110</v>
      </c>
      <c r="P10" s="41">
        <v>33000</v>
      </c>
      <c r="Q10" s="42"/>
      <c r="R10" s="48" t="s">
        <v>122</v>
      </c>
      <c r="S10" s="49">
        <v>0.05</v>
      </c>
      <c r="T10" s="44">
        <v>0.1</v>
      </c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1980000</v>
      </c>
      <c r="Y10" s="50">
        <f>IF(NOTA[[#This Row],[JUMLAH]]="","",NOTA[[#This Row],[JUMLAH]]*NOTA[[#This Row],[DISC 1]])</f>
        <v>99000</v>
      </c>
      <c r="Z10" s="50">
        <f>IF(NOTA[[#This Row],[JUMLAH]]="","",(NOTA[[#This Row],[JUMLAH]]-NOTA[[#This Row],[DISC 1-]])*NOTA[[#This Row],[DISC 2]])</f>
        <v>188100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287100</v>
      </c>
      <c r="AC10" s="50">
        <f>IF(NOTA[[#This Row],[JUMLAH]]="","",NOTA[[#This Row],[JUMLAH]]-NOTA[[#This Row],[DISC]])</f>
        <v>1692900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0" s="50">
        <f>IF(OR(NOTA[[#This Row],[QTY]]="",NOTA[[#This Row],[HARGA SATUAN]]="",),"",NOTA[[#This Row],[QTY]]*NOTA[[#This Row],[HARGA SATUAN]])</f>
        <v>1980000</v>
      </c>
      <c r="AI10" s="39">
        <f ca="1">IF(NOTA[ID_H]="","",INDEX(NOTA[TANGGAL],MATCH(,INDIRECT(ADDRESS(ROW(NOTA[TANGGAL]),COLUMN(NOTA[TANGGAL]))&amp;":"&amp;ADDRESS(ROW(),COLUMN(NOTA[TANGGAL]))),-1)))</f>
        <v>45327</v>
      </c>
      <c r="AJ10" s="41" t="str">
        <f ca="1">IF(NOTA[[#This Row],[NAMA BARANG]]="","",INDEX(NOTA[SUPPLIER],MATCH(,INDIRECT(ADDRESS(ROW(NOTA[ID]),COLUMN(NOTA[ID]))&amp;":"&amp;ADDRESS(ROW(),COLUMN(NOTA[ID]))),-1)))</f>
        <v>GUNINDO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795</v>
      </c>
      <c r="AT10" s="38" t="b">
        <f>IF(NOTA[[#This Row],[QTY/ CTN]]="","",TRUE)</f>
        <v>1</v>
      </c>
      <c r="AU10" s="38" t="str">
        <f ca="1">IF(NOTA[[#This Row],[ID_H]]="","",IF(NOTA[[#This Row],[Column3]]=TRUE,NOTA[[#This Row],[QTY/ CTN]],INDEX([3]!db[QTY/ CTN],NOTA[[#This Row],[//DB]])))</f>
        <v>60 LSN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>
        <v>0</v>
      </c>
      <c r="L11" s="37" t="s">
        <v>138</v>
      </c>
      <c r="M11" s="40">
        <v>2</v>
      </c>
      <c r="N11" s="38">
        <v>60</v>
      </c>
      <c r="O11" s="37" t="s">
        <v>110</v>
      </c>
      <c r="P11" s="41">
        <v>70000</v>
      </c>
      <c r="Q11" s="42"/>
      <c r="R11" s="48" t="s">
        <v>111</v>
      </c>
      <c r="S11" s="49">
        <v>0.05</v>
      </c>
      <c r="T11" s="44">
        <v>0.1</v>
      </c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4200000</v>
      </c>
      <c r="Y11" s="50">
        <f>IF(NOTA[[#This Row],[JUMLAH]]="","",NOTA[[#This Row],[JUMLAH]]*NOTA[[#This Row],[DISC 1]])</f>
        <v>210000</v>
      </c>
      <c r="Z11" s="50">
        <f>IF(NOTA[[#This Row],[JUMLAH]]="","",(NOTA[[#This Row],[JUMLAH]]-NOTA[[#This Row],[DISC 1-]])*NOTA[[#This Row],[DISC 2]])</f>
        <v>399000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609000</v>
      </c>
      <c r="AC11" s="50">
        <f>IF(NOTA[[#This Row],[JUMLAH]]="","",NOTA[[#This Row],[JUMLAH]]-NOTA[[#This Row],[DISC]])</f>
        <v>3591000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" s="50">
        <f>IF(OR(NOTA[[#This Row],[QTY]]="",NOTA[[#This Row],[HARGA SATUAN]]="",),"",NOTA[[#This Row],[QTY]]*NOTA[[#This Row],[HARGA SATUAN]])</f>
        <v>4200000</v>
      </c>
      <c r="AI11" s="39">
        <f ca="1">IF(NOTA[ID_H]="","",INDEX(NOTA[TANGGAL],MATCH(,INDIRECT(ADDRESS(ROW(NOTA[TANGGAL]),COLUMN(NOTA[TANGGAL]))&amp;":"&amp;ADDRESS(ROW(),COLUMN(NOTA[TANGGAL]))),-1)))</f>
        <v>45327</v>
      </c>
      <c r="AJ11" s="39" t="str">
        <f ca="1">IF(NOTA[[#This Row],[NAMA BARANG]]="","",INDEX(NOTA[SUPPLIER],MATCH(,INDIRECT(ADDRESS(ROW(NOTA[ID]),COLUMN(NOTA[ID]))&amp;":"&amp;ADDRESS(ROW(),COLUMN(NOTA[ID]))),-1)))</f>
        <v>GUNINDO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2193</v>
      </c>
      <c r="AT11" s="38" t="b">
        <f>IF(NOTA[[#This Row],[QTY/ CTN]]="","",TRUE)</f>
        <v>1</v>
      </c>
      <c r="AU11" s="38" t="str">
        <f ca="1">IF(NOTA[[#This Row],[ID_H]]="","",IF(NOTA[[#This Row],[Column3]]=TRUE,NOTA[[#This Row],[QTY/ CTN]],INDEX([3]!db[QTY/ CTN],NOTA[[#This Row],[//DB]])))</f>
        <v>30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39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41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4</v>
      </c>
      <c r="E13" s="46">
        <v>45329</v>
      </c>
      <c r="F13" s="37" t="s">
        <v>159</v>
      </c>
      <c r="G13" s="37" t="s">
        <v>109</v>
      </c>
      <c r="H13" s="47" t="s">
        <v>160</v>
      </c>
      <c r="I13" s="37"/>
      <c r="J13" s="39">
        <v>45329</v>
      </c>
      <c r="K13" s="37"/>
      <c r="L13" s="37" t="s">
        <v>161</v>
      </c>
      <c r="M13" s="40">
        <v>1</v>
      </c>
      <c r="N13" s="38">
        <v>32</v>
      </c>
      <c r="O13" s="37" t="s">
        <v>110</v>
      </c>
      <c r="P13" s="41">
        <v>72000</v>
      </c>
      <c r="Q13" s="42"/>
      <c r="R13" s="48">
        <v>32</v>
      </c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2304000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2304000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3" s="50">
        <f>IF(OR(NOTA[[#This Row],[QTY]]="",NOTA[[#This Row],[HARGA SATUAN]]="",),"",NOTA[[#This Row],[QTY]]*NOTA[[#This Row],[HARGA SATUAN]])</f>
        <v>2304000</v>
      </c>
      <c r="AI13" s="39">
        <f ca="1">IF(NOTA[ID_H]="","",INDEX(NOTA[TANGGAL],MATCH(,INDIRECT(ADDRESS(ROW(NOTA[TANGGAL]),COLUMN(NOTA[TANGGAL]))&amp;":"&amp;ADDRESS(ROW(),COLUMN(NOTA[TANGGAL]))),-1)))</f>
        <v>45329</v>
      </c>
      <c r="AJ13" s="41" t="str">
        <f ca="1">IF(NOTA[[#This Row],[NAMA BARANG]]="","",INDEX(NOTA[SUPPLIER],MATCH(,INDIRECT(ADDRESS(ROW(NOTA[ID]),COLUMN(NOTA[ID]))&amp;":"&amp;ADDRESS(ROW(),COLUMN(NOTA[ID]))),-1)))</f>
        <v>HONGSIAN</v>
      </c>
      <c r="AK13" s="41" t="str">
        <f ca="1">IF(NOTA[[#This Row],[ID_H]]="","",IF(NOTA[[#This Row],[FAKTUR]]="",INDIRECT(ADDRESS(ROW()-1,COLUMN())),NOTA[[#This Row],[FAKTUR]]))</f>
        <v>UNTANA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2</v>
      </c>
      <c r="AN13" s="38" t="str">
        <f>LOWER(SUBSTITUTE(SUBSTITUTE(SUBSTITUTE(SUBSTITUTE(SUBSTITUTE(SUBSTITUTE(SUBSTITUTE(SUBSTITUTE(SUBSTITUTE(NOTA[NAMA BARANG]," ",),".",""),"-",""),"(",""),")",""),",",""),"/",""),"""",""),"+",""))</f>
        <v>pch887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R13" s="38" t="e">
        <f>IF(NOTA[[#This Row],[CONCAT4]]="","",_xlfn.IFNA(MATCH(NOTA[[#This Row],[CONCAT4]],[2]!RAW[CONCAT_H],0),FALSE))</f>
        <v>#REF!</v>
      </c>
      <c r="AS13" s="38" t="e">
        <f>IF(NOTA[[#This Row],[CONCAT1]]="","",MATCH(NOTA[[#This Row],[CONCAT1]],[3]!db[NB NOTA_C],0))</f>
        <v>#N/A</v>
      </c>
      <c r="AT13" s="38" t="b">
        <f>IF(NOTA[[#This Row],[QTY/ CTN]]="","",TRUE)</f>
        <v>1</v>
      </c>
      <c r="AU13" s="38">
        <f ca="1">IF(NOTA[[#This Row],[ID_H]]="","",IF(NOTA[[#This Row],[Column3]]=TRUE,NOTA[[#This Row],[QTY/ CTN]],INDEX([3]!db[QTY/ CTN],NOTA[[#This Row],[//DB]])))</f>
        <v>32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4</v>
      </c>
      <c r="E14" s="46"/>
      <c r="F14" s="37"/>
      <c r="G14" s="37"/>
      <c r="H14" s="47"/>
      <c r="I14" s="37"/>
      <c r="J14" s="39"/>
      <c r="K14" s="37"/>
      <c r="L14" s="37" t="s">
        <v>162</v>
      </c>
      <c r="M14" s="40">
        <v>1</v>
      </c>
      <c r="N14" s="38">
        <v>32</v>
      </c>
      <c r="O14" s="37" t="s">
        <v>110</v>
      </c>
      <c r="P14" s="41">
        <v>79000</v>
      </c>
      <c r="Q14" s="42"/>
      <c r="R14" s="48">
        <v>32</v>
      </c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2528000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2528000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14" s="50">
        <f>IF(OR(NOTA[[#This Row],[QTY]]="",NOTA[[#This Row],[HARGA SATUAN]]="",),"",NOTA[[#This Row],[QTY]]*NOTA[[#This Row],[HARGA SATUAN]])</f>
        <v>2528000</v>
      </c>
      <c r="AI14" s="39">
        <f ca="1">IF(NOTA[ID_H]="","",INDEX(NOTA[TANGGAL],MATCH(,INDIRECT(ADDRESS(ROW(NOTA[TANGGAL]),COLUMN(NOTA[TANGGAL]))&amp;":"&amp;ADDRESS(ROW(),COLUMN(NOTA[TANGGAL]))),-1)))</f>
        <v>45329</v>
      </c>
      <c r="AJ14" s="41" t="str">
        <f ca="1">IF(NOTA[[#This Row],[NAMA BARANG]]="","",INDEX(NOTA[SUPPLIER],MATCH(,INDIRECT(ADDRESS(ROW(NOTA[ID]),COLUMN(NOTA[ID]))&amp;":"&amp;ADDRESS(ROW(),COLUMN(NOTA[ID]))),-1)))</f>
        <v>HONGSIAN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2</v>
      </c>
      <c r="AN14" s="38" t="str">
        <f>LOWER(SUBSTITUTE(SUBSTITUTE(SUBSTITUTE(SUBSTITUTE(SUBSTITUTE(SUBSTITUTE(SUBSTITUTE(SUBSTITUTE(SUBSTITUTE(NOTA[NAMA BARANG]," ",),".",""),"-",""),"(",""),")",""),",",""),"/",""),"""",""),"+",""))</f>
        <v>pch869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b">
        <f>IF(NOTA[[#This Row],[QTY/ CTN]]="","",TRUE)</f>
        <v>1</v>
      </c>
      <c r="AU14" s="38">
        <f ca="1">IF(NOTA[[#This Row],[ID_H]]="","",IF(NOTA[[#This Row],[Column3]]=TRUE,NOTA[[#This Row],[QTY/ CTN]],INDEX([3]!db[QTY/ CTN],NOTA[[#This Row],[//DB]])))</f>
        <v>32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4</v>
      </c>
      <c r="E15" s="46"/>
      <c r="F15" s="37"/>
      <c r="G15" s="37"/>
      <c r="H15" s="47"/>
      <c r="I15" s="37"/>
      <c r="J15" s="39"/>
      <c r="K15" s="37"/>
      <c r="L15" s="37" t="s">
        <v>163</v>
      </c>
      <c r="M15" s="40">
        <v>1</v>
      </c>
      <c r="N15" s="38">
        <v>32</v>
      </c>
      <c r="O15" s="37" t="s">
        <v>110</v>
      </c>
      <c r="P15" s="41">
        <v>76000</v>
      </c>
      <c r="Q15" s="42"/>
      <c r="R15" s="48">
        <v>32</v>
      </c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2432000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2432000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15" s="50">
        <f>IF(OR(NOTA[[#This Row],[QTY]]="",NOTA[[#This Row],[HARGA SATUAN]]="",),"",NOTA[[#This Row],[QTY]]*NOTA[[#This Row],[HARGA SATUAN]])</f>
        <v>2432000</v>
      </c>
      <c r="AI15" s="39">
        <f ca="1">IF(NOTA[ID_H]="","",INDEX(NOTA[TANGGAL],MATCH(,INDIRECT(ADDRESS(ROW(NOTA[TANGGAL]),COLUMN(NOTA[TANGGAL]))&amp;":"&amp;ADDRESS(ROW(),COLUMN(NOTA[TANGGAL]))),-1)))</f>
        <v>45329</v>
      </c>
      <c r="AJ15" s="41" t="str">
        <f ca="1">IF(NOTA[[#This Row],[NAMA BARANG]]="","",INDEX(NOTA[SUPPLIER],MATCH(,INDIRECT(ADDRESS(ROW(NOTA[ID]),COLUMN(NOTA[ID]))&amp;":"&amp;ADDRESS(ROW(),COLUMN(NOTA[ID]))),-1)))</f>
        <v>HONGSIAN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2</v>
      </c>
      <c r="AN15" s="38" t="str">
        <f>LOWER(SUBSTITUTE(SUBSTITUTE(SUBSTITUTE(SUBSTITUTE(SUBSTITUTE(SUBSTITUTE(SUBSTITUTE(SUBSTITUTE(SUBSTITUTE(NOTA[NAMA BARANG]," ",),".",""),"-",""),"(",""),")",""),",",""),"/",""),"""",""),"+",""))</f>
        <v>pch866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e">
        <f>IF(NOTA[[#This Row],[CONCAT1]]="","",MATCH(NOTA[[#This Row],[CONCAT1]],[3]!db[NB NOTA_C],0))</f>
        <v>#N/A</v>
      </c>
      <c r="AT15" s="38" t="b">
        <f>IF(NOTA[[#This Row],[QTY/ CTN]]="","",TRUE)</f>
        <v>1</v>
      </c>
      <c r="AU15" s="38">
        <f ca="1">IF(NOTA[[#This Row],[ID_H]]="","",IF(NOTA[[#This Row],[Column3]]=TRUE,NOTA[[#This Row],[QTY/ CTN]],INDEX([3]!db[QTY/ CTN],NOTA[[#This Row],[//DB]])))</f>
        <v>32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4</v>
      </c>
      <c r="E16" s="46"/>
      <c r="F16" s="37"/>
      <c r="G16" s="37"/>
      <c r="H16" s="47"/>
      <c r="I16" s="37"/>
      <c r="J16" s="39"/>
      <c r="K16" s="37"/>
      <c r="L16" s="37" t="s">
        <v>164</v>
      </c>
      <c r="M16" s="40">
        <v>1</v>
      </c>
      <c r="N16" s="38">
        <v>32</v>
      </c>
      <c r="O16" s="37" t="s">
        <v>110</v>
      </c>
      <c r="P16" s="41">
        <v>82500</v>
      </c>
      <c r="Q16" s="42"/>
      <c r="R16" s="48">
        <v>32</v>
      </c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2640000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2640000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16" s="50">
        <f>IF(OR(NOTA[[#This Row],[QTY]]="",NOTA[[#This Row],[HARGA SATUAN]]="",),"",NOTA[[#This Row],[QTY]]*NOTA[[#This Row],[HARGA SATUAN]])</f>
        <v>2640000</v>
      </c>
      <c r="AI16" s="39">
        <f ca="1">IF(NOTA[ID_H]="","",INDEX(NOTA[TANGGAL],MATCH(,INDIRECT(ADDRESS(ROW(NOTA[TANGGAL]),COLUMN(NOTA[TANGGAL]))&amp;":"&amp;ADDRESS(ROW(),COLUMN(NOTA[TANGGAL]))),-1)))</f>
        <v>45329</v>
      </c>
      <c r="AJ16" s="41" t="str">
        <f ca="1">IF(NOTA[[#This Row],[NAMA BARANG]]="","",INDEX(NOTA[SUPPLIER],MATCH(,INDIRECT(ADDRESS(ROW(NOTA[ID]),COLUMN(NOTA[ID]))&amp;":"&amp;ADDRESS(ROW(),COLUMN(NOTA[ID]))),-1)))</f>
        <v>HONGSIAN</v>
      </c>
      <c r="AK16" s="41" t="str">
        <f ca="1">IF(NOTA[[#This Row],[ID_H]]="","",IF(NOTA[[#This Row],[FAKTUR]]="",INDIRECT(ADDRESS(ROW()-1,COLUMN())),NOTA[[#This Row],[FAKTUR]]))</f>
        <v>UNTANA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2</v>
      </c>
      <c r="AN16" s="38" t="str">
        <f>LOWER(SUBSTITUTE(SUBSTITUTE(SUBSTITUTE(SUBSTITUTE(SUBSTITUTE(SUBSTITUTE(SUBSTITUTE(SUBSTITUTE(SUBSTITUTE(NOTA[NAMA BARANG]," ",),".",""),"-",""),"(",""),")",""),",",""),"/",""),"""",""),"+",""))</f>
        <v>pch466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e">
        <f>IF(NOTA[[#This Row],[CONCAT1]]="","",MATCH(NOTA[[#This Row],[CONCAT1]],[3]!db[NB NOTA_C],0))</f>
        <v>#N/A</v>
      </c>
      <c r="AT16" s="38" t="b">
        <f>IF(NOTA[[#This Row],[QTY/ CTN]]="","",TRUE)</f>
        <v>1</v>
      </c>
      <c r="AU16" s="38">
        <f ca="1">IF(NOTA[[#This Row],[ID_H]]="","",IF(NOTA[[#This Row],[Column3]]=TRUE,NOTA[[#This Row],[QTY/ CTN]],INDEX([3]!db[QTY/ CTN],NOTA[[#This Row],[//DB]])))</f>
        <v>32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5</v>
      </c>
      <c r="E18" s="46">
        <v>45327</v>
      </c>
      <c r="F18" s="37" t="s">
        <v>159</v>
      </c>
      <c r="G18" s="37" t="s">
        <v>109</v>
      </c>
      <c r="H18" s="47" t="s">
        <v>165</v>
      </c>
      <c r="I18" s="37"/>
      <c r="J18" s="39">
        <v>45327</v>
      </c>
      <c r="K18" s="37"/>
      <c r="L18" s="37" t="s">
        <v>166</v>
      </c>
      <c r="M18" s="40"/>
      <c r="N18" s="38">
        <v>32</v>
      </c>
      <c r="O18" s="37" t="s">
        <v>110</v>
      </c>
      <c r="P18" s="41">
        <v>75000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2400000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2400000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8" s="50">
        <f>IF(OR(NOTA[[#This Row],[QTY]]="",NOTA[[#This Row],[HARGA SATUAN]]="",),"",NOTA[[#This Row],[QTY]]*NOTA[[#This Row],[HARGA SATUAN]])</f>
        <v>2400000</v>
      </c>
      <c r="AI18" s="39">
        <f ca="1">IF(NOTA[ID_H]="","",INDEX(NOTA[TANGGAL],MATCH(,INDIRECT(ADDRESS(ROW(NOTA[TANGGAL]),COLUMN(NOTA[TANGGAL]))&amp;":"&amp;ADDRESS(ROW(),COLUMN(NOTA[TANGGAL]))),-1)))</f>
        <v>45327</v>
      </c>
      <c r="AJ18" s="41" t="str">
        <f ca="1">IF(NOTA[[#This Row],[NAMA BARANG]]="","",INDEX(NOTA[SUPPLIER],MATCH(,INDIRECT(ADDRESS(ROW(NOTA[ID]),COLUMN(NOTA[ID]))&amp;":"&amp;ADDRESS(ROW(),COLUMN(NOTA[ID]))),-1)))</f>
        <v>HONGSIAN</v>
      </c>
      <c r="AK18" s="41" t="str">
        <f ca="1">IF(NOTA[[#This Row],[ID_H]]="","",IF(NOTA[[#This Row],[FAKTUR]]="",INDIRECT(ADDRESS(ROW()-1,COLUMN())),NOTA[[#This Row],[FAKTUR]]))</f>
        <v>UNTANA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2</v>
      </c>
      <c r="AN18" s="38" t="str">
        <f>LOWER(SUBSTITUTE(SUBSTITUTE(SUBSTITUTE(SUBSTITUTE(SUBSTITUTE(SUBSTITUTE(SUBSTITUTE(SUBSTITUTE(SUBSTITUTE(NOTA[NAMA BARANG]," ",),".",""),"-",""),"(",""),")",""),",",""),"/",""),"""",""),"+",""))</f>
        <v>pch761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2317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32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5</v>
      </c>
      <c r="E19" s="46"/>
      <c r="F19" s="37"/>
      <c r="G19" s="37"/>
      <c r="H19" s="47"/>
      <c r="I19" s="37"/>
      <c r="J19" s="39"/>
      <c r="K19" s="37"/>
      <c r="L19" s="37" t="s">
        <v>167</v>
      </c>
      <c r="M19" s="40"/>
      <c r="N19" s="38">
        <v>28</v>
      </c>
      <c r="O19" s="37" t="s">
        <v>110</v>
      </c>
      <c r="P19" s="41">
        <v>82000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2296000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2296000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19" s="50">
        <f>IF(OR(NOTA[[#This Row],[QTY]]="",NOTA[[#This Row],[HARGA SATUAN]]="",),"",NOTA[[#This Row],[QTY]]*NOTA[[#This Row],[HARGA SATUAN]])</f>
        <v>2296000</v>
      </c>
      <c r="AI19" s="39">
        <f ca="1">IF(NOTA[ID_H]="","",INDEX(NOTA[TANGGAL],MATCH(,INDIRECT(ADDRESS(ROW(NOTA[TANGGAL]),COLUMN(NOTA[TANGGAL]))&amp;":"&amp;ADDRESS(ROW(),COLUMN(NOTA[TANGGAL]))),-1)))</f>
        <v>45327</v>
      </c>
      <c r="AJ19" s="41" t="str">
        <f ca="1">IF(NOTA[[#This Row],[NAMA BARANG]]="","",INDEX(NOTA[SUPPLIER],MATCH(,INDIRECT(ADDRESS(ROW(NOTA[ID]),COLUMN(NOTA[ID]))&amp;":"&amp;ADDRESS(ROW(),COLUMN(NOTA[ID]))),-1)))</f>
        <v>HONGSIAN</v>
      </c>
      <c r="AK19" s="41" t="str">
        <f ca="1">IF(NOTA[[#This Row],[ID_H]]="","",IF(NOTA[[#This Row],[FAKTUR]]="",INDIRECT(ADDRESS(ROW()-1,COLUMN())),NOTA[[#This Row],[FAKTUR]]))</f>
        <v>UNTANA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pch874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 t="e">
        <f>IF(NOTA[[#This Row],[CONCAT1]]="","",MATCH(NOTA[[#This Row],[CONCAT1]],[3]!db[NB NOTA_C],0))</f>
        <v>#N/A</v>
      </c>
      <c r="AT19" s="38" t="str">
        <f>IF(NOTA[[#This Row],[QTY/ CTN]]="","",TRUE)</f>
        <v/>
      </c>
      <c r="AU19" s="38" t="e">
        <f ca="1">IF(NOTA[[#This Row],[ID_H]]="","",IF(NOTA[[#This Row],[Column3]]=TRUE,NOTA[[#This Row],[QTY/ CTN]],INDEX([3]!db[QTY/ CTN],NOTA[[#This Row],[//DB]])))</f>
        <v>#N/A</v>
      </c>
      <c r="AV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" s="38" t="e">
        <f ca="1">IF(NOTA[[#This Row],[ID_H]]="","",MATCH(NOTA[[#This Row],[NB NOTA_C_QTY]],[4]!db[NB NOTA_C_QTY+F],0))</f>
        <v>#N/A</v>
      </c>
      <c r="AX19" s="53" t="e">
        <f ca="1">IF(NOTA[[#This Row],[NB NOTA_C_QTY]]="","",ROW()-2)</f>
        <v>#N/A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5</v>
      </c>
      <c r="E20" s="46"/>
      <c r="F20" s="37"/>
      <c r="G20" s="37"/>
      <c r="H20" s="47"/>
      <c r="I20" s="37"/>
      <c r="J20" s="39"/>
      <c r="K20" s="37"/>
      <c r="L20" s="37" t="s">
        <v>168</v>
      </c>
      <c r="M20" s="40"/>
      <c r="N20" s="38">
        <v>32</v>
      </c>
      <c r="O20" s="37" t="s">
        <v>110</v>
      </c>
      <c r="P20" s="41">
        <v>82000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2624000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2624000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20" s="50">
        <f>IF(OR(NOTA[[#This Row],[QTY]]="",NOTA[[#This Row],[HARGA SATUAN]]="",),"",NOTA[[#This Row],[QTY]]*NOTA[[#This Row],[HARGA SATUAN]])</f>
        <v>2624000</v>
      </c>
      <c r="AI20" s="39">
        <f ca="1">IF(NOTA[ID_H]="","",INDEX(NOTA[TANGGAL],MATCH(,INDIRECT(ADDRESS(ROW(NOTA[TANGGAL]),COLUMN(NOTA[TANGGAL]))&amp;":"&amp;ADDRESS(ROW(),COLUMN(NOTA[TANGGAL]))),-1)))</f>
        <v>45327</v>
      </c>
      <c r="AJ20" s="41" t="str">
        <f ca="1">IF(NOTA[[#This Row],[NAMA BARANG]]="","",INDEX(NOTA[SUPPLIER],MATCH(,INDIRECT(ADDRESS(ROW(NOTA[ID]),COLUMN(NOTA[ID]))&amp;":"&amp;ADDRESS(ROW(),COLUMN(NOTA[ID]))),-1)))</f>
        <v>HONGSIAN</v>
      </c>
      <c r="AK20" s="41" t="str">
        <f ca="1">IF(NOTA[[#This Row],[ID_H]]="","",IF(NOTA[[#This Row],[FAKTUR]]="",INDIRECT(ADDRESS(ROW()-1,COLUMN())),NOTA[[#This Row],[FAKTUR]]))</f>
        <v>UNTANA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pch797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2319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36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5</v>
      </c>
      <c r="E21" s="46"/>
      <c r="F21" s="37"/>
      <c r="G21" s="37"/>
      <c r="H21" s="47"/>
      <c r="I21" s="37"/>
      <c r="J21" s="39"/>
      <c r="K21" s="37"/>
      <c r="L21" s="37" t="s">
        <v>169</v>
      </c>
      <c r="M21" s="40"/>
      <c r="N21" s="38">
        <v>32</v>
      </c>
      <c r="O21" s="37" t="s">
        <v>110</v>
      </c>
      <c r="P21" s="41">
        <v>84000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2688000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2688000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21" s="50">
        <f>IF(OR(NOTA[[#This Row],[QTY]]="",NOTA[[#This Row],[HARGA SATUAN]]="",),"",NOTA[[#This Row],[QTY]]*NOTA[[#This Row],[HARGA SATUAN]])</f>
        <v>2688000</v>
      </c>
      <c r="AI21" s="39">
        <f ca="1">IF(NOTA[ID_H]="","",INDEX(NOTA[TANGGAL],MATCH(,INDIRECT(ADDRESS(ROW(NOTA[TANGGAL]),COLUMN(NOTA[TANGGAL]))&amp;":"&amp;ADDRESS(ROW(),COLUMN(NOTA[TANGGAL]))),-1)))</f>
        <v>45327</v>
      </c>
      <c r="AJ21" s="41" t="str">
        <f ca="1">IF(NOTA[[#This Row],[NAMA BARANG]]="","",INDEX(NOTA[SUPPLIER],MATCH(,INDIRECT(ADDRESS(ROW(NOTA[ID]),COLUMN(NOTA[ID]))&amp;":"&amp;ADDRESS(ROW(),COLUMN(NOTA[ID]))),-1)))</f>
        <v>HONGSIAN</v>
      </c>
      <c r="AK21" s="41" t="str">
        <f ca="1">IF(NOTA[[#This Row],[ID_H]]="","",IF(NOTA[[#This Row],[FAKTUR]]="",INDIRECT(ADDRESS(ROW()-1,COLUMN())),NOTA[[#This Row],[FAKTUR]]))</f>
        <v>UNTANA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pch762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 t="e">
        <f>IF(NOTA[[#This Row],[CONCAT1]]="","",MATCH(NOTA[[#This Row],[CONCAT1]],[3]!db[NB NOTA_C],0))</f>
        <v>#N/A</v>
      </c>
      <c r="AT21" s="38" t="str">
        <f>IF(NOTA[[#This Row],[QTY/ CTN]]="","",TRUE)</f>
        <v/>
      </c>
      <c r="AU21" s="38" t="e">
        <f ca="1">IF(NOTA[[#This Row],[ID_H]]="","",IF(NOTA[[#This Row],[Column3]]=TRUE,NOTA[[#This Row],[QTY/ CTN]],INDEX([3]!db[QTY/ CTN],NOTA[[#This Row],[//DB]])))</f>
        <v>#N/A</v>
      </c>
      <c r="AV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" s="38" t="e">
        <f ca="1">IF(NOTA[[#This Row],[ID_H]]="","",MATCH(NOTA[[#This Row],[NB NOTA_C_QTY]],[4]!db[NB NOTA_C_QTY+F],0))</f>
        <v>#N/A</v>
      </c>
      <c r="AX21" s="53" t="e">
        <f ca="1">IF(NOTA[[#This Row],[NB NOTA_C_QTY]]="","",ROW()-2)</f>
        <v>#N/A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6</v>
      </c>
      <c r="E23" s="46">
        <v>45327</v>
      </c>
      <c r="F23" s="37" t="s">
        <v>125</v>
      </c>
      <c r="G23" s="37" t="s">
        <v>109</v>
      </c>
      <c r="H23" s="47"/>
      <c r="I23" s="37"/>
      <c r="J23" s="39">
        <v>45323</v>
      </c>
      <c r="K23" s="37"/>
      <c r="L23" s="37" t="s">
        <v>170</v>
      </c>
      <c r="M23" s="40">
        <v>20</v>
      </c>
      <c r="N23" s="38">
        <v>1200</v>
      </c>
      <c r="O23" s="37" t="s">
        <v>110</v>
      </c>
      <c r="P23" s="41">
        <v>9200</v>
      </c>
      <c r="Q23" s="42"/>
      <c r="R23" s="48"/>
      <c r="S23" s="49"/>
      <c r="T23" s="44"/>
      <c r="U23" s="44"/>
      <c r="V23" s="50"/>
      <c r="W23" s="45" t="s">
        <v>171</v>
      </c>
      <c r="X23" s="50">
        <f>IF(NOTA[[#This Row],[HARGA/ CTN]]="",NOTA[[#This Row],[JUMLAH_H]],NOTA[[#This Row],[HARGA/ CTN]]*IF(NOTA[[#This Row],[C]]="",0,NOTA[[#This Row],[C]]))</f>
        <v>11040000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11040000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23" s="50">
        <f>IF(OR(NOTA[[#This Row],[QTY]]="",NOTA[[#This Row],[HARGA SATUAN]]="",),"",NOTA[[#This Row],[QTY]]*NOTA[[#This Row],[HARGA SATUAN]])</f>
        <v>11040000</v>
      </c>
      <c r="AI23" s="39">
        <f ca="1">IF(NOTA[ID_H]="","",INDEX(NOTA[TANGGAL],MATCH(,INDIRECT(ADDRESS(ROW(NOTA[TANGGAL]),COLUMN(NOTA[TANGGAL]))&amp;":"&amp;ADDRESS(ROW(),COLUMN(NOTA[TANGGAL]))),-1)))</f>
        <v>45327</v>
      </c>
      <c r="AJ23" s="41" t="str">
        <f ca="1">IF(NOTA[[#This Row],[NAMA BARANG]]="","",INDEX(NOTA[SUPPLIER],MATCH(,INDIRECT(ADDRESS(ROW(NOTA[ID]),COLUMN(NOTA[ID]))&amp;":"&amp;ADDRESS(ROW(),COLUMN(NOTA[ID]))),-1)))</f>
        <v>GRAFINDO</v>
      </c>
      <c r="AK23" s="41" t="str">
        <f ca="1">IF(NOTA[[#This Row],[ID_H]]="","",IF(NOTA[[#This Row],[FAKTUR]]="",INDIRECT(ADDRESS(ROW()-1,COLUMN())),NOTA[[#This Row],[FAKTUR]]))</f>
        <v>UNTANA</v>
      </c>
      <c r="AL23" s="38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2</v>
      </c>
      <c r="AN23" s="38" t="str">
        <f>LOWER(SUBSTITUTE(SUBSTITUTE(SUBSTITUTE(SUBSTITUTE(SUBSTITUTE(SUBSTITUTE(SUBSTITUTE(SUBSTITUTE(SUBSTITUTE(NOTA[NAMA BARANG]," ",),".",""),"-",""),"(",""),")",""),",",""),"/",""),"""",""),"+",""))</f>
        <v>ac105fputih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R23" s="38" t="e">
        <f>IF(NOTA[[#This Row],[CONCAT4]]="","",_xlfn.IFNA(MATCH(NOTA[[#This Row],[CONCAT4]],[2]!RAW[CONCAT_H],0),FALSE))</f>
        <v>#REF!</v>
      </c>
      <c r="AS23" s="38" t="e">
        <f>IF(NOTA[[#This Row],[CONCAT1]]="","",MATCH(NOTA[[#This Row],[CONCAT1]],[3]!db[NB NOTA_C],0))</f>
        <v>#N/A</v>
      </c>
      <c r="AT23" s="38" t="str">
        <f>IF(NOTA[[#This Row],[QTY/ CTN]]="","",TRUE)</f>
        <v/>
      </c>
      <c r="AU23" s="38" t="e">
        <f ca="1">IF(NOTA[[#This Row],[ID_H]]="","",IF(NOTA[[#This Row],[Column3]]=TRUE,NOTA[[#This Row],[QTY/ CTN]],INDEX([3]!db[QTY/ CTN],NOTA[[#This Row],[//DB]])))</f>
        <v>#N/A</v>
      </c>
      <c r="AV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3" s="38" t="e">
        <f ca="1">IF(NOTA[[#This Row],[ID_H]]="","",MATCH(NOTA[[#This Row],[NB NOTA_C_QTY]],[4]!db[NB NOTA_C_QTY+F],0))</f>
        <v>#N/A</v>
      </c>
      <c r="AX23" s="53" t="e">
        <f ca="1">IF(NOTA[[#This Row],[NB NOTA_C_QTY]]="","",ROW()-2)</f>
        <v>#N/A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7</v>
      </c>
      <c r="E25" s="46">
        <v>45329</v>
      </c>
      <c r="F25" s="37" t="s">
        <v>24</v>
      </c>
      <c r="G25" s="37" t="s">
        <v>23</v>
      </c>
      <c r="H25" s="47" t="s">
        <v>172</v>
      </c>
      <c r="I25" s="37"/>
      <c r="J25" s="39">
        <v>45325</v>
      </c>
      <c r="K25" s="37"/>
      <c r="L25" s="37" t="s">
        <v>173</v>
      </c>
      <c r="M25" s="40">
        <v>1</v>
      </c>
      <c r="N25" s="38">
        <v>144</v>
      </c>
      <c r="O25" s="37" t="s">
        <v>110</v>
      </c>
      <c r="P25" s="41">
        <v>27600</v>
      </c>
      <c r="Q25" s="42"/>
      <c r="R25" s="48" t="s">
        <v>132</v>
      </c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3974400</v>
      </c>
      <c r="Y25" s="50">
        <f>IF(NOTA[[#This Row],[JUMLAH]]="","",NOTA[[#This Row],[JUMLAH]]*NOTA[[#This Row],[DISC 1]])</f>
        <v>496800</v>
      </c>
      <c r="Z25" s="50">
        <f>IF(NOTA[[#This Row],[JUMLAH]]="","",(NOTA[[#This Row],[JUMLAH]]-NOTA[[#This Row],[DISC 1-]])*NOTA[[#This Row],[DISC 2]])</f>
        <v>173880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670680</v>
      </c>
      <c r="AC25" s="50">
        <f>IF(NOTA[[#This Row],[JUMLAH]]="","",NOTA[[#This Row],[JUMLAH]]-NOTA[[#This Row],[DISC]])</f>
        <v>3303720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5" s="50">
        <f>IF(OR(NOTA[[#This Row],[QTY]]="",NOTA[[#This Row],[HARGA SATUAN]]="",),"",NOTA[[#This Row],[QTY]]*NOTA[[#This Row],[HARGA SATUAN]])</f>
        <v>3974400</v>
      </c>
      <c r="AI25" s="39">
        <f ca="1">IF(NOTA[ID_H]="","",INDEX(NOTA[TANGGAL],MATCH(,INDIRECT(ADDRESS(ROW(NOTA[TANGGAL]),COLUMN(NOTA[TANGGAL]))&amp;":"&amp;ADDRESS(ROW(),COLUMN(NOTA[TANGGAL]))),-1)))</f>
        <v>45329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2</v>
      </c>
      <c r="AN2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1063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144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7</v>
      </c>
      <c r="E26" s="46"/>
      <c r="F26" s="37"/>
      <c r="G26" s="37"/>
      <c r="H26" s="47"/>
      <c r="I26" s="37"/>
      <c r="J26" s="39"/>
      <c r="K26" s="37"/>
      <c r="L26" s="37" t="s">
        <v>174</v>
      </c>
      <c r="M26" s="40">
        <v>1</v>
      </c>
      <c r="N26" s="38">
        <v>50</v>
      </c>
      <c r="O26" s="37" t="s">
        <v>115</v>
      </c>
      <c r="P26" s="41">
        <v>34100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1705000</v>
      </c>
      <c r="Y26" s="50">
        <f>IF(NOTA[[#This Row],[JUMLAH]]="","",NOTA[[#This Row],[JUMLAH]]*NOTA[[#This Row],[DISC 1]])</f>
        <v>213125</v>
      </c>
      <c r="Z26" s="50">
        <f>IF(NOTA[[#This Row],[JUMLAH]]="","",(NOTA[[#This Row],[JUMLAH]]-NOTA[[#This Row],[DISC 1-]])*NOTA[[#This Row],[DISC 2]])</f>
        <v>74593.75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287718.75</v>
      </c>
      <c r="AC26" s="50">
        <f>IF(NOTA[[#This Row],[JUMLAH]]="","",NOTA[[#This Row],[JUMLAH]]-NOTA[[#This Row],[DISC]])</f>
        <v>1417281.25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" s="50">
        <f>IF(OR(NOTA[[#This Row],[QTY]]="",NOTA[[#This Row],[HARGA SATUAN]]="",),"",NOTA[[#This Row],[QTY]]*NOTA[[#This Row],[HARGA SATUAN]])</f>
        <v>1705000</v>
      </c>
      <c r="AI26" s="39">
        <f ca="1">IF(NOTA[ID_H]="","",INDEX(NOTA[TANGGAL],MATCH(,INDIRECT(ADDRESS(ROW(NOTA[TANGGAL]),COLUMN(NOTA[TANGGAL]))&amp;":"&amp;ADDRESS(ROW(),COLUMN(NOTA[TANGGAL]))),-1)))</f>
        <v>45329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2</v>
      </c>
      <c r="AN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960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50 BOX (20 PCS)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7</v>
      </c>
      <c r="E27" s="46"/>
      <c r="F27" s="37"/>
      <c r="G27" s="37"/>
      <c r="H27" s="47"/>
      <c r="I27" s="37"/>
      <c r="J27" s="39"/>
      <c r="K27" s="37"/>
      <c r="L27" s="37" t="s">
        <v>176</v>
      </c>
      <c r="M27" s="40">
        <v>1</v>
      </c>
      <c r="N27" s="38">
        <v>192</v>
      </c>
      <c r="O27" s="37" t="s">
        <v>114</v>
      </c>
      <c r="P27" s="41">
        <v>16800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3225600</v>
      </c>
      <c r="Y27" s="50">
        <f>IF(NOTA[[#This Row],[JUMLAH]]="","",NOTA[[#This Row],[JUMLAH]]*NOTA[[#This Row],[DISC 1]])</f>
        <v>403200</v>
      </c>
      <c r="Z27" s="50">
        <f>IF(NOTA[[#This Row],[JUMLAH]]="","",(NOTA[[#This Row],[JUMLAH]]-NOTA[[#This Row],[DISC 1-]])*NOTA[[#This Row],[DISC 2]])</f>
        <v>141120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544320</v>
      </c>
      <c r="AC27" s="50">
        <f>IF(NOTA[[#This Row],[JUMLAH]]="","",NOTA[[#This Row],[JUMLAH]]-NOTA[[#This Row],[DISC]])</f>
        <v>2681280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7" s="50">
        <f>IF(OR(NOTA[[#This Row],[QTY]]="",NOTA[[#This Row],[HARGA SATUAN]]="",),"",NOTA[[#This Row],[QTY]]*NOTA[[#This Row],[HARGA SATUAN]])</f>
        <v>3225600</v>
      </c>
      <c r="AI27" s="39">
        <f ca="1">IF(NOTA[ID_H]="","",INDEX(NOTA[TANGGAL],MATCH(,INDIRECT(ADDRESS(ROW(NOTA[TANGGAL]),COLUMN(NOTA[TANGGAL]))&amp;":"&amp;ADDRESS(ROW(),COLUMN(NOTA[TANGGAL]))),-1)))</f>
        <v>45329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2</v>
      </c>
      <c r="AN27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1071</v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>8 BOX (24 SET)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7</v>
      </c>
      <c r="E28" s="46"/>
      <c r="F28" s="37"/>
      <c r="G28" s="37"/>
      <c r="H28" s="47"/>
      <c r="I28" s="37"/>
      <c r="J28" s="39"/>
      <c r="K28" s="37"/>
      <c r="L28" s="37" t="s">
        <v>175</v>
      </c>
      <c r="M28" s="40">
        <v>1</v>
      </c>
      <c r="N28" s="38">
        <v>20</v>
      </c>
      <c r="O28" s="37" t="s">
        <v>110</v>
      </c>
      <c r="P28" s="41">
        <v>85200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1704000</v>
      </c>
      <c r="Y28" s="50">
        <f>IF(NOTA[[#This Row],[JUMLAH]]="","",NOTA[[#This Row],[JUMLAH]]*NOTA[[#This Row],[DISC 1]])</f>
        <v>213000</v>
      </c>
      <c r="Z28" s="50">
        <f>IF(NOTA[[#This Row],[JUMLAH]]="","",(NOTA[[#This Row],[JUMLAH]]-NOTA[[#This Row],[DISC 1-]])*NOTA[[#This Row],[DISC 2]])</f>
        <v>74550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287550</v>
      </c>
      <c r="AC28" s="50">
        <f>IF(NOTA[[#This Row],[JUMLAH]]="","",NOTA[[#This Row],[JUMLAH]]-NOTA[[#This Row],[DISC]])</f>
        <v>1416450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" s="50">
        <f>IF(OR(NOTA[[#This Row],[QTY]]="",NOTA[[#This Row],[HARGA SATUAN]]="",),"",NOTA[[#This Row],[QTY]]*NOTA[[#This Row],[HARGA SATUAN]])</f>
        <v>1704000</v>
      </c>
      <c r="AI28" s="39">
        <f ca="1">IF(NOTA[ID_H]="","",INDEX(NOTA[TANGGAL],MATCH(,INDIRECT(ADDRESS(ROW(NOTA[TANGGAL]),COLUMN(NOTA[TANGGAL]))&amp;":"&amp;ADDRESS(ROW(),COLUMN(NOTA[TANGGAL]))),-1)))</f>
        <v>45329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2</v>
      </c>
      <c r="AN2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2859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20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8</v>
      </c>
      <c r="E30" s="46"/>
      <c r="F30" s="37" t="s">
        <v>24</v>
      </c>
      <c r="G30" s="37" t="s">
        <v>23</v>
      </c>
      <c r="H30" s="47" t="s">
        <v>177</v>
      </c>
      <c r="I30" s="37"/>
      <c r="J30" s="39">
        <v>45323</v>
      </c>
      <c r="K30" s="37"/>
      <c r="L30" s="37" t="s">
        <v>129</v>
      </c>
      <c r="M30" s="40">
        <v>10</v>
      </c>
      <c r="N30" s="38">
        <v>240</v>
      </c>
      <c r="O30" s="37" t="s">
        <v>113</v>
      </c>
      <c r="P30" s="41">
        <v>19000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4560000</v>
      </c>
      <c r="Y30" s="50">
        <f>IF(NOTA[[#This Row],[JUMLAH]]="","",NOTA[[#This Row],[JUMLAH]]*NOTA[[#This Row],[DISC 1]])</f>
        <v>570000</v>
      </c>
      <c r="Z30" s="50">
        <f>IF(NOTA[[#This Row],[JUMLAH]]="","",(NOTA[[#This Row],[JUMLAH]]-NOTA[[#This Row],[DISC 1-]])*NOTA[[#This Row],[DISC 2]])</f>
        <v>199500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769500</v>
      </c>
      <c r="AC30" s="50">
        <f>IF(NOTA[[#This Row],[JUMLAH]]="","",NOTA[[#This Row],[JUMLAH]]-NOTA[[#This Row],[DISC]])</f>
        <v>3790500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0" s="50">
        <f>IF(OR(NOTA[[#This Row],[QTY]]="",NOTA[[#This Row],[HARGA SATUAN]]="",),"",NOTA[[#This Row],[QTY]]*NOTA[[#This Row],[HARGA SATUAN]])</f>
        <v>4560000</v>
      </c>
      <c r="AI30" s="39">
        <f ca="1">IF(NOTA[ID_H]="","",INDEX(NOTA[TANGGAL],MATCH(,INDIRECT(ADDRESS(ROW(NOTA[TANGGAL]),COLUMN(NOTA[TANGGAL]))&amp;":"&amp;ADDRESS(ROW(),COLUMN(NOTA[TANGGAL]))),-1)))</f>
        <v>45329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>
        <f ca="1">IF(NOTA[[#This Row],[ID]]="","",COUNTIF(NOTA[ID_H],NOTA[[#This Row],[ID_H]]))</f>
        <v>4</v>
      </c>
      <c r="AM30" s="38">
        <f>IF(NOTA[[#This Row],[TGL.NOTA]]="",IF(NOTA[[#This Row],[SUPPLIER_H]]="","",AM29),MONTH(NOTA[[#This Row],[TGL.NOTA]]))</f>
        <v>2</v>
      </c>
      <c r="AN3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2931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24 PCS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8</v>
      </c>
      <c r="E31" s="46"/>
      <c r="F31" s="37"/>
      <c r="G31" s="37"/>
      <c r="H31" s="47"/>
      <c r="I31" s="37"/>
      <c r="J31" s="39"/>
      <c r="K31" s="37"/>
      <c r="L31" s="37" t="s">
        <v>123</v>
      </c>
      <c r="M31" s="40">
        <v>1</v>
      </c>
      <c r="N31" s="38">
        <v>24</v>
      </c>
      <c r="O31" s="37" t="s">
        <v>110</v>
      </c>
      <c r="P31" s="41">
        <v>89400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2145600</v>
      </c>
      <c r="Y31" s="50">
        <f>IF(NOTA[[#This Row],[JUMLAH]]="","",NOTA[[#This Row],[JUMLAH]]*NOTA[[#This Row],[DISC 1]])</f>
        <v>268200</v>
      </c>
      <c r="Z31" s="50">
        <f>IF(NOTA[[#This Row],[JUMLAH]]="","",(NOTA[[#This Row],[JUMLAH]]-NOTA[[#This Row],[DISC 1-]])*NOTA[[#This Row],[DISC 2]])</f>
        <v>93870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362070</v>
      </c>
      <c r="AC31" s="50">
        <f>IF(NOTA[[#This Row],[JUMLAH]]="","",NOTA[[#This Row],[JUMLAH]]-NOTA[[#This Row],[DISC]])</f>
        <v>1783530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1" s="50">
        <f>IF(OR(NOTA[[#This Row],[QTY]]="",NOTA[[#This Row],[HARGA SATUAN]]="",),"",NOTA[[#This Row],[QTY]]*NOTA[[#This Row],[HARGA SATUAN]])</f>
        <v>2145600</v>
      </c>
      <c r="AI31" s="39">
        <f ca="1">IF(NOTA[ID_H]="","",INDEX(NOTA[TANGGAL],MATCH(,INDIRECT(ADDRESS(ROW(NOTA[TANGGAL]),COLUMN(NOTA[TANGGAL]))&amp;":"&amp;ADDRESS(ROW(),COLUMN(NOTA[TANGGAL]))),-1)))</f>
        <v>45329</v>
      </c>
      <c r="AJ31" s="41" t="str">
        <f ca="1">IF(NOTA[[#This Row],[NAMA BARANG]]="","",INDEX(NOTA[SUPPLIER],MATCH(,INDIRECT(ADDRESS(ROW(NOTA[ID]),COLUMN(NOTA[ID]))&amp;":"&amp;ADDRESS(ROW(),COLUMN(NOTA[ID]))),-1)))</f>
        <v>ATALI MAKMUR</v>
      </c>
      <c r="AK31" s="41" t="str">
        <f ca="1">IF(NOTA[[#This Row],[ID_H]]="","",IF(NOTA[[#This Row],[FAKTUR]]="",INDIRECT(ADDRESS(ROW()-1,COLUMN())),NOTA[[#This Row],[FAKTUR]]))</f>
        <v>ARTO MORO</v>
      </c>
      <c r="AL31" s="38" t="str">
        <f ca="1">IF(NOTA[[#This Row],[ID]]="","",COUNTIF(NOTA[ID_H],NOTA[[#This Row],[ID_H]]))</f>
        <v/>
      </c>
      <c r="AM31" s="38">
        <f ca="1">IF(NOTA[[#This Row],[TGL.NOTA]]="",IF(NOTA[[#This Row],[SUPPLIER_H]]="","",AM30),MONTH(NOTA[[#This Row],[TGL.NOTA]]))</f>
        <v>2</v>
      </c>
      <c r="AN3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>
        <f>IF(NOTA[[#This Row],[CONCAT1]]="","",MATCH(NOTA[[#This Row],[CONCAT1]],[3]!db[NB NOTA_C],0))</f>
        <v>2069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24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178</v>
      </c>
      <c r="M32" s="40">
        <v>1</v>
      </c>
      <c r="N32" s="38">
        <v>216</v>
      </c>
      <c r="O32" s="37" t="s">
        <v>113</v>
      </c>
      <c r="P32" s="41">
        <v>4900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1058400</v>
      </c>
      <c r="Y32" s="50">
        <f>IF(NOTA[[#This Row],[JUMLAH]]="","",NOTA[[#This Row],[JUMLAH]]*NOTA[[#This Row],[DISC 1]])</f>
        <v>132300</v>
      </c>
      <c r="Z32" s="50">
        <f>IF(NOTA[[#This Row],[JUMLAH]]="","",(NOTA[[#This Row],[JUMLAH]]-NOTA[[#This Row],[DISC 1-]])*NOTA[[#This Row],[DISC 2]])</f>
        <v>46305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178605</v>
      </c>
      <c r="AC32" s="50">
        <f>IF(NOTA[[#This Row],[JUMLAH]]="","",NOTA[[#This Row],[JUMLAH]]-NOTA[[#This Row],[DISC]])</f>
        <v>879795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32" s="50">
        <f>IF(OR(NOTA[[#This Row],[QTY]]="",NOTA[[#This Row],[HARGA SATUAN]]="",),"",NOTA[[#This Row],[QTY]]*NOTA[[#This Row],[HARGA SATUAN]])</f>
        <v>1058400</v>
      </c>
      <c r="AI32" s="39">
        <f ca="1">IF(NOTA[ID_H]="","",INDEX(NOTA[TANGGAL],MATCH(,INDIRECT(ADDRESS(ROW(NOTA[TANGGAL]),COLUMN(NOTA[TANGGAL]))&amp;":"&amp;ADDRESS(ROW(),COLUMN(NOTA[TANGGAL]))),-1)))</f>
        <v>45329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2</v>
      </c>
      <c r="AN32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2853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18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179</v>
      </c>
      <c r="M33" s="40">
        <v>1</v>
      </c>
      <c r="N33" s="38">
        <v>24</v>
      </c>
      <c r="O33" s="37" t="s">
        <v>110</v>
      </c>
      <c r="P33" s="41">
        <v>162000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3888000</v>
      </c>
      <c r="Y33" s="50">
        <f>IF(NOTA[[#This Row],[JUMLAH]]="","",NOTA[[#This Row],[JUMLAH]]*NOTA[[#This Row],[DISC 1]])</f>
        <v>486000</v>
      </c>
      <c r="Z33" s="50">
        <f>IF(NOTA[[#This Row],[JUMLAH]]="","",(NOTA[[#This Row],[JUMLAH]]-NOTA[[#This Row],[DISC 1-]])*NOTA[[#This Row],[DISC 2]])</f>
        <v>170100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656100</v>
      </c>
      <c r="AC33" s="50">
        <f>IF(NOTA[[#This Row],[JUMLAH]]="","",NOTA[[#This Row],[JUMLAH]]-NOTA[[#This Row],[DISC]])</f>
        <v>3231900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3" s="50">
        <f>IF(OR(NOTA[[#This Row],[QTY]]="",NOTA[[#This Row],[HARGA SATUAN]]="",),"",NOTA[[#This Row],[QTY]]*NOTA[[#This Row],[HARGA SATUAN]])</f>
        <v>3888000</v>
      </c>
      <c r="AI33" s="39">
        <f ca="1">IF(NOTA[ID_H]="","",INDEX(NOTA[TANGGAL],MATCH(,INDIRECT(ADDRESS(ROW(NOTA[TANGGAL]),COLUMN(NOTA[TANGGAL]))&amp;":"&amp;ADDRESS(ROW(),COLUMN(NOTA[TANGGAL]))),-1)))</f>
        <v>45329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2</v>
      </c>
      <c r="AN3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3" s="83" t="s">
        <v>121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793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24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T34" s="44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83" t="s">
        <v>121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9</v>
      </c>
      <c r="E35" s="46"/>
      <c r="F35" s="37" t="s">
        <v>24</v>
      </c>
      <c r="G35" s="37" t="s">
        <v>23</v>
      </c>
      <c r="H35" s="47" t="s">
        <v>180</v>
      </c>
      <c r="I35" s="37"/>
      <c r="J35" s="39">
        <v>45324</v>
      </c>
      <c r="K35" s="37"/>
      <c r="L35" s="37" t="s">
        <v>173</v>
      </c>
      <c r="M35" s="40">
        <v>1</v>
      </c>
      <c r="N35" s="38">
        <v>144</v>
      </c>
      <c r="O35" s="37" t="s">
        <v>110</v>
      </c>
      <c r="P35" s="41">
        <v>27600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3974400</v>
      </c>
      <c r="Y35" s="50">
        <f>IF(NOTA[[#This Row],[JUMLAH]]="","",NOTA[[#This Row],[JUMLAH]]*NOTA[[#This Row],[DISC 1]])</f>
        <v>496800</v>
      </c>
      <c r="Z35" s="50">
        <f>IF(NOTA[[#This Row],[JUMLAH]]="","",(NOTA[[#This Row],[JUMLAH]]-NOTA[[#This Row],[DISC 1-]])*NOTA[[#This Row],[DISC 2]])</f>
        <v>173880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670680</v>
      </c>
      <c r="AC35" s="50">
        <f>IF(NOTA[[#This Row],[JUMLAH]]="","",NOTA[[#This Row],[JUMLAH]]-NOTA[[#This Row],[DISC]])</f>
        <v>3303720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5" s="50">
        <f>IF(OR(NOTA[[#This Row],[QTY]]="",NOTA[[#This Row],[HARGA SATUAN]]="",),"",NOTA[[#This Row],[QTY]]*NOTA[[#This Row],[HARGA SATUAN]])</f>
        <v>3974400</v>
      </c>
      <c r="AI35" s="39">
        <f ca="1">IF(NOTA[ID_H]="","",INDEX(NOTA[TANGGAL],MATCH(,INDIRECT(ADDRESS(ROW(NOTA[TANGGAL]),COLUMN(NOTA[TANGGAL]))&amp;":"&amp;ADDRESS(ROW(),COLUMN(NOTA[TANGGAL]))),-1)))</f>
        <v>45329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>
        <f ca="1">IF(NOTA[[#This Row],[ID]]="","",COUNTIF(NOTA[ID_H],NOTA[[#This Row],[ID_H]]))</f>
        <v>3</v>
      </c>
      <c r="AM35" s="38">
        <f>IF(NOTA[[#This Row],[TGL.NOTA]]="",IF(NOTA[[#This Row],[SUPPLIER_H]]="","",#REF!),MONTH(NOTA[[#This Row],[TGL.NOTA]]))</f>
        <v>2</v>
      </c>
      <c r="AN3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1063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144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9</v>
      </c>
      <c r="E36" s="46"/>
      <c r="F36" s="37"/>
      <c r="G36" s="37"/>
      <c r="H36" s="47"/>
      <c r="I36" s="37"/>
      <c r="J36" s="39"/>
      <c r="K36" s="37"/>
      <c r="L36" s="37" t="s">
        <v>133</v>
      </c>
      <c r="M36" s="40">
        <v>3</v>
      </c>
      <c r="N36" s="38">
        <v>432</v>
      </c>
      <c r="O36" s="37" t="s">
        <v>114</v>
      </c>
      <c r="P36" s="41">
        <v>11900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5140800</v>
      </c>
      <c r="Y36" s="50">
        <f>IF(NOTA[[#This Row],[JUMLAH]]="","",NOTA[[#This Row],[JUMLAH]]*NOTA[[#This Row],[DISC 1]])</f>
        <v>642600</v>
      </c>
      <c r="Z36" s="50">
        <f>IF(NOTA[[#This Row],[JUMLAH]]="","",(NOTA[[#This Row],[JUMLAH]]-NOTA[[#This Row],[DISC 1-]])*NOTA[[#This Row],[DISC 2]])</f>
        <v>224910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867510</v>
      </c>
      <c r="AC36" s="50">
        <f>IF(NOTA[[#This Row],[JUMLAH]]="","",NOTA[[#This Row],[JUMLAH]]-NOTA[[#This Row],[DISC]])</f>
        <v>4273290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6" s="50">
        <f>IF(OR(NOTA[[#This Row],[QTY]]="",NOTA[[#This Row],[HARGA SATUAN]]="",),"",NOTA[[#This Row],[QTY]]*NOTA[[#This Row],[HARGA SATUAN]])</f>
        <v>5140800</v>
      </c>
      <c r="AI36" s="39">
        <f ca="1">IF(NOTA[ID_H]="","",INDEX(NOTA[TANGGAL],MATCH(,INDIRECT(ADDRESS(ROW(NOTA[TANGGAL]),COLUMN(NOTA[TANGGAL]))&amp;":"&amp;ADDRESS(ROW(),COLUMN(NOTA[TANGGAL]))),-1)))</f>
        <v>45329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2</v>
      </c>
      <c r="AN3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2186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12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9</v>
      </c>
      <c r="E37" s="46"/>
      <c r="F37" s="37"/>
      <c r="G37" s="37"/>
      <c r="H37" s="47"/>
      <c r="I37" s="37"/>
      <c r="J37" s="39"/>
      <c r="K37" s="37"/>
      <c r="L37" s="37" t="s">
        <v>134</v>
      </c>
      <c r="M37" s="40">
        <v>4</v>
      </c>
      <c r="N37" s="38">
        <v>192</v>
      </c>
      <c r="O37" s="37" t="s">
        <v>114</v>
      </c>
      <c r="P37" s="41">
        <v>29600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5683200</v>
      </c>
      <c r="Y37" s="50">
        <f>IF(NOTA[[#This Row],[JUMLAH]]="","",NOTA[[#This Row],[JUMLAH]]*NOTA[[#This Row],[DISC 1]])</f>
        <v>710400</v>
      </c>
      <c r="Z37" s="50">
        <f>IF(NOTA[[#This Row],[JUMLAH]]="","",(NOTA[[#This Row],[JUMLAH]]-NOTA[[#This Row],[DISC 1-]])*NOTA[[#This Row],[DISC 2]])</f>
        <v>248640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959040</v>
      </c>
      <c r="AC37" s="50">
        <f>IF(NOTA[[#This Row],[JUMLAH]]="","",NOTA[[#This Row],[JUMLAH]]-NOTA[[#This Row],[DISC]])</f>
        <v>4724160</v>
      </c>
      <c r="AD37" s="50"/>
      <c r="AE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7" s="50">
        <f>IF(OR(NOTA[[#This Row],[QTY]]="",NOTA[[#This Row],[HARGA SATUAN]]="",),"",NOTA[[#This Row],[QTY]]*NOTA[[#This Row],[HARGA SATUAN]])</f>
        <v>5683200</v>
      </c>
      <c r="AI37" s="39">
        <f ca="1">IF(NOTA[ID_H]="","",INDEX(NOTA[TANGGAL],MATCH(,INDIRECT(ADDRESS(ROW(NOTA[TANGGAL]),COLUMN(NOTA[TANGGAL]))&amp;":"&amp;ADDRESS(ROW(),COLUMN(NOTA[TANGGAL]))),-1)))</f>
        <v>45329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2</v>
      </c>
      <c r="AN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2188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8 BOX (6 SET)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F38" s="37"/>
      <c r="G38" s="37"/>
      <c r="H38" s="47"/>
      <c r="I38" s="37"/>
      <c r="J38" s="39"/>
      <c r="K38" s="37"/>
      <c r="L38" s="37"/>
      <c r="M38" s="40"/>
      <c r="O38" s="37"/>
      <c r="P38" s="41"/>
      <c r="Q38" s="42"/>
      <c r="R38" s="48"/>
      <c r="S38" s="49"/>
      <c r="T38" s="44"/>
      <c r="U38" s="44"/>
      <c r="V38" s="50"/>
      <c r="W38" s="45"/>
      <c r="X38" s="50" t="str">
        <f>IF(NOTA[[#This Row],[HARGA/ CTN]]="",NOTA[[#This Row],[JUMLAH_H]],NOTA[[#This Row],[HARGA/ CTN]]*IF(NOTA[[#This Row],[C]]="",0,NOTA[[#This Row],[C]]))</f>
        <v/>
      </c>
      <c r="Y38" s="50" t="str">
        <f>IF(NOTA[[#This Row],[JUMLAH]]="","",NOTA[[#This Row],[JUMLAH]]*NOTA[[#This Row],[DISC 1]])</f>
        <v/>
      </c>
      <c r="Z38" s="50" t="str">
        <f>IF(NOTA[[#This Row],[JUMLAH]]="","",(NOTA[[#This Row],[JUMLAH]]-NOTA[[#This Row],[DISC 1-]])*NOTA[[#This Row],[DISC 2]])</f>
        <v/>
      </c>
      <c r="AA38" s="50" t="str">
        <f>IF(NOTA[[#This Row],[JUMLAH]]="","",(NOTA[[#This Row],[JUMLAH]]-NOTA[[#This Row],[DISC 1-]]-NOTA[[#This Row],[DISC 2-]])*NOTA[[#This Row],[DISC 3]])</f>
        <v/>
      </c>
      <c r="AB38" s="50" t="str">
        <f>IF(NOTA[[#This Row],[JUMLAH]]="","",NOTA[[#This Row],[DISC 1-]]+NOTA[[#This Row],[DISC 2-]]+NOTA[[#This Row],[DISC 3-]])</f>
        <v/>
      </c>
      <c r="AC38" s="50" t="str">
        <f>IF(NOTA[[#This Row],[JUMLAH]]="","",NOTA[[#This Row],[JUMLAH]]-NOTA[[#This Row],[DISC]])</f>
        <v/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" s="50" t="str">
        <f>IF(OR(NOTA[[#This Row],[QTY]]="",NOTA[[#This Row],[HARGA SATUAN]]="",),"",NOTA[[#This Row],[QTY]]*NOTA[[#This Row],[HARGA SATUAN]])</f>
        <v/>
      </c>
      <c r="AI38" s="39" t="str">
        <f ca="1">IF(NOTA[ID_H]="","",INDEX(NOTA[TANGGAL],MATCH(,INDIRECT(ADDRESS(ROW(NOTA[TANGGAL]),COLUMN(NOTA[TANGGAL]))&amp;":"&amp;ADDRESS(ROW(),COLUMN(NOTA[TANGGAL]))),-1)))</f>
        <v/>
      </c>
      <c r="AJ38" s="41" t="str">
        <f ca="1">IF(NOTA[[#This Row],[NAMA BARANG]]="","",INDEX(NOTA[SUPPLIER],MATCH(,INDIRECT(ADDRESS(ROW(NOTA[ID]),COLUMN(NOTA[ID]))&amp;":"&amp;ADDRESS(ROW(),COLUMN(NOTA[ID]))),-1)))</f>
        <v/>
      </c>
      <c r="AK38" s="41" t="str">
        <f ca="1">IF(NOTA[[#This Row],[ID_H]]="","",IF(NOTA[[#This Row],[FAKTUR]]="",INDIRECT(ADDRESS(ROW()-1,COLUMN())),NOTA[[#This Row],[FAKTUR]]))</f>
        <v/>
      </c>
      <c r="AL38" s="38" t="str">
        <f ca="1">IF(NOTA[[#This Row],[ID]]="","",COUNTIF(NOTA[ID_H],NOTA[[#This Row],[ID_H]]))</f>
        <v/>
      </c>
      <c r="AM38" s="38" t="str">
        <f ca="1">IF(NOTA[[#This Row],[TGL.NOTA]]="",IF(NOTA[[#This Row],[SUPPLIER_H]]="","",AM37),MONTH(NOTA[[#This Row],[TGL.NOTA]]))</f>
        <v/>
      </c>
      <c r="AN38" s="38" t="str">
        <f>LOWER(SUBSTITUTE(SUBSTITUTE(SUBSTITUTE(SUBSTITUTE(SUBSTITUTE(SUBSTITUTE(SUBSTITUTE(SUBSTITUTE(SUBSTITUTE(NOTA[NAMA BARANG]," ",),".",""),"-",""),"(",""),")",""),",",""),"/",""),"""",""),"+",""))</f>
        <v/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 t="str">
        <f>IF(NOTA[[#This Row],[CONCAT1]]="","",MATCH(NOTA[[#This Row],[CONCAT1]],[3]!db[NB NOTA_C],0))</f>
        <v/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/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" s="38" t="str">
        <f ca="1">IF(NOTA[[#This Row],[ID_H]]="","",MATCH(NOTA[[#This Row],[NB NOTA_C_QTY]],[4]!db[NB NOTA_C_QTY+F],0))</f>
        <v/>
      </c>
      <c r="AX38" s="53" t="str">
        <f ca="1">IF(NOTA[[#This Row],[NB NOTA_C_QTY]]="","",ROW()-2)</f>
        <v/>
      </c>
    </row>
    <row r="39" spans="1:50" s="38" customFormat="1" ht="20.100000000000001" customHeight="1" x14ac:dyDescent="0.25">
      <c r="A39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39" s="38" t="e">
        <f ca="1">IF(NOTA[[#This Row],[ID_P]]="","",MATCH(NOTA[[#This Row],[ID_P]],[1]!B_MSK[N_ID],0))</f>
        <v>#REF!</v>
      </c>
      <c r="D39" s="38">
        <f ca="1">IF(NOTA[[#This Row],[NAMA BARANG]]="","",INDEX(NOTA[ID],MATCH(,INDIRECT(ADDRESS(ROW(NOTA[ID]),COLUMN(NOTA[ID]))&amp;":"&amp;ADDRESS(ROW(),COLUMN(NOTA[ID]))),-1)))</f>
        <v>10</v>
      </c>
      <c r="E39" s="46">
        <v>45329</v>
      </c>
      <c r="F39" s="37" t="s">
        <v>181</v>
      </c>
      <c r="G39" s="37" t="s">
        <v>109</v>
      </c>
      <c r="H39" s="47"/>
      <c r="I39" s="37"/>
      <c r="J39" s="39">
        <v>45320</v>
      </c>
      <c r="K39" s="37"/>
      <c r="L39" s="37" t="s">
        <v>182</v>
      </c>
      <c r="M39" s="40">
        <v>20</v>
      </c>
      <c r="N39" s="38">
        <v>200</v>
      </c>
      <c r="O39" s="37" t="s">
        <v>113</v>
      </c>
      <c r="P39" s="41">
        <v>60000</v>
      </c>
      <c r="Q39" s="42"/>
      <c r="R39" s="48"/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12000000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12000000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" s="50">
        <f>IF(OR(NOTA[[#This Row],[QTY]]="",NOTA[[#This Row],[HARGA SATUAN]]="",),"",NOTA[[#This Row],[QTY]]*NOTA[[#This Row],[HARGA SATUAN]])</f>
        <v>12000000</v>
      </c>
      <c r="AI39" s="39">
        <f ca="1">IF(NOTA[ID_H]="","",INDEX(NOTA[TANGGAL],MATCH(,INDIRECT(ADDRESS(ROW(NOTA[TANGGAL]),COLUMN(NOTA[TANGGAL]))&amp;":"&amp;ADDRESS(ROW(),COLUMN(NOTA[TANGGAL]))),-1)))</f>
        <v>45329</v>
      </c>
      <c r="AJ39" s="41" t="str">
        <f ca="1">IF(NOTA[[#This Row],[NAMA BARANG]]="","",INDEX(NOTA[SUPPLIER],MATCH(,INDIRECT(ADDRESS(ROW(NOTA[ID]),COLUMN(NOTA[ID]))&amp;":"&amp;ADDRESS(ROW(),COLUMN(NOTA[ID]))),-1)))</f>
        <v>PELNA INDONESIA</v>
      </c>
      <c r="AK39" s="41" t="str">
        <f ca="1">IF(NOTA[[#This Row],[ID_H]]="","",IF(NOTA[[#This Row],[FAKTUR]]="",INDIRECT(ADDRESS(ROW()-1,COLUMN())),NOTA[[#This Row],[FAKTUR]]))</f>
        <v>UNTANA</v>
      </c>
      <c r="AL39" s="38">
        <f ca="1">IF(NOTA[[#This Row],[ID]]="","",COUNTIF(NOTA[ID_H],NOTA[[#This Row],[ID_H]]))</f>
        <v>2</v>
      </c>
      <c r="AM39" s="38">
        <f>IF(NOTA[[#This Row],[TGL.NOTA]]="",IF(NOTA[[#This Row],[SUPPLIER_H]]="","",#REF!),MONTH(NOTA[[#This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R39" s="38" t="e">
        <f>IF(NOTA[[#This Row],[CONCAT4]]="","",_xlfn.IFNA(MATCH(NOTA[[#This Row],[CONCAT4]],[2]!RAW[CONCAT_H],0),FALSE))</f>
        <v>#REF!</v>
      </c>
      <c r="AS39" s="38">
        <f>IF(NOTA[[#This Row],[CONCAT1]]="","",MATCH(NOTA[[#This Row],[CONCAT1]],[3]!db[NB NOTA_C],0))</f>
        <v>2425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182</v>
      </c>
      <c r="M40" s="40">
        <v>1</v>
      </c>
      <c r="N40" s="38">
        <v>10</v>
      </c>
      <c r="O40" s="37" t="s">
        <v>113</v>
      </c>
      <c r="P40" s="41"/>
      <c r="Q40" s="42"/>
      <c r="R40" s="48"/>
      <c r="S40" s="49"/>
      <c r="T40" s="44"/>
      <c r="U40" s="44"/>
      <c r="V40" s="50"/>
      <c r="W40" s="45" t="s">
        <v>183</v>
      </c>
      <c r="X40" s="50" t="str">
        <f>IF(NOTA[[#This Row],[HARGA/ CTN]]="",NOTA[[#This Row],[JUMLAH_H]],NOTA[[#This Row],[HARGA/ CTN]]*IF(NOTA[[#This Row],[C]]="",0,NOTA[[#This Row],[C]]))</f>
        <v/>
      </c>
      <c r="Y40" s="50" t="str">
        <f>IF(NOTA[[#This Row],[JUMLAH]]="","",NOTA[[#This Row],[JUMLAH]]*NOTA[[#This Row],[DISC 1]])</f>
        <v/>
      </c>
      <c r="Z40" s="50" t="str">
        <f>IF(NOTA[[#This Row],[JUMLAH]]="","",(NOTA[[#This Row],[JUMLAH]]-NOTA[[#This Row],[DISC 1-]])*NOTA[[#This Row],[DISC 2]])</f>
        <v/>
      </c>
      <c r="AA40" s="50" t="str">
        <f>IF(NOTA[[#This Row],[JUMLAH]]="","",(NOTA[[#This Row],[JUMLAH]]-NOTA[[#This Row],[DISC 1-]]-NOTA[[#This Row],[DISC 2-]])*NOTA[[#This Row],[DISC 3]])</f>
        <v/>
      </c>
      <c r="AB40" s="50" t="str">
        <f>IF(NOTA[[#This Row],[JUMLAH]]="","",NOTA[[#This Row],[DISC 1-]]+NOTA[[#This Row],[DISC 2-]]+NOTA[[#This Row],[DISC 3-]])</f>
        <v/>
      </c>
      <c r="AC40" s="50" t="str">
        <f>IF(NOTA[[#This Row],[JUMLAH]]="","",NOTA[[#This Row],[JUMLAH]]-NOTA[[#This Row],[DISC]])</f>
        <v/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45329</v>
      </c>
      <c r="AJ40" s="41" t="str">
        <f ca="1">IF(NOTA[[#This Row],[NAMA BARANG]]="","",INDEX(NOTA[SUPPLIER],MATCH(,INDIRECT(ADDRESS(ROW(NOTA[ID]),COLUMN(NOTA[ID]))&amp;":"&amp;ADDRESS(ROW(),COLUMN(NOTA[ID]))),-1)))</f>
        <v>PELNA INDONESIA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 t="e">
        <f ca="1">IF(NOTA[[#This Row],[TGL.NOTA]]="",IF(NOTA[[#This Row],[SUPPLIER_H]]="","",#REF!),MONTH(NOTA[[#This Row],[TGL.NOTA]]))</f>
        <v>#REF!</v>
      </c>
      <c r="AN4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2425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11</v>
      </c>
      <c r="E42" s="46"/>
      <c r="F42" s="37" t="s">
        <v>112</v>
      </c>
      <c r="G42" s="37" t="s">
        <v>109</v>
      </c>
      <c r="H42" s="47"/>
      <c r="I42" s="37"/>
      <c r="J42" s="39">
        <v>45329</v>
      </c>
      <c r="K42" s="37"/>
      <c r="L42" s="37" t="s">
        <v>140</v>
      </c>
      <c r="M42" s="40"/>
      <c r="N42" s="38">
        <v>8</v>
      </c>
      <c r="O42" s="37" t="s">
        <v>110</v>
      </c>
      <c r="P42" s="41">
        <v>180000</v>
      </c>
      <c r="Q42" s="42"/>
      <c r="R42" s="48"/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1440000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1440000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1440000</v>
      </c>
      <c r="AI42" s="39">
        <f ca="1">IF(NOTA[ID_H]="","",INDEX(NOTA[TANGGAL],MATCH(,INDIRECT(ADDRESS(ROW(NOTA[TANGGAL]),COLUMN(NOTA[TANGGAL]))&amp;":"&amp;ADDRESS(ROW(),COLUMN(NOTA[TANGGAL]))),-1)))</f>
        <v>45329</v>
      </c>
      <c r="AJ42" s="41" t="str">
        <f ca="1">IF(NOTA[[#This Row],[NAMA BARANG]]="","",INDEX(NOTA[SUPPLIER],MATCH(,INDIRECT(ADDRESS(ROW(NOTA[ID]),COLUMN(NOTA[ID]))&amp;":"&amp;ADDRESS(ROW(),COLUMN(NOTA[ID]))),-1)))</f>
        <v>COMBI</v>
      </c>
      <c r="AK42" s="41" t="str">
        <f ca="1">IF(NOTA[[#This Row],[ID_H]]="","",IF(NOTA[[#This Row],[FAKTUR]]="",INDIRECT(ADDRESS(ROW()-1,COLUMN())),NOTA[[#This Row],[FAKTUR]]))</f>
        <v>UNTANA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2</v>
      </c>
      <c r="AN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854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8 LSN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11</v>
      </c>
      <c r="E43" s="46"/>
      <c r="F43" s="37"/>
      <c r="G43" s="37"/>
      <c r="H43" s="47"/>
      <c r="I43" s="37"/>
      <c r="J43" s="39"/>
      <c r="K43" s="37"/>
      <c r="L43" s="37" t="s">
        <v>118</v>
      </c>
      <c r="M43" s="40"/>
      <c r="N43" s="38">
        <v>8</v>
      </c>
      <c r="O43" s="37" t="s">
        <v>110</v>
      </c>
      <c r="P43" s="41">
        <v>195000</v>
      </c>
      <c r="Q43" s="42"/>
      <c r="R43" s="48"/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1560000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1560000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3" s="50">
        <f>IF(OR(NOTA[[#This Row],[QTY]]="",NOTA[[#This Row],[HARGA SATUAN]]="",),"",NOTA[[#This Row],[QTY]]*NOTA[[#This Row],[HARGA SATUAN]])</f>
        <v>1560000</v>
      </c>
      <c r="AI43" s="39">
        <f ca="1">IF(NOTA[ID_H]="","",INDEX(NOTA[TANGGAL],MATCH(,INDIRECT(ADDRESS(ROW(NOTA[TANGGAL]),COLUMN(NOTA[TANGGAL]))&amp;":"&amp;ADDRESS(ROW(),COLUMN(NOTA[TANGGAL]))),-1)))</f>
        <v>45329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2</v>
      </c>
      <c r="AN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862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12</v>
      </c>
      <c r="E45" s="46"/>
      <c r="F45" s="37" t="s">
        <v>22</v>
      </c>
      <c r="G45" s="37" t="s">
        <v>23</v>
      </c>
      <c r="H45" s="47" t="s">
        <v>184</v>
      </c>
      <c r="I45" s="37"/>
      <c r="J45" s="39">
        <v>45327</v>
      </c>
      <c r="K45" s="37">
        <v>0</v>
      </c>
      <c r="L45" s="37" t="s">
        <v>185</v>
      </c>
      <c r="M45" s="40">
        <v>1</v>
      </c>
      <c r="O45" s="37"/>
      <c r="P45" s="41"/>
      <c r="Q45" s="42">
        <v>1464000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1464000</v>
      </c>
      <c r="Y45" s="50">
        <f>IF(NOTA[[#This Row],[JUMLAH]]="","",NOTA[[#This Row],[JUMLAH]]*NOTA[[#This Row],[DISC 1]])</f>
        <v>248880.00000000003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248880.00000000003</v>
      </c>
      <c r="AC45" s="50">
        <f>IF(NOTA[[#This Row],[JUMLAH]]="","",NOTA[[#This Row],[JUMLAH]]-NOTA[[#This Row],[DISC]])</f>
        <v>1215120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45329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6</v>
      </c>
      <c r="AM45" s="38">
        <f>IF(NOTA[[#This Row],[TGL.NOTA]]="",IF(NOTA[[#This Row],[SUPPLIER_H]]="","",AM44),MONTH(NOTA[[#This Row],[TGL.NOTA]]))</f>
        <v>2</v>
      </c>
      <c r="AN45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1686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48 BOX (10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12</v>
      </c>
      <c r="E46" s="46"/>
      <c r="F46" s="37"/>
      <c r="G46" s="37"/>
      <c r="H46" s="47"/>
      <c r="I46" s="37"/>
      <c r="J46" s="39"/>
      <c r="K46" s="37">
        <v>0</v>
      </c>
      <c r="L46" s="37" t="s">
        <v>131</v>
      </c>
      <c r="M46" s="40">
        <v>1</v>
      </c>
      <c r="O46" s="37"/>
      <c r="P46" s="41"/>
      <c r="Q46" s="42">
        <v>1380000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1380000</v>
      </c>
      <c r="Y46" s="50">
        <f>IF(NOTA[[#This Row],[JUMLAH]]="","",NOTA[[#This Row],[JUMLAH]]*NOTA[[#This Row],[DISC 1]])</f>
        <v>234600.00000000003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234600.00000000003</v>
      </c>
      <c r="AC46" s="50">
        <f>IF(NOTA[[#This Row],[JUMLAH]]="","",NOTA[[#This Row],[JUMLAH]]-NOTA[[#This Row],[DISC]])</f>
        <v>1145400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45329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2</v>
      </c>
      <c r="AN46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1511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20 GRS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12</v>
      </c>
      <c r="E47" s="46"/>
      <c r="F47" s="37"/>
      <c r="G47" s="37"/>
      <c r="H47" s="47"/>
      <c r="I47" s="37"/>
      <c r="J47" s="39"/>
      <c r="K47" s="37"/>
      <c r="L47" s="37" t="s">
        <v>116</v>
      </c>
      <c r="M47" s="40">
        <v>1</v>
      </c>
      <c r="O47" s="37"/>
      <c r="P47" s="41"/>
      <c r="Q47" s="42">
        <v>1200000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1200000</v>
      </c>
      <c r="Y47" s="50">
        <f>IF(NOTA[[#This Row],[JUMLAH]]="","",NOTA[[#This Row],[JUMLAH]]*NOTA[[#This Row],[DISC 1]])</f>
        <v>204000.00000000003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204000.00000000003</v>
      </c>
      <c r="AC47" s="50">
        <f>IF(NOTA[[#This Row],[JUMLAH]]="","",NOTA[[#This Row],[JUMLAH]]-NOTA[[#This Row],[DISC]])</f>
        <v>996000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45329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2</v>
      </c>
      <c r="AN47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1512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10 GRS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12</v>
      </c>
      <c r="E48" s="46"/>
      <c r="F48" s="37"/>
      <c r="G48" s="37"/>
      <c r="H48" s="47"/>
      <c r="I48" s="37"/>
      <c r="J48" s="39"/>
      <c r="K48" s="37">
        <v>0</v>
      </c>
      <c r="L48" s="37" t="s">
        <v>135</v>
      </c>
      <c r="M48" s="40">
        <v>1</v>
      </c>
      <c r="O48" s="37"/>
      <c r="P48" s="41"/>
      <c r="Q48" s="42">
        <v>900000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900000</v>
      </c>
      <c r="Y48" s="50">
        <f>IF(NOTA[[#This Row],[JUMLAH]]="","",NOTA[[#This Row],[JUMLAH]]*NOTA[[#This Row],[DISC 1]])</f>
        <v>153000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153000</v>
      </c>
      <c r="AC48" s="50">
        <f>IF(NOTA[[#This Row],[JUMLAH]]="","",NOTA[[#This Row],[JUMLAH]]-NOTA[[#This Row],[DISC]])</f>
        <v>747000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45329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2</v>
      </c>
      <c r="AN4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1513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 GRS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/>
      <c r="G49" s="37"/>
      <c r="H49" s="47"/>
      <c r="I49" s="37"/>
      <c r="J49" s="39"/>
      <c r="K49" s="37"/>
      <c r="L49" s="37" t="s">
        <v>186</v>
      </c>
      <c r="M49" s="40">
        <v>1</v>
      </c>
      <c r="O49" s="37"/>
      <c r="P49" s="41"/>
      <c r="Q49" s="42">
        <v>1548000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1548000</v>
      </c>
      <c r="Y49" s="50">
        <f>IF(NOTA[[#This Row],[JUMLAH]]="","",NOTA[[#This Row],[JUMLAH]]*NOTA[[#This Row],[DISC 1]])</f>
        <v>263160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263160</v>
      </c>
      <c r="AC49" s="50">
        <f>IF(NOTA[[#This Row],[JUMLAH]]="","",NOTA[[#This Row],[JUMLAH]]-NOTA[[#This Row],[DISC]])</f>
        <v>1284840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45329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2</v>
      </c>
      <c r="AN49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1515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72 BOX (6 PCS)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12</v>
      </c>
      <c r="E50" s="46"/>
      <c r="F50" s="37"/>
      <c r="G50" s="37"/>
      <c r="H50" s="47"/>
      <c r="I50" s="37"/>
      <c r="J50" s="39"/>
      <c r="K50" s="37">
        <v>0</v>
      </c>
      <c r="L50" s="37" t="s">
        <v>187</v>
      </c>
      <c r="M50" s="40">
        <v>2</v>
      </c>
      <c r="O50" s="37"/>
      <c r="P50" s="41"/>
      <c r="Q50" s="42">
        <v>1164000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2328000</v>
      </c>
      <c r="Y50" s="50">
        <f>IF(NOTA[[#This Row],[JUMLAH]]="","",NOTA[[#This Row],[JUMLAH]]*NOTA[[#This Row],[DISC 1]])</f>
        <v>395760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395760</v>
      </c>
      <c r="AC50" s="50">
        <f>IF(NOTA[[#This Row],[JUMLAH]]="","",NOTA[[#This Row],[JUMLAH]]-NOTA[[#This Row],[DISC]])</f>
        <v>1932240</v>
      </c>
      <c r="AD50" s="50"/>
      <c r="AE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45329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2</v>
      </c>
      <c r="AN50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1761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24 PCS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F51" s="37"/>
      <c r="G51" s="37"/>
      <c r="H51" s="47"/>
      <c r="I51" s="37"/>
      <c r="J51" s="39"/>
      <c r="K51" s="37"/>
      <c r="L51" s="37"/>
      <c r="M51" s="40"/>
      <c r="O51" s="37"/>
      <c r="P51" s="41"/>
      <c r="Q51" s="42"/>
      <c r="R51" s="48"/>
      <c r="S51" s="49"/>
      <c r="T51" s="44"/>
      <c r="U51" s="44"/>
      <c r="V51" s="50"/>
      <c r="W51" s="45"/>
      <c r="X51" s="50" t="str">
        <f>IF(NOTA[[#This Row],[HARGA/ CTN]]="",NOTA[[#This Row],[JUMLAH_H]],NOTA[[#This Row],[HARGA/ CTN]]*IF(NOTA[[#This Row],[C]]="",0,NOTA[[#This Row],[C]]))</f>
        <v/>
      </c>
      <c r="Y51" s="50" t="str">
        <f>IF(NOTA[[#This Row],[JUMLAH]]="","",NOTA[[#This Row],[JUMLAH]]*NOTA[[#This Row],[DISC 1]])</f>
        <v/>
      </c>
      <c r="Z51" s="50" t="str">
        <f>IF(NOTA[[#This Row],[JUMLAH]]="","",(NOTA[[#This Row],[JUMLAH]]-NOTA[[#This Row],[DISC 1-]])*NOTA[[#This Row],[DISC 2]])</f>
        <v/>
      </c>
      <c r="AA51" s="50" t="str">
        <f>IF(NOTA[[#This Row],[JUMLAH]]="","",(NOTA[[#This Row],[JUMLAH]]-NOTA[[#This Row],[DISC 1-]]-NOTA[[#This Row],[DISC 2-]])*NOTA[[#This Row],[DISC 3]])</f>
        <v/>
      </c>
      <c r="AB51" s="50" t="str">
        <f>IF(NOTA[[#This Row],[JUMLAH]]="","",NOTA[[#This Row],[DISC 1-]]+NOTA[[#This Row],[DISC 2-]]+NOTA[[#This Row],[DISC 3-]])</f>
        <v/>
      </c>
      <c r="AC51" s="50" t="str">
        <f>IF(NOTA[[#This Row],[JUMLAH]]="","",NOTA[[#This Row],[JUMLAH]]-NOTA[[#This Row],[DISC]])</f>
        <v/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" s="50" t="str">
        <f>IF(OR(NOTA[[#This Row],[QTY]]="",NOTA[[#This Row],[HARGA SATUAN]]="",),"",NOTA[[#This Row],[QTY]]*NOTA[[#This Row],[HARGA SATUAN]])</f>
        <v/>
      </c>
      <c r="AI51" s="39" t="str">
        <f ca="1">IF(NOTA[ID_H]="","",INDEX(NOTA[TANGGAL],MATCH(,INDIRECT(ADDRESS(ROW(NOTA[TANGGAL]),COLUMN(NOTA[TANGGAL]))&amp;":"&amp;ADDRESS(ROW(),COLUMN(NOTA[TANGGAL]))),-1)))</f>
        <v/>
      </c>
      <c r="AJ51" s="41" t="str">
        <f ca="1">IF(NOTA[[#This Row],[NAMA BARANG]]="","",INDEX(NOTA[SUPPLIER],MATCH(,INDIRECT(ADDRESS(ROW(NOTA[ID]),COLUMN(NOTA[ID]))&amp;":"&amp;ADDRESS(ROW(),COLUMN(NOTA[ID]))),-1)))</f>
        <v/>
      </c>
      <c r="AK51" s="41" t="str">
        <f ca="1">IF(NOTA[[#This Row],[ID_H]]="","",IF(NOTA[[#This Row],[FAKTUR]]="",INDIRECT(ADDRESS(ROW()-1,COLUMN())),NOTA[[#This Row],[FAKTUR]]))</f>
        <v/>
      </c>
      <c r="AL51" s="38" t="str">
        <f ca="1">IF(NOTA[[#This Row],[ID]]="","",COUNTIF(NOTA[ID_H],NOTA[[#This Row],[ID_H]]))</f>
        <v/>
      </c>
      <c r="AM51" s="38" t="str">
        <f ca="1">IF(NOTA[[#This Row],[TGL.NOTA]]="",IF(NOTA[[#This Row],[SUPPLIER_H]]="","",AM50),MONTH(NOTA[[#This Row],[TGL.NOTA]]))</f>
        <v/>
      </c>
      <c r="AN51" s="38" t="str">
        <f>LOWER(SUBSTITUTE(SUBSTITUTE(SUBSTITUTE(SUBSTITUTE(SUBSTITUTE(SUBSTITUTE(SUBSTITUTE(SUBSTITUTE(SUBSTITUTE(NOTA[NAMA BARANG]," ",),".",""),"-",""),"(",""),")",""),",",""),"/",""),"""",""),"+",""))</f>
        <v/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str">
        <f>IF(NOTA[[#This Row],[CONCAT1]]="","",MATCH(NOTA[[#This Row],[CONCAT1]],[3]!db[NB NOTA_C],0))</f>
        <v/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/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" s="38" t="str">
        <f ca="1">IF(NOTA[[#This Row],[ID_H]]="","",MATCH(NOTA[[#This Row],[NB NOTA_C_QTY]],[4]!db[NB NOTA_C_QTY+F],0))</f>
        <v/>
      </c>
      <c r="AX51" s="53" t="str">
        <f ca="1">IF(NOTA[[#This Row],[NB NOTA_C_QTY]]="","",ROW()-2)</f>
        <v/>
      </c>
    </row>
    <row r="52" spans="1:50" s="38" customFormat="1" ht="20.100000000000001" customHeight="1" x14ac:dyDescent="0.25">
      <c r="A5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52" s="38" t="e">
        <f ca="1">IF(NOTA[[#This Row],[ID_P]]="","",MATCH(NOTA[[#This Row],[ID_P]],[1]!B_MSK[N_ID],0))</f>
        <v>#REF!</v>
      </c>
      <c r="D52" s="38">
        <f ca="1">IF(NOTA[[#This Row],[NAMA BARANG]]="","",INDEX(NOTA[ID],MATCH(,INDIRECT(ADDRESS(ROW(NOTA[ID]),COLUMN(NOTA[ID]))&amp;":"&amp;ADDRESS(ROW(),COLUMN(NOTA[ID]))),-1)))</f>
        <v>13</v>
      </c>
      <c r="E52" s="46"/>
      <c r="F52" s="37" t="s">
        <v>22</v>
      </c>
      <c r="G52" s="37" t="s">
        <v>23</v>
      </c>
      <c r="H52" s="47" t="s">
        <v>188</v>
      </c>
      <c r="I52" s="37"/>
      <c r="J52" s="39">
        <v>45323</v>
      </c>
      <c r="K52" s="37">
        <v>0</v>
      </c>
      <c r="L52" s="37" t="s">
        <v>124</v>
      </c>
      <c r="M52" s="40">
        <v>4</v>
      </c>
      <c r="O52" s="37"/>
      <c r="P52" s="41"/>
      <c r="Q52" s="42">
        <v>1410000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5640000</v>
      </c>
      <c r="Y52" s="50">
        <f>IF(NOTA[[#This Row],[JUMLAH]]="","",NOTA[[#This Row],[JUMLAH]]*NOTA[[#This Row],[DISC 1]])</f>
        <v>958800.00000000012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958800.00000000012</v>
      </c>
      <c r="AC52" s="50">
        <f>IF(NOTA[[#This Row],[JUMLAH]]="","",NOTA[[#This Row],[JUMLAH]]-NOTA[[#This Row],[DISC]])</f>
        <v>4681200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45329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>
        <f ca="1">IF(NOTA[[#This Row],[ID]]="","",COUNTIF(NOTA[ID_H],NOTA[[#This Row],[ID_H]]))</f>
        <v>4</v>
      </c>
      <c r="AM52" s="38">
        <f>IF(NOTA[[#This Row],[TGL.NOTA]]="",IF(NOTA[[#This Row],[SUPPLIER_H]]="","",AM51),MONTH(NOTA[[#This Row],[TGL.NOTA]]))</f>
        <v>2</v>
      </c>
      <c r="AN5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R52" s="38" t="e">
        <f>IF(NOTA[[#This Row],[CONCAT4]]="","",_xlfn.IFNA(MATCH(NOTA[[#This Row],[CONCAT4]],[2]!RAW[CONCAT_H],0),FALSE))</f>
        <v>#REF!</v>
      </c>
      <c r="AS52" s="38">
        <f>IF(NOTA[[#This Row],[CONCAT1]]="","",MATCH(NOTA[[#This Row],[CONCAT1]],[3]!db[NB NOTA_C],0))</f>
        <v>1766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25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13</v>
      </c>
      <c r="E53" s="46"/>
      <c r="F53" s="37"/>
      <c r="G53" s="37"/>
      <c r="H53" s="47"/>
      <c r="I53" s="37"/>
      <c r="J53" s="39"/>
      <c r="K53" s="37"/>
      <c r="L53" s="37" t="s">
        <v>136</v>
      </c>
      <c r="M53" s="40">
        <v>2</v>
      </c>
      <c r="O53" s="37"/>
      <c r="P53" s="41"/>
      <c r="Q53" s="42">
        <v>1995000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3990000</v>
      </c>
      <c r="Y53" s="50">
        <f>IF(NOTA[[#This Row],[JUMLAH]]="","",NOTA[[#This Row],[JUMLAH]]*NOTA[[#This Row],[DISC 1]])</f>
        <v>678300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678300</v>
      </c>
      <c r="AC53" s="50">
        <f>IF(NOTA[[#This Row],[JUMLAH]]="","",NOTA[[#This Row],[JUMLAH]]-NOTA[[#This Row],[DISC]])</f>
        <v>3311700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45329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2</v>
      </c>
      <c r="AN5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1767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25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13</v>
      </c>
      <c r="E54" s="46"/>
      <c r="F54" s="37"/>
      <c r="G54" s="37"/>
      <c r="H54" s="47"/>
      <c r="I54" s="37"/>
      <c r="J54" s="39"/>
      <c r="K54" s="37"/>
      <c r="L54" s="37" t="s">
        <v>190</v>
      </c>
      <c r="M54" s="40">
        <v>1</v>
      </c>
      <c r="O54" s="37"/>
      <c r="P54" s="41"/>
      <c r="Q54" s="42">
        <v>396000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396000</v>
      </c>
      <c r="Y54" s="50">
        <f>IF(NOTA[[#This Row],[JUMLAH]]="","",NOTA[[#This Row],[JUMLAH]]*NOTA[[#This Row],[DISC 1]])</f>
        <v>67320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67320</v>
      </c>
      <c r="AC54" s="50">
        <f>IF(NOTA[[#This Row],[JUMLAH]]="","",NOTA[[#This Row],[JUMLAH]]-NOTA[[#This Row],[DISC]])</f>
        <v>328680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45329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2</v>
      </c>
      <c r="AN54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1699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13</v>
      </c>
      <c r="E55" s="46"/>
      <c r="F55" s="37"/>
      <c r="G55" s="37"/>
      <c r="H55" s="47"/>
      <c r="I55" s="37"/>
      <c r="J55" s="39"/>
      <c r="K55" s="37">
        <v>0</v>
      </c>
      <c r="L55" s="37" t="s">
        <v>189</v>
      </c>
      <c r="M55" s="40">
        <v>3</v>
      </c>
      <c r="O55" s="37"/>
      <c r="P55" s="41"/>
      <c r="Q55" s="42">
        <v>732000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2196000</v>
      </c>
      <c r="Y55" s="50">
        <f>IF(NOTA[[#This Row],[JUMLAH]]="","",NOTA[[#This Row],[JUMLAH]]*NOTA[[#This Row],[DISC 1]])</f>
        <v>373320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373320</v>
      </c>
      <c r="AC55" s="50">
        <f>IF(NOTA[[#This Row],[JUMLAH]]="","",NOTA[[#This Row],[JUMLAH]]-NOTA[[#This Row],[DISC]])</f>
        <v>1822680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45329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2</v>
      </c>
      <c r="AN5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1552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60 ROL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 t="s">
        <v>22</v>
      </c>
      <c r="G57" s="37" t="s">
        <v>23</v>
      </c>
      <c r="H57" s="47" t="s">
        <v>191</v>
      </c>
      <c r="I57" s="37"/>
      <c r="J57" s="39">
        <v>45323</v>
      </c>
      <c r="K57" s="37">
        <v>0</v>
      </c>
      <c r="L57" s="37" t="s">
        <v>192</v>
      </c>
      <c r="M57" s="40">
        <v>1</v>
      </c>
      <c r="O57" s="37"/>
      <c r="P57" s="41"/>
      <c r="Q57" s="42">
        <v>1410000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1410000</v>
      </c>
      <c r="Y57" s="50">
        <f>IF(NOTA[[#This Row],[JUMLAH]]="","",NOTA[[#This Row],[JUMLAH]]*NOTA[[#This Row],[DISC 1]])</f>
        <v>239700.00000000003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239700.00000000003</v>
      </c>
      <c r="AC57" s="50">
        <f>IF(NOTA[[#This Row],[JUMLAH]]="","",NOTA[[#This Row],[JUMLAH]]-NOTA[[#This Row],[DISC]])</f>
        <v>1170300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45329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2</v>
      </c>
      <c r="AM57" s="38">
        <f>IF(NOTA[[#This Row],[TGL.NOTA]]="",IF(NOTA[[#This Row],[SUPPLIER_H]]="","",AM56),MONTH(NOTA[[#This Row],[TGL.NOTA]]))</f>
        <v>2</v>
      </c>
      <c r="AN5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1766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25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130</v>
      </c>
      <c r="M58" s="40">
        <v>1</v>
      </c>
      <c r="O58" s="37"/>
      <c r="P58" s="41"/>
      <c r="Q58" s="42">
        <v>850000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850000</v>
      </c>
      <c r="Y58" s="50">
        <f>IF(NOTA[[#This Row],[JUMLAH]]="","",NOTA[[#This Row],[JUMLAH]]*NOTA[[#This Row],[DISC 1]])</f>
        <v>144500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144500</v>
      </c>
      <c r="AC58" s="50">
        <f>IF(NOTA[[#This Row],[JUMLAH]]="","",NOTA[[#This Row],[JUMLAH]]-NOTA[[#This Row],[DISC]])</f>
        <v>705500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45329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2</v>
      </c>
      <c r="AN5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1814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500 BOX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Row],[SUPPLIER_H]]="","",AM58),MONTH(NOTA[[#This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/>
      <c r="F60" s="37" t="s">
        <v>22</v>
      </c>
      <c r="G60" s="37" t="s">
        <v>23</v>
      </c>
      <c r="H60" s="47" t="s">
        <v>193</v>
      </c>
      <c r="I60" s="37"/>
      <c r="J60" s="39">
        <v>45325</v>
      </c>
      <c r="K60" s="37">
        <v>0</v>
      </c>
      <c r="L60" s="37" t="s">
        <v>194</v>
      </c>
      <c r="M60" s="40">
        <v>1</v>
      </c>
      <c r="O60" s="37"/>
      <c r="P60" s="41"/>
      <c r="Q60" s="42">
        <v>1310400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1310400</v>
      </c>
      <c r="Y60" s="50">
        <f>IF(NOTA[[#This Row],[JUMLAH]]="","",NOTA[[#This Row],[JUMLAH]]*NOTA[[#This Row],[DISC 1]])</f>
        <v>222768.00000000003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222768.00000000003</v>
      </c>
      <c r="AC60" s="50">
        <f>IF(NOTA[[#This Row],[JUMLAH]]="","",NOTA[[#This Row],[JUMLAH]]-NOTA[[#This Row],[DISC]])</f>
        <v>1087632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45329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2</v>
      </c>
      <c r="AN60" s="38" t="str">
        <f>LOWER(SUBSTITUTE(SUBSTITUTE(SUBSTITUTE(SUBSTITUTE(SUBSTITUTE(SUBSTITUTE(SUBSTITUTE(SUBSTITUTE(SUBSTITUTE(NOTA[NAMA BARANG]," ",),".",""),"-",""),"(",""),")",""),",",""),"/",""),"""",""),"+",""))</f>
        <v>kenkobindernotea5tscc80campus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R60" s="38" t="e">
        <f>IF(NOTA[[#This Row],[CONCAT4]]="","",_xlfn.IFNA(MATCH(NOTA[[#This Row],[CONCAT4]],[2]!RAW[CONCAT_H],0),FALSE))</f>
        <v>#REF!</v>
      </c>
      <c r="AS60" s="38" t="e">
        <f>IF(NOTA[[#This Row],[CONCAT1]]="","",MATCH(NOTA[[#This Row],[CONCAT1]],[3]!db[NB NOTA_C],0))</f>
        <v>#N/A</v>
      </c>
      <c r="AT60" s="38" t="str">
        <f>IF(NOTA[[#This Row],[QTY/ CTN]]="","",TRUE)</f>
        <v/>
      </c>
      <c r="AU60" s="38" t="e">
        <f ca="1">IF(NOTA[[#This Row],[ID_H]]="","",IF(NOTA[[#This Row],[Column3]]=TRUE,NOTA[[#This Row],[QTY/ CTN]],INDEX([3]!db[QTY/ CTN],NOTA[[#This Row],[//DB]])))</f>
        <v>#N/A</v>
      </c>
      <c r="AV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" s="38" t="e">
        <f ca="1">IF(NOTA[[#This Row],[ID_H]]="","",MATCH(NOTA[[#This Row],[NB NOTA_C_QTY]],[4]!db[NB NOTA_C_QTY+F],0))</f>
        <v>#N/A</v>
      </c>
      <c r="AX60" s="53" t="e">
        <f ca="1">IF(NOTA[[#This Row],[NB NOTA_C_QTY]]="","",ROW()-2)</f>
        <v>#N/A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117</v>
      </c>
      <c r="M61" s="40">
        <v>1</v>
      </c>
      <c r="O61" s="37"/>
      <c r="P61" s="41"/>
      <c r="Q61" s="42">
        <v>1560000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1560000</v>
      </c>
      <c r="Y61" s="50">
        <f>IF(NOTA[[#This Row],[JUMLAH]]="","",NOTA[[#This Row],[JUMLAH]]*NOTA[[#This Row],[DISC 1]])</f>
        <v>265200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265200</v>
      </c>
      <c r="AC61" s="50">
        <f>IF(NOTA[[#This Row],[JUMLAH]]="","",NOTA[[#This Row],[JUMLAH]]-NOTA[[#This Row],[DISC]])</f>
        <v>1294800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45329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2</v>
      </c>
      <c r="AN6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1758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4 BOX (2 LSN)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Row],[SUPPLIER_H]]="","",AM61),MONTH(NOTA[[#This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/>
      <c r="F63" s="37" t="s">
        <v>22</v>
      </c>
      <c r="G63" s="37" t="s">
        <v>23</v>
      </c>
      <c r="H63" s="47" t="s">
        <v>195</v>
      </c>
      <c r="I63" s="37"/>
      <c r="J63" s="39">
        <v>45325</v>
      </c>
      <c r="K63" s="37">
        <v>1</v>
      </c>
      <c r="L63" s="37" t="s">
        <v>119</v>
      </c>
      <c r="M63" s="40">
        <v>4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22464000</v>
      </c>
      <c r="Y63" s="50">
        <f>IF(NOTA[[#This Row],[JUMLAH]]="","",NOTA[[#This Row],[JUMLAH]]*NOTA[[#This Row],[DISC 1]])</f>
        <v>3818880.0000000005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3818880.0000000005</v>
      </c>
      <c r="AC63" s="50">
        <f>IF(NOTA[[#This Row],[JUMLAH]]="","",NOTA[[#This Row],[JUMLAH]]-NOTA[[#This Row],[DISC]])</f>
        <v>18645120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45329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7</v>
      </c>
      <c r="AM63" s="38">
        <f>IF(NOTA[[#This Row],[TGL.NOTA]]="",IF(NOTA[[#This Row],[SUPPLIER_H]]="","",AM62),MONTH(NOTA[[#This Row],[TGL.NOTA]]))</f>
        <v>2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1632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16</v>
      </c>
      <c r="E64" s="46"/>
      <c r="F64" s="37"/>
      <c r="G64" s="37"/>
      <c r="H64" s="47"/>
      <c r="I64" s="37"/>
      <c r="J64" s="39"/>
      <c r="K64" s="37"/>
      <c r="L64" s="37" t="s">
        <v>120</v>
      </c>
      <c r="M64" s="40">
        <v>1</v>
      </c>
      <c r="O64" s="37"/>
      <c r="P64" s="41"/>
      <c r="Q64" s="42">
        <v>5616000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5616000</v>
      </c>
      <c r="Y64" s="50">
        <f>IF(NOTA[[#This Row],[JUMLAH]]="","",NOTA[[#This Row],[JUMLAH]]*NOTA[[#This Row],[DISC 1]])</f>
        <v>954720.00000000012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954720.00000000012</v>
      </c>
      <c r="AC64" s="50">
        <f>IF(NOTA[[#This Row],[JUMLAH]]="","",NOTA[[#This Row],[JUMLAH]]-NOTA[[#This Row],[DISC]])</f>
        <v>4661280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45329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2</v>
      </c>
      <c r="AN6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1633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144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16</v>
      </c>
      <c r="E65" s="46"/>
      <c r="F65" s="37"/>
      <c r="G65" s="37"/>
      <c r="H65" s="47"/>
      <c r="I65" s="37"/>
      <c r="J65" s="39"/>
      <c r="K65" s="37">
        <v>0</v>
      </c>
      <c r="L65" s="37" t="s">
        <v>199</v>
      </c>
      <c r="M65" s="40">
        <v>2</v>
      </c>
      <c r="O65" s="37"/>
      <c r="P65" s="41"/>
      <c r="Q65" s="42">
        <v>504000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1008000</v>
      </c>
      <c r="Y65" s="50">
        <f>IF(NOTA[[#This Row],[JUMLAH]]="","",NOTA[[#This Row],[JUMLAH]]*NOTA[[#This Row],[DISC 1]])</f>
        <v>171360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171360</v>
      </c>
      <c r="AC65" s="50">
        <f>IF(NOTA[[#This Row],[JUMLAH]]="","",NOTA[[#This Row],[JUMLAH]]-NOTA[[#This Row],[DISC]])</f>
        <v>836640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45329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2</v>
      </c>
      <c r="AN65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1682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6 PCS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16</v>
      </c>
      <c r="E66" s="46"/>
      <c r="F66" s="37"/>
      <c r="G66" s="37"/>
      <c r="H66" s="47"/>
      <c r="I66" s="37"/>
      <c r="J66" s="39"/>
      <c r="K66" s="37">
        <v>0</v>
      </c>
      <c r="L66" s="37" t="s">
        <v>196</v>
      </c>
      <c r="M66" s="40">
        <v>2</v>
      </c>
      <c r="O66" s="37"/>
      <c r="P66" s="41"/>
      <c r="Q66" s="42">
        <v>1375000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2750000</v>
      </c>
      <c r="Y66" s="50">
        <f>IF(NOTA[[#This Row],[JUMLAH]]="","",NOTA[[#This Row],[JUMLAH]]*NOTA[[#This Row],[DISC 1]])</f>
        <v>467500.00000000006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467500.00000000006</v>
      </c>
      <c r="AC66" s="50">
        <f>IF(NOTA[[#This Row],[JUMLAH]]="","",NOTA[[#This Row],[JUMLAH]]-NOTA[[#This Row],[DISC]])</f>
        <v>2282500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45329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2</v>
      </c>
      <c r="AN6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1624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16</v>
      </c>
      <c r="E67" s="46"/>
      <c r="F67" s="37"/>
      <c r="G67" s="37"/>
      <c r="H67" s="47"/>
      <c r="I67" s="37"/>
      <c r="J67" s="39"/>
      <c r="K67" s="37">
        <v>0</v>
      </c>
      <c r="L67" s="37" t="s">
        <v>197</v>
      </c>
      <c r="M67" s="40">
        <v>1</v>
      </c>
      <c r="O67" s="37"/>
      <c r="P67" s="41"/>
      <c r="Q67" s="42">
        <v>1375000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1375000</v>
      </c>
      <c r="Y67" s="50">
        <f>IF(NOTA[[#This Row],[JUMLAH]]="","",NOTA[[#This Row],[JUMLAH]]*NOTA[[#This Row],[DISC 1]])</f>
        <v>233750.00000000003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233750.00000000003</v>
      </c>
      <c r="AC67" s="50">
        <f>IF(NOTA[[#This Row],[JUMLAH]]="","",NOTA[[#This Row],[JUMLAH]]-NOTA[[#This Row],[DISC]])</f>
        <v>1141250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45329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2</v>
      </c>
      <c r="AN67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1623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16</v>
      </c>
      <c r="E68" s="46"/>
      <c r="F68" s="37"/>
      <c r="G68" s="37"/>
      <c r="H68" s="47"/>
      <c r="I68" s="37"/>
      <c r="J68" s="39"/>
      <c r="K68" s="37">
        <v>1</v>
      </c>
      <c r="L68" s="37" t="s">
        <v>200</v>
      </c>
      <c r="M68" s="40">
        <v>3</v>
      </c>
      <c r="O68" s="37"/>
      <c r="P68" s="41"/>
      <c r="Q68" s="42">
        <v>1050000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3150000</v>
      </c>
      <c r="Y68" s="50">
        <f>IF(NOTA[[#This Row],[JUMLAH]]="","",NOTA[[#This Row],[JUMLAH]]*NOTA[[#This Row],[DISC 1]])</f>
        <v>535500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535500</v>
      </c>
      <c r="AC68" s="50">
        <f>IF(NOTA[[#This Row],[JUMLAH]]="","",NOTA[[#This Row],[JUMLAH]]-NOTA[[#This Row],[DISC]])</f>
        <v>2614500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45329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2</v>
      </c>
      <c r="AN68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1752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50 TUB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16</v>
      </c>
      <c r="E69" s="46"/>
      <c r="F69" s="37"/>
      <c r="G69" s="37"/>
      <c r="H69" s="47"/>
      <c r="I69" s="37"/>
      <c r="J69" s="39"/>
      <c r="K69" s="37">
        <v>0</v>
      </c>
      <c r="L69" s="37" t="s">
        <v>198</v>
      </c>
      <c r="M69" s="40">
        <v>1</v>
      </c>
      <c r="O69" s="37"/>
      <c r="P69" s="41"/>
      <c r="Q69" s="42">
        <v>1464000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1464000</v>
      </c>
      <c r="Y69" s="50">
        <f>IF(NOTA[[#This Row],[JUMLAH]]="","",NOTA[[#This Row],[JUMLAH]]*NOTA[[#This Row],[DISC 1]])</f>
        <v>248880.00000000003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248880.00000000003</v>
      </c>
      <c r="AC69" s="50">
        <f>IF(NOTA[[#This Row],[JUMLAH]]="","",NOTA[[#This Row],[JUMLAH]]-NOTA[[#This Row],[DISC]])</f>
        <v>1215120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45329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 t="e">
        <f ca="1">IF(NOTA[[#This Row],[TGL.NOTA]]="",IF(NOTA[[#This Row],[SUPPLIER_H]]="","",#REF!),MONTH(NOTA[[#This Row],[TGL.NOTA]]))</f>
        <v>#REF!</v>
      </c>
      <c r="AN69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1688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BOX (10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39" t="str">
        <f ca="1">IF(NOTA[ID_H]="","",INDEX(NOTA[TANGGAL],MATCH(,INDIRECT(ADDRESS(ROW(NOTA[TANGGAL]),COLUMN(NOTA[TANGGAL]))&amp;":"&amp;ADDRESS(ROW(),COLUMN(NOTA[TANGGAL]))),-1)))</f>
        <v/>
      </c>
      <c r="AJ70" s="41" t="str">
        <f ca="1">IF(NOTA[[#This Row],[NAMA BARANG]]="","",INDEX(NOTA[SUPPLIER],MATCH(,INDIRECT(ADDRESS(ROW(NOTA[ID]),COLUMN(NOTA[ID]))&amp;":"&amp;ADDRESS(ROW(),COLUMN(NOTA[ID]))),-1)))</f>
        <v/>
      </c>
      <c r="AK70" s="41" t="str">
        <f ca="1">IF(NOTA[[#This Row],[ID_H]]="","",IF(NOTA[[#This Row],[FAKTUR]]="",INDIRECT(ADDRESS(ROW()-1,COLUMN())),NOTA[[#This Row],[FAKTUR]]))</f>
        <v/>
      </c>
      <c r="AL70" s="38" t="str">
        <f ca="1">IF(NOTA[[#This Row],[ID]]="","",COUNTIF(NOTA[ID_H],NOTA[[#This Row],[ID_H]]))</f>
        <v/>
      </c>
      <c r="AM70" s="38" t="str">
        <f ca="1">IF(NOTA[[#This Row],[TGL.NOTA]]="",IF(NOTA[[#This Row],[SUPPLIER_H]]="","",AM69),MONTH(NOTA[[#This Row],[TGL.NOTA]]))</f>
        <v/>
      </c>
      <c r="AN70" s="38" t="str">
        <f>LOWER(SUBSTITUTE(SUBSTITUTE(SUBSTITUTE(SUBSTITUTE(SUBSTITUTE(SUBSTITUTE(SUBSTITUTE(SUBSTITUTE(SUBSTITUTE(NOTA[NAMA BARANG]," ",),".",""),"-",""),"(",""),")",""),",",""),"/",""),"""",""),"+",""))</f>
        <v/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str">
        <f>IF(NOTA[[#This Row],[CONCAT1]]="","",MATCH(NOTA[[#This Row],[CONCAT1]],[3]!db[NB NOTA_C],0))</f>
        <v/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/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" s="38" t="str">
        <f ca="1">IF(NOTA[[#This Row],[ID_H]]="","",MATCH(NOTA[[#This Row],[NB NOTA_C_QTY]],[4]!db[NB NOTA_C_QTY+F],0))</f>
        <v/>
      </c>
      <c r="AX70" s="53" t="str">
        <f ca="1">IF(NOTA[[#This Row],[NB NOTA_C_QTY]]="","",ROW()-2)</f>
        <v/>
      </c>
    </row>
    <row r="71" spans="1:50" s="38" customFormat="1" ht="20.10000000000000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17</v>
      </c>
      <c r="E71" s="46">
        <v>45323</v>
      </c>
      <c r="F71" s="37" t="s">
        <v>126</v>
      </c>
      <c r="G71" s="37" t="s">
        <v>109</v>
      </c>
      <c r="H71" s="47" t="s">
        <v>146</v>
      </c>
      <c r="I71" s="37"/>
      <c r="J71" s="39">
        <v>45318</v>
      </c>
      <c r="K71" s="37"/>
      <c r="L71" s="37" t="s">
        <v>147</v>
      </c>
      <c r="M71" s="40">
        <v>2</v>
      </c>
      <c r="N71" s="38">
        <v>200</v>
      </c>
      <c r="O71" s="37" t="s">
        <v>110</v>
      </c>
      <c r="P71" s="41">
        <v>21380</v>
      </c>
      <c r="Q71" s="42"/>
      <c r="R71" s="48" t="s">
        <v>127</v>
      </c>
      <c r="S71" s="49">
        <v>0.2</v>
      </c>
      <c r="T71" s="44">
        <v>0.04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4276000</v>
      </c>
      <c r="Y71" s="50">
        <f>IF(NOTA[[#This Row],[JUMLAH]]="","",NOTA[[#This Row],[JUMLAH]]*NOTA[[#This Row],[DISC 1]])</f>
        <v>855200</v>
      </c>
      <c r="Z71" s="50">
        <f>IF(NOTA[[#This Row],[JUMLAH]]="","",(NOTA[[#This Row],[JUMLAH]]-NOTA[[#This Row],[DISC 1-]])*NOTA[[#This Row],[DISC 2]])</f>
        <v>136832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992032</v>
      </c>
      <c r="AC71" s="50">
        <f>IF(NOTA[[#This Row],[JUMLAH]]="","",NOTA[[#This Row],[JUMLAH]]-NOTA[[#This Row],[DISC]])</f>
        <v>3283968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71" s="50">
        <f>IF(OR(NOTA[[#This Row],[QTY]]="",NOTA[[#This Row],[HARGA SATUAN]]="",),"",NOTA[[#This Row],[QTY]]*NOTA[[#This Row],[HARGA SATUAN]])</f>
        <v>4276000</v>
      </c>
      <c r="AI71" s="39">
        <f ca="1">IF(NOTA[ID_H]="","",INDEX(NOTA[TANGGAL],MATCH(,INDIRECT(ADDRESS(ROW(NOTA[TANGGAL]),COLUMN(NOTA[TANGGAL]))&amp;":"&amp;ADDRESS(ROW(),COLUMN(NOTA[TANGGAL]))),-1)))</f>
        <v>45323</v>
      </c>
      <c r="AJ71" s="41" t="str">
        <f ca="1">IF(NOTA[[#This Row],[NAMA BARANG]]="","",INDEX(NOTA[SUPPLIER],MATCH(,INDIRECT(ADDRESS(ROW(NOTA[ID]),COLUMN(NOTA[ID]))&amp;":"&amp;ADDRESS(ROW(),COLUMN(NOTA[ID]))),-1)))</f>
        <v>PPW</v>
      </c>
      <c r="AK71" s="41" t="str">
        <f ca="1">IF(NOTA[[#This Row],[ID_H]]="","",IF(NOTA[[#This Row],[FAKTUR]]="",INDIRECT(ADDRESS(ROW()-1,COLUMN())),NOTA[[#This Row],[FAKTUR]]))</f>
        <v>UNTANA</v>
      </c>
      <c r="AL71" s="38">
        <f ca="1">IF(NOTA[[#This Row],[ID]]="","",COUNTIF(NOTA[ID_H],NOTA[[#This Row],[ID_H]]))</f>
        <v>1</v>
      </c>
      <c r="AM71" s="38">
        <f>IF(NOTA[[#This Row],[TGL.NOTA]]="",IF(NOTA[[#This Row],[SUPPLIER_H]]="","",AM70),MONTH(NOTA[[#This Row],[TGL.NOTA]]))</f>
        <v>1</v>
      </c>
      <c r="AN71" s="38" t="str">
        <f>LOWER(SUBSTITUTE(SUBSTITUTE(SUBSTITUTE(SUBSTITUTE(SUBSTITUTE(SUBSTITUTE(SUBSTITUTE(SUBSTITUTE(SUBSTITUTE(NOTA[NAMA BARANG]," ",),".",""),"-",""),"(",""),")",""),",",""),"/",""),"""",""),"+",""))</f>
        <v>bt20cm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R71" s="38" t="e">
        <f>IF(NOTA[[#This Row],[CONCAT4]]="","",_xlfn.IFNA(MATCH(NOTA[[#This Row],[CONCAT4]],[2]!RAW[CONCAT_H],0),FALSE))</f>
        <v>#REF!</v>
      </c>
      <c r="AS71" s="38">
        <f>IF(NOTA[[#This Row],[CONCAT1]]="","",MATCH(NOTA[[#This Row],[CONCAT1]],[3]!db[NB NOTA_C],0))</f>
        <v>504</v>
      </c>
      <c r="AT71" s="38" t="b">
        <f>IF(NOTA[[#This Row],[QTY/ CTN]]="","",TRUE)</f>
        <v>1</v>
      </c>
      <c r="AU71" s="38" t="str">
        <f ca="1">IF(NOTA[[#This Row],[ID_H]]="","",IF(NOTA[[#This Row],[Column3]]=TRUE,NOTA[[#This Row],[QTY/ CTN]],INDEX([3]!db[QTY/ CTN],NOTA[[#This Row],[//DB]])))</f>
        <v>100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18</v>
      </c>
      <c r="E73" s="46">
        <v>45327</v>
      </c>
      <c r="F73" s="37" t="s">
        <v>142</v>
      </c>
      <c r="G73" s="37" t="s">
        <v>109</v>
      </c>
      <c r="H73" s="47" t="s">
        <v>148</v>
      </c>
      <c r="I73" s="37"/>
      <c r="J73" s="39">
        <v>45311</v>
      </c>
      <c r="K73" s="37"/>
      <c r="L73" s="37" t="s">
        <v>143</v>
      </c>
      <c r="M73" s="40">
        <v>8</v>
      </c>
      <c r="N73" s="38">
        <f>120*8</f>
        <v>960</v>
      </c>
      <c r="O73" s="37" t="s">
        <v>113</v>
      </c>
      <c r="P73" s="41">
        <v>11500</v>
      </c>
      <c r="Q73" s="42"/>
      <c r="R73" s="48" t="s">
        <v>141</v>
      </c>
      <c r="S73" s="49"/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11040000</v>
      </c>
      <c r="Y73" s="50">
        <f>IF(NOTA[[#This Row],[JUMLAH]]="","",NOTA[[#This Row],[JUMLAH]]*NOTA[[#This Row],[DISC 1]])</f>
        <v>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0</v>
      </c>
      <c r="AC73" s="50">
        <f>IF(NOTA[[#This Row],[JUMLAH]]="","",NOTA[[#This Row],[JUMLAH]]-NOTA[[#This Row],[DISC]])</f>
        <v>11040000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3" s="50">
        <f>IF(OR(NOTA[[#This Row],[QTY]]="",NOTA[[#This Row],[HARGA SATUAN]]="",),"",NOTA[[#This Row],[QTY]]*NOTA[[#This Row],[HARGA SATUAN]])</f>
        <v>11040000</v>
      </c>
      <c r="AI73" s="39">
        <f ca="1">IF(NOTA[ID_H]="","",INDEX(NOTA[TANGGAL],MATCH(,INDIRECT(ADDRESS(ROW(NOTA[TANGGAL]),COLUMN(NOTA[TANGGAL]))&amp;":"&amp;ADDRESS(ROW(),COLUMN(NOTA[TANGGAL]))),-1)))</f>
        <v>45327</v>
      </c>
      <c r="AJ73" s="41" t="str">
        <f ca="1">IF(NOTA[[#This Row],[NAMA BARANG]]="","",INDEX(NOTA[SUPPLIER],MATCH(,INDIRECT(ADDRESS(ROW(NOTA[ID]),COLUMN(NOTA[ID]))&amp;":"&amp;ADDRESS(ROW(),COLUMN(NOTA[ID]))),-1)))</f>
        <v>WIN'S SENTOSA</v>
      </c>
      <c r="AK73" s="41" t="str">
        <f ca="1">IF(NOTA[[#This Row],[ID_H]]="","",IF(NOTA[[#This Row],[FAKTUR]]="",INDIRECT(ADDRESS(ROW()-1,COLUMN())),NOTA[[#This Row],[FAKTUR]]))</f>
        <v>UNTANA</v>
      </c>
      <c r="AL73" s="38">
        <f ca="1">IF(NOTA[[#This Row],[ID]]="","",COUNTIF(NOTA[ID_H],NOTA[[#This Row],[ID_H]]))</f>
        <v>6</v>
      </c>
      <c r="AM73" s="38">
        <f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2959</v>
      </c>
      <c r="AT73" s="38" t="b">
        <f>IF(NOTA[[#This Row],[QTY/ CTN]]="","",TRUE)</f>
        <v>1</v>
      </c>
      <c r="AU73" s="38" t="str">
        <f ca="1">IF(NOTA[[#This Row],[ID_H]]="","",IF(NOTA[[#This Row],[Column3]]=TRUE,NOTA[[#This Row],[QTY/ CTN]],INDEX([3]!db[QTY/ CTN],NOTA[[#This Row],[//DB]])))</f>
        <v>120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18</v>
      </c>
      <c r="E74" s="46"/>
      <c r="F74" s="37"/>
      <c r="G74" s="37"/>
      <c r="H74" s="47"/>
      <c r="I74" s="37"/>
      <c r="J74" s="39"/>
      <c r="K74" s="37"/>
      <c r="L74" s="37" t="s">
        <v>143</v>
      </c>
      <c r="M74" s="40">
        <v>1</v>
      </c>
      <c r="N74" s="38">
        <v>120</v>
      </c>
      <c r="O74" s="37" t="s">
        <v>113</v>
      </c>
      <c r="P74" s="41">
        <f>1380000/120</f>
        <v>11500</v>
      </c>
      <c r="Q74" s="42"/>
      <c r="R74" s="48">
        <v>120</v>
      </c>
      <c r="S74" s="49"/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1380000</v>
      </c>
      <c r="Y74" s="50">
        <f>IF(NOTA[[#This Row],[JUMLAH]]="","",NOTA[[#This Row],[JUMLAH]]*NOTA[[#This Row],[DISC 1]])</f>
        <v>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0</v>
      </c>
      <c r="AC74" s="50">
        <f>IF(NOTA[[#This Row],[JUMLAH]]="","",NOTA[[#This Row],[JUMLAH]]-NOTA[[#This Row],[DISC]])</f>
        <v>1380000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4" s="50">
        <f>IF(OR(NOTA[[#This Row],[QTY]]="",NOTA[[#This Row],[HARGA SATUAN]]="",),"",NOTA[[#This Row],[QTY]]*NOTA[[#This Row],[HARGA SATUAN]])</f>
        <v>1380000</v>
      </c>
      <c r="AI74" s="39">
        <f ca="1">IF(NOTA[ID_H]="","",INDEX(NOTA[TANGGAL],MATCH(,INDIRECT(ADDRESS(ROW(NOTA[TANGGAL]),COLUMN(NOTA[TANGGAL]))&amp;":"&amp;ADDRESS(ROW(),COLUMN(NOTA[TANGGAL]))),-1)))</f>
        <v>45327</v>
      </c>
      <c r="AJ74" s="41" t="str">
        <f ca="1">IF(NOTA[[#This Row],[NAMA BARANG]]="","",INDEX(NOTA[SUPPLIER],MATCH(,INDIRECT(ADDRESS(ROW(NOTA[ID]),COLUMN(NOTA[ID]))&amp;":"&amp;ADDRESS(ROW(),COLUMN(NOTA[ID]))),-1)))</f>
        <v>WIN'S SENTOSA</v>
      </c>
      <c r="AK74" s="41" t="str">
        <f ca="1">IF(NOTA[[#This Row],[ID_H]]="","",IF(NOTA[[#This Row],[FAKTUR]]="",INDIRECT(ADDRESS(ROW()-1,COLUMN())),NOTA[[#This Row],[FAKTUR]]))</f>
        <v>UNTANA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2959</v>
      </c>
      <c r="AT74" s="38" t="b">
        <f>IF(NOTA[[#This Row],[QTY/ CTN]]="","",TRUE)</f>
        <v>1</v>
      </c>
      <c r="AU74" s="38">
        <f ca="1">IF(NOTA[[#This Row],[ID_H]]="","",IF(NOTA[[#This Row],[Column3]]=TRUE,NOTA[[#This Row],[QTY/ CTN]],INDEX([3]!db[QTY/ CTN],NOTA[[#This Row],[//DB]])))</f>
        <v>120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18</v>
      </c>
      <c r="E75" s="46"/>
      <c r="F75" s="37"/>
      <c r="G75" s="37"/>
      <c r="H75" s="47"/>
      <c r="I75" s="37"/>
      <c r="J75" s="39"/>
      <c r="K75" s="37"/>
      <c r="L75" s="37" t="s">
        <v>144</v>
      </c>
      <c r="M75" s="40">
        <v>10</v>
      </c>
      <c r="N75" s="38">
        <v>1200</v>
      </c>
      <c r="O75" s="37" t="s">
        <v>113</v>
      </c>
      <c r="P75" s="41">
        <v>13000</v>
      </c>
      <c r="Q75" s="42"/>
      <c r="R75" s="48">
        <v>120</v>
      </c>
      <c r="S75" s="49"/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15600000</v>
      </c>
      <c r="Y75" s="50">
        <f>IF(NOTA[[#This Row],[JUMLAH]]="","",NOTA[[#This Row],[JUMLAH]]*NOTA[[#This Row],[DISC 1]])</f>
        <v>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0</v>
      </c>
      <c r="AC75" s="50">
        <f>IF(NOTA[[#This Row],[JUMLAH]]="","",NOTA[[#This Row],[JUMLAH]]-NOTA[[#This Row],[DISC]])</f>
        <v>15600000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>
        <f>IF(OR(NOTA[[#This Row],[QTY]]="",NOTA[[#This Row],[HARGA SATUAN]]="",),"",NOTA[[#This Row],[QTY]]*NOTA[[#This Row],[HARGA SATUAN]])</f>
        <v>15600000</v>
      </c>
      <c r="AI75" s="39">
        <f ca="1">IF(NOTA[ID_H]="","",INDEX(NOTA[TANGGAL],MATCH(,INDIRECT(ADDRESS(ROW(NOTA[TANGGAL]),COLUMN(NOTA[TANGGAL]))&amp;":"&amp;ADDRESS(ROW(),COLUMN(NOTA[TANGGAL]))),-1)))</f>
        <v>45327</v>
      </c>
      <c r="AJ75" s="41" t="str">
        <f ca="1">IF(NOTA[[#This Row],[NAMA BARANG]]="","",INDEX(NOTA[SUPPLIER],MATCH(,INDIRECT(ADDRESS(ROW(NOTA[ID]),COLUMN(NOTA[ID]))&amp;":"&amp;ADDRESS(ROW(),COLUMN(NOTA[ID]))),-1)))</f>
        <v>WIN'S SENTOSA</v>
      </c>
      <c r="AK75" s="41" t="str">
        <f ca="1">IF(NOTA[[#This Row],[ID_H]]="","",IF(NOTA[[#This Row],[FAKTUR]]="",INDIRECT(ADDRESS(ROW()-1,COLUMN())),NOTA[[#This Row],[FAKTUR]]))</f>
        <v>UNTANA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2960</v>
      </c>
      <c r="AT75" s="38" t="b">
        <f>IF(NOTA[[#This Row],[QTY/ CTN]]="","",TRUE)</f>
        <v>1</v>
      </c>
      <c r="AU75" s="38">
        <f ca="1">IF(NOTA[[#This Row],[ID_H]]="","",IF(NOTA[[#This Row],[Column3]]=TRUE,NOTA[[#This Row],[QTY/ CTN]],INDEX([3]!db[QTY/ CTN],NOTA[[#This Row],[//DB]])))</f>
        <v>120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18</v>
      </c>
      <c r="E76" s="46"/>
      <c r="F76" s="37"/>
      <c r="G76" s="37"/>
      <c r="H76" s="47"/>
      <c r="I76" s="37"/>
      <c r="J76" s="39"/>
      <c r="K76" s="37"/>
      <c r="L76" s="37" t="s">
        <v>144</v>
      </c>
      <c r="M76" s="40">
        <v>1</v>
      </c>
      <c r="N76" s="38">
        <v>120</v>
      </c>
      <c r="O76" s="37" t="s">
        <v>113</v>
      </c>
      <c r="P76" s="41">
        <v>13000</v>
      </c>
      <c r="Q76" s="42"/>
      <c r="R76" s="48">
        <v>120</v>
      </c>
      <c r="S76" s="49"/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1560000</v>
      </c>
      <c r="Y76" s="50">
        <f>IF(NOTA[[#This Row],[JUMLAH]]="","",NOTA[[#This Row],[JUMLAH]]*NOTA[[#This Row],[DISC 1]])</f>
        <v>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0</v>
      </c>
      <c r="AC76" s="50">
        <f>IF(NOTA[[#This Row],[JUMLAH]]="","",NOTA[[#This Row],[JUMLAH]]-NOTA[[#This Row],[DISC]])</f>
        <v>1560000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6" s="50">
        <f>IF(OR(NOTA[[#This Row],[QTY]]="",NOTA[[#This Row],[HARGA SATUAN]]="",),"",NOTA[[#This Row],[QTY]]*NOTA[[#This Row],[HARGA SATUAN]])</f>
        <v>1560000</v>
      </c>
      <c r="AI76" s="39">
        <f ca="1">IF(NOTA[ID_H]="","",INDEX(NOTA[TANGGAL],MATCH(,INDIRECT(ADDRESS(ROW(NOTA[TANGGAL]),COLUMN(NOTA[TANGGAL]))&amp;":"&amp;ADDRESS(ROW(),COLUMN(NOTA[TANGGAL]))),-1)))</f>
        <v>45327</v>
      </c>
      <c r="AJ76" s="41" t="str">
        <f ca="1">IF(NOTA[[#This Row],[NAMA BARANG]]="","",INDEX(NOTA[SUPPLIER],MATCH(,INDIRECT(ADDRESS(ROW(NOTA[ID]),COLUMN(NOTA[ID]))&amp;":"&amp;ADDRESS(ROW(),COLUMN(NOTA[ID]))),-1)))</f>
        <v>WIN'S SENTOSA</v>
      </c>
      <c r="AK76" s="41" t="str">
        <f ca="1">IF(NOTA[[#This Row],[ID_H]]="","",IF(NOTA[[#This Row],[FAKTUR]]="",INDIRECT(ADDRESS(ROW()-1,COLUMN())),NOTA[[#This Row],[FAKTUR]]))</f>
        <v>UNTANA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2960</v>
      </c>
      <c r="AT76" s="38" t="b">
        <f>IF(NOTA[[#This Row],[QTY/ CTN]]="","",TRUE)</f>
        <v>1</v>
      </c>
      <c r="AU76" s="38">
        <f ca="1">IF(NOTA[[#This Row],[ID_H]]="","",IF(NOTA[[#This Row],[Column3]]=TRUE,NOTA[[#This Row],[QTY/ CTN]],INDEX([3]!db[QTY/ CTN],NOTA[[#This Row],[//DB]])))</f>
        <v>120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18</v>
      </c>
      <c r="E77" s="46"/>
      <c r="F77" s="37"/>
      <c r="G77" s="37"/>
      <c r="H77" s="47"/>
      <c r="I77" s="37"/>
      <c r="J77" s="39"/>
      <c r="K77" s="37"/>
      <c r="L77" s="37" t="s">
        <v>145</v>
      </c>
      <c r="M77" s="40">
        <v>5</v>
      </c>
      <c r="N77" s="38">
        <v>600</v>
      </c>
      <c r="O77" s="37" t="s">
        <v>113</v>
      </c>
      <c r="P77" s="41">
        <v>18000</v>
      </c>
      <c r="Q77" s="42"/>
      <c r="R77" s="48">
        <v>120</v>
      </c>
      <c r="S77" s="49"/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10800000</v>
      </c>
      <c r="Y77" s="50">
        <f>IF(NOTA[[#This Row],[JUMLAH]]="","",NOTA[[#This Row],[JUMLAH]]*NOTA[[#This Row],[DISC 1]])</f>
        <v>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0</v>
      </c>
      <c r="AC77" s="50">
        <f>IF(NOTA[[#This Row],[JUMLAH]]="","",NOTA[[#This Row],[JUMLAH]]-NOTA[[#This Row],[DISC]])</f>
        <v>10800000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>
        <f>IF(OR(NOTA[[#This Row],[QTY]]="",NOTA[[#This Row],[HARGA SATUAN]]="",),"",NOTA[[#This Row],[QTY]]*NOTA[[#This Row],[HARGA SATUAN]])</f>
        <v>10800000</v>
      </c>
      <c r="AI77" s="39">
        <f ca="1">IF(NOTA[ID_H]="","",INDEX(NOTA[TANGGAL],MATCH(,INDIRECT(ADDRESS(ROW(NOTA[TANGGAL]),COLUMN(NOTA[TANGGAL]))&amp;":"&amp;ADDRESS(ROW(),COLUMN(NOTA[TANGGAL]))),-1)))</f>
        <v>45327</v>
      </c>
      <c r="AJ77" s="41" t="str">
        <f ca="1">IF(NOTA[[#This Row],[NAMA BARANG]]="","",INDEX(NOTA[SUPPLIER],MATCH(,INDIRECT(ADDRESS(ROW(NOTA[ID]),COLUMN(NOTA[ID]))&amp;":"&amp;ADDRESS(ROW(),COLUMN(NOTA[ID]))),-1)))</f>
        <v>WIN'S SENTOSA</v>
      </c>
      <c r="AK77" s="41" t="str">
        <f ca="1">IF(NOTA[[#This Row],[ID_H]]="","",IF(NOTA[[#This Row],[FAKTUR]]="",INDIRECT(ADDRESS(ROW()-1,COLUMN())),NOTA[[#This Row],[FAKTUR]]))</f>
        <v>UNTANA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 t="e">
        <f>IF(NOTA[[#This Row],[CONCAT1]]="","",MATCH(NOTA[[#This Row],[CONCAT1]],[3]!db[NB NOTA_C],0))</f>
        <v>#N/A</v>
      </c>
      <c r="AT77" s="38" t="b">
        <f>IF(NOTA[[#This Row],[QTY/ CTN]]="","",TRUE)</f>
        <v>1</v>
      </c>
      <c r="AU77" s="38">
        <f ca="1">IF(NOTA[[#This Row],[ID_H]]="","",IF(NOTA[[#This Row],[Column3]]=TRUE,NOTA[[#This Row],[QTY/ CTN]],INDEX([3]!db[QTY/ CTN],NOTA[[#This Row],[//DB]])))</f>
        <v>120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18</v>
      </c>
      <c r="E78" s="46"/>
      <c r="F78" s="37"/>
      <c r="G78" s="37"/>
      <c r="H78" s="47"/>
      <c r="I78" s="37"/>
      <c r="J78" s="39"/>
      <c r="K78" s="37">
        <v>0</v>
      </c>
      <c r="L78" s="37" t="s">
        <v>145</v>
      </c>
      <c r="M78" s="40">
        <v>1</v>
      </c>
      <c r="N78" s="38">
        <v>120</v>
      </c>
      <c r="O78" s="37" t="s">
        <v>113</v>
      </c>
      <c r="P78" s="41">
        <v>18000</v>
      </c>
      <c r="Q78" s="42"/>
      <c r="R78" s="48">
        <v>120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2160000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2160000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8" s="50">
        <f>IF(OR(NOTA[[#This Row],[QTY]]="",NOTA[[#This Row],[HARGA SATUAN]]="",),"",NOTA[[#This Row],[QTY]]*NOTA[[#This Row],[HARGA SATUAN]])</f>
        <v>2160000</v>
      </c>
      <c r="AI78" s="39">
        <f ca="1">IF(NOTA[ID_H]="","",INDEX(NOTA[TANGGAL],MATCH(,INDIRECT(ADDRESS(ROW(NOTA[TANGGAL]),COLUMN(NOTA[TANGGAL]))&amp;":"&amp;ADDRESS(ROW(),COLUMN(NOTA[TANGGAL]))),-1)))</f>
        <v>45327</v>
      </c>
      <c r="AJ78" s="41" t="str">
        <f ca="1">IF(NOTA[[#This Row],[NAMA BARANG]]="","",INDEX(NOTA[SUPPLIER],MATCH(,INDIRECT(ADDRESS(ROW(NOTA[ID]),COLUMN(NOTA[ID]))&amp;":"&amp;ADDRESS(ROW(),COLUMN(NOTA[ID]))),-1)))</f>
        <v>WIN'S SENTOSA</v>
      </c>
      <c r="AK78" s="41" t="str">
        <f ca="1">IF(NOTA[[#This Row],[ID_H]]="","",IF(NOTA[[#This Row],[FAKTUR]]="",INDIRECT(ADDRESS(ROW()-1,COLUMN())),NOTA[[#This Row],[FAKTUR]]))</f>
        <v>UNTANA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e">
        <f>IF(NOTA[[#This Row],[CONCAT1]]="","",MATCH(NOTA[[#This Row],[CONCAT1]],[3]!db[NB NOTA_C],0))</f>
        <v>#N/A</v>
      </c>
      <c r="AT78" s="38" t="b">
        <f>IF(NOTA[[#This Row],[QTY/ CTN]]="","",TRUE)</f>
        <v>1</v>
      </c>
      <c r="AU78" s="38">
        <f ca="1">IF(NOTA[[#This Row],[ID_H]]="","",IF(NOTA[[#This Row],[Column3]]=TRUE,NOTA[[#This Row],[QTY/ CTN]],INDEX([3]!db[QTY/ CTN],NOTA[[#This Row],[//DB]])))</f>
        <v>120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41" t="str">
        <f ca="1">IF(NOTA[[#This Row],[NAMA BARANG]]="","",INDEX(NOTA[SUPPLIER],MATCH(,INDIRECT(ADDRESS(ROW(NOTA[ID]),COLUMN(NOTA[ID]))&amp;":"&amp;ADDRESS(ROW(),COLUMN(NOTA[ID]))),-1)))</f>
        <v/>
      </c>
      <c r="AK79" s="41" t="str">
        <f ca="1">IF(NOTA[[#This Row],[ID_H]]="","",IF(NOTA[[#This Row],[FAKTUR]]="",INDIRECT(ADDRESS(ROW()-1,COLUMN())),NOTA[[#This Row],[FAKTUR]]))</f>
        <v/>
      </c>
      <c r="AL79" s="38" t="str">
        <f ca="1">IF(NOTA[[#This Row],[ID]]="","",COUNTIF(NOTA[ID_H],NOTA[[#This Row],[ID_H]]))</f>
        <v/>
      </c>
      <c r="AM79" s="38" t="str">
        <f ca="1">IF(NOTA[[#This Row],[TGL.NOTA]]="",IF(NOTA[[#This Row],[SUPPLIER_H]]="","",AM77),MONTH(NOTA[[#This Row],[TGL.NOTA]]))</f>
        <v/>
      </c>
      <c r="AN79" s="38" t="str">
        <f>LOWER(SUBSTITUTE(SUBSTITUTE(SUBSTITUTE(SUBSTITUTE(SUBSTITUTE(SUBSTITUTE(SUBSTITUTE(SUBSTITUTE(SUBSTITUTE(NOTA[NAMA BARANG]," ",),".",""),"-",""),"(",""),")",""),",",""),"/",""),"""",""),"+",""))</f>
        <v/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 t="str">
        <f>IF(NOTA[[#This Row],[CONCAT1]]="","",MATCH(NOTA[[#This Row],[CONCAT1]],[3]!db[NB NOTA_C],0))</f>
        <v/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/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" s="38" t="str">
        <f ca="1">IF(NOTA[[#This Row],[ID_H]]="","",MATCH(NOTA[[#This Row],[NB NOTA_C_QTY]],[4]!db[NB NOTA_C_QTY+F],0))</f>
        <v/>
      </c>
      <c r="AX79" s="53" t="str">
        <f ca="1">IF(NOTA[[#This Row],[NB NOTA_C_QTY]]="","",ROW()-2)</f>
        <v/>
      </c>
    </row>
    <row r="80" spans="1:50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19</v>
      </c>
      <c r="E80" s="46">
        <v>45327</v>
      </c>
      <c r="F80" s="37" t="s">
        <v>142</v>
      </c>
      <c r="G80" s="37" t="s">
        <v>109</v>
      </c>
      <c r="H80" s="47" t="s">
        <v>149</v>
      </c>
      <c r="I80" s="37"/>
      <c r="J80" s="39">
        <v>45311</v>
      </c>
      <c r="K80" s="37"/>
      <c r="L80" s="37" t="s">
        <v>150</v>
      </c>
      <c r="M80" s="40">
        <v>25</v>
      </c>
      <c r="N80" s="38">
        <f>25*25</f>
        <v>625</v>
      </c>
      <c r="O80" s="37" t="s">
        <v>113</v>
      </c>
      <c r="P80" s="41">
        <v>38500</v>
      </c>
      <c r="Q80" s="42"/>
      <c r="R80" s="48">
        <v>25</v>
      </c>
      <c r="S80" s="49"/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24062500</v>
      </c>
      <c r="Y80" s="50">
        <f>IF(NOTA[[#This Row],[JUMLAH]]="","",NOTA[[#This Row],[JUMLAH]]*NOTA[[#This Row],[DISC 1]])</f>
        <v>0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0</v>
      </c>
      <c r="AC80" s="50">
        <f>IF(NOTA[[#This Row],[JUMLAH]]="","",NOTA[[#This Row],[JUMLAH]]-NOTA[[#This Row],[DISC]])</f>
        <v>24062500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0" s="50">
        <f>IF(OR(NOTA[[#This Row],[QTY]]="",NOTA[[#This Row],[HARGA SATUAN]]="",),"",NOTA[[#This Row],[QTY]]*NOTA[[#This Row],[HARGA SATUAN]])</f>
        <v>24062500</v>
      </c>
      <c r="AI80" s="39">
        <f ca="1">IF(NOTA[ID_H]="","",INDEX(NOTA[TANGGAL],MATCH(,INDIRECT(ADDRESS(ROW(NOTA[TANGGAL]),COLUMN(NOTA[TANGGAL]))&amp;":"&amp;ADDRESS(ROW(),COLUMN(NOTA[TANGGAL]))),-1)))</f>
        <v>45327</v>
      </c>
      <c r="AJ80" s="41" t="str">
        <f ca="1">IF(NOTA[[#This Row],[NAMA BARANG]]="","",INDEX(NOTA[SUPPLIER],MATCH(,INDIRECT(ADDRESS(ROW(NOTA[ID]),COLUMN(NOTA[ID]))&amp;":"&amp;ADDRESS(ROW(),COLUMN(NOTA[ID]))),-1)))</f>
        <v>WIN'S SENTOSA</v>
      </c>
      <c r="AK80" s="41" t="str">
        <f ca="1">IF(NOTA[[#This Row],[ID_H]]="","",IF(NOTA[[#This Row],[FAKTUR]]="",INDIRECT(ADDRESS(ROW()-1,COLUMN())),NOTA[[#This Row],[FAKTUR]]))</f>
        <v>UNTANA</v>
      </c>
      <c r="AL80" s="38">
        <f ca="1">IF(NOTA[[#This Row],[ID]]="","",COUNTIF(NOTA[ID_H],NOTA[[#This Row],[ID_H]]))</f>
        <v>2</v>
      </c>
      <c r="AM80" s="38">
        <f>IF(NOTA[[#This Row],[TGL.NOTA]]="",IF(NOTA[[#This Row],[SUPPLIER_H]]="","",AM79),MONTH(NOTA[[#This Row],[TGL.NOTA]]))</f>
        <v>1</v>
      </c>
      <c r="AN80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R80" s="38" t="e">
        <f>IF(NOTA[[#This Row],[CONCAT4]]="","",_xlfn.IFNA(MATCH(NOTA[[#This Row],[CONCAT4]],[2]!RAW[CONCAT_H],0),FALSE))</f>
        <v>#REF!</v>
      </c>
      <c r="AS80" s="38">
        <f>IF(NOTA[[#This Row],[CONCAT1]]="","",MATCH(NOTA[[#This Row],[CONCAT1]],[3]!db[NB NOTA_C],0))</f>
        <v>1335</v>
      </c>
      <c r="AT80" s="38" t="b">
        <f>IF(NOTA[[#This Row],[QTY/ CTN]]="","",TRUE)</f>
        <v>1</v>
      </c>
      <c r="AU80" s="38">
        <f ca="1">IF(NOTA[[#This Row],[ID_H]]="","",IF(NOTA[[#This Row],[Column3]]=TRUE,NOTA[[#This Row],[QTY/ CTN]],INDEX([3]!db[QTY/ CTN],NOTA[[#This Row],[//DB]])))</f>
        <v>25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19</v>
      </c>
      <c r="E81" s="46"/>
      <c r="F81" s="37"/>
      <c r="G81" s="37"/>
      <c r="H81" s="47"/>
      <c r="I81" s="37"/>
      <c r="J81" s="39"/>
      <c r="K81" s="37"/>
      <c r="L81" s="37" t="s">
        <v>151</v>
      </c>
      <c r="M81" s="40">
        <v>25</v>
      </c>
      <c r="N81" s="38">
        <v>250</v>
      </c>
      <c r="O81" s="37" t="s">
        <v>113</v>
      </c>
      <c r="P81" s="41">
        <v>38500</v>
      </c>
      <c r="Q81" s="42"/>
      <c r="R81" s="48">
        <v>25</v>
      </c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9625000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9625000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1" s="50">
        <f>IF(OR(NOTA[[#This Row],[QTY]]="",NOTA[[#This Row],[HARGA SATUAN]]="",),"",NOTA[[#This Row],[QTY]]*NOTA[[#This Row],[HARGA SATUAN]])</f>
        <v>9625000</v>
      </c>
      <c r="AI81" s="39">
        <f ca="1">IF(NOTA[ID_H]="","",INDEX(NOTA[TANGGAL],MATCH(,INDIRECT(ADDRESS(ROW(NOTA[TANGGAL]),COLUMN(NOTA[TANGGAL]))&amp;":"&amp;ADDRESS(ROW(),COLUMN(NOTA[TANGGAL]))),-1)))</f>
        <v>45327</v>
      </c>
      <c r="AJ81" s="41" t="str">
        <f ca="1">IF(NOTA[[#This Row],[NAMA BARANG]]="","",INDEX(NOTA[SUPPLIER],MATCH(,INDIRECT(ADDRESS(ROW(NOTA[ID]),COLUMN(NOTA[ID]))&amp;":"&amp;ADDRESS(ROW(),COLUMN(NOTA[ID]))),-1)))</f>
        <v>WIN'S SENTOSA</v>
      </c>
      <c r="AK81" s="41" t="str">
        <f ca="1">IF(NOTA[[#This Row],[ID_H]]="","",IF(NOTA[[#This Row],[FAKTUR]]="",INDIRECT(ADDRESS(ROW()-1,COLUMN())),NOTA[[#This Row],[FAKTUR]]))</f>
        <v>UNTANA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</v>
      </c>
      <c r="AN81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1334</v>
      </c>
      <c r="AT81" s="38" t="b">
        <f>IF(NOTA[[#This Row],[QTY/ CTN]]="","",TRUE)</f>
        <v>1</v>
      </c>
      <c r="AU81" s="38">
        <f ca="1">IF(NOTA[[#This Row],[ID_H]]="","",IF(NOTA[[#This Row],[Column3]]=TRUE,NOTA[[#This Row],[QTY/ CTN]],INDEX([3]!db[QTY/ CTN],NOTA[[#This Row],[//DB]])))</f>
        <v>25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PAR_1302_-3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20</v>
      </c>
      <c r="E83" s="46">
        <v>45335</v>
      </c>
      <c r="F83" s="37" t="s">
        <v>95</v>
      </c>
      <c r="G83" s="37" t="s">
        <v>23</v>
      </c>
      <c r="H83" s="47"/>
      <c r="I83" s="37" t="s">
        <v>211</v>
      </c>
      <c r="J83" s="39">
        <v>45324</v>
      </c>
      <c r="K83" s="37"/>
      <c r="L83" s="37" t="s">
        <v>201</v>
      </c>
      <c r="M83" s="40">
        <v>3</v>
      </c>
      <c r="N83" s="38">
        <f>480*3</f>
        <v>1440</v>
      </c>
      <c r="O83" s="37" t="s">
        <v>113</v>
      </c>
      <c r="P83" s="41">
        <v>2585</v>
      </c>
      <c r="Q83" s="42"/>
      <c r="R83" s="48" t="s">
        <v>202</v>
      </c>
      <c r="S83" s="49">
        <v>0.1</v>
      </c>
      <c r="T83" s="44">
        <v>0.1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3722400</v>
      </c>
      <c r="Y83" s="50">
        <f>IF(NOTA[[#This Row],[JUMLAH]]="","",NOTA[[#This Row],[JUMLAH]]*NOTA[[#This Row],[DISC 1]])</f>
        <v>372240</v>
      </c>
      <c r="Z83" s="50">
        <f>IF(NOTA[[#This Row],[JUMLAH]]="","",(NOTA[[#This Row],[JUMLAH]]-NOTA[[#This Row],[DISC 1-]])*NOTA[[#This Row],[DISC 2]])</f>
        <v>335016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707256</v>
      </c>
      <c r="AC83" s="50">
        <f>IF(NOTA[[#This Row],[JUMLAH]]="","",NOTA[[#This Row],[JUMLAH]]-NOTA[[#This Row],[DISC]])</f>
        <v>3015144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83" s="50">
        <f>IF(OR(NOTA[[#This Row],[QTY]]="",NOTA[[#This Row],[HARGA SATUAN]]="",),"",NOTA[[#This Row],[QTY]]*NOTA[[#This Row],[HARGA SATUAN]])</f>
        <v>3722400</v>
      </c>
      <c r="AI83" s="39">
        <f ca="1">IF(NOTA[ID_H]="","",INDEX(NOTA[TANGGAL],MATCH(,INDIRECT(ADDRESS(ROW(NOTA[TANGGAL]),COLUMN(NOTA[TANGGAL]))&amp;":"&amp;ADDRESS(ROW(),COLUMN(NOTA[TANGGAL]))),-1)))</f>
        <v>45335</v>
      </c>
      <c r="AJ83" s="41" t="str">
        <f ca="1">IF(NOTA[[#This Row],[NAMA BARANG]]="","",INDEX(NOTA[SUPPLIER],MATCH(,INDIRECT(ADDRESS(ROW(NOTA[ID]),COLUMN(NOTA[ID]))&amp;":"&amp;ADDRESS(ROW(),COLUMN(NOTA[ID]))),-1)))</f>
        <v>PARAMA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3</v>
      </c>
      <c r="AM83" s="38">
        <f>IF(NOTA[[#This Row],[TGL.NOTA]]="",IF(NOTA[[#This Row],[SUPPLIER_H]]="","",AM82),MONTH(NOTA[[#This Row],[TGL.NOTA]]))</f>
        <v>2</v>
      </c>
      <c r="AN83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MOROSJ NO CV 0545324paperbagidulfitribesar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3201</v>
      </c>
      <c r="AT83" s="38" t="b">
        <f>IF(NOTA[[#This Row],[QTY/ CTN]]="","",TRUE)</f>
        <v>1</v>
      </c>
      <c r="AU83" s="38" t="str">
        <f ca="1">IF(NOTA[[#This Row],[ID_H]]="","",IF(NOTA[[#This Row],[Column3]]=TRUE,NOTA[[#This Row],[QTY/ CTN]],INDEX([3]!db[QTY/ CTN],NOTA[[#This Row],[//DB]])))</f>
        <v>480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paperbagidulfitribesar480pcsartomoro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203</v>
      </c>
      <c r="M84" s="40">
        <v>3</v>
      </c>
      <c r="N84" s="38">
        <f>576*3</f>
        <v>1728</v>
      </c>
      <c r="O84" s="37" t="s">
        <v>113</v>
      </c>
      <c r="P84" s="41">
        <v>2010</v>
      </c>
      <c r="Q84" s="42"/>
      <c r="R84" s="48" t="s">
        <v>204</v>
      </c>
      <c r="S84" s="49">
        <v>0.1</v>
      </c>
      <c r="T84" s="44">
        <v>0.1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3473280</v>
      </c>
      <c r="Y84" s="50">
        <f>IF(NOTA[[#This Row],[JUMLAH]]="","",NOTA[[#This Row],[JUMLAH]]*NOTA[[#This Row],[DISC 1]])</f>
        <v>347328</v>
      </c>
      <c r="Z84" s="50">
        <f>IF(NOTA[[#This Row],[JUMLAH]]="","",(NOTA[[#This Row],[JUMLAH]]-NOTA[[#This Row],[DISC 1-]])*NOTA[[#This Row],[DISC 2]])</f>
        <v>312595.20000000001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659923.19999999995</v>
      </c>
      <c r="AC84" s="50">
        <f>IF(NOTA[[#This Row],[JUMLAH]]="","",NOTA[[#This Row],[JUMLAH]]-NOTA[[#This Row],[DISC]])</f>
        <v>2813356.8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84" s="50">
        <f>IF(OR(NOTA[[#This Row],[QTY]]="",NOTA[[#This Row],[HARGA SATUAN]]="",),"",NOTA[[#This Row],[QTY]]*NOTA[[#This Row],[HARGA SATUAN]])</f>
        <v>3473280</v>
      </c>
      <c r="AI84" s="39">
        <f ca="1">IF(NOTA[ID_H]="","",INDEX(NOTA[TANGGAL],MATCH(,INDIRECT(ADDRESS(ROW(NOTA[TANGGAL]),COLUMN(NOTA[TANGGAL]))&amp;":"&amp;ADDRESS(ROW(),COLUMN(NOTA[TANGGAL]))),-1)))</f>
        <v>45335</v>
      </c>
      <c r="AJ84" s="41" t="str">
        <f ca="1">IF(NOTA[[#This Row],[NAMA BARANG]]="","",INDEX(NOTA[SUPPLIER],MATCH(,INDIRECT(ADDRESS(ROW(NOTA[ID]),COLUMN(NOTA[ID]))&amp;":"&amp;ADDRESS(ROW(),COLUMN(NOTA[ID]))),-1)))</f>
        <v>PARAMA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2</v>
      </c>
      <c r="AN84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3202</v>
      </c>
      <c r="AT84" s="38" t="b">
        <f>IF(NOTA[[#This Row],[QTY/ CTN]]="","",TRUE)</f>
        <v>1</v>
      </c>
      <c r="AU84" s="38" t="str">
        <f ca="1">IF(NOTA[[#This Row],[ID_H]]="","",IF(NOTA[[#This Row],[Column3]]=TRUE,NOTA[[#This Row],[QTY/ CTN]],INDEX([3]!db[QTY/ CTN],NOTA[[#This Row],[//DB]])))</f>
        <v>576 PCS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paperbagidulfitritanggung576pcsartomoro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20</v>
      </c>
      <c r="E85" s="46"/>
      <c r="F85" s="37"/>
      <c r="G85" s="37"/>
      <c r="H85" s="47"/>
      <c r="I85" s="37"/>
      <c r="J85" s="39"/>
      <c r="K85" s="37"/>
      <c r="L85" s="37" t="s">
        <v>205</v>
      </c>
      <c r="M85" s="40">
        <v>3</v>
      </c>
      <c r="N85" s="38">
        <f>720*3</f>
        <v>2160</v>
      </c>
      <c r="O85" s="37" t="s">
        <v>113</v>
      </c>
      <c r="P85" s="41">
        <v>1625</v>
      </c>
      <c r="Q85" s="42"/>
      <c r="R85" s="48" t="s">
        <v>206</v>
      </c>
      <c r="S85" s="49">
        <v>0.1</v>
      </c>
      <c r="T85" s="44">
        <v>0.1</v>
      </c>
      <c r="U85" s="44"/>
      <c r="V85" s="50">
        <v>173432</v>
      </c>
      <c r="W85" s="45" t="s">
        <v>207</v>
      </c>
      <c r="X85" s="50">
        <f>IF(NOTA[[#This Row],[HARGA/ CTN]]="",NOTA[[#This Row],[JUMLAH_H]],NOTA[[#This Row],[HARGA/ CTN]]*IF(NOTA[[#This Row],[C]]="",0,NOTA[[#This Row],[C]]))</f>
        <v>3510000</v>
      </c>
      <c r="Y85" s="50">
        <f>IF(NOTA[[#This Row],[JUMLAH]]="","",NOTA[[#This Row],[JUMLAH]]*NOTA[[#This Row],[DISC 1]])</f>
        <v>351000</v>
      </c>
      <c r="Z85" s="50">
        <f>IF(NOTA[[#This Row],[JUMLAH]]="","",(NOTA[[#This Row],[JUMLAH]]-NOTA[[#This Row],[DISC 1-]])*NOTA[[#This Row],[DISC 2]])</f>
        <v>315900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666900</v>
      </c>
      <c r="AC85" s="50">
        <f>IF(NOTA[[#This Row],[JUMLAH]]="","",NOTA[[#This Row],[JUMLAH]]-NOTA[[#This Row],[DISC]])</f>
        <v>2843100</v>
      </c>
      <c r="AD85" s="50"/>
      <c r="AE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2207511.2000000002</v>
      </c>
      <c r="AF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8498168.8000000007</v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85" s="50">
        <f>IF(OR(NOTA[[#This Row],[QTY]]="",NOTA[[#This Row],[HARGA SATUAN]]="",),"",NOTA[[#This Row],[QTY]]*NOTA[[#This Row],[HARGA SATUAN]])</f>
        <v>3510000</v>
      </c>
      <c r="AI85" s="39">
        <f ca="1">IF(NOTA[ID_H]="","",INDEX(NOTA[TANGGAL],MATCH(,INDIRECT(ADDRESS(ROW(NOTA[TANGGAL]),COLUMN(NOTA[TANGGAL]))&amp;":"&amp;ADDRESS(ROW(),COLUMN(NOTA[TANGGAL]))),-1)))</f>
        <v>45335</v>
      </c>
      <c r="AJ85" s="41" t="str">
        <f ca="1">IF(NOTA[[#This Row],[NAMA BARANG]]="","",INDEX(NOTA[SUPPLIER],MATCH(,INDIRECT(ADDRESS(ROW(NOTA[ID]),COLUMN(NOTA[ID]))&amp;":"&amp;ADDRESS(ROW(),COLUMN(NOTA[ID]))),-1)))</f>
        <v>PARAMA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2</v>
      </c>
      <c r="AN85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3203</v>
      </c>
      <c r="AT85" s="38" t="b">
        <f>IF(NOTA[[#This Row],[QTY/ CTN]]="","",TRUE)</f>
        <v>1</v>
      </c>
      <c r="AU85" s="38" t="str">
        <f ca="1">IF(NOTA[[#This Row],[ID_H]]="","",IF(NOTA[[#This Row],[Column3]]=TRUE,NOTA[[#This Row],[QTY/ CTN]],INDEX([3]!db[QTY/ CTN],NOTA[[#This Row],[//DB]])))</f>
        <v>720 PCS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paperbagidulfitrikecil720pcsartomoro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F86" s="37"/>
      <c r="G86" s="37"/>
      <c r="H86" s="47"/>
      <c r="I86" s="37"/>
      <c r="J86" s="39"/>
      <c r="K86" s="37"/>
      <c r="L86" s="37"/>
      <c r="M86" s="40"/>
      <c r="O86" s="37"/>
      <c r="P86" s="41"/>
      <c r="Q86" s="42"/>
      <c r="R86" s="48"/>
      <c r="S86" s="49"/>
      <c r="T86" s="44"/>
      <c r="U86" s="44"/>
      <c r="V86" s="50"/>
      <c r="W86" s="45"/>
      <c r="X86" s="50" t="str">
        <f>IF(NOTA[[#This Row],[HARGA/ CTN]]="",NOTA[[#This Row],[JUMLAH_H]],NOTA[[#This Row],[HARGA/ CTN]]*IF(NOTA[[#This Row],[C]]="",0,NOTA[[#This Row],[C]]))</f>
        <v/>
      </c>
      <c r="Y86" s="50" t="str">
        <f>IF(NOTA[[#This Row],[JUMLAH]]="","",NOTA[[#This Row],[JUMLAH]]*NOTA[[#This Row],[DISC 1]])</f>
        <v/>
      </c>
      <c r="Z86" s="50" t="str">
        <f>IF(NOTA[[#This Row],[JUMLAH]]="","",(NOTA[[#This Row],[JUMLAH]]-NOTA[[#This Row],[DISC 1-]])*NOTA[[#This Row],[DISC 2]])</f>
        <v/>
      </c>
      <c r="AA86" s="50" t="str">
        <f>IF(NOTA[[#This Row],[JUMLAH]]="","",(NOTA[[#This Row],[JUMLAH]]-NOTA[[#This Row],[DISC 1-]]-NOTA[[#This Row],[DISC 2-]])*NOTA[[#This Row],[DISC 3]])</f>
        <v/>
      </c>
      <c r="AB86" s="50" t="str">
        <f>IF(NOTA[[#This Row],[JUMLAH]]="","",NOTA[[#This Row],[DISC 1-]]+NOTA[[#This Row],[DISC 2-]]+NOTA[[#This Row],[DISC 3-]])</f>
        <v/>
      </c>
      <c r="AC86" s="50" t="str">
        <f>IF(NOTA[[#This Row],[JUMLAH]]="","",NOTA[[#This Row],[JUMLAH]]-NOTA[[#This Row],[DISC]])</f>
        <v/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" s="50" t="str">
        <f>IF(OR(NOTA[[#This Row],[QTY]]="",NOTA[[#This Row],[HARGA SATUAN]]="",),"",NOTA[[#This Row],[QTY]]*NOTA[[#This Row],[HARGA SATUAN]])</f>
        <v/>
      </c>
      <c r="AI86" s="39" t="str">
        <f ca="1">IF(NOTA[ID_H]="","",INDEX(NOTA[TANGGAL],MATCH(,INDIRECT(ADDRESS(ROW(NOTA[TANGGAL]),COLUMN(NOTA[TANGGAL]))&amp;":"&amp;ADDRESS(ROW(),COLUMN(NOTA[TANGGAL]))),-1)))</f>
        <v/>
      </c>
      <c r="AJ86" s="41" t="str">
        <f ca="1">IF(NOTA[[#This Row],[NAMA BARANG]]="","",INDEX(NOTA[SUPPLIER],MATCH(,INDIRECT(ADDRESS(ROW(NOTA[ID]),COLUMN(NOTA[ID]))&amp;":"&amp;ADDRESS(ROW(),COLUMN(NOTA[ID]))),-1)))</f>
        <v/>
      </c>
      <c r="AK86" s="41" t="str">
        <f ca="1">IF(NOTA[[#This Row],[ID_H]]="","",IF(NOTA[[#This Row],[FAKTUR]]="",INDIRECT(ADDRESS(ROW()-1,COLUMN())),NOTA[[#This Row],[FAKTUR]]))</f>
        <v/>
      </c>
      <c r="AL86" s="38" t="str">
        <f ca="1">IF(NOTA[[#This Row],[ID]]="","",COUNTIF(NOTA[ID_H],NOTA[[#This Row],[ID_H]]))</f>
        <v/>
      </c>
      <c r="AM86" s="38" t="str">
        <f ca="1">IF(NOTA[[#This Row],[TGL.NOTA]]="",IF(NOTA[[#This Row],[SUPPLIER_H]]="","",AM85),MONTH(NOTA[[#This Row],[TGL.NOTA]]))</f>
        <v/>
      </c>
      <c r="AN86" s="38" t="str">
        <f>LOWER(SUBSTITUTE(SUBSTITUTE(SUBSTITUTE(SUBSTITUTE(SUBSTITUTE(SUBSTITUTE(SUBSTITUTE(SUBSTITUTE(SUBSTITUTE(NOTA[NAMA BARANG]," ",),".",""),"-",""),"(",""),")",""),",",""),"/",""),"""",""),"+",""))</f>
        <v/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 t="str">
        <f>IF(NOTA[[#This Row],[CONCAT1]]="","",MATCH(NOTA[[#This Row],[CONCAT1]],[3]!db[NB NOTA_C],0))</f>
        <v/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/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" s="38" t="str">
        <f ca="1">IF(NOTA[[#This Row],[ID_H]]="","",MATCH(NOTA[[#This Row],[NB NOTA_C_QTY]],[4]!db[NB NOTA_C_QTY+F],0))</f>
        <v/>
      </c>
      <c r="AX86" s="53" t="str">
        <f ca="1">IF(NOTA[[#This Row],[NB NOTA_C_QTY]]="","",ROW()-2)</f>
        <v/>
      </c>
    </row>
    <row r="87" spans="1:50" s="38" customFormat="1" ht="20.100000000000001" customHeight="1" x14ac:dyDescent="0.25">
      <c r="A8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KAL_1202_369-2</v>
      </c>
      <c r="C87" s="38" t="e">
        <f ca="1">IF(NOTA[[#This Row],[ID_P]]="","",MATCH(NOTA[[#This Row],[ID_P]],[1]!B_MSK[N_ID],0))</f>
        <v>#REF!</v>
      </c>
      <c r="D87" s="38">
        <f ca="1">IF(NOTA[[#This Row],[NAMA BARANG]]="","",INDEX(NOTA[ID],MATCH(,INDIRECT(ADDRESS(ROW(NOTA[ID]),COLUMN(NOTA[ID]))&amp;":"&amp;ADDRESS(ROW(),COLUMN(NOTA[ID]))),-1)))</f>
        <v>21</v>
      </c>
      <c r="E87" s="46">
        <v>45334</v>
      </c>
      <c r="F87" s="37" t="s">
        <v>51</v>
      </c>
      <c r="G87" s="37" t="s">
        <v>23</v>
      </c>
      <c r="H87" s="47" t="s">
        <v>208</v>
      </c>
      <c r="I87" s="37"/>
      <c r="J87" s="39">
        <v>45329</v>
      </c>
      <c r="K87" s="37">
        <v>0</v>
      </c>
      <c r="L87" s="37" t="s">
        <v>209</v>
      </c>
      <c r="M87" s="40">
        <v>1</v>
      </c>
      <c r="N87" s="38">
        <v>80</v>
      </c>
      <c r="O87" s="37" t="s">
        <v>113</v>
      </c>
      <c r="P87" s="41">
        <v>67000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5360000</v>
      </c>
      <c r="Y87" s="50">
        <f>IF(NOTA[[#This Row],[JUMLAH]]="","",NOTA[[#This Row],[JUMLAH]]*NOTA[[#This Row],[DISC 1]])</f>
        <v>670000</v>
      </c>
      <c r="Z87" s="50">
        <f>IF(NOTA[[#This Row],[JUMLAH]]="","",(NOTA[[#This Row],[JUMLAH]]-NOTA[[#This Row],[DISC 1-]])*NOTA[[#This Row],[DISC 2]])</f>
        <v>234500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904500</v>
      </c>
      <c r="AC87" s="50">
        <f>IF(NOTA[[#This Row],[JUMLAH]]="","",NOTA[[#This Row],[JUMLAH]]-NOTA[[#This Row],[DISC]])</f>
        <v>4455500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87" s="50">
        <f>IF(OR(NOTA[[#This Row],[QTY]]="",NOTA[[#This Row],[HARGA SATUAN]]="",),"",NOTA[[#This Row],[QTY]]*NOTA[[#This Row],[HARGA SATUAN]])</f>
        <v>5360000</v>
      </c>
      <c r="AI87" s="39">
        <f ca="1">IF(NOTA[ID_H]="","",INDEX(NOTA[TANGGAL],MATCH(,INDIRECT(ADDRESS(ROW(NOTA[TANGGAL]),COLUMN(NOTA[TANGGAL]))&amp;":"&amp;ADDRESS(ROW(),COLUMN(NOTA[TANGGAL]))),-1)))</f>
        <v>45334</v>
      </c>
      <c r="AJ87" s="41" t="str">
        <f ca="1">IF(NOTA[[#This Row],[NAMA BARANG]]="","",INDEX(NOTA[SUPPLIER],MATCH(,INDIRECT(ADDRESS(ROW(NOTA[ID]),COLUMN(NOTA[ID]))&amp;":"&amp;ADDRESS(ROW(),COLUMN(NOTA[ID]))),-1)))</f>
        <v>KALINDO SUKSES</v>
      </c>
      <c r="AK87" s="41" t="str">
        <f ca="1">IF(NOTA[[#This Row],[ID_H]]="","",IF(NOTA[[#This Row],[FAKTUR]]="",INDIRECT(ADDRESS(ROW()-1,COLUMN())),NOTA[[#This Row],[FAKTUR]]))</f>
        <v>ARTO MORO</v>
      </c>
      <c r="AL87" s="38">
        <f ca="1">IF(NOTA[[#This Row],[ID]]="","",COUNTIF(NOTA[ID_H],NOTA[[#This Row],[ID_H]]))</f>
        <v>2</v>
      </c>
      <c r="AM87" s="38">
        <f>IF(NOTA[[#This Row],[TGL.NOTA]]="",IF(NOTA[[#This Row],[SUPPLIER_H]]="","",AM86),MONTH(NOTA[[#This Row],[TGL.NOTA]]))</f>
        <v>2</v>
      </c>
      <c r="AN87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MOROSN2402036945329calculatorjoykocc25</v>
      </c>
      <c r="AR87" s="38" t="e">
        <f>IF(NOTA[[#This Row],[CONCAT4]]="","",_xlfn.IFNA(MATCH(NOTA[[#This Row],[CONCAT4]],[2]!RAW[CONCAT_H],0),FALSE))</f>
        <v>#REF!</v>
      </c>
      <c r="AS87" s="38">
        <f>IF(NOTA[[#This Row],[CONCAT1]]="","",MATCH(NOTA[[#This Row],[CONCAT1]],[3]!db[NB NOTA_C],0))</f>
        <v>584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80 PCS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>
        <v>0</v>
      </c>
      <c r="L88" s="37" t="s">
        <v>210</v>
      </c>
      <c r="M88" s="40">
        <v>1</v>
      </c>
      <c r="N88" s="38">
        <v>120</v>
      </c>
      <c r="O88" s="37" t="s">
        <v>113</v>
      </c>
      <c r="P88" s="41">
        <v>49000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5880000</v>
      </c>
      <c r="Y88" s="50">
        <f>IF(NOTA[[#This Row],[JUMLAH]]="","",NOTA[[#This Row],[JUMLAH]]*NOTA[[#This Row],[DISC 1]])</f>
        <v>735000</v>
      </c>
      <c r="Z88" s="50">
        <f>IF(NOTA[[#This Row],[JUMLAH]]="","",(NOTA[[#This Row],[JUMLAH]]-NOTA[[#This Row],[DISC 1-]])*NOTA[[#This Row],[DISC 2]])</f>
        <v>257250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992250</v>
      </c>
      <c r="AC88" s="50">
        <f>IF(NOTA[[#This Row],[JUMLAH]]="","",NOTA[[#This Row],[JUMLAH]]-NOTA[[#This Row],[DISC]])</f>
        <v>4887750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1896750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9343250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H88" s="50">
        <f>IF(OR(NOTA[[#This Row],[QTY]]="",NOTA[[#This Row],[HARGA SATUAN]]="",),"",NOTA[[#This Row],[QTY]]*NOTA[[#This Row],[HARGA SATUAN]])</f>
        <v>5880000</v>
      </c>
      <c r="AI88" s="39">
        <f ca="1">IF(NOTA[ID_H]="","",INDEX(NOTA[TANGGAL],MATCH(,INDIRECT(ADDRESS(ROW(NOTA[TANGGAL]),COLUMN(NOTA[TANGGAL]))&amp;":"&amp;ADDRESS(ROW(),COLUMN(NOTA[TANGGAL]))),-1)))</f>
        <v>45334</v>
      </c>
      <c r="AJ88" s="41" t="str">
        <f ca="1">IF(NOTA[[#This Row],[NAMA BARANG]]="","",INDEX(NOTA[SUPPLIER],MATCH(,INDIRECT(ADDRESS(ROW(NOTA[ID]),COLUMN(NOTA[ID]))&amp;":"&amp;ADDRESS(ROW(),COLUMN(NOTA[ID]))),-1)))</f>
        <v>KALINDO SUKSES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2</v>
      </c>
      <c r="AN88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calculatorjoykocc11a58800000.1250.05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calculatorjoykocc11a58800000.1250.05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570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120 PCS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calculatorjoykocc11a120pcsartomoro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GDJ_1202_-7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22</v>
      </c>
      <c r="E90" s="46">
        <v>45334</v>
      </c>
      <c r="F90" s="37" t="s">
        <v>212</v>
      </c>
      <c r="G90" s="37" t="s">
        <v>109</v>
      </c>
      <c r="H90" s="47"/>
      <c r="I90" s="37"/>
      <c r="J90" s="39">
        <v>45325</v>
      </c>
      <c r="K90" s="37"/>
      <c r="L90" s="37" t="s">
        <v>213</v>
      </c>
      <c r="M90" s="40"/>
      <c r="N90" s="38">
        <v>101</v>
      </c>
      <c r="O90" s="37" t="s">
        <v>214</v>
      </c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45334</v>
      </c>
      <c r="AJ90" s="41" t="str">
        <f ca="1">IF(NOTA[[#This Row],[NAMA BARANG]]="","",INDEX(NOTA[SUPPLIER],MATCH(,INDIRECT(ADDRESS(ROW(NOTA[ID]),COLUMN(NOTA[ID]))&amp;":"&amp;ADDRESS(ROW(),COLUMN(NOTA[ID]))),-1)))</f>
        <v>GDJ</v>
      </c>
      <c r="AK90" s="41" t="str">
        <f ca="1">IF(NOTA[[#This Row],[ID_H]]="","",IF(NOTA[[#This Row],[FAKTUR]]="",INDIRECT(ADDRESS(ROW()-1,COLUMN())),NOTA[[#This Row],[FAKTUR]]))</f>
        <v>UNTANA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Row],[SUPPLIER_H]]="","",AM89),MONTH(NOTA[[#This Row],[TGL.NOTA]]))</f>
        <v>2</v>
      </c>
      <c r="AN90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GDJUNTANA45325balonbl10023</v>
      </c>
      <c r="AR90" s="38" t="e">
        <f>IF(NOTA[[#This Row],[CONCAT4]]="","",_xlfn.IFNA(MATCH(NOTA[[#This Row],[CONCAT4]],[2]!RAW[CONCAT_H],0),FALSE))</f>
        <v>#REF!</v>
      </c>
      <c r="AS90" s="38" t="e">
        <f>IF(NOTA[[#This Row],[CONCAT1]]="","",MATCH(NOTA[[#This Row],[CONCAT1]],[3]!db[NB NOTA_C],0))</f>
        <v>#N/A</v>
      </c>
      <c r="AT90" s="38" t="str">
        <f>IF(NOTA[[#This Row],[QTY/ CTN]]="","",TRUE)</f>
        <v/>
      </c>
      <c r="AU90" s="38" t="e">
        <f ca="1">IF(NOTA[[#This Row],[ID_H]]="","",IF(NOTA[[#This Row],[Column3]]=TRUE,NOTA[[#This Row],[QTY/ CTN]],INDEX([3]!db[QTY/ CTN],NOTA[[#This Row],[//DB]])))</f>
        <v>#N/A</v>
      </c>
      <c r="AV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0" s="38" t="e">
        <f ca="1">IF(NOTA[[#This Row],[ID_H]]="","",MATCH(NOTA[[#This Row],[NB NOTA_C_QTY]],[4]!db[NB NOTA_C_QTY+F],0))</f>
        <v>#N/A</v>
      </c>
      <c r="AX90" s="53" t="e">
        <f ca="1">IF(NOTA[[#This Row],[NB NOTA_C_QTY]]="","",ROW()-2)</f>
        <v>#N/A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22</v>
      </c>
      <c r="E91" s="46"/>
      <c r="F91" s="37"/>
      <c r="G91" s="37"/>
      <c r="H91" s="47"/>
      <c r="I91" s="37"/>
      <c r="J91" s="39"/>
      <c r="K91" s="37"/>
      <c r="L91" s="37" t="s">
        <v>216</v>
      </c>
      <c r="M91" s="40"/>
      <c r="N91" s="38">
        <v>15</v>
      </c>
      <c r="O91" s="37" t="s">
        <v>214</v>
      </c>
      <c r="P91" s="41"/>
      <c r="Q91" s="42"/>
      <c r="R91" s="48"/>
      <c r="S91" s="49"/>
      <c r="T91" s="44"/>
      <c r="U91" s="44"/>
      <c r="V91" s="50"/>
      <c r="W91" s="45"/>
      <c r="X91" s="50" t="str">
        <f>IF(NOTA[[#This Row],[HARGA/ CTN]]="",NOTA[[#This Row],[JUMLAH_H]],NOTA[[#This Row],[HARGA/ CTN]]*IF(NOTA[[#This Row],[C]]="",0,NOTA[[#This Row],[C]]))</f>
        <v/>
      </c>
      <c r="Y91" s="50" t="str">
        <f>IF(NOTA[[#This Row],[JUMLAH]]="","",NOTA[[#This Row],[JUMLAH]]*NOTA[[#This Row],[DISC 1]])</f>
        <v/>
      </c>
      <c r="Z91" s="50" t="str">
        <f>IF(NOTA[[#This Row],[JUMLAH]]="","",(NOTA[[#This Row],[JUMLAH]]-NOTA[[#This Row],[DISC 1-]])*NOTA[[#This Row],[DISC 2]])</f>
        <v/>
      </c>
      <c r="AA91" s="50" t="str">
        <f>IF(NOTA[[#This Row],[JUMLAH]]="","",(NOTA[[#This Row],[JUMLAH]]-NOTA[[#This Row],[DISC 1-]]-NOTA[[#This Row],[DISC 2-]])*NOTA[[#This Row],[DISC 3]])</f>
        <v/>
      </c>
      <c r="AB91" s="50" t="str">
        <f>IF(NOTA[[#This Row],[JUMLAH]]="","",NOTA[[#This Row],[DISC 1-]]+NOTA[[#This Row],[DISC 2-]]+NOTA[[#This Row],[DISC 3-]])</f>
        <v/>
      </c>
      <c r="AC91" s="50" t="str">
        <f>IF(NOTA[[#This Row],[JUMLAH]]="","",NOTA[[#This Row],[JUMLAH]]-NOTA[[#This Row],[DISC]])</f>
        <v/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45334</v>
      </c>
      <c r="AJ91" s="41" t="str">
        <f ca="1">IF(NOTA[[#This Row],[NAMA BARANG]]="","",INDEX(NOTA[SUPPLIER],MATCH(,INDIRECT(ADDRESS(ROW(NOTA[ID]),COLUMN(NOTA[ID]))&amp;":"&amp;ADDRESS(ROW(),COLUMN(NOTA[ID]))),-1)))</f>
        <v>GDJ</v>
      </c>
      <c r="AK91" s="41" t="str">
        <f ca="1">IF(NOTA[[#This Row],[ID_H]]="","",IF(NOTA[[#This Row],[FAKTUR]]="",INDIRECT(ADDRESS(ROW()-1,COLUMN())),NOTA[[#This Row],[FAKTUR]]))</f>
        <v>UNTANA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2</v>
      </c>
      <c r="AN91" s="38" t="str">
        <f>LOWER(SUBSTITUTE(SUBSTITUTE(SUBSTITUTE(SUBSTITUTE(SUBSTITUTE(SUBSTITUTE(SUBSTITUTE(SUBSTITUTE(SUBSTITUTE(NOTA[NAMA BARANG]," ",),".",""),"-",""),"(",""),")",""),",",""),"/",""),"""",""),"+",""))</f>
        <v>balonbl10022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balonbl100220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balonbl100220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 t="e">
        <f>IF(NOTA[[#This Row],[CONCAT1]]="","",MATCH(NOTA[[#This Row],[CONCAT1]],[3]!db[NB NOTA_C],0))</f>
        <v>#N/A</v>
      </c>
      <c r="AT91" s="38" t="str">
        <f>IF(NOTA[[#This Row],[QTY/ CTN]]="","",TRUE)</f>
        <v/>
      </c>
      <c r="AU91" s="38" t="e">
        <f ca="1">IF(NOTA[[#This Row],[ID_H]]="","",IF(NOTA[[#This Row],[Column3]]=TRUE,NOTA[[#This Row],[QTY/ CTN]],INDEX([3]!db[QTY/ CTN],NOTA[[#This Row],[//DB]])))</f>
        <v>#N/A</v>
      </c>
      <c r="AV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1" s="38" t="e">
        <f ca="1">IF(NOTA[[#This Row],[ID_H]]="","",MATCH(NOTA[[#This Row],[NB NOTA_C_QTY]],[4]!db[NB NOTA_C_QTY+F],0))</f>
        <v>#N/A</v>
      </c>
      <c r="AX91" s="53" t="e">
        <f ca="1">IF(NOTA[[#This Row],[NB NOTA_C_QTY]]="","",ROW()-2)</f>
        <v>#N/A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217</v>
      </c>
      <c r="M92" s="40"/>
      <c r="N92" s="38">
        <v>71</v>
      </c>
      <c r="O92" s="37" t="s">
        <v>214</v>
      </c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45334</v>
      </c>
      <c r="AJ92" s="41" t="str">
        <f ca="1">IF(NOTA[[#This Row],[NAMA BARANG]]="","",INDEX(NOTA[SUPPLIER],MATCH(,INDIRECT(ADDRESS(ROW(NOTA[ID]),COLUMN(NOTA[ID]))&amp;":"&amp;ADDRESS(ROW(),COLUMN(NOTA[ID]))),-1)))</f>
        <v>GDJ</v>
      </c>
      <c r="AK92" s="41" t="str">
        <f ca="1">IF(NOTA[[#This Row],[ID_H]]="","",IF(NOTA[[#This Row],[FAKTUR]]="",INDIRECT(ADDRESS(ROW()-1,COLUMN())),NOTA[[#This Row],[FAKTUR]]))</f>
        <v>UNTANA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2</v>
      </c>
      <c r="AN92" s="38" t="str">
        <f>LOWER(SUBSTITUTE(SUBSTITUTE(SUBSTITUTE(SUBSTITUTE(SUBSTITUTE(SUBSTITUTE(SUBSTITUTE(SUBSTITUTE(SUBSTITUTE(NOTA[NAMA BARANG]," ",),".",""),"-",""),"(",""),")",""),",",""),"/",""),"""",""),"+",""))</f>
        <v>balonbl1006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balonbl10060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balonbl10060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e">
        <f>IF(NOTA[[#This Row],[CONCAT1]]="","",MATCH(NOTA[[#This Row],[CONCAT1]],[3]!db[NB NOTA_C],0))</f>
        <v>#N/A</v>
      </c>
      <c r="AT92" s="38" t="str">
        <f>IF(NOTA[[#This Row],[QTY/ CTN]]="","",TRUE)</f>
        <v/>
      </c>
      <c r="AU92" s="38" t="e">
        <f ca="1">IF(NOTA[[#This Row],[ID_H]]="","",IF(NOTA[[#This Row],[Column3]]=TRUE,NOTA[[#This Row],[QTY/ CTN]],INDEX([3]!db[QTY/ CTN],NOTA[[#This Row],[//DB]])))</f>
        <v>#N/A</v>
      </c>
      <c r="AV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2" s="38" t="e">
        <f ca="1">IF(NOTA[[#This Row],[ID_H]]="","",MATCH(NOTA[[#This Row],[NB NOTA_C_QTY]],[4]!db[NB NOTA_C_QTY+F],0))</f>
        <v>#N/A</v>
      </c>
      <c r="AX92" s="53" t="e">
        <f ca="1">IF(NOTA[[#This Row],[NB NOTA_C_QTY]]="","",ROW()-2)</f>
        <v>#N/A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215</v>
      </c>
      <c r="M93" s="40"/>
      <c r="N93" s="38">
        <v>1</v>
      </c>
      <c r="O93" s="37" t="s">
        <v>214</v>
      </c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45334</v>
      </c>
      <c r="AJ93" s="41" t="str">
        <f ca="1">IF(NOTA[[#This Row],[NAMA BARANG]]="","",INDEX(NOTA[SUPPLIER],MATCH(,INDIRECT(ADDRESS(ROW(NOTA[ID]),COLUMN(NOTA[ID]))&amp;":"&amp;ADDRESS(ROW(),COLUMN(NOTA[ID]))),-1)))</f>
        <v>GDJ</v>
      </c>
      <c r="AK93" s="41" t="str">
        <f ca="1">IF(NOTA[[#This Row],[ID_H]]="","",IF(NOTA[[#This Row],[FAKTUR]]="",INDIRECT(ADDRESS(ROW()-1,COLUMN())),NOTA[[#This Row],[FAKTUR]]))</f>
        <v>UNTANA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2</v>
      </c>
      <c r="AN93" s="38" t="str">
        <f>LOWER(SUBSTITUTE(SUBSTITUTE(SUBSTITUTE(SUBSTITUTE(SUBSTITUTE(SUBSTITUTE(SUBSTITUTE(SUBSTITUTE(SUBSTITUTE(NOTA[NAMA BARANG]," ",),".",""),"-",""),"(",""),")",""),",",""),"/",""),"""",""),"+",""))</f>
        <v>balonbl10025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balonbl100250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balonbl100250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e">
        <f>IF(NOTA[[#This Row],[CONCAT1]]="","",MATCH(NOTA[[#This Row],[CONCAT1]],[3]!db[NB NOTA_C],0))</f>
        <v>#N/A</v>
      </c>
      <c r="AT93" s="38" t="str">
        <f>IF(NOTA[[#This Row],[QTY/ CTN]]="","",TRUE)</f>
        <v/>
      </c>
      <c r="AU93" s="38" t="e">
        <f ca="1">IF(NOTA[[#This Row],[ID_H]]="","",IF(NOTA[[#This Row],[Column3]]=TRUE,NOTA[[#This Row],[QTY/ CTN]],INDEX([3]!db[QTY/ CTN],NOTA[[#This Row],[//DB]])))</f>
        <v>#N/A</v>
      </c>
      <c r="AV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3" s="38" t="e">
        <f ca="1">IF(NOTA[[#This Row],[ID_H]]="","",MATCH(NOTA[[#This Row],[NB NOTA_C_QTY]],[4]!db[NB NOTA_C_QTY+F],0))</f>
        <v>#N/A</v>
      </c>
      <c r="AX93" s="53" t="e">
        <f ca="1">IF(NOTA[[#This Row],[NB NOTA_C_QTY]]="","",ROW()-2)</f>
        <v>#N/A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/>
      <c r="N94" s="38">
        <v>50</v>
      </c>
      <c r="O94" s="37" t="s">
        <v>113</v>
      </c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45334</v>
      </c>
      <c r="AJ94" s="41" t="str">
        <f ca="1">IF(NOTA[[#This Row],[NAMA BARANG]]="","",INDEX(NOTA[SUPPLIER],MATCH(,INDIRECT(ADDRESS(ROW(NOTA[ID]),COLUMN(NOTA[ID]))&amp;":"&amp;ADDRESS(ROW(),COLUMN(NOTA[ID]))),-1)))</f>
        <v>GDJ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2</v>
      </c>
      <c r="AN94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e">
        <f>IF(NOTA[[#This Row],[CONCAT1]]="","",MATCH(NOTA[[#This Row],[CONCAT1]],[3]!db[NB NOTA_C],0))</f>
        <v>#N/A</v>
      </c>
      <c r="AT94" s="38" t="str">
        <f>IF(NOTA[[#This Row],[QTY/ CTN]]="","",TRUE)</f>
        <v/>
      </c>
      <c r="AU94" s="38" t="e">
        <f ca="1">IF(NOTA[[#This Row],[ID_H]]="","",IF(NOTA[[#This Row],[Column3]]=TRUE,NOTA[[#This Row],[QTY/ CTN]],INDEX([3]!db[QTY/ CTN],NOTA[[#This Row],[//DB]])))</f>
        <v>#N/A</v>
      </c>
      <c r="AV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4" s="38" t="e">
        <f ca="1">IF(NOTA[[#This Row],[ID_H]]="","",MATCH(NOTA[[#This Row],[NB NOTA_C_QTY]],[4]!db[NB NOTA_C_QTY+F],0))</f>
        <v>#N/A</v>
      </c>
      <c r="AX94" s="53" t="e">
        <f ca="1">IF(NOTA[[#This Row],[NB NOTA_C_QTY]]="","",ROW()-2)</f>
        <v>#N/A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218</v>
      </c>
      <c r="M95" s="40"/>
      <c r="N95" s="38">
        <v>14</v>
      </c>
      <c r="O95" s="37" t="s">
        <v>113</v>
      </c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45334</v>
      </c>
      <c r="AJ95" s="41" t="str">
        <f ca="1">IF(NOTA[[#This Row],[NAMA BARANG]]="","",INDEX(NOTA[SUPPLIER],MATCH(,INDIRECT(ADDRESS(ROW(NOTA[ID]),COLUMN(NOTA[ID]))&amp;":"&amp;ADDRESS(ROW(),COLUMN(NOTA[ID]))),-1)))</f>
        <v>GDJ</v>
      </c>
      <c r="AK95" s="41" t="str">
        <f ca="1">IF(NOTA[[#This Row],[ID_H]]="","",IF(NOTA[[#This Row],[FAKTUR]]="",INDIRECT(ADDRESS(ROW()-1,COLUMN())),NOTA[[#This Row],[FAKTUR]]))</f>
        <v>UNTANA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2</v>
      </c>
      <c r="AN95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169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100 PAK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219</v>
      </c>
      <c r="M96" s="40"/>
      <c r="N96" s="38">
        <v>13</v>
      </c>
      <c r="O96" s="37" t="s">
        <v>214</v>
      </c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45334</v>
      </c>
      <c r="AJ96" s="41" t="str">
        <f ca="1">IF(NOTA[[#This Row],[NAMA BARANG]]="","",INDEX(NOTA[SUPPLIER],MATCH(,INDIRECT(ADDRESS(ROW(NOTA[ID]),COLUMN(NOTA[ID]))&amp;":"&amp;ADDRESS(ROW(),COLUMN(NOTA[ID]))),-1)))</f>
        <v>GDJ</v>
      </c>
      <c r="AK96" s="41" t="str">
        <f ca="1">IF(NOTA[[#This Row],[ID_H]]="","",IF(NOTA[[#This Row],[FAKTUR]]="",INDIRECT(ADDRESS(ROW()-1,COLUMN())),NOTA[[#This Row],[FAKTUR]]))</f>
        <v>UNTANA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2</v>
      </c>
      <c r="AN96" s="38" t="str">
        <f>LOWER(SUBSTITUTE(SUBSTITUTE(SUBSTITUTE(SUBSTITUTE(SUBSTITUTE(SUBSTITUTE(SUBSTITUTE(SUBSTITUTE(SUBSTITUTE(NOTA[NAMA BARANG]," ",),".",""),"-",""),"(",""),")",""),",",""),"/",""),"""",""),"+",""))</f>
        <v>balonbl1007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balonbl10070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balonbl10070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 t="e">
        <f>IF(NOTA[[#This Row],[CONCAT1]]="","",MATCH(NOTA[[#This Row],[CONCAT1]],[3]!db[NB NOTA_C],0))</f>
        <v>#N/A</v>
      </c>
      <c r="AT96" s="38" t="str">
        <f>IF(NOTA[[#This Row],[QTY/ CTN]]="","",TRUE)</f>
        <v/>
      </c>
      <c r="AU96" s="38" t="e">
        <f ca="1">IF(NOTA[[#This Row],[ID_H]]="","",IF(NOTA[[#This Row],[Column3]]=TRUE,NOTA[[#This Row],[QTY/ CTN]],INDEX([3]!db[QTY/ CTN],NOTA[[#This Row],[//DB]])))</f>
        <v>#N/A</v>
      </c>
      <c r="AV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6" s="38" t="e">
        <f ca="1">IF(NOTA[[#This Row],[ID_H]]="","",MATCH(NOTA[[#This Row],[NB NOTA_C_QTY]],[4]!db[NB NOTA_C_QTY+F],0))</f>
        <v>#N/A</v>
      </c>
      <c r="AX96" s="53" t="e">
        <f ca="1">IF(NOTA[[#This Row],[NB NOTA_C_QTY]]="","",ROW()-2)</f>
        <v>#N/A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45334</v>
      </c>
      <c r="F98" s="37" t="s">
        <v>220</v>
      </c>
      <c r="G98" s="37" t="s">
        <v>109</v>
      </c>
      <c r="H98" s="47" t="s">
        <v>221</v>
      </c>
      <c r="I98" s="37"/>
      <c r="J98" s="39">
        <v>45327</v>
      </c>
      <c r="K98" s="37"/>
      <c r="L98" s="37" t="s">
        <v>222</v>
      </c>
      <c r="M98" s="40">
        <v>25</v>
      </c>
      <c r="N98" s="38">
        <f>40*25</f>
        <v>1000</v>
      </c>
      <c r="O98" s="37" t="s">
        <v>223</v>
      </c>
      <c r="P98" s="41">
        <v>20000</v>
      </c>
      <c r="Q98" s="42"/>
      <c r="R98" s="48"/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20000000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20000000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98" s="50">
        <f>IF(OR(NOTA[[#This Row],[QTY]]="",NOTA[[#This Row],[HARGA SATUAN]]="",),"",NOTA[[#This Row],[QTY]]*NOTA[[#This Row],[HARGA SATUAN]])</f>
        <v>20000000</v>
      </c>
      <c r="AI98" s="39">
        <f ca="1">IF(NOTA[ID_H]="","",INDEX(NOTA[TANGGAL],MATCH(,INDIRECT(ADDRESS(ROW(NOTA[TANGGAL]),COLUMN(NOTA[TANGGAL]))&amp;":"&amp;ADDRESS(ROW(),COLUMN(NOTA[TANGGAL]))),-1)))</f>
        <v>45334</v>
      </c>
      <c r="AJ98" s="41" t="str">
        <f ca="1">IF(NOTA[[#This Row],[NAMA BARANG]]="","",INDEX(NOTA[SUPPLIER],MATCH(,INDIRECT(ADDRESS(ROW(NOTA[ID]),COLUMN(NOTA[ID]))&amp;":"&amp;ADDRESS(ROW(),COLUMN(NOTA[ID]))),-1)))</f>
        <v>SAPTRO OFFICE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2</v>
      </c>
      <c r="AN98" s="38" t="str">
        <f>LOWER(SUBSTITUTE(SUBSTITUTE(SUBSTITUTE(SUBSTITUTE(SUBSTITUTE(SUBSTITUTE(SUBSTITUTE(SUBSTITUTE(SUBSTITUTE(NOTA[NAMA BARANG]," ",),".",""),"-",""),"(",""),")",""),",",""),"/",""),"""",""),"+",""))</f>
        <v>pitajepangrollpolosva10a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pitajepangrollpolosva10a800000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pitajepangrollpolosva10a800000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OFFICEUNTANAH-0352.INV.SOS45327pitajepangrollpolosva10a</v>
      </c>
      <c r="AR98" s="38" t="e">
        <f>IF(NOTA[[#This Row],[CONCAT4]]="","",_xlfn.IFNA(MATCH(NOTA[[#This Row],[CONCAT4]],[2]!RAW[CONCAT_H],0),FALSE))</f>
        <v>#REF!</v>
      </c>
      <c r="AS98" s="38" t="e">
        <f>IF(NOTA[[#This Row],[CONCAT1]]="","",MATCH(NOTA[[#This Row],[CONCAT1]],[3]!db[NB NOTA_C],0))</f>
        <v>#N/A</v>
      </c>
      <c r="AT98" s="38" t="str">
        <f>IF(NOTA[[#This Row],[QTY/ CTN]]="","",TRUE)</f>
        <v/>
      </c>
      <c r="AU98" s="38" t="e">
        <f ca="1">IF(NOTA[[#This Row],[ID_H]]="","",IF(NOTA[[#This Row],[Column3]]=TRUE,NOTA[[#This Row],[QTY/ CTN]],INDEX([3]!db[QTY/ CTN],NOTA[[#This Row],[//DB]])))</f>
        <v>#N/A</v>
      </c>
      <c r="AV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8" s="38" t="e">
        <f ca="1">IF(NOTA[[#This Row],[ID_H]]="","",MATCH(NOTA[[#This Row],[NB NOTA_C_QTY]],[4]!db[NB NOTA_C_QTY+F],0))</f>
        <v>#N/A</v>
      </c>
      <c r="AX98" s="53" t="e">
        <f ca="1">IF(NOTA[[#This Row],[NB NOTA_C_QTY]]="","",ROW()-2)</f>
        <v>#N/A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220</v>
      </c>
      <c r="G100" s="37" t="s">
        <v>109</v>
      </c>
      <c r="H100" s="47" t="s">
        <v>224</v>
      </c>
      <c r="I100" s="37"/>
      <c r="J100" s="39">
        <v>45329</v>
      </c>
      <c r="K100" s="37"/>
      <c r="L100" s="37" t="s">
        <v>225</v>
      </c>
      <c r="M100" s="40">
        <v>1</v>
      </c>
      <c r="N100" s="38">
        <v>1000</v>
      </c>
      <c r="O100" s="37" t="s">
        <v>113</v>
      </c>
      <c r="P100" s="41">
        <v>3000</v>
      </c>
      <c r="Q100" s="42"/>
      <c r="R100" s="48"/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3000000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3000000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00" s="50">
        <f>IF(OR(NOTA[[#This Row],[QTY]]="",NOTA[[#This Row],[HARGA SATUAN]]="",),"",NOTA[[#This Row],[QTY]]*NOTA[[#This Row],[HARGA SATUAN]])</f>
        <v>3000000</v>
      </c>
      <c r="AI100" s="39">
        <f ca="1">IF(NOTA[ID_H]="","",INDEX(NOTA[TANGGAL],MATCH(,INDIRECT(ADDRESS(ROW(NOTA[TANGGAL]),COLUMN(NOTA[TANGGAL]))&amp;":"&amp;ADDRESS(ROW(),COLUMN(NOTA[TANGGAL]))),-1)))</f>
        <v>45334</v>
      </c>
      <c r="AJ100" s="41" t="str">
        <f ca="1">IF(NOTA[[#This Row],[NAMA BARANG]]="","",INDEX(NOTA[SUPPLIER],MATCH(,INDIRECT(ADDRESS(ROW(NOTA[ID]),COLUMN(NOTA[ID]))&amp;":"&amp;ADDRESS(ROW(),COLUMN(NOTA[ID]))),-1)))</f>
        <v>SAPTRO OFFICE</v>
      </c>
      <c r="AK100" s="41" t="str">
        <f ca="1">IF(NOTA[[#This Row],[ID_H]]="","",IF(NOTA[[#This Row],[FAKTUR]]="",INDIRECT(ADDRESS(ROW()-1,COLUMN())),NOTA[[#This Row],[FAKTUR]]))</f>
        <v>UNTANA</v>
      </c>
      <c r="AL100" s="38">
        <f ca="1">IF(NOTA[[#This Row],[ID]]="","",COUNTIF(NOTA[ID_H],NOTA[[#This Row],[ID_H]]))</f>
        <v>1</v>
      </c>
      <c r="AM100" s="38">
        <f>IF(NOTA[[#This Row],[TGL.NOTA]]="",IF(NOTA[[#This Row],[SUPPLIER_H]]="","",AM99),MONTH(NOTA[[#This Row],[TGL.NOTA]]))</f>
        <v>2</v>
      </c>
      <c r="AN100" s="38" t="str">
        <f>LOWER(SUBSTITUTE(SUBSTITUTE(SUBSTITUTE(SUBSTITUTE(SUBSTITUTE(SUBSTITUTE(SUBSTITUTE(SUBSTITUTE(SUBSTITUTE(NOTA[NAMA BARANG]," ",),".",""),"-",""),"(",""),")",""),",",""),"/",""),"""",""),"+",""))</f>
        <v>handcounterdigital1011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handcounterdigital10113000000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handcounterdigital10113000000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OFFICEUNTANAH-0382.INV.SOS45329handcounterdigital1011</v>
      </c>
      <c r="AR100" s="38" t="e">
        <f>IF(NOTA[[#This Row],[CONCAT4]]="","",_xlfn.IFNA(MATCH(NOTA[[#This Row],[CONCAT4]],[2]!RAW[CONCAT_H],0),FALSE))</f>
        <v>#REF!</v>
      </c>
      <c r="AS100" s="38" t="e">
        <f>IF(NOTA[[#This Row],[CONCAT1]]="","",MATCH(NOTA[[#This Row],[CONCAT1]],[3]!db[NB NOTA_C],0))</f>
        <v>#N/A</v>
      </c>
      <c r="AT100" s="38" t="str">
        <f>IF(NOTA[[#This Row],[QTY/ CTN]]="","",TRUE)</f>
        <v/>
      </c>
      <c r="AU100" s="38" t="e">
        <f ca="1">IF(NOTA[[#This Row],[ID_H]]="","",IF(NOTA[[#This Row],[Column3]]=TRUE,NOTA[[#This Row],[QTY/ CTN]],INDEX([3]!db[QTY/ CTN],NOTA[[#This Row],[//DB]])))</f>
        <v>#N/A</v>
      </c>
      <c r="AV1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0" s="38" t="e">
        <f ca="1">IF(NOTA[[#This Row],[ID_H]]="","",MATCH(NOTA[[#This Row],[NB NOTA_C_QTY]],[4]!db[NB NOTA_C_QTY+F],0))</f>
        <v>#N/A</v>
      </c>
      <c r="AX100" s="53" t="e">
        <f ca="1">IF(NOTA[[#This Row],[NB NOTA_C_QTY]]="","",ROW()-2)</f>
        <v>#N/A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41" t="str">
        <f ca="1">IF(NOTA[[#This Row],[NAMA BARANG]]="","",INDEX(NOTA[SUPPLIER],MATCH(,INDIRECT(ADDRESS(ROW(NOTA[ID]),COLUMN(NOTA[ID]))&amp;":"&amp;ADDRESS(ROW(),COLUMN(NOTA[ID]))),-1)))</f>
        <v/>
      </c>
      <c r="AK101" s="41" t="str">
        <f ca="1">IF(NOTA[[#This Row],[ID_H]]="","",IF(NOTA[[#This Row],[FAKTUR]]="",INDIRECT(ADDRESS(ROW()-1,COLUMN())),NOTA[[#This Row],[FAKTUR]]))</f>
        <v/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Row],[SUPPLIER_H]]="","",AM100),MONTH(NOTA[[#This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/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str">
        <f>IF(NOTA[[#This Row],[CONCAT1]]="","",MATCH(NOTA[[#This Row],[CONCAT1]],[3]!db[NB NOTA_C],0))</f>
        <v/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/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1" s="38" t="str">
        <f ca="1">IF(NOTA[[#This Row],[ID_H]]="","",MATCH(NOTA[[#This Row],[NB NOTA_C_QTY]],[4]!db[NB NOTA_C_QTY+F],0))</f>
        <v/>
      </c>
      <c r="AX101" s="53" t="str">
        <f ca="1">IF(NOTA[[#This Row],[NB NOTA_C_QTY]]="","",ROW()-2)</f>
        <v/>
      </c>
    </row>
    <row r="102" spans="1:50" s="38" customFormat="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LAN_1202_825-1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25</v>
      </c>
      <c r="E102" s="46">
        <v>45334</v>
      </c>
      <c r="F102" s="37" t="s">
        <v>235</v>
      </c>
      <c r="G102" s="37" t="s">
        <v>109</v>
      </c>
      <c r="H102" s="47" t="s">
        <v>226</v>
      </c>
      <c r="I102" s="37"/>
      <c r="J102" s="39">
        <v>45334</v>
      </c>
      <c r="K102" s="37"/>
      <c r="L102" s="37" t="s">
        <v>227</v>
      </c>
      <c r="M102" s="40">
        <v>6</v>
      </c>
      <c r="N102" s="38">
        <v>1152</v>
      </c>
      <c r="O102" s="37" t="s">
        <v>110</v>
      </c>
      <c r="P102" s="41">
        <v>10500</v>
      </c>
      <c r="Q102" s="42"/>
      <c r="R102" s="48" t="s">
        <v>228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12096000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12096000</v>
      </c>
      <c r="AD102" s="50"/>
      <c r="AE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02" s="50">
        <f>IF(OR(NOTA[[#This Row],[QTY]]="",NOTA[[#This Row],[HARGA SATUAN]]="",),"",NOTA[[#This Row],[QTY]]*NOTA[[#This Row],[HARGA SATUAN]])</f>
        <v>12096000</v>
      </c>
      <c r="AI102" s="39">
        <f ca="1">IF(NOTA[ID_H]="","",INDEX(NOTA[TANGGAL],MATCH(,INDIRECT(ADDRESS(ROW(NOTA[TANGGAL]),COLUMN(NOTA[TANGGAL]))&amp;":"&amp;ADDRESS(ROW(),COLUMN(NOTA[TANGGAL]))),-1)))</f>
        <v>45334</v>
      </c>
      <c r="AJ102" s="41" t="str">
        <f ca="1">IF(NOTA[[#This Row],[NAMA BARANG]]="","",INDEX(NOTA[SUPPLIER],MATCH(,INDIRECT(ADDRESS(ROW(NOTA[ID]),COLUMN(NOTA[ID]))&amp;":"&amp;ADDRESS(ROW(),COLUMN(NOTA[ID]))),-1)))</f>
        <v>LANCAR SEMARANG</v>
      </c>
      <c r="AK102" s="41" t="str">
        <f ca="1">IF(NOTA[[#This Row],[ID_H]]="","",IF(NOTA[[#This Row],[FAKTUR]]="",INDIRECT(ADDRESS(ROW()-1,COLUMN())),NOTA[[#This Row],[FAKTUR]]))</f>
        <v>UNTANA</v>
      </c>
      <c r="AL102" s="38">
        <f ca="1">IF(NOTA[[#This Row],[ID]]="","",COUNTIF(NOTA[ID_H],NOTA[[#This Row],[ID_H]]))</f>
        <v>1</v>
      </c>
      <c r="AM102" s="38">
        <f>IF(NOTA[[#This Row],[TGL.NOTA]]="",IF(NOTA[[#This Row],[SUPPLIER_H]]="","",AM100),MONTH(NOTA[[#This Row],[TGL.NOTA]]))</f>
        <v>2</v>
      </c>
      <c r="AN102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>LANCAR SEMARANGUNTANA12782545334bolpgelhy1020zuixuaht</v>
      </c>
      <c r="AR102" s="38" t="e">
        <f>IF(NOTA[[#This Row],[CONCAT4]]="","",_xlfn.IFNA(MATCH(NOTA[[#This Row],[CONCAT4]],[2]!RAW[CONCAT_H],0),FALSE))</f>
        <v>#REF!</v>
      </c>
      <c r="AS102" s="38" t="e">
        <f>IF(NOTA[[#This Row],[CONCAT1]]="","",MATCH(NOTA[[#This Row],[CONCAT1]],[3]!db[NB NOTA_C],0))</f>
        <v>#N/A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192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bolpgelhy1020zuixuaht192lsnuntana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39" t="str">
        <f ca="1">IF(NOTA[ID_H]="","",INDEX(NOTA[TANGGAL],MATCH(,INDIRECT(ADDRESS(ROW(NOTA[TANGGAL]),COLUMN(NOTA[TANGGAL]))&amp;":"&amp;ADDRESS(ROW(),COLUMN(NOTA[TANGGAL]))),-1)))</f>
        <v/>
      </c>
      <c r="AJ103" s="41" t="str">
        <f ca="1">IF(NOTA[[#This Row],[NAMA BARANG]]="","",INDEX(NOTA[SUPPLIER],MATCH(,INDIRECT(ADDRESS(ROW(NOTA[ID]),COLUMN(NOTA[ID]))&amp;":"&amp;ADDRESS(ROW(),COLUMN(NOTA[ID]))),-1)))</f>
        <v/>
      </c>
      <c r="AK103" s="41" t="str">
        <f ca="1">IF(NOTA[[#This Row],[ID_H]]="","",IF(NOTA[[#This Row],[FAKTUR]]="",INDIRECT(ADDRESS(ROW()-1,COLUMN())),NOTA[[#This Row],[FAKTUR]]))</f>
        <v/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/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str">
        <f>IF(NOTA[[#This Row],[CONCAT1]]="","",MATCH(NOTA[[#This Row],[CONCAT1]],[3]!db[NB NOTA_C],0))</f>
        <v/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/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3" s="38" t="str">
        <f ca="1">IF(NOTA[[#This Row],[ID_H]]="","",MATCH(NOTA[[#This Row],[NB NOTA_C_QTY]],[4]!db[NB NOTA_C_QTY+F],0))</f>
        <v/>
      </c>
      <c r="AX103" s="53" t="str">
        <f ca="1">IF(NOTA[[#This Row],[NB NOTA_C_QTY]]="","",ROW()-2)</f>
        <v/>
      </c>
    </row>
    <row r="104" spans="1:50" s="38" customFormat="1" ht="20.100000000000001" customHeight="1" x14ac:dyDescent="0.25">
      <c r="A10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ETJ_1202_424-2</v>
      </c>
      <c r="C104" s="38" t="e">
        <f ca="1">IF(NOTA[[#This Row],[ID_P]]="","",MATCH(NOTA[[#This Row],[ID_P]],[1]!B_MSK[N_ID],0))</f>
        <v>#REF!</v>
      </c>
      <c r="D104" s="38">
        <f ca="1">IF(NOTA[[#This Row],[NAMA BARANG]]="","",INDEX(NOTA[ID],MATCH(,INDIRECT(ADDRESS(ROW(NOTA[ID]),COLUMN(NOTA[ID]))&amp;":"&amp;ADDRESS(ROW(),COLUMN(NOTA[ID]))),-1)))</f>
        <v>26</v>
      </c>
      <c r="E104" s="46">
        <v>45334</v>
      </c>
      <c r="F104" s="37" t="s">
        <v>229</v>
      </c>
      <c r="G104" s="37" t="s">
        <v>109</v>
      </c>
      <c r="H104" s="47" t="s">
        <v>230</v>
      </c>
      <c r="I104" s="37"/>
      <c r="J104" s="39">
        <v>45327</v>
      </c>
      <c r="K104" s="37"/>
      <c r="L104" s="37" t="s">
        <v>231</v>
      </c>
      <c r="M104" s="40">
        <v>2</v>
      </c>
      <c r="N104" s="38">
        <v>200</v>
      </c>
      <c r="O104" s="37" t="s">
        <v>214</v>
      </c>
      <c r="P104" s="41">
        <v>17500</v>
      </c>
      <c r="Q104" s="42"/>
      <c r="R104" s="48" t="s">
        <v>234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3500000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3500000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04" s="50">
        <f>IF(OR(NOTA[[#This Row],[QTY]]="",NOTA[[#This Row],[HARGA SATUAN]]="",),"",NOTA[[#This Row],[QTY]]*NOTA[[#This Row],[HARGA SATUAN]])</f>
        <v>3500000</v>
      </c>
      <c r="AI104" s="39">
        <f ca="1">IF(NOTA[ID_H]="","",INDEX(NOTA[TANGGAL],MATCH(,INDIRECT(ADDRESS(ROW(NOTA[TANGGAL]),COLUMN(NOTA[TANGGAL]))&amp;":"&amp;ADDRESS(ROW(),COLUMN(NOTA[TANGGAL]))),-1)))</f>
        <v>45334</v>
      </c>
      <c r="AJ104" s="41" t="str">
        <f ca="1">IF(NOTA[[#This Row],[NAMA BARANG]]="","",INDEX(NOTA[SUPPLIER],MATCH(,INDIRECT(ADDRESS(ROW(NOTA[ID]),COLUMN(NOTA[ID]))&amp;":"&amp;ADDRESS(ROW(),COLUMN(NOTA[ID]))),-1)))</f>
        <v>ETJ</v>
      </c>
      <c r="AK104" s="41" t="str">
        <f ca="1">IF(NOTA[[#This Row],[ID_H]]="","",IF(NOTA[[#This Row],[FAKTUR]]="",INDIRECT(ADDRESS(ROW()-1,COLUMN())),NOTA[[#This Row],[FAKTUR]]))</f>
        <v>UNTANA</v>
      </c>
      <c r="AL104" s="38">
        <f ca="1">IF(NOTA[[#This Row],[ID]]="","",COUNTIF(NOTA[ID_H],NOTA[[#This Row],[ID_H]]))</f>
        <v>2</v>
      </c>
      <c r="AM104" s="38">
        <f>IF(NOTA[[#This Row],[TGL.NOTA]]="",IF(NOTA[[#This Row],[SUPPLIER_H]]="","",AM103),MONTH(NOTA[[#This Row],[TGL.NOTA]]))</f>
        <v>2</v>
      </c>
      <c r="AN104" s="38" t="str">
        <f>LOWER(SUBSTITUTE(SUBSTITUTE(SUBSTITUTE(SUBSTITUTE(SUBSTITUTE(SUBSTITUTE(SUBSTITUTE(SUBSTITUTE(SUBSTITUTE(NOTA[NAMA BARANG]," ",),".",""),"-",""),"(",""),")",""),",",""),"/",""),"""",""),"+",""))</f>
        <v>kojikoabsensidrmh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kojikoabsensidrmh1750000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kojikoabsensidrmh1750000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ETJUNTANAB24.2445327kojikoabsensidrmh</v>
      </c>
      <c r="AR104" s="38" t="e">
        <f>IF(NOTA[[#This Row],[CONCAT4]]="","",_xlfn.IFNA(MATCH(NOTA[[#This Row],[CONCAT4]],[2]!RAW[CONCAT_H],0),FALSE))</f>
        <v>#REF!</v>
      </c>
      <c r="AS104" s="38" t="e">
        <f>IF(NOTA[[#This Row],[CONCAT1]]="","",MATCH(NOTA[[#This Row],[CONCAT1]],[3]!db[NB NOTA_C],0))</f>
        <v>#N/A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100 PAK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kojikoabsensidrmh100pakuntana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F105" s="37"/>
      <c r="G105" s="37"/>
      <c r="H105" s="47"/>
      <c r="I105" s="37"/>
      <c r="J105" s="39"/>
      <c r="K105" s="37"/>
      <c r="L105" s="37" t="s">
        <v>232</v>
      </c>
      <c r="M105" s="40">
        <v>1</v>
      </c>
      <c r="N105" s="38">
        <v>1500</v>
      </c>
      <c r="O105" s="37" t="s">
        <v>214</v>
      </c>
      <c r="P105" s="41">
        <v>5000</v>
      </c>
      <c r="Q105" s="42"/>
      <c r="R105" s="48" t="s">
        <v>233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7500000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7500000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11000000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105" s="50">
        <f>IF(OR(NOTA[[#This Row],[QTY]]="",NOTA[[#This Row],[HARGA SATUAN]]="",),"",NOTA[[#This Row],[QTY]]*NOTA[[#This Row],[HARGA SATUAN]])</f>
        <v>7500000</v>
      </c>
      <c r="AI105" s="39">
        <f ca="1">IF(NOTA[ID_H]="","",INDEX(NOTA[TANGGAL],MATCH(,INDIRECT(ADDRESS(ROW(NOTA[TANGGAL]),COLUMN(NOTA[TANGGAL]))&amp;":"&amp;ADDRESS(ROW(),COLUMN(NOTA[TANGGAL]))),-1)))</f>
        <v>45334</v>
      </c>
      <c r="AJ105" s="41" t="str">
        <f ca="1">IF(NOTA[[#This Row],[NAMA BARANG]]="","",INDEX(NOTA[SUPPLIER],MATCH(,INDIRECT(ADDRESS(ROW(NOTA[ID]),COLUMN(NOTA[ID]))&amp;":"&amp;ADDRESS(ROW(),COLUMN(NOTA[ID]))),-1)))</f>
        <v>ETJ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2</v>
      </c>
      <c r="AN105" s="38" t="str">
        <f>LOWER(SUBSTITUTE(SUBSTITUTE(SUBSTITUTE(SUBSTITUTE(SUBSTITUTE(SUBSTITUTE(SUBSTITUTE(SUBSTITUTE(SUBSTITUTE(NOTA[NAMA BARANG]," ",),".",""),"-",""),"(",""),")",""),",",""),"/",""),"""",""),"+",""))</f>
        <v>enterbusur35mika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enterbusur35mika7500000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enterbusur35mika7500000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e">
        <f>IF(NOTA[[#This Row],[CONCAT1]]="","",MATCH(NOTA[[#This Row],[CONCAT1]],[3]!db[NB NOTA_C],0))</f>
        <v>#N/A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1500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enterbusur35mika1500lsnuntana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KEN_1302_308-4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27</v>
      </c>
      <c r="E107" s="46">
        <v>45335</v>
      </c>
      <c r="F107" s="37" t="s">
        <v>22</v>
      </c>
      <c r="G107" s="37" t="s">
        <v>23</v>
      </c>
      <c r="H107" s="47" t="s">
        <v>236</v>
      </c>
      <c r="I107" s="37"/>
      <c r="J107" s="39">
        <v>45328</v>
      </c>
      <c r="K107" s="37"/>
      <c r="L107" s="37" t="s">
        <v>237</v>
      </c>
      <c r="M107" s="40">
        <v>1</v>
      </c>
      <c r="O107" s="37"/>
      <c r="P107" s="41"/>
      <c r="Q107" s="42">
        <v>2250000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2250000</v>
      </c>
      <c r="Y107" s="50">
        <f>IF(NOTA[[#This Row],[JUMLAH]]="","",NOTA[[#This Row],[JUMLAH]]*NOTA[[#This Row],[DISC 1]])</f>
        <v>382500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382500</v>
      </c>
      <c r="AC107" s="50">
        <f>IF(NOTA[[#This Row],[JUMLAH]]="","",NOTA[[#This Row],[JUMLAH]]-NOTA[[#This Row],[DISC]])</f>
        <v>1867500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45335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>
        <f ca="1">IF(NOTA[[#This Row],[ID]]="","",COUNTIF(NOTA[ID_H],NOTA[[#This Row],[ID_H]]))</f>
        <v>4</v>
      </c>
      <c r="AM107" s="38">
        <f>IF(NOTA[[#This Row],[TGL.NOTA]]="",IF(NOTA[[#This Row],[SUPPLIER_H]]="","",#REF!),MONTH(NOTA[[#This Row],[TGL.NOTA]]))</f>
        <v>2</v>
      </c>
      <c r="AN107" s="38" t="str">
        <f>LOWER(SUBSTITUTE(SUBSTITUTE(SUBSTITUTE(SUBSTITUTE(SUBSTITUTE(SUBSTITUTE(SUBSTITUTE(SUBSTITUTE(SUBSTITUTE(NOTA[NAMA BARANG]," ",),".",""),"-",""),"(",""),")",""),",",""),"/",""),"""",""),"+",""))</f>
        <v>kenkopricelabelmx55008digits1line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kenkopricelabelmx55008digits1line22500000.17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kenkopricelabelmx55008digits1line22500000.17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MORO2402030845328kenkopricelabelmx55008digits1line</v>
      </c>
      <c r="AR107" s="38" t="e">
        <f>IF(NOTA[[#This Row],[CONCAT4]]="","",_xlfn.IFNA(MATCH(NOTA[[#This Row],[CONCAT4]],[2]!RAW[CONCAT_H],0),FALSE))</f>
        <v>#REF!</v>
      </c>
      <c r="AS107" s="38" t="e">
        <f>IF(NOTA[[#This Row],[CONCAT1]]="","",MATCH(NOTA[[#This Row],[CONCAT1]],[3]!db[NB NOTA_C],0))</f>
        <v>#N/A</v>
      </c>
      <c r="AT107" s="38" t="str">
        <f>IF(NOTA[[#This Row],[QTY/ CTN]]="","",TRUE)</f>
        <v/>
      </c>
      <c r="AU107" s="38" t="e">
        <f ca="1">IF(NOTA[[#This Row],[ID_H]]="","",IF(NOTA[[#This Row],[Column3]]=TRUE,NOTA[[#This Row],[QTY/ CTN]],INDEX([3]!db[QTY/ CTN],NOTA[[#This Row],[//DB]])))</f>
        <v>#N/A</v>
      </c>
      <c r="AV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7" s="38" t="e">
        <f ca="1">IF(NOTA[[#This Row],[ID_H]]="","",MATCH(NOTA[[#This Row],[NB NOTA_C_QTY]],[4]!db[NB NOTA_C_QTY+F],0))</f>
        <v>#N/A</v>
      </c>
      <c r="AX107" s="53" t="e">
        <f ca="1">IF(NOTA[[#This Row],[NB NOTA_C_QTY]]="","",ROW()-2)</f>
        <v>#N/A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27</v>
      </c>
      <c r="E108" s="46"/>
      <c r="F108" s="37"/>
      <c r="G108" s="37"/>
      <c r="H108" s="47"/>
      <c r="I108" s="37"/>
      <c r="J108" s="39"/>
      <c r="K108" s="37"/>
      <c r="L108" s="37" t="s">
        <v>238</v>
      </c>
      <c r="M108" s="40">
        <v>1</v>
      </c>
      <c r="O108" s="37"/>
      <c r="P108" s="41"/>
      <c r="Q108" s="42">
        <v>1710000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1710000</v>
      </c>
      <c r="Y108" s="50">
        <f>IF(NOTA[[#This Row],[JUMLAH]]="","",NOTA[[#This Row],[JUMLAH]]*NOTA[[#This Row],[DISC 1]])</f>
        <v>290700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290700</v>
      </c>
      <c r="AC108" s="50">
        <f>IF(NOTA[[#This Row],[JUMLAH]]="","",NOTA[[#This Row],[JUMLAH]]-NOTA[[#This Row],[DISC]])</f>
        <v>1419300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45335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2</v>
      </c>
      <c r="AN10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1606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30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27</v>
      </c>
      <c r="E109" s="46"/>
      <c r="F109" s="37"/>
      <c r="G109" s="37"/>
      <c r="H109" s="47"/>
      <c r="I109" s="37"/>
      <c r="J109" s="39"/>
      <c r="K109" s="37"/>
      <c r="L109" s="37" t="s">
        <v>124</v>
      </c>
      <c r="M109" s="40">
        <v>1</v>
      </c>
      <c r="O109" s="37"/>
      <c r="P109" s="41"/>
      <c r="Q109" s="42">
        <v>1410000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1410000</v>
      </c>
      <c r="Y109" s="50">
        <f>IF(NOTA[[#This Row],[JUMLAH]]="","",NOTA[[#This Row],[JUMLAH]]*NOTA[[#This Row],[DISC 1]])</f>
        <v>239700.00000000003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239700.00000000003</v>
      </c>
      <c r="AC109" s="50">
        <f>IF(NOTA[[#This Row],[JUMLAH]]="","",NOTA[[#This Row],[JUMLAH]]-NOTA[[#This Row],[DISC]])</f>
        <v>1170300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45335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2</v>
      </c>
      <c r="AN10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1766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25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27</v>
      </c>
      <c r="E110" s="46"/>
      <c r="F110" s="37"/>
      <c r="G110" s="37"/>
      <c r="H110" s="47"/>
      <c r="I110" s="37"/>
      <c r="J110" s="39"/>
      <c r="K110" s="37"/>
      <c r="L110" s="37" t="s">
        <v>239</v>
      </c>
      <c r="M110" s="40">
        <v>2</v>
      </c>
      <c r="O110" s="37"/>
      <c r="P110" s="41"/>
      <c r="Q110" s="42">
        <v>1188000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1316820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6429180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45335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2</v>
      </c>
      <c r="AN11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1769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10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DUT_1302_24H-4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28</v>
      </c>
      <c r="E112" s="46">
        <v>45335</v>
      </c>
      <c r="F112" s="37" t="s">
        <v>240</v>
      </c>
      <c r="G112" s="37" t="s">
        <v>109</v>
      </c>
      <c r="H112" s="47" t="s">
        <v>241</v>
      </c>
      <c r="I112" s="37"/>
      <c r="J112" s="39">
        <v>45324</v>
      </c>
      <c r="K112" s="37"/>
      <c r="L112" s="37" t="s">
        <v>243</v>
      </c>
      <c r="M112" s="40">
        <v>1</v>
      </c>
      <c r="N112" s="38">
        <v>96</v>
      </c>
      <c r="O112" s="37" t="s">
        <v>113</v>
      </c>
      <c r="P112" s="41">
        <v>15000</v>
      </c>
      <c r="Q112" s="42"/>
      <c r="R112" s="48" t="s">
        <v>242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1440000</v>
      </c>
      <c r="Y112" s="50">
        <f>IF(NOTA[[#This Row],[JUMLAH]]="","",NOTA[[#This Row],[JUMLAH]]*NOTA[[#This Row],[DISC 1]])</f>
        <v>43200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43200</v>
      </c>
      <c r="AC112" s="50">
        <f>IF(NOTA[[#This Row],[JUMLAH]]="","",NOTA[[#This Row],[JUMLAH]]-NOTA[[#This Row],[DISC]])</f>
        <v>1396800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2" s="50">
        <f>IF(OR(NOTA[[#This Row],[QTY]]="",NOTA[[#This Row],[HARGA SATUAN]]="",),"",NOTA[[#This Row],[QTY]]*NOTA[[#This Row],[HARGA SATUAN]])</f>
        <v>1440000</v>
      </c>
      <c r="AI112" s="39">
        <f ca="1">IF(NOTA[ID_H]="","",INDEX(NOTA[TANGGAL],MATCH(,INDIRECT(ADDRESS(ROW(NOTA[TANGGAL]),COLUMN(NOTA[TANGGAL]))&amp;":"&amp;ADDRESS(ROW(),COLUMN(NOTA[TANGGAL]))),-1)))</f>
        <v>45335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4</v>
      </c>
      <c r="AM112" s="38">
        <f>IF(NOTA[[#This Row],[TGL.NOTA]]="",IF(NOTA[[#This Row],[SUPPLIER_H]]="","",AM111),MONTH(NOTA[[#This Row],[TGL.NOTA]]))</f>
        <v>2</v>
      </c>
      <c r="AN112" s="38" t="str">
        <f>LOWER(SUBSTITUTE(SUBSTITUTE(SUBSTITUTE(SUBSTITUTE(SUBSTITUTE(SUBSTITUTE(SUBSTITUTE(SUBSTITUTE(SUBSTITUTE(NOTA[NAMA BARANG]," ",),".",""),"-",""),"(",""),")",""),",",""),"/",""),"""",""),"+",""))</f>
        <v>clipboardacrylictf012f4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clipboardacrylictf012f414400000.03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clipboardacrylictf012f414400000.03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BUANAUNTANAHM/023/02-24H45324clipboardacrylictf012f4</v>
      </c>
      <c r="AR112" s="38" t="e">
        <f>IF(NOTA[[#This Row],[CONCAT4]]="","",_xlfn.IFNA(MATCH(NOTA[[#This Row],[CONCAT4]],[2]!RAW[CONCAT_H],0),FALSE))</f>
        <v>#REF!</v>
      </c>
      <c r="AS112" s="38" t="e">
        <f>IF(NOTA[[#This Row],[CONCAT1]]="","",MATCH(NOTA[[#This Row],[CONCAT1]],[3]!db[NB NOTA_C],0))</f>
        <v>#N/A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clipboardacrylictf012f496pcsuntana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28</v>
      </c>
      <c r="E113" s="46"/>
      <c r="F113" s="37"/>
      <c r="G113" s="37"/>
      <c r="H113" s="47"/>
      <c r="I113" s="37"/>
      <c r="J113" s="39"/>
      <c r="K113" s="37"/>
      <c r="L113" s="37" t="s">
        <v>244</v>
      </c>
      <c r="M113" s="40">
        <v>1</v>
      </c>
      <c r="N113" s="38">
        <v>96</v>
      </c>
      <c r="O113" s="37" t="s">
        <v>113</v>
      </c>
      <c r="P113" s="41">
        <v>15000</v>
      </c>
      <c r="Q113" s="42"/>
      <c r="R113" s="48" t="s">
        <v>242</v>
      </c>
      <c r="S113" s="49">
        <v>0.03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1440000</v>
      </c>
      <c r="Y113" s="50">
        <f>IF(NOTA[[#This Row],[JUMLAH]]="","",NOTA[[#This Row],[JUMLAH]]*NOTA[[#This Row],[DISC 1]])</f>
        <v>43200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43200</v>
      </c>
      <c r="AC113" s="50">
        <f>IF(NOTA[[#This Row],[JUMLAH]]="","",NOTA[[#This Row],[JUMLAH]]-NOTA[[#This Row],[DISC]])</f>
        <v>1396800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3" s="50">
        <f>IF(OR(NOTA[[#This Row],[QTY]]="",NOTA[[#This Row],[HARGA SATUAN]]="",),"",NOTA[[#This Row],[QTY]]*NOTA[[#This Row],[HARGA SATUAN]])</f>
        <v>1440000</v>
      </c>
      <c r="AI113" s="39">
        <f ca="1">IF(NOTA[ID_H]="","",INDEX(NOTA[TANGGAL],MATCH(,INDIRECT(ADDRESS(ROW(NOTA[TANGGAL]),COLUMN(NOTA[TANGGAL]))&amp;":"&amp;ADDRESS(ROW(),COLUMN(NOTA[TANGGAL]))),-1)))</f>
        <v>45335</v>
      </c>
      <c r="AJ113" s="41" t="str">
        <f ca="1">IF(NOTA[[#This Row],[NAMA BARANG]]="","",INDEX(NOTA[SUPPLIER],MATCH(,INDIRECT(ADDRESS(ROW(NOTA[ID]),COLUMN(NOTA[ID]))&amp;":"&amp;ADDRESS(ROW(),COLUMN(NOTA[ID]))),-1)))</f>
        <v>DUTA BUANA</v>
      </c>
      <c r="AK113" s="41" t="str">
        <f ca="1">IF(NOTA[[#This Row],[ID_H]]="","",IF(NOTA[[#This Row],[FAKTUR]]="",INDIRECT(ADDRESS(ROW()-1,COLUMN())),NOTA[[#This Row],[FAKTUR]]))</f>
        <v>UNTANA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2</v>
      </c>
      <c r="AN113" s="38" t="str">
        <f>LOWER(SUBSTITUTE(SUBSTITUTE(SUBSTITUTE(SUBSTITUTE(SUBSTITUTE(SUBSTITUTE(SUBSTITUTE(SUBSTITUTE(SUBSTITUTE(NOTA[NAMA BARANG]," ",),".",""),"-",""),"(",""),")",""),",",""),"/",""),"""",""),"+",""))</f>
        <v>clipboardacrylictf013f4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clipboardacrylictf013f414400000.03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clipboardacrylictf013f414400000.03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e">
        <f>IF(NOTA[[#This Row],[CONCAT1]]="","",MATCH(NOTA[[#This Row],[CONCAT1]],[3]!db[NB NOTA_C],0))</f>
        <v>#N/A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96 PCS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clipboardacrylictf013f496pcsuntana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28</v>
      </c>
      <c r="E114" s="46"/>
      <c r="F114" s="37"/>
      <c r="G114" s="37"/>
      <c r="H114" s="47"/>
      <c r="I114" s="37"/>
      <c r="J114" s="39"/>
      <c r="K114" s="37"/>
      <c r="L114" s="37" t="s">
        <v>245</v>
      </c>
      <c r="M114" s="40">
        <v>1</v>
      </c>
      <c r="N114" s="38">
        <v>96</v>
      </c>
      <c r="O114" s="37" t="s">
        <v>113</v>
      </c>
      <c r="P114" s="41">
        <v>15000</v>
      </c>
      <c r="Q114" s="42"/>
      <c r="R114" s="48" t="s">
        <v>242</v>
      </c>
      <c r="S114" s="49">
        <v>0.03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1440000</v>
      </c>
      <c r="Y114" s="50">
        <f>IF(NOTA[[#This Row],[JUMLAH]]="","",NOTA[[#This Row],[JUMLAH]]*NOTA[[#This Row],[DISC 1]])</f>
        <v>43200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43200</v>
      </c>
      <c r="AC114" s="50">
        <f>IF(NOTA[[#This Row],[JUMLAH]]="","",NOTA[[#This Row],[JUMLAH]]-NOTA[[#This Row],[DISC]])</f>
        <v>1396800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4" s="50">
        <f>IF(OR(NOTA[[#This Row],[QTY]]="",NOTA[[#This Row],[HARGA SATUAN]]="",),"",NOTA[[#This Row],[QTY]]*NOTA[[#This Row],[HARGA SATUAN]])</f>
        <v>1440000</v>
      </c>
      <c r="AI114" s="39">
        <f ca="1">IF(NOTA[ID_H]="","",INDEX(NOTA[TANGGAL],MATCH(,INDIRECT(ADDRESS(ROW(NOTA[TANGGAL]),COLUMN(NOTA[TANGGAL]))&amp;":"&amp;ADDRESS(ROW(),COLUMN(NOTA[TANGGAL]))),-1)))</f>
        <v>45335</v>
      </c>
      <c r="AJ114" s="41" t="str">
        <f ca="1">IF(NOTA[[#This Row],[NAMA BARANG]]="","",INDEX(NOTA[SUPPLIER],MATCH(,INDIRECT(ADDRESS(ROW(NOTA[ID]),COLUMN(NOTA[ID]))&amp;":"&amp;ADDRESS(ROW(),COLUMN(NOTA[ID]))),-1)))</f>
        <v>DUTA BUANA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2</v>
      </c>
      <c r="AN114" s="38" t="str">
        <f>LOWER(SUBSTITUTE(SUBSTITUTE(SUBSTITUTE(SUBSTITUTE(SUBSTITUTE(SUBSTITUTE(SUBSTITUTE(SUBSTITUTE(SUBSTITUTE(NOTA[NAMA BARANG]," ",),".",""),"-",""),"(",""),")",""),",",""),"/",""),"""",""),"+",""))</f>
        <v>clipboardacrylictf015f4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clipboardacrylictf015f414400000.03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clipboardacrylictf015f414400000.03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 t="e">
        <f>IF(NOTA[[#This Row],[CONCAT1]]="","",MATCH(NOTA[[#This Row],[CONCAT1]],[3]!db[NB NOTA_C],0))</f>
        <v>#N/A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96 PCS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clipboardacrylictf015f496pcsuntana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28</v>
      </c>
      <c r="E115" s="46"/>
      <c r="F115" s="37"/>
      <c r="G115" s="37"/>
      <c r="H115" s="47"/>
      <c r="I115" s="37"/>
      <c r="J115" s="39"/>
      <c r="K115" s="37"/>
      <c r="L115" s="37" t="s">
        <v>246</v>
      </c>
      <c r="M115" s="40">
        <v>1</v>
      </c>
      <c r="N115" s="38">
        <v>96</v>
      </c>
      <c r="O115" s="37" t="s">
        <v>113</v>
      </c>
      <c r="P115" s="41">
        <v>15000</v>
      </c>
      <c r="Q115" s="42"/>
      <c r="R115" s="48" t="s">
        <v>242</v>
      </c>
      <c r="S115" s="49">
        <v>0.03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1440000</v>
      </c>
      <c r="Y115" s="50">
        <f>IF(NOTA[[#This Row],[JUMLAH]]="","",NOTA[[#This Row],[JUMLAH]]*NOTA[[#This Row],[DISC 1]])</f>
        <v>43200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43200</v>
      </c>
      <c r="AC115" s="50">
        <f>IF(NOTA[[#This Row],[JUMLAH]]="","",NOTA[[#This Row],[JUMLAH]]-NOTA[[#This Row],[DISC]])</f>
        <v>1396800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172800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5587200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5" s="50">
        <f>IF(OR(NOTA[[#This Row],[QTY]]="",NOTA[[#This Row],[HARGA SATUAN]]="",),"",NOTA[[#This Row],[QTY]]*NOTA[[#This Row],[HARGA SATUAN]])</f>
        <v>1440000</v>
      </c>
      <c r="AI115" s="39">
        <f ca="1">IF(NOTA[ID_H]="","",INDEX(NOTA[TANGGAL],MATCH(,INDIRECT(ADDRESS(ROW(NOTA[TANGGAL]),COLUMN(NOTA[TANGGAL]))&amp;":"&amp;ADDRESS(ROW(),COLUMN(NOTA[TANGGAL]))),-1)))</f>
        <v>45335</v>
      </c>
      <c r="AJ115" s="41" t="str">
        <f ca="1">IF(NOTA[[#This Row],[NAMA BARANG]]="","",INDEX(NOTA[SUPPLIER],MATCH(,INDIRECT(ADDRESS(ROW(NOTA[ID]),COLUMN(NOTA[ID]))&amp;":"&amp;ADDRESS(ROW(),COLUMN(NOTA[ID]))),-1)))</f>
        <v>DUTA BUANA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2</v>
      </c>
      <c r="AN115" s="38" t="str">
        <f>LOWER(SUBSTITUTE(SUBSTITUTE(SUBSTITUTE(SUBSTITUTE(SUBSTITUTE(SUBSTITUTE(SUBSTITUTE(SUBSTITUTE(SUBSTITUTE(NOTA[NAMA BARANG]," ",),".",""),"-",""),"(",""),")",""),",",""),"/",""),"""",""),"+",""))</f>
        <v>clipboardacrylictf016f4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clipboardacrylictf016f414400000.03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clipboardacrylictf016f414400000.03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e">
        <f>IF(NOTA[[#This Row],[CONCAT1]]="","",MATCH(NOTA[[#This Row],[CONCAT1]],[3]!db[NB NOTA_C],0))</f>
        <v>#N/A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96 PCS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clipboardacrylictf016f496pcsuntana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DUT_1302_24H-2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29</v>
      </c>
      <c r="E117" s="46">
        <v>45335</v>
      </c>
      <c r="F117" s="37" t="s">
        <v>240</v>
      </c>
      <c r="G117" s="37" t="s">
        <v>109</v>
      </c>
      <c r="H117" s="47" t="s">
        <v>247</v>
      </c>
      <c r="I117" s="37"/>
      <c r="J117" s="39">
        <v>45324</v>
      </c>
      <c r="K117" s="37"/>
      <c r="L117" s="37" t="s">
        <v>249</v>
      </c>
      <c r="M117" s="40">
        <v>1</v>
      </c>
      <c r="N117" s="38">
        <v>96</v>
      </c>
      <c r="O117" s="37" t="s">
        <v>110</v>
      </c>
      <c r="P117" s="41">
        <v>26500</v>
      </c>
      <c r="Q117" s="42"/>
      <c r="R117" s="48" t="s">
        <v>248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2544000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2544000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7" s="50">
        <f>IF(OR(NOTA[[#This Row],[QTY]]="",NOTA[[#This Row],[HARGA SATUAN]]="",),"",NOTA[[#This Row],[QTY]]*NOTA[[#This Row],[HARGA SATUAN]])</f>
        <v>2544000</v>
      </c>
      <c r="AI117" s="39">
        <f ca="1">IF(NOTA[ID_H]="","",INDEX(NOTA[TANGGAL],MATCH(,INDIRECT(ADDRESS(ROW(NOTA[TANGGAL]),COLUMN(NOTA[TANGGAL]))&amp;":"&amp;ADDRESS(ROW(),COLUMN(NOTA[TANGGAL]))),-1)))</f>
        <v>45335</v>
      </c>
      <c r="AJ117" s="41" t="str">
        <f ca="1">IF(NOTA[[#This Row],[NAMA BARANG]]="","",INDEX(NOTA[SUPPLIER],MATCH(,INDIRECT(ADDRESS(ROW(NOTA[ID]),COLUMN(NOTA[ID]))&amp;":"&amp;ADDRESS(ROW(),COLUMN(NOTA[ID]))),-1)))</f>
        <v>DUTA BUANA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2</v>
      </c>
      <c r="AM117" s="38">
        <f>IF(NOTA[[#This Row],[TGL.NOTA]]="",IF(NOTA[[#This Row],[SUPPLIER_H]]="","",AM116),MONTH(NOTA[[#This Row],[TGL.NOTA]]))</f>
        <v>2</v>
      </c>
      <c r="AN11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BUANAUNTANAHM/023A/02--24H45324ballpengeltf1190htm03mmhightech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149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96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29</v>
      </c>
      <c r="E118" s="46"/>
      <c r="F118" s="37"/>
      <c r="G118" s="37"/>
      <c r="H118" s="47"/>
      <c r="I118" s="37"/>
      <c r="J118" s="39"/>
      <c r="K118" s="37"/>
      <c r="L118" s="37" t="s">
        <v>249</v>
      </c>
      <c r="M118" s="40"/>
      <c r="N118" s="38">
        <v>7</v>
      </c>
      <c r="O118" s="37" t="s">
        <v>110</v>
      </c>
      <c r="P118" s="41">
        <v>26500</v>
      </c>
      <c r="Q118" s="42"/>
      <c r="R118" s="48" t="s">
        <v>248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185500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185500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2729500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185500</v>
      </c>
      <c r="AH118" s="50">
        <f>IF(OR(NOTA[[#This Row],[QTY]]="",NOTA[[#This Row],[HARGA SATUAN]]="",),"",NOTA[[#This Row],[QTY]]*NOTA[[#This Row],[HARGA SATUAN]])</f>
        <v>185500</v>
      </c>
      <c r="AI118" s="39">
        <f ca="1">IF(NOTA[ID_H]="","",INDEX(NOTA[TANGGAL],MATCH(,INDIRECT(ADDRESS(ROW(NOTA[TANGGAL]),COLUMN(NOTA[TANGGAL]))&amp;":"&amp;ADDRESS(ROW(),COLUMN(NOTA[TANGGAL]))),-1)))</f>
        <v>45335</v>
      </c>
      <c r="AJ118" s="41" t="str">
        <f ca="1">IF(NOTA[[#This Row],[NAMA BARANG]]="","",INDEX(NOTA[SUPPLIER],MATCH(,INDIRECT(ADDRESS(ROW(NOTA[ID]),COLUMN(NOTA[ID]))&amp;":"&amp;ADDRESS(ROW(),COLUMN(NOTA[ID]))),-1)))</f>
        <v>DUTA BUANA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2</v>
      </c>
      <c r="AN11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ballpengeltf1190htm03mmhightech185500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ballpengeltf1190htm03mmhightech26500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149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96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Row],[SUPPLIER_H]]="","",AM116),MONTH(NOTA[[#This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ETJ_1302_124-1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30</v>
      </c>
      <c r="E120" s="46">
        <v>45335</v>
      </c>
      <c r="F120" s="37" t="s">
        <v>229</v>
      </c>
      <c r="G120" s="37" t="s">
        <v>109</v>
      </c>
      <c r="H120" s="47" t="s">
        <v>250</v>
      </c>
      <c r="I120" s="37"/>
      <c r="J120" s="39">
        <v>45329</v>
      </c>
      <c r="K120" s="37"/>
      <c r="L120" s="37" t="s">
        <v>251</v>
      </c>
      <c r="M120" s="40">
        <v>10</v>
      </c>
      <c r="N120" s="38">
        <v>2000</v>
      </c>
      <c r="O120" s="37" t="s">
        <v>110</v>
      </c>
      <c r="P120" s="41">
        <v>8750</v>
      </c>
      <c r="Q120" s="42"/>
      <c r="R120" s="48" t="s">
        <v>252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17500000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17500000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20" s="50">
        <f>IF(OR(NOTA[[#This Row],[QTY]]="",NOTA[[#This Row],[HARGA SATUAN]]="",),"",NOTA[[#This Row],[QTY]]*NOTA[[#This Row],[HARGA SATUAN]])</f>
        <v>17500000</v>
      </c>
      <c r="AI120" s="39">
        <f ca="1">IF(NOTA[ID_H]="","",INDEX(NOTA[TANGGAL],MATCH(,INDIRECT(ADDRESS(ROW(NOTA[TANGGAL]),COLUMN(NOTA[TANGGAL]))&amp;":"&amp;ADDRESS(ROW(),COLUMN(NOTA[TANGGAL]))),-1)))</f>
        <v>45335</v>
      </c>
      <c r="AJ120" s="41" t="str">
        <f ca="1">IF(NOTA[[#This Row],[NAMA BARANG]]="","",INDEX(NOTA[SUPPLIER],MATCH(,INDIRECT(ADDRESS(ROW(NOTA[ID]),COLUMN(NOTA[ID]))&amp;":"&amp;ADDRESS(ROW(),COLUMN(NOTA[ID]))),-1)))</f>
        <v>ETJ</v>
      </c>
      <c r="AK120" s="41" t="str">
        <f ca="1">IF(NOTA[[#This Row],[ID_H]]="","",IF(NOTA[[#This Row],[FAKTUR]]="",INDIRECT(ADDRESS(ROW()-1,COLUMN())),NOTA[[#This Row],[FAKTUR]]))</f>
        <v>UNTANA</v>
      </c>
      <c r="AL120" s="38">
        <f ca="1">IF(NOTA[[#This Row],[ID]]="","",COUNTIF(NOTA[ID_H],NOTA[[#This Row],[ID_H]]))</f>
        <v>1</v>
      </c>
      <c r="AM120" s="38">
        <f>IF(NOTA[[#This Row],[TGL.NOTA]]="",IF(NOTA[[#This Row],[SUPPLIER_H]]="","",AM119),MONTH(NOTA[[#This Row],[TGL.NOTA]]))</f>
        <v>2</v>
      </c>
      <c r="AN12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ETJUNTANAG41.2445329enter30cm675</v>
      </c>
      <c r="AR120" s="38" t="e">
        <f>IF(NOTA[[#This Row],[CONCAT4]]="","",_xlfn.IFNA(MATCH(NOTA[[#This Row],[CONCAT4]],[2]!RAW[CONCAT_H],0),FALSE))</f>
        <v>#REF!</v>
      </c>
      <c r="AS120" s="38">
        <f>IF(NOTA[[#This Row],[CONCAT1]]="","",MATCH(NOTA[[#This Row],[CONCAT1]],[3]!db[NB NOTA_C],0))</f>
        <v>921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200 LSN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41" t="str">
        <f ca="1">IF(NOTA[[#This Row],[NAMA BARANG]]="","",INDEX(NOTA[SUPPLIER],MATCH(,INDIRECT(ADDRESS(ROW(NOTA[ID]),COLUMN(NOTA[ID]))&amp;":"&amp;ADDRESS(ROW(),COLUMN(NOTA[ID]))),-1)))</f>
        <v/>
      </c>
      <c r="AK121" s="41" t="str">
        <f ca="1">IF(NOTA[[#This Row],[ID_H]]="","",IF(NOTA[[#This Row],[FAKTUR]]="",INDIRECT(ADDRESS(ROW()-1,COLUMN())),NOTA[[#This Row],[FAKTUR]]))</f>
        <v/>
      </c>
      <c r="AL121" s="38" t="str">
        <f ca="1">IF(NOTA[[#This Row],[ID]]="","",COUNTIF(NOTA[ID_H],NOTA[[#This Row],[ID_H]]))</f>
        <v/>
      </c>
      <c r="AM121" s="38" t="str">
        <f ca="1">IF(NOTA[[#This Row],[TGL.NOTA]]="",IF(NOTA[[#This Row],[SUPPLIER_H]]="","",AM120),MONTH(NOTA[[#This Row],[TGL.NOTA]]))</f>
        <v/>
      </c>
      <c r="AN121" s="38" t="str">
        <f>LOWER(SUBSTITUTE(SUBSTITUTE(SUBSTITUTE(SUBSTITUTE(SUBSTITUTE(SUBSTITUTE(SUBSTITUTE(SUBSTITUTE(SUBSTITUTE(NOTA[NAMA BARANG]," ",),".",""),"-",""),"(",""),")",""),",",""),"/",""),"""",""),"+",""))</f>
        <v/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str">
        <f>IF(NOTA[[#This Row],[CONCAT1]]="","",MATCH(NOTA[[#This Row],[CONCAT1]],[3]!db[NB NOTA_C],0))</f>
        <v/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/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1" s="38" t="str">
        <f ca="1">IF(NOTA[[#This Row],[ID_H]]="","",MATCH(NOTA[[#This Row],[NB NOTA_C_QTY]],[4]!db[NB NOTA_C_QTY+F],0))</f>
        <v/>
      </c>
      <c r="AX121" s="53" t="str">
        <f ca="1">IF(NOTA[[#This Row],[NB NOTA_C_QTY]]="","",ROW()-2)</f>
        <v/>
      </c>
    </row>
    <row r="122" spans="1:50" s="38" customFormat="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SUK_1302_420-3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253</v>
      </c>
      <c r="G122" s="37" t="s">
        <v>23</v>
      </c>
      <c r="H122" s="47" t="s">
        <v>254</v>
      </c>
      <c r="I122" s="37"/>
      <c r="J122" s="39">
        <v>45323</v>
      </c>
      <c r="K122" s="37"/>
      <c r="L122" s="37" t="s">
        <v>256</v>
      </c>
      <c r="M122" s="40">
        <v>11</v>
      </c>
      <c r="N122" s="38">
        <f>432*11</f>
        <v>4752</v>
      </c>
      <c r="O122" s="37" t="s">
        <v>113</v>
      </c>
      <c r="P122" s="41">
        <f>1069200/432</f>
        <v>2475</v>
      </c>
      <c r="Q122" s="42"/>
      <c r="R122" s="48" t="s">
        <v>255</v>
      </c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11761200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11761200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22" s="50">
        <f>IF(OR(NOTA[[#This Row],[QTY]]="",NOTA[[#This Row],[HARGA SATUAN]]="",),"",NOTA[[#This Row],[QTY]]*NOTA[[#This Row],[HARGA SATUAN]])</f>
        <v>11761200</v>
      </c>
      <c r="AI122" s="39">
        <f ca="1">IF(NOTA[ID_H]="","",INDEX(NOTA[TANGGAL],MATCH(,INDIRECT(ADDRESS(ROW(NOTA[TANGGAL]),COLUMN(NOTA[TANGGAL]))&amp;":"&amp;ADDRESS(ROW(),COLUMN(NOTA[TANGGAL]))),-1)))</f>
        <v>45335</v>
      </c>
      <c r="AJ122" s="41" t="str">
        <f ca="1">IF(NOTA[[#This Row],[NAMA BARANG]]="","",INDEX(NOTA[SUPPLIER],MATCH(,INDIRECT(ADDRESS(ROW(NOTA[ID]),COLUMN(NOTA[ID]))&amp;":"&amp;ADDRESS(ROW(),COLUMN(NOTA[ID]))),-1)))</f>
        <v>SUKSES BERSAMA SEJAHTERA</v>
      </c>
      <c r="AK122" s="41" t="str">
        <f ca="1">IF(NOTA[[#This Row],[ID_H]]="","",IF(NOTA[[#This Row],[FAKTUR]]="",INDIRECT(ADDRESS(ROW()-1,COLUMN())),NOTA[[#This Row],[FAKTUR]]))</f>
        <v>ARTO MORO</v>
      </c>
      <c r="AL122" s="38">
        <f ca="1">IF(NOTA[[#This Row],[ID]]="","",COUNTIF(NOTA[ID_H],NOTA[[#This Row],[ID_H]]))</f>
        <v>3</v>
      </c>
      <c r="AM122" s="38">
        <f>IF(NOTA[[#This Row],[TGL.NOTA]]="",IF(NOTA[[#This Row],[SUPPLIER_H]]="","",AM121),MONTH(NOTA[[#This Row],[TGL.NOTA]]))</f>
        <v>2</v>
      </c>
      <c r="AN122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looseleafa540polos1069200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looseleafa540polos1069200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MOROF24042045323looseleafa540polos</v>
      </c>
      <c r="AR122" s="38" t="e">
        <f>IF(NOTA[[#This Row],[CONCAT4]]="","",_xlfn.IFNA(MATCH(NOTA[[#This Row],[CONCAT4]],[2]!RAW[CONCAT_H],0),FALSE))</f>
        <v>#REF!</v>
      </c>
      <c r="AS122" s="38" t="e">
        <f>IF(NOTA[[#This Row],[CONCAT1]]="","",MATCH(NOTA[[#This Row],[CONCAT1]],[3]!db[NB NOTA_C],0))</f>
        <v>#N/A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432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31</v>
      </c>
      <c r="E123" s="46"/>
      <c r="F123" s="37"/>
      <c r="G123" s="37"/>
      <c r="H123" s="47"/>
      <c r="I123" s="37"/>
      <c r="J123" s="39"/>
      <c r="K123" s="37"/>
      <c r="L123" s="37" t="s">
        <v>256</v>
      </c>
      <c r="M123" s="40"/>
      <c r="N123" s="38">
        <v>252</v>
      </c>
      <c r="O123" s="37" t="s">
        <v>113</v>
      </c>
      <c r="P123" s="41">
        <v>2475</v>
      </c>
      <c r="Q123" s="42"/>
      <c r="R123" s="48" t="s">
        <v>255</v>
      </c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623700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623700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623700</v>
      </c>
      <c r="AH123" s="50">
        <f>IF(OR(NOTA[[#This Row],[QTY]]="",NOTA[[#This Row],[HARGA SATUAN]]="",),"",NOTA[[#This Row],[QTY]]*NOTA[[#This Row],[HARGA SATUAN]])</f>
        <v>623700</v>
      </c>
      <c r="AI123" s="39">
        <f ca="1">IF(NOTA[ID_H]="","",INDEX(NOTA[TANGGAL],MATCH(,INDIRECT(ADDRESS(ROW(NOTA[TANGGAL]),COLUMN(NOTA[TANGGAL]))&amp;":"&amp;ADDRESS(ROW(),COLUMN(NOTA[TANGGAL]))),-1)))</f>
        <v>45335</v>
      </c>
      <c r="AJ123" s="41" t="str">
        <f ca="1">IF(NOTA[[#This Row],[NAMA BARANG]]="","",INDEX(NOTA[SUPPLIER],MATCH(,INDIRECT(ADDRESS(ROW(NOTA[ID]),COLUMN(NOTA[ID]))&amp;":"&amp;ADDRESS(ROW(),COLUMN(NOTA[ID]))),-1)))</f>
        <v>SUKSES BERSAMA SEJAHTERA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2</v>
      </c>
      <c r="AN123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looseleafa540polos623700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looseleafa540polos2475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e">
        <f>IF(NOTA[[#This Row],[CONCAT1]]="","",MATCH(NOTA[[#This Row],[CONCAT1]],[3]!db[NB NOTA_C],0))</f>
        <v>#N/A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432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31</v>
      </c>
      <c r="E124" s="46"/>
      <c r="F124" s="37"/>
      <c r="G124" s="37"/>
      <c r="H124" s="47"/>
      <c r="I124" s="37"/>
      <c r="J124" s="39"/>
      <c r="K124" s="37"/>
      <c r="L124" s="37" t="s">
        <v>257</v>
      </c>
      <c r="M124" s="40">
        <v>27</v>
      </c>
      <c r="N124" s="38">
        <f>120*27</f>
        <v>3240</v>
      </c>
      <c r="O124" s="37" t="s">
        <v>113</v>
      </c>
      <c r="P124" s="41">
        <v>3350</v>
      </c>
      <c r="Q124" s="42"/>
      <c r="R124" s="48" t="s">
        <v>141</v>
      </c>
      <c r="S124" s="49"/>
      <c r="T124" s="44"/>
      <c r="U124" s="44"/>
      <c r="V124" s="50">
        <v>314039</v>
      </c>
      <c r="W124" s="45"/>
      <c r="X124" s="50">
        <f>IF(NOTA[[#This Row],[HARGA/ CTN]]="",NOTA[[#This Row],[JUMLAH_H]],NOTA[[#This Row],[HARGA/ CTN]]*IF(NOTA[[#This Row],[C]]="",0,NOTA[[#This Row],[C]]))</f>
        <v>10854000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10854000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314039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22924861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4" s="50">
        <f>IF(OR(NOTA[[#This Row],[QTY]]="",NOTA[[#This Row],[HARGA SATUAN]]="",),"",NOTA[[#This Row],[QTY]]*NOTA[[#This Row],[HARGA SATUAN]])</f>
        <v>10854000</v>
      </c>
      <c r="AI124" s="39">
        <f ca="1">IF(NOTA[ID_H]="","",INDEX(NOTA[TANGGAL],MATCH(,INDIRECT(ADDRESS(ROW(NOTA[TANGGAL]),COLUMN(NOTA[TANGGAL]))&amp;":"&amp;ADDRESS(ROW(),COLUMN(NOTA[TANGGAL]))),-1)))</f>
        <v>45335</v>
      </c>
      <c r="AJ124" s="41" t="str">
        <f ca="1">IF(NOTA[[#This Row],[NAMA BARANG]]="","",INDEX(NOTA[SUPPLIER],MATCH(,INDIRECT(ADDRESS(ROW(NOTA[ID]),COLUMN(NOTA[ID]))&amp;":"&amp;ADDRESS(ROW(),COLUMN(NOTA[ID]))),-1)))</f>
        <v>SUKSES BERSAMA SEJAHTERA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2</v>
      </c>
      <c r="AN124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120 PCS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SUK_1302_421-2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F126" s="37" t="s">
        <v>253</v>
      </c>
      <c r="G126" s="37" t="s">
        <v>23</v>
      </c>
      <c r="H126" s="47" t="s">
        <v>258</v>
      </c>
      <c r="I126" s="37"/>
      <c r="J126" s="39">
        <v>45323</v>
      </c>
      <c r="K126" s="37"/>
      <c r="L126" s="37" t="s">
        <v>257</v>
      </c>
      <c r="M126" s="40">
        <v>14</v>
      </c>
      <c r="N126" s="38">
        <f>120*14</f>
        <v>1680</v>
      </c>
      <c r="O126" s="37" t="s">
        <v>113</v>
      </c>
      <c r="P126" s="41">
        <v>3350</v>
      </c>
      <c r="Q126" s="42"/>
      <c r="R126" s="48" t="s">
        <v>141</v>
      </c>
      <c r="S126" s="49"/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5628000</v>
      </c>
      <c r="Y126" s="50">
        <f>IF(NOTA[[#This Row],[JUMLAH]]="","",NOTA[[#This Row],[JUMLAH]]*NOTA[[#This Row],[DISC 1]])</f>
        <v>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0</v>
      </c>
      <c r="AC126" s="50">
        <f>IF(NOTA[[#This Row],[JUMLAH]]="","",NOTA[[#This Row],[JUMLAH]]-NOTA[[#This Row],[DISC]])</f>
        <v>5628000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6" s="50">
        <f>IF(OR(NOTA[[#This Row],[QTY]]="",NOTA[[#This Row],[HARGA SATUAN]]="",),"",NOTA[[#This Row],[QTY]]*NOTA[[#This Row],[HARGA SATUAN]])</f>
        <v>5628000</v>
      </c>
      <c r="AI126" s="39">
        <f ca="1">IF(NOTA[ID_H]="","",INDEX(NOTA[TANGGAL],MATCH(,INDIRECT(ADDRESS(ROW(NOTA[TANGGAL]),COLUMN(NOTA[TANGGAL]))&amp;":"&amp;ADDRESS(ROW(),COLUMN(NOTA[TANGGAL]))),-1)))</f>
        <v>45335</v>
      </c>
      <c r="AJ126" s="41" t="str">
        <f ca="1">IF(NOTA[[#This Row],[NAMA BARANG]]="","",INDEX(NOTA[SUPPLIER],MATCH(,INDIRECT(ADDRESS(ROW(NOTA[ID]),COLUMN(NOTA[ID]))&amp;":"&amp;ADDRESS(ROW(),COLUMN(NOTA[ID]))),-1)))</f>
        <v>SUKSES BERSAMA SEJAHTERA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2</v>
      </c>
      <c r="AM126" s="38">
        <f>IF(NOTA[[#This Row],[TGL.NOTA]]="",IF(NOTA[[#This Row],[SUPPLIER_H]]="","",AM125),MONTH(NOTA[[#This Row],[TGL.NOTA]]))</f>
        <v>2</v>
      </c>
      <c r="AN126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MOROF24042145323looseleafb540polos</v>
      </c>
      <c r="AR126" s="38" t="e">
        <f>IF(NOTA[[#This Row],[CONCAT4]]="","",_xlfn.IFNA(MATCH(NOTA[[#This Row],[CONCAT4]],[2]!RAW[CONCAT_H],0),FALSE))</f>
        <v>#REF!</v>
      </c>
      <c r="AS126" s="38" t="e">
        <f>IF(NOTA[[#This Row],[CONCAT1]]="","",MATCH(NOTA[[#This Row],[CONCAT1]],[3]!db[NB NOTA_C],0))</f>
        <v>#N/A</v>
      </c>
      <c r="AT126" s="38" t="b">
        <f>IF(NOTA[[#This Row],[QTY/ CTN]]="","",TRUE)</f>
        <v>1</v>
      </c>
      <c r="AU126" s="38" t="str">
        <f ca="1">IF(NOTA[[#This Row],[ID_H]]="","",IF(NOTA[[#This Row],[Column3]]=TRUE,NOTA[[#This Row],[QTY/ CTN]],INDEX([3]!db[QTY/ CTN],NOTA[[#This Row],[//DB]])))</f>
        <v>120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F127" s="37"/>
      <c r="G127" s="37"/>
      <c r="H127" s="47"/>
      <c r="I127" s="37"/>
      <c r="J127" s="39"/>
      <c r="K127" s="37"/>
      <c r="L127" s="37" t="s">
        <v>257</v>
      </c>
      <c r="M127" s="40"/>
      <c r="N127" s="38">
        <v>24</v>
      </c>
      <c r="O127" s="37" t="s">
        <v>113</v>
      </c>
      <c r="P127" s="41">
        <v>3350</v>
      </c>
      <c r="Q127" s="42"/>
      <c r="R127" s="48" t="s">
        <v>141</v>
      </c>
      <c r="S127" s="49"/>
      <c r="T127" s="44"/>
      <c r="U127" s="44"/>
      <c r="V127" s="50">
        <v>77140</v>
      </c>
      <c r="W127" s="45"/>
      <c r="X127" s="50">
        <f>IF(NOTA[[#This Row],[HARGA/ CTN]]="",NOTA[[#This Row],[JUMLAH_H]],NOTA[[#This Row],[HARGA/ CTN]]*IF(NOTA[[#This Row],[C]]="",0,NOTA[[#This Row],[C]]))</f>
        <v>80400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80400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77140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5631260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80400</v>
      </c>
      <c r="AH127" s="50">
        <f>IF(OR(NOTA[[#This Row],[QTY]]="",NOTA[[#This Row],[HARGA SATUAN]]="",),"",NOTA[[#This Row],[QTY]]*NOTA[[#This Row],[HARGA SATUAN]])</f>
        <v>80400</v>
      </c>
      <c r="AI127" s="39">
        <f ca="1">IF(NOTA[ID_H]="","",INDEX(NOTA[TANGGAL],MATCH(,INDIRECT(ADDRESS(ROW(NOTA[TANGGAL]),COLUMN(NOTA[TANGGAL]))&amp;":"&amp;ADDRESS(ROW(),COLUMN(NOTA[TANGGAL]))),-1)))</f>
        <v>45335</v>
      </c>
      <c r="AJ127" s="41" t="str">
        <f ca="1">IF(NOTA[[#This Row],[NAMA BARANG]]="","",INDEX(NOTA[SUPPLIER],MATCH(,INDIRECT(ADDRESS(ROW(NOTA[ID]),COLUMN(NOTA[ID]))&amp;":"&amp;ADDRESS(ROW(),COLUMN(NOTA[ID]))),-1)))</f>
        <v>SUKSES BERSAMA SEJAHTERA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2</v>
      </c>
      <c r="AN127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looseleafb540polos80400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looseleafb540polos3350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 t="e">
        <f>IF(NOTA[[#This Row],[CONCAT1]]="","",MATCH(NOTA[[#This Row],[CONCAT1]],[3]!db[NB NOTA_C],0))</f>
        <v>#N/A</v>
      </c>
      <c r="AT127" s="38" t="b">
        <f>IF(NOTA[[#This Row],[QTY/ CTN]]="","",TRUE)</f>
        <v>1</v>
      </c>
      <c r="AU127" s="38" t="str">
        <f ca="1">IF(NOTA[[#This Row],[ID_H]]="","",IF(NOTA[[#This Row],[Column3]]=TRUE,NOTA[[#This Row],[QTY/ CTN]],INDEX([3]!db[QTY/ CTN],NOTA[[#This Row],[//DB]])))</f>
        <v>120 PCS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SAM_1502_977-7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45337</v>
      </c>
      <c r="F129" s="37" t="s">
        <v>56</v>
      </c>
      <c r="G129" s="37" t="s">
        <v>23</v>
      </c>
      <c r="H129" s="47" t="s">
        <v>259</v>
      </c>
      <c r="I129" s="37"/>
      <c r="J129" s="39">
        <v>45328</v>
      </c>
      <c r="K129" s="37">
        <v>1</v>
      </c>
      <c r="L129" s="37" t="s">
        <v>261</v>
      </c>
      <c r="M129" s="40">
        <v>10</v>
      </c>
      <c r="N129" s="38">
        <v>100</v>
      </c>
      <c r="O129" s="37" t="s">
        <v>214</v>
      </c>
      <c r="P129" s="41">
        <v>61500</v>
      </c>
      <c r="Q129" s="42"/>
      <c r="R129" s="48" t="s">
        <v>260</v>
      </c>
      <c r="S129" s="49">
        <v>7.0000000000000007E-2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6150000</v>
      </c>
      <c r="Y129" s="50">
        <f>IF(NOTA[[#This Row],[JUMLAH]]="","",NOTA[[#This Row],[JUMLAH]]*NOTA[[#This Row],[DISC 1]])</f>
        <v>430500.00000000006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430500.00000000006</v>
      </c>
      <c r="AC129" s="50">
        <f>IF(NOTA[[#This Row],[JUMLAH]]="","",NOTA[[#This Row],[JUMLAH]]-NOTA[[#This Row],[DISC]])</f>
        <v>5719500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129" s="50">
        <f>IF(OR(NOTA[[#This Row],[QTY]]="",NOTA[[#This Row],[HARGA SATUAN]]="",),"",NOTA[[#This Row],[QTY]]*NOTA[[#This Row],[HARGA SATUAN]])</f>
        <v>6150000</v>
      </c>
      <c r="AI129" s="39">
        <f ca="1">IF(NOTA[ID_H]="","",INDEX(NOTA[TANGGAL],MATCH(,INDIRECT(ADDRESS(ROW(NOTA[TANGGAL]),COLUMN(NOTA[TANGGAL]))&amp;":"&amp;ADDRESS(ROW(),COLUMN(NOTA[TANGGAL]))),-1)))</f>
        <v>45337</v>
      </c>
      <c r="AJ129" s="41" t="str">
        <f ca="1">IF(NOTA[[#This Row],[NAMA BARANG]]="","",INDEX(NOTA[SUPPLIER],MATCH(,INDIRECT(ADDRESS(ROW(NOTA[ID]),COLUMN(NOTA[ID]))&amp;":"&amp;ADDRESS(ROW(),COLUMN(NOTA[ID]))),-1)))</f>
        <v>SAMUDERA ANGKASA JAYA</v>
      </c>
      <c r="AK129" s="41" t="str">
        <f ca="1">IF(NOTA[[#This Row],[ID_H]]="","",IF(NOTA[[#This Row],[FAKTUR]]="",INDIRECT(ADDRESS(ROW()-1,COLUMN())),NOTA[[#This Row],[FAKTUR]]))</f>
        <v>ARTO MORO</v>
      </c>
      <c r="AL129" s="38">
        <f ca="1">IF(NOTA[[#This Row],[ID]]="","",COUNTIF(NOTA[ID_H],NOTA[[#This Row],[ID_H]]))</f>
        <v>7</v>
      </c>
      <c r="AM129" s="38">
        <f>IF(NOTA[[#This Row],[TGL.NOTA]]="",IF(NOTA[[#This Row],[SUPPLIER_H]]="","",AM128),MONTH(NOTA[[#This Row],[TGL.NOTA]]))</f>
        <v>2</v>
      </c>
      <c r="AN129" s="38" t="str">
        <f>LOWER(SUBSTITUTE(SUBSTITUTE(SUBSTITUTE(SUBSTITUTE(SUBSTITUTE(SUBSTITUTE(SUBSTITUTE(SUBSTITUTE(SUBSTITUTE(NOTA[NAMA BARANG]," ",),".",""),"-",""),"(",""),")",""),",",""),"/",""),"""",""),"+",""))</f>
        <v>mikalaminatinglf100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mikalaminatinglf1006150000.07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mikalaminatinglf1006150000.07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MOROJL-2897745328mikalaminatinglf100</v>
      </c>
      <c r="AR129" s="38" t="e">
        <f>IF(NOTA[[#This Row],[CONCAT4]]="","",_xlfn.IFNA(MATCH(NOTA[[#This Row],[CONCAT4]],[2]!RAW[CONCAT_H],0),FALSE))</f>
        <v>#REF!</v>
      </c>
      <c r="AS129" s="38" t="e">
        <f>IF(NOTA[[#This Row],[CONCAT1]]="","",MATCH(NOTA[[#This Row],[CONCAT1]],[3]!db[NB NOTA_C],0))</f>
        <v>#N/A</v>
      </c>
      <c r="AT129" s="38" t="b">
        <f>IF(NOTA[[#This Row],[QTY/ CTN]]="","",TRUE)</f>
        <v>1</v>
      </c>
      <c r="AU129" s="38" t="str">
        <f ca="1">IF(NOTA[[#This Row],[ID_H]]="","",IF(NOTA[[#This Row],[Column3]]=TRUE,NOTA[[#This Row],[QTY/ CTN]],INDEX([3]!db[QTY/ CTN],NOTA[[#This Row],[//DB]])))</f>
        <v>10 PAK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mikalaminatinglf10010pakartomoro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33</v>
      </c>
      <c r="E130" s="46"/>
      <c r="F130" s="37"/>
      <c r="G130" s="37"/>
      <c r="H130" s="47"/>
      <c r="I130" s="37"/>
      <c r="J130" s="39"/>
      <c r="K130" s="37">
        <v>0</v>
      </c>
      <c r="L130" s="37" t="s">
        <v>262</v>
      </c>
      <c r="M130" s="40">
        <v>1</v>
      </c>
      <c r="N130" s="38">
        <v>192</v>
      </c>
      <c r="O130" s="37" t="s">
        <v>114</v>
      </c>
      <c r="P130" s="41">
        <v>14000</v>
      </c>
      <c r="Q130" s="42"/>
      <c r="R130" s="48" t="s">
        <v>263</v>
      </c>
      <c r="S130" s="49">
        <v>7.0000000000000007E-2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2688000</v>
      </c>
      <c r="Y130" s="50">
        <f>IF(NOTA[[#This Row],[JUMLAH]]="","",NOTA[[#This Row],[JUMLAH]]*NOTA[[#This Row],[DISC 1]])</f>
        <v>188160.00000000003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188160.00000000003</v>
      </c>
      <c r="AC130" s="50">
        <f>IF(NOTA[[#This Row],[JUMLAH]]="","",NOTA[[#This Row],[JUMLAH]]-NOTA[[#This Row],[DISC]])</f>
        <v>2499840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130" s="50">
        <f>IF(OR(NOTA[[#This Row],[QTY]]="",NOTA[[#This Row],[HARGA SATUAN]]="",),"",NOTA[[#This Row],[QTY]]*NOTA[[#This Row],[HARGA SATUAN]])</f>
        <v>2688000</v>
      </c>
      <c r="AI130" s="39">
        <f ca="1">IF(NOTA[ID_H]="","",INDEX(NOTA[TANGGAL],MATCH(,INDIRECT(ADDRESS(ROW(NOTA[TANGGAL]),COLUMN(NOTA[TANGGAL]))&amp;":"&amp;ADDRESS(ROW(),COLUMN(NOTA[TANGGAL]))),-1)))</f>
        <v>45337</v>
      </c>
      <c r="AJ130" s="41" t="str">
        <f ca="1">IF(NOTA[[#This Row],[NAMA BARANG]]="","",INDEX(NOTA[SUPPLIER],MATCH(,INDIRECT(ADDRESS(ROW(NOTA[ID]),COLUMN(NOTA[ID]))&amp;":"&amp;ADDRESS(ROW(),COLUMN(NOTA[ID]))),-1)))</f>
        <v>SAMUDERA ANGKASA JAYA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2</v>
      </c>
      <c r="AN130" s="38" t="str">
        <f>LOWER(SUBSTITUTE(SUBSTITUTE(SUBSTITUTE(SUBSTITUTE(SUBSTITUTE(SUBSTITUTE(SUBSTITUTE(SUBSTITUTE(SUBSTITUTE(NOTA[NAMA BARANG]," ",),".",""),"-",""),"(",""),")",""),",",""),"/",""),"""",""),"+",""))</f>
        <v>highlightererasable9356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highlightererasable935626880000.07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highlightererasable935626880000.07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 t="e">
        <f>IF(NOTA[[#This Row],[CONCAT1]]="","",MATCH(NOTA[[#This Row],[CONCAT1]],[3]!db[NB NOTA_C],0))</f>
        <v>#N/A</v>
      </c>
      <c r="AT130" s="38" t="b">
        <f>IF(NOTA[[#This Row],[QTY/ CTN]]="","",TRUE)</f>
        <v>1</v>
      </c>
      <c r="AU130" s="38" t="str">
        <f ca="1">IF(NOTA[[#This Row],[ID_H]]="","",IF(NOTA[[#This Row],[Column3]]=TRUE,NOTA[[#This Row],[QTY/ CTN]],INDEX([3]!db[QTY/ CTN],NOTA[[#This Row],[//DB]])))</f>
        <v>192 SET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highlightererasable9356192setartomoro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33</v>
      </c>
      <c r="E131" s="46"/>
      <c r="F131" s="37"/>
      <c r="G131" s="37"/>
      <c r="H131" s="47"/>
      <c r="I131" s="39"/>
      <c r="J131" s="39"/>
      <c r="K131" s="37">
        <v>1</v>
      </c>
      <c r="L131" s="37" t="s">
        <v>264</v>
      </c>
      <c r="M131" s="40">
        <v>2</v>
      </c>
      <c r="N131" s="38">
        <v>200</v>
      </c>
      <c r="O131" s="37" t="s">
        <v>110</v>
      </c>
      <c r="P131" s="41">
        <v>18000</v>
      </c>
      <c r="Q131" s="42"/>
      <c r="R131" s="48" t="s">
        <v>127</v>
      </c>
      <c r="S131" s="49">
        <v>7.0000000000000007E-2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3600000</v>
      </c>
      <c r="Y131" s="50">
        <f>IF(NOTA[[#This Row],[JUMLAH]]="","",NOTA[[#This Row],[JUMLAH]]*NOTA[[#This Row],[DISC 1]])</f>
        <v>252000.00000000003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252000.00000000003</v>
      </c>
      <c r="AC131" s="50">
        <f>IF(NOTA[[#This Row],[JUMLAH]]="","",NOTA[[#This Row],[JUMLAH]]-NOTA[[#This Row],[DISC]])</f>
        <v>3348000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131" s="50">
        <f>IF(OR(NOTA[[#This Row],[QTY]]="",NOTA[[#This Row],[HARGA SATUAN]]="",),"",NOTA[[#This Row],[QTY]]*NOTA[[#This Row],[HARGA SATUAN]])</f>
        <v>3600000</v>
      </c>
      <c r="AI131" s="39">
        <f ca="1">IF(NOTA[ID_H]="","",INDEX(NOTA[TANGGAL],MATCH(,INDIRECT(ADDRESS(ROW(NOTA[TANGGAL]),COLUMN(NOTA[TANGGAL]))&amp;":"&amp;ADDRESS(ROW(),COLUMN(NOTA[TANGGAL]))),-1)))</f>
        <v>45337</v>
      </c>
      <c r="AJ131" s="41" t="str">
        <f ca="1">IF(NOTA[[#This Row],[NAMA BARANG]]="","",INDEX(NOTA[SUPPLIER],MATCH(,INDIRECT(ADDRESS(ROW(NOTA[ID]),COLUMN(NOTA[ID]))&amp;":"&amp;ADDRESS(ROW(),COLUMN(NOTA[ID]))),-1)))</f>
        <v>SAMUDERA ANGKASA JAYA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2</v>
      </c>
      <c r="AN13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highlighterhl52112vanco18000000.07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highlighterhl52112vanco18000000.07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1411</v>
      </c>
      <c r="AT131" s="38" t="b">
        <f>IF(NOTA[[#This Row],[QTY/ CTN]]="","",TRUE)</f>
        <v>1</v>
      </c>
      <c r="AU131" s="38" t="str">
        <f ca="1">IF(NOTA[[#This Row],[ID_H]]="","",IF(NOTA[[#This Row],[Column3]]=TRUE,NOTA[[#This Row],[QTY/ CTN]],INDEX([3]!db[QTY/ CTN],NOTA[[#This Row],[//DB]])))</f>
        <v>100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33</v>
      </c>
      <c r="E132" s="46"/>
      <c r="F132" s="37"/>
      <c r="G132" s="37"/>
      <c r="H132" s="47"/>
      <c r="I132" s="39"/>
      <c r="J132" s="39"/>
      <c r="K132" s="37">
        <v>0</v>
      </c>
      <c r="L132" s="37" t="s">
        <v>270</v>
      </c>
      <c r="M132" s="40">
        <v>1</v>
      </c>
      <c r="N132" s="38">
        <v>100</v>
      </c>
      <c r="O132" s="37" t="s">
        <v>113</v>
      </c>
      <c r="P132" s="41">
        <v>23500</v>
      </c>
      <c r="Q132" s="42"/>
      <c r="R132" s="48" t="s">
        <v>271</v>
      </c>
      <c r="S132" s="49">
        <v>7.0000000000000007E-2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2350000</v>
      </c>
      <c r="Y132" s="50">
        <f>IF(NOTA[[#This Row],[JUMLAH]]="","",NOTA[[#This Row],[JUMLAH]]*NOTA[[#This Row],[DISC 1]])</f>
        <v>164500.00000000003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164500.00000000003</v>
      </c>
      <c r="AC132" s="50">
        <f>IF(NOTA[[#This Row],[JUMLAH]]="","",NOTA[[#This Row],[JUMLAH]]-NOTA[[#This Row],[DISC]])</f>
        <v>2185500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H132" s="50">
        <f>IF(OR(NOTA[[#This Row],[QTY]]="",NOTA[[#This Row],[HARGA SATUAN]]="",),"",NOTA[[#This Row],[QTY]]*NOTA[[#This Row],[HARGA SATUAN]])</f>
        <v>2350000</v>
      </c>
      <c r="AI132" s="39">
        <f ca="1">IF(NOTA[ID_H]="","",INDEX(NOTA[TANGGAL],MATCH(,INDIRECT(ADDRESS(ROW(NOTA[TANGGAL]),COLUMN(NOTA[TANGGAL]))&amp;":"&amp;ADDRESS(ROW(),COLUMN(NOTA[TANGGAL]))),-1)))</f>
        <v>45337</v>
      </c>
      <c r="AJ132" s="41" t="str">
        <f ca="1">IF(NOTA[[#This Row],[NAMA BARANG]]="","",INDEX(NOTA[SUPPLIER],MATCH(,INDIRECT(ADDRESS(ROW(NOTA[ID]),COLUMN(NOTA[ID]))&amp;":"&amp;ADDRESS(ROW(),COLUMN(NOTA[ID]))),-1)))</f>
        <v>SAMUDERA ANGKASA JAYA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2</v>
      </c>
      <c r="AN132" s="38" t="str">
        <f>LOWER(SUBSTITUTE(SUBSTITUTE(SUBSTITUTE(SUBSTITUTE(SUBSTITUTE(SUBSTITUTE(SUBSTITUTE(SUBSTITUTE(SUBSTITUTE(NOTA[NAMA BARANG]," ",),".",""),"-",""),"(",""),")",""),",",""),"/",""),"""",""),"+",""))</f>
        <v>docbaghandle938113pocket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docbaghandle938113pocket23500000.07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docbaghandle938113pocket23500000.07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e">
        <f>IF(NOTA[[#This Row],[CONCAT1]]="","",MATCH(NOTA[[#This Row],[CONCAT1]],[3]!db[NB NOTA_C],0))</f>
        <v>#N/A</v>
      </c>
      <c r="AT132" s="38" t="b">
        <f>IF(NOTA[[#This Row],[QTY/ CTN]]="","",TRUE)</f>
        <v>1</v>
      </c>
      <c r="AU132" s="38" t="str">
        <f ca="1">IF(NOTA[[#This Row],[ID_H]]="","",IF(NOTA[[#This Row],[Column3]]=TRUE,NOTA[[#This Row],[QTY/ CTN]],INDEX([3]!db[QTY/ CTN],NOTA[[#This Row],[//DB]])))</f>
        <v>100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docbaghandle938113pocket100pcsartomoro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33</v>
      </c>
      <c r="E133" s="46"/>
      <c r="F133" s="37"/>
      <c r="G133" s="37"/>
      <c r="H133" s="47"/>
      <c r="I133" s="37"/>
      <c r="J133" s="39"/>
      <c r="K133" s="37">
        <v>0</v>
      </c>
      <c r="L133" s="37" t="s">
        <v>269</v>
      </c>
      <c r="M133" s="40">
        <v>1</v>
      </c>
      <c r="N133" s="38">
        <v>120</v>
      </c>
      <c r="O133" s="37" t="s">
        <v>113</v>
      </c>
      <c r="P133" s="41">
        <v>14750</v>
      </c>
      <c r="Q133" s="42"/>
      <c r="R133" s="48" t="s">
        <v>141</v>
      </c>
      <c r="S133" s="49">
        <v>7.0000000000000007E-2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1770000</v>
      </c>
      <c r="Y133" s="50">
        <f>IF(NOTA[[#This Row],[JUMLAH]]="","",NOTA[[#This Row],[JUMLAH]]*NOTA[[#This Row],[DISC 1]])</f>
        <v>123900.00000000001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123900.00000000001</v>
      </c>
      <c r="AC133" s="50">
        <f>IF(NOTA[[#This Row],[JUMLAH]]="","",NOTA[[#This Row],[JUMLAH]]-NOTA[[#This Row],[DISC]])</f>
        <v>1646100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33" s="50">
        <f>IF(OR(NOTA[[#This Row],[QTY]]="",NOTA[[#This Row],[HARGA SATUAN]]="",),"",NOTA[[#This Row],[QTY]]*NOTA[[#This Row],[HARGA SATUAN]])</f>
        <v>1770000</v>
      </c>
      <c r="AI133" s="39">
        <f ca="1">IF(NOTA[ID_H]="","",INDEX(NOTA[TANGGAL],MATCH(,INDIRECT(ADDRESS(ROW(NOTA[TANGGAL]),COLUMN(NOTA[TANGGAL]))&amp;":"&amp;ADDRESS(ROW(),COLUMN(NOTA[TANGGAL]))),-1)))</f>
        <v>45337</v>
      </c>
      <c r="AJ133" s="41" t="str">
        <f ca="1">IF(NOTA[[#This Row],[NAMA BARANG]]="","",INDEX(NOTA[SUPPLIER],MATCH(,INDIRECT(ADDRESS(ROW(NOTA[ID]),COLUMN(NOTA[ID]))&amp;":"&amp;ADDRESS(ROW(),COLUMN(NOTA[ID]))),-1)))</f>
        <v>SAMUDERA ANGKASA JAYA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Row],[SUPPLIER_H]]="","",AM131),MONTH(NOTA[[#This Row],[TGL.NOTA]]))</f>
        <v>2</v>
      </c>
      <c r="AN133" s="38" t="str">
        <f>LOWER(SUBSTITUTE(SUBSTITUTE(SUBSTITUTE(SUBSTITUTE(SUBSTITUTE(SUBSTITUTE(SUBSTITUTE(SUBSTITUTE(SUBSTITUTE(NOTA[NAMA BARANG]," ",),".",""),"-",""),"(",""),")",""),",",""),"/",""),"""",""),"+",""))</f>
        <v>docbag9375kancing5pocket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docbag9375kancing5pocket17700000.07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docbag9375kancing5pocket17700000.07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e">
        <f>IF(NOTA[[#This Row],[CONCAT1]]="","",MATCH(NOTA[[#This Row],[CONCAT1]],[3]!db[NB NOTA_C],0))</f>
        <v>#N/A</v>
      </c>
      <c r="AT133" s="38" t="b">
        <f>IF(NOTA[[#This Row],[QTY/ CTN]]="","",TRUE)</f>
        <v>1</v>
      </c>
      <c r="AU133" s="38" t="str">
        <f ca="1">IF(NOTA[[#This Row],[ID_H]]="","",IF(NOTA[[#This Row],[Column3]]=TRUE,NOTA[[#This Row],[QTY/ CTN]],INDEX([3]!db[QTY/ CTN],NOTA[[#This Row],[//DB]])))</f>
        <v>120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docbag9375kancing5pocket120pcsartomoro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33</v>
      </c>
      <c r="E134" s="46"/>
      <c r="F134" s="37"/>
      <c r="G134" s="37"/>
      <c r="H134" s="47"/>
      <c r="I134" s="37"/>
      <c r="J134" s="39"/>
      <c r="K134" s="37">
        <v>1</v>
      </c>
      <c r="L134" s="37" t="s">
        <v>365</v>
      </c>
      <c r="M134" s="40">
        <v>2</v>
      </c>
      <c r="N134" s="38">
        <v>2400</v>
      </c>
      <c r="O134" s="37" t="s">
        <v>113</v>
      </c>
      <c r="P134" s="41">
        <v>2900</v>
      </c>
      <c r="Q134" s="42"/>
      <c r="R134" s="48" t="s">
        <v>265</v>
      </c>
      <c r="S134" s="49">
        <v>7.0000000000000007E-2</v>
      </c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6960000</v>
      </c>
      <c r="Y134" s="50">
        <f>IF(NOTA[[#This Row],[JUMLAH]]="","",NOTA[[#This Row],[JUMLAH]]*NOTA[[#This Row],[DISC 1]])</f>
        <v>487200.00000000006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487200.00000000006</v>
      </c>
      <c r="AC134" s="50">
        <f>IF(NOTA[[#This Row],[JUMLAH]]="","",NOTA[[#This Row],[JUMLAH]]-NOTA[[#This Row],[DISC]])</f>
        <v>6472800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134" s="50">
        <f>IF(OR(NOTA[[#This Row],[QTY]]="",NOTA[[#This Row],[HARGA SATUAN]]="",),"",NOTA[[#This Row],[QTY]]*NOTA[[#This Row],[HARGA SATUAN]])</f>
        <v>6960000</v>
      </c>
      <c r="AI134" s="39">
        <f ca="1">IF(NOTA[ID_H]="","",INDEX(NOTA[TANGGAL],MATCH(,INDIRECT(ADDRESS(ROW(NOTA[TANGGAL]),COLUMN(NOTA[TANGGAL]))&amp;":"&amp;ADDRESS(ROW(),COLUMN(NOTA[TANGGAL]))),-1)))</f>
        <v>45337</v>
      </c>
      <c r="AJ134" s="41" t="str">
        <f ca="1">IF(NOTA[[#This Row],[NAMA BARANG]]="","",INDEX(NOTA[SUPPLIER],MATCH(,INDIRECT(ADDRESS(ROW(NOTA[ID]),COLUMN(NOTA[ID]))&amp;":"&amp;ADDRESS(ROW(),COLUMN(NOTA[ID]))),-1)))</f>
        <v>SAMUDERA ANGKASA JAYA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2</v>
      </c>
      <c r="AN1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b">
        <f>IF(NOTA[[#This Row],[QTY/ CTN]]="","",TRUE)</f>
        <v>1</v>
      </c>
      <c r="AU134" s="38" t="str">
        <f ca="1">IF(NOTA[[#This Row],[ID_H]]="","",IF(NOTA[[#This Row],[Column3]]=TRUE,NOTA[[#This Row],[QTY/ CTN]],INDEX([3]!db[QTY/ CTN],NOTA[[#This Row],[//DB]])))</f>
        <v>1200 PCS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33</v>
      </c>
      <c r="E135" s="46"/>
      <c r="F135" s="37"/>
      <c r="G135" s="37"/>
      <c r="H135" s="47"/>
      <c r="I135" s="37"/>
      <c r="J135" s="39"/>
      <c r="K135" s="37">
        <v>1</v>
      </c>
      <c r="L135" s="37" t="s">
        <v>266</v>
      </c>
      <c r="M135" s="40">
        <v>2</v>
      </c>
      <c r="N135" s="38">
        <v>120</v>
      </c>
      <c r="O135" s="37" t="s">
        <v>267</v>
      </c>
      <c r="P135" s="41">
        <v>8000</v>
      </c>
      <c r="Q135" s="42"/>
      <c r="R135" s="48" t="s">
        <v>268</v>
      </c>
      <c r="S135" s="49">
        <v>7.0000000000000007E-2</v>
      </c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960000</v>
      </c>
      <c r="Y135" s="50">
        <f>IF(NOTA[[#This Row],[JUMLAH]]="","",NOTA[[#This Row],[JUMLAH]]*NOTA[[#This Row],[DISC 1]])</f>
        <v>67200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67200</v>
      </c>
      <c r="AC135" s="50">
        <f>IF(NOTA[[#This Row],[JUMLAH]]="","",NOTA[[#This Row],[JUMLAH]]-NOTA[[#This Row],[DISC]])</f>
        <v>892800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1713460.0000000002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22764540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35" s="50">
        <f>IF(OR(NOTA[[#This Row],[QTY]]="",NOTA[[#This Row],[HARGA SATUAN]]="",),"",NOTA[[#This Row],[QTY]]*NOTA[[#This Row],[HARGA SATUAN]])</f>
        <v>960000</v>
      </c>
      <c r="AI135" s="39">
        <f ca="1">IF(NOTA[ID_H]="","",INDEX(NOTA[TANGGAL],MATCH(,INDIRECT(ADDRESS(ROW(NOTA[TANGGAL]),COLUMN(NOTA[TANGGAL]))&amp;":"&amp;ADDRESS(ROW(),COLUMN(NOTA[TANGGAL]))),-1)))</f>
        <v>45337</v>
      </c>
      <c r="AJ135" s="41" t="str">
        <f ca="1">IF(NOTA[[#This Row],[NAMA BARANG]]="","",INDEX(NOTA[SUPPLIER],MATCH(,INDIRECT(ADDRESS(ROW(NOTA[ID]),COLUMN(NOTA[ID]))&amp;":"&amp;ADDRESS(ROW(),COLUMN(NOTA[ID]))),-1)))</f>
        <v>SAMUDERA ANGKASA JAYA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2</v>
      </c>
      <c r="AN135" s="38" t="str">
        <f>LOWER(SUBSTITUTE(SUBSTITUTE(SUBSTITUTE(SUBSTITUTE(SUBSTITUTE(SUBSTITUTE(SUBSTITUTE(SUBSTITUTE(SUBSTITUTE(NOTA[NAMA BARANG]," ",),".",""),"-",""),"(",""),")",""),",",""),"/",""),"""",""),"+",""))</f>
        <v>stipb40warnagoztar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stipb40warnagoztar4800000.07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stipb40warnagoztar4800000.07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b">
        <f>IF(NOTA[[#This Row],[QTY/ CTN]]="","",TRUE)</f>
        <v>1</v>
      </c>
      <c r="AU135" s="38" t="str">
        <f ca="1">IF(NOTA[[#This Row],[ID_H]]="","",IF(NOTA[[#This Row],[Column3]]=TRUE,NOTA[[#This Row],[QTY/ CTN]],INDEX([3]!db[QTY/ CTN],NOTA[[#This Row],[//DB]])))</f>
        <v>60 KTK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stipb40warnagoztar60ktkartomoro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41" t="str">
        <f ca="1">IF(NOTA[[#This Row],[NAMA BARANG]]="","",INDEX(NOTA[SUPPLIER],MATCH(,INDIRECT(ADDRESS(ROW(NOTA[ID]),COLUMN(NOTA[ID]))&amp;":"&amp;ADDRESS(ROW(),COLUMN(NOTA[ID]))),-1)))</f>
        <v/>
      </c>
      <c r="AK136" s="41" t="str">
        <f ca="1">IF(NOTA[[#This Row],[ID_H]]="","",IF(NOTA[[#This Row],[FAKTUR]]="",INDIRECT(ADDRESS(ROW()-1,COLUMN())),NOTA[[#This Row],[FAKTUR]]))</f>
        <v/>
      </c>
      <c r="AL136" s="38" t="str">
        <f ca="1">IF(NOTA[[#This Row],[ID]]="","",COUNTIF(NOTA[ID_H],NOTA[[#This Row],[ID_H]]))</f>
        <v/>
      </c>
      <c r="AM136" s="38" t="str">
        <f ca="1">IF(NOTA[[#This Row],[TGL.NOTA]]="",IF(NOTA[[#This Row],[SUPPLIER_H]]="","",AM135),MONTH(NOTA[[#This Row],[TGL.NOTA]]))</f>
        <v/>
      </c>
      <c r="AN136" s="38" t="str">
        <f>LOWER(SUBSTITUTE(SUBSTITUTE(SUBSTITUTE(SUBSTITUTE(SUBSTITUTE(SUBSTITUTE(SUBSTITUTE(SUBSTITUTE(SUBSTITUTE(NOTA[NAMA BARANG]," ",),".",""),"-",""),"(",""),")",""),",",""),"/",""),"""",""),"+",""))</f>
        <v/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str">
        <f>IF(NOTA[[#This Row],[CONCAT1]]="","",MATCH(NOTA[[#This Row],[CONCAT1]],[3]!db[NB NOTA_C],0))</f>
        <v/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/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6" s="38" t="str">
        <f ca="1">IF(NOTA[[#This Row],[ID_H]]="","",MATCH(NOTA[[#This Row],[NB NOTA_C_QTY]],[4]!db[NB NOTA_C_QTY+F],0))</f>
        <v/>
      </c>
      <c r="AX136" s="53" t="str">
        <f ca="1">IF(NOTA[[#This Row],[NB NOTA_C_QTY]]="","",ROW()-2)</f>
        <v/>
      </c>
    </row>
    <row r="137" spans="1:50" s="38" customFormat="1" ht="20.10000000000000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KEN_1502_543-9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34</v>
      </c>
      <c r="E137" s="46">
        <v>45337</v>
      </c>
      <c r="F137" s="37" t="s">
        <v>22</v>
      </c>
      <c r="G137" s="37" t="s">
        <v>23</v>
      </c>
      <c r="H137" s="47" t="s">
        <v>272</v>
      </c>
      <c r="I137" s="37"/>
      <c r="J137" s="39">
        <v>45334</v>
      </c>
      <c r="K137" s="37"/>
      <c r="L137" s="37" t="s">
        <v>273</v>
      </c>
      <c r="M137" s="40">
        <v>1</v>
      </c>
      <c r="O137" s="37"/>
      <c r="P137" s="41"/>
      <c r="Q137" s="42">
        <v>1872000</v>
      </c>
      <c r="R137" s="48"/>
      <c r="S137" s="49">
        <v>0.17</v>
      </c>
      <c r="T137" s="44"/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1872000</v>
      </c>
      <c r="Y137" s="50">
        <f>IF(NOTA[[#This Row],[JUMLAH]]="","",NOTA[[#This Row],[JUMLAH]]*NOTA[[#This Row],[DISC 1]])</f>
        <v>318240</v>
      </c>
      <c r="Z137" s="50">
        <f>IF(NOTA[[#This Row],[JUMLAH]]="","",(NOTA[[#This Row],[JUMLAH]]-NOTA[[#This Row],[DISC 1-]])*NOTA[[#This Row],[DISC 2]])</f>
        <v>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318240</v>
      </c>
      <c r="AC137" s="50">
        <f>IF(NOTA[[#This Row],[JUMLAH]]="","",NOTA[[#This Row],[JUMLAH]]-NOTA[[#This Row],[DISC]])</f>
        <v>1553760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45337</v>
      </c>
      <c r="AJ137" s="41" t="str">
        <f ca="1">IF(NOTA[[#This Row],[NAMA BARANG]]="","",INDEX(NOTA[SUPPLIER],MATCH(,INDIRECT(ADDRESS(ROW(NOTA[ID]),COLUMN(NOTA[ID]))&amp;":"&amp;ADDRESS(ROW(),COLUMN(NOTA[ID]))),-1)))</f>
        <v>KENKO SINAR INDONESIA</v>
      </c>
      <c r="AK137" s="41" t="str">
        <f ca="1">IF(NOTA[[#This Row],[ID_H]]="","",IF(NOTA[[#This Row],[FAKTUR]]="",INDIRECT(ADDRESS(ROW()-1,COLUMN())),NOTA[[#This Row],[FAKTUR]]))</f>
        <v>ARTO MORO</v>
      </c>
      <c r="AL137" s="38">
        <f ca="1">IF(NOTA[[#This Row],[ID]]="","",COUNTIF(NOTA[ID_H],NOTA[[#This Row],[ID_H]]))</f>
        <v>9</v>
      </c>
      <c r="AM137" s="38">
        <f>IF(NOTA[[#This Row],[TGL.NOTA]]="",IF(NOTA[[#This Row],[SUPPLIER_H]]="","",AM136),MONTH(NOTA[[#This Row],[TGL.NOTA]]))</f>
        <v>2</v>
      </c>
      <c r="AN137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MORO2402054345334kenkosharpenersp6124pcsbox</v>
      </c>
      <c r="AR137" s="38" t="e">
        <f>IF(NOTA[[#This Row],[CONCAT4]]="","",_xlfn.IFNA(MATCH(NOTA[[#This Row],[CONCAT4]],[2]!RAW[CONCAT_H],0),FALSE))</f>
        <v>#REF!</v>
      </c>
      <c r="AS137" s="38">
        <f>IF(NOTA[[#This Row],[CONCAT1]]="","",MATCH(NOTA[[#This Row],[CONCAT1]],[3]!db[NB NOTA_C],0))</f>
        <v>1771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60 BOX (24 PCS)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34</v>
      </c>
      <c r="E138" s="46"/>
      <c r="F138" s="37"/>
      <c r="G138" s="37"/>
      <c r="H138" s="47"/>
      <c r="I138" s="37"/>
      <c r="J138" s="39"/>
      <c r="K138" s="37">
        <v>0</v>
      </c>
      <c r="L138" s="37" t="s">
        <v>274</v>
      </c>
      <c r="M138" s="40">
        <v>1</v>
      </c>
      <c r="O138" s="37"/>
      <c r="P138" s="41"/>
      <c r="Q138" s="42">
        <v>800000</v>
      </c>
      <c r="R138" s="48"/>
      <c r="S138" s="49">
        <v>0.17</v>
      </c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800000</v>
      </c>
      <c r="Y138" s="50">
        <f>IF(NOTA[[#This Row],[JUMLAH]]="","",NOTA[[#This Row],[JUMLAH]]*NOTA[[#This Row],[DISC 1]])</f>
        <v>136000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136000</v>
      </c>
      <c r="AC138" s="50">
        <f>IF(NOTA[[#This Row],[JUMLAH]]="","",NOTA[[#This Row],[JUMLAH]]-NOTA[[#This Row],[DISC]])</f>
        <v>664000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45337</v>
      </c>
      <c r="AJ138" s="41" t="str">
        <f ca="1">IF(NOTA[[#This Row],[NAMA BARANG]]="","",INDEX(NOTA[SUPPLIER],MATCH(,INDIRECT(ADDRESS(ROW(NOTA[ID]),COLUMN(NOTA[ID]))&amp;":"&amp;ADDRESS(ROW(),COLUMN(NOTA[ID]))),-1)))</f>
        <v>KENKO SINAR INDONESIA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2</v>
      </c>
      <c r="AN138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1813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500 BOX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34</v>
      </c>
      <c r="E139" s="46"/>
      <c r="F139" s="37"/>
      <c r="G139" s="37"/>
      <c r="H139" s="47"/>
      <c r="I139" s="37"/>
      <c r="J139" s="39"/>
      <c r="K139" s="37">
        <v>0</v>
      </c>
      <c r="L139" s="37" t="s">
        <v>275</v>
      </c>
      <c r="M139" s="40">
        <v>1</v>
      </c>
      <c r="O139" s="37"/>
      <c r="P139" s="41"/>
      <c r="Q139" s="42">
        <v>860000</v>
      </c>
      <c r="R139" s="48"/>
      <c r="S139" s="49">
        <v>0.17</v>
      </c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860000</v>
      </c>
      <c r="Y139" s="50">
        <f>IF(NOTA[[#This Row],[JUMLAH]]="","",NOTA[[#This Row],[JUMLAH]]*NOTA[[#This Row],[DISC 1]])</f>
        <v>146200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146200</v>
      </c>
      <c r="AC139" s="50">
        <f>IF(NOTA[[#This Row],[JUMLAH]]="","",NOTA[[#This Row],[JUMLAH]]-NOTA[[#This Row],[DISC]])</f>
        <v>713800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39" s="50" t="str">
        <f>IF(OR(NOTA[[#This Row],[QTY]]="",NOTA[[#This Row],[HARGA SATUAN]]="",),"",NOTA[[#This Row],[QTY]]*NOTA[[#This Row],[HARGA SATUAN]])</f>
        <v/>
      </c>
      <c r="AI139" s="39">
        <f ca="1">IF(NOTA[ID_H]="","",INDEX(NOTA[TANGGAL],MATCH(,INDIRECT(ADDRESS(ROW(NOTA[TANGGAL]),COLUMN(NOTA[TANGGAL]))&amp;":"&amp;ADDRESS(ROW(),COLUMN(NOTA[TANGGAL]))),-1)))</f>
        <v>45337</v>
      </c>
      <c r="AJ139" s="41" t="str">
        <f ca="1">IF(NOTA[[#This Row],[NAMA BARANG]]="","",INDEX(NOTA[SUPPLIER],MATCH(,INDIRECT(ADDRESS(ROW(NOTA[ID]),COLUMN(NOTA[ID]))&amp;":"&amp;ADDRESS(ROW(),COLUMN(NOTA[ID]))),-1)))</f>
        <v>KENKO SINAR INDONESIA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2</v>
      </c>
      <c r="AN13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1697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200 BOX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34</v>
      </c>
      <c r="E140" s="46"/>
      <c r="F140" s="37"/>
      <c r="G140" s="37"/>
      <c r="H140" s="47"/>
      <c r="I140" s="37"/>
      <c r="J140" s="39"/>
      <c r="K140" s="37">
        <v>0</v>
      </c>
      <c r="L140" s="37" t="s">
        <v>276</v>
      </c>
      <c r="M140" s="40">
        <v>2</v>
      </c>
      <c r="O140" s="37"/>
      <c r="P140" s="41"/>
      <c r="Q140" s="42">
        <v>1188000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2376000</v>
      </c>
      <c r="Y140" s="50">
        <f>IF(NOTA[[#This Row],[JUMLAH]]="","",NOTA[[#This Row],[JUMLAH]]*NOTA[[#This Row],[DISC 1]])</f>
        <v>403920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403920</v>
      </c>
      <c r="AC140" s="50">
        <f>IF(NOTA[[#This Row],[JUMLAH]]="","",NOTA[[#This Row],[JUMLAH]]-NOTA[[#This Row],[DISC]])</f>
        <v>1972080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45337</v>
      </c>
      <c r="AJ140" s="41" t="str">
        <f ca="1">IF(NOTA[[#This Row],[NAMA BARANG]]="","",INDEX(NOTA[SUPPLIER],MATCH(,INDIRECT(ADDRESS(ROW(NOTA[ID]),COLUMN(NOTA[ID]))&amp;":"&amp;ADDRESS(ROW(),COLUMN(NOTA[ID]))),-1)))</f>
        <v>KENKO SINAR INDONESIA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2</v>
      </c>
      <c r="AN14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1769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10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34</v>
      </c>
      <c r="E141" s="46"/>
      <c r="F141" s="37"/>
      <c r="G141" s="37"/>
      <c r="H141" s="47"/>
      <c r="I141" s="37"/>
      <c r="J141" s="39"/>
      <c r="K141" s="37">
        <v>0</v>
      </c>
      <c r="L141" s="37" t="s">
        <v>277</v>
      </c>
      <c r="M141" s="40">
        <v>2</v>
      </c>
      <c r="O141" s="37"/>
      <c r="P141" s="41"/>
      <c r="Q141" s="42">
        <v>2376000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4752000</v>
      </c>
      <c r="Y141" s="50">
        <f>IF(NOTA[[#This Row],[JUMLAH]]="","",NOTA[[#This Row],[JUMLAH]]*NOTA[[#This Row],[DISC 1]])</f>
        <v>807840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807840</v>
      </c>
      <c r="AC141" s="50">
        <f>IF(NOTA[[#This Row],[JUMLAH]]="","",NOTA[[#This Row],[JUMLAH]]-NOTA[[#This Row],[DISC]])</f>
        <v>3944160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45337</v>
      </c>
      <c r="AJ141" s="41" t="str">
        <f ca="1">IF(NOTA[[#This Row],[NAMA BARANG]]="","",INDEX(NOTA[SUPPLIER],MATCH(,INDIRECT(ADDRESS(ROW(NOTA[ID]),COLUMN(NOTA[ID]))&amp;":"&amp;ADDRESS(ROW(),COLUMN(NOTA[ID]))),-1)))</f>
        <v>KENKO SINAR INDONESIA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2</v>
      </c>
      <c r="AN1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1673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(30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34</v>
      </c>
      <c r="E142" s="46"/>
      <c r="F142" s="37"/>
      <c r="G142" s="37"/>
      <c r="H142" s="47"/>
      <c r="I142" s="37"/>
      <c r="J142" s="39"/>
      <c r="K142" s="37">
        <v>0</v>
      </c>
      <c r="L142" s="37" t="s">
        <v>278</v>
      </c>
      <c r="M142" s="40">
        <v>1</v>
      </c>
      <c r="O142" s="37"/>
      <c r="P142" s="41"/>
      <c r="Q142" s="42">
        <v>3096000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3096000</v>
      </c>
      <c r="Y142" s="50">
        <f>IF(NOTA[[#This Row],[JUMLAH]]="","",NOTA[[#This Row],[JUMLAH]]*NOTA[[#This Row],[DISC 1]])</f>
        <v>526320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526320</v>
      </c>
      <c r="AC142" s="50">
        <f>IF(NOTA[[#This Row],[JUMLAH]]="","",NOTA[[#This Row],[JUMLAH]]-NOTA[[#This Row],[DISC]])</f>
        <v>2569680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45337</v>
      </c>
      <c r="AJ142" s="41" t="str">
        <f ca="1">IF(NOTA[[#This Row],[NAMA BARANG]]="","",INDEX(NOTA[SUPPLIER],MATCH(,INDIRECT(ADDRESS(ROW(NOTA[ID]),COLUMN(NOTA[ID]))&amp;":"&amp;ADDRESS(ROW(),COLUMN(NOTA[ID]))),-1)))</f>
        <v>KENKO SINAR INDONESIA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2</v>
      </c>
      <c r="AN142" s="38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1612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40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34</v>
      </c>
      <c r="E143" s="46"/>
      <c r="F143" s="37"/>
      <c r="G143" s="37"/>
      <c r="H143" s="47"/>
      <c r="I143" s="37"/>
      <c r="J143" s="39"/>
      <c r="K143" s="37">
        <v>0</v>
      </c>
      <c r="L143" s="37" t="s">
        <v>290</v>
      </c>
      <c r="M143" s="40">
        <v>1</v>
      </c>
      <c r="O143" s="37"/>
      <c r="P143" s="41"/>
      <c r="Q143" s="42">
        <v>3360000</v>
      </c>
      <c r="R143" s="48"/>
      <c r="S143" s="49">
        <v>0.17</v>
      </c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3360000</v>
      </c>
      <c r="Y143" s="50">
        <f>IF(NOTA[[#This Row],[JUMLAH]]="","",NOTA[[#This Row],[JUMLAH]]*NOTA[[#This Row],[DISC 1]])</f>
        <v>571200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571200</v>
      </c>
      <c r="AC143" s="50">
        <f>IF(NOTA[[#This Row],[JUMLAH]]="","",NOTA[[#This Row],[JUMLAH]]-NOTA[[#This Row],[DISC]])</f>
        <v>2788800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H143" s="50" t="str">
        <f>IF(OR(NOTA[[#This Row],[QTY]]="",NOTA[[#This Row],[HARGA SATUAN]]="",),"",NOTA[[#This Row],[QTY]]*NOTA[[#This Row],[HARGA SATUAN]])</f>
        <v/>
      </c>
      <c r="AI143" s="39">
        <f ca="1">IF(NOTA[ID_H]="","",INDEX(NOTA[TANGGAL],MATCH(,INDIRECT(ADDRESS(ROW(NOTA[TANGGAL]),COLUMN(NOTA[TANGGAL]))&amp;":"&amp;ADDRESS(ROW(),COLUMN(NOTA[TANGGAL]))),-1)))</f>
        <v>45337</v>
      </c>
      <c r="AJ143" s="41" t="str">
        <f ca="1">IF(NOTA[[#This Row],[NAMA BARANG]]="","",INDEX(NOTA[SUPPLIER],MATCH(,INDIRECT(ADDRESS(ROW(NOTA[ID]),COLUMN(NOTA[ID]))&amp;":"&amp;ADDRESS(ROW(),COLUMN(NOTA[ID]))),-1)))</f>
        <v>KENKO SINAR INDONESIA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2</v>
      </c>
      <c r="AN143" s="38" t="str">
        <f>LOWER(SUBSTITUTE(SUBSTITUTE(SUBSTITUTE(SUBSTITUTE(SUBSTITUTE(SUBSTITUTE(SUBSTITUTE(SUBSTITUTE(SUBSTITUTE(NOTA[NAMA BARANG]," ",),".",""),"-",""),"(",""),")",""),",",""),"/",""),"""",""),"+",""))</f>
        <v>kenkostampnumern38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kenkostampnumern3833600000.17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kenkostampnumern3833600000.17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1783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40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kenkostampnumern3840lsnartomoro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34</v>
      </c>
      <c r="E144" s="46"/>
      <c r="F144" s="37"/>
      <c r="G144" s="37"/>
      <c r="H144" s="47"/>
      <c r="I144" s="37"/>
      <c r="J144" s="39"/>
      <c r="K144" s="37">
        <v>0</v>
      </c>
      <c r="L144" s="37" t="s">
        <v>135</v>
      </c>
      <c r="M144" s="40">
        <v>2</v>
      </c>
      <c r="O144" s="37"/>
      <c r="P144" s="41"/>
      <c r="Q144" s="42">
        <v>900000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1800000</v>
      </c>
      <c r="Y144" s="50">
        <f>IF(NOTA[[#This Row],[JUMLAH]]="","",NOTA[[#This Row],[JUMLAH]]*NOTA[[#This Row],[DISC 1]])</f>
        <v>306000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306000</v>
      </c>
      <c r="AC144" s="50">
        <f>IF(NOTA[[#This Row],[JUMLAH]]="","",NOTA[[#This Row],[JUMLAH]]-NOTA[[#This Row],[DISC]])</f>
        <v>1494000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44" s="50" t="str">
        <f>IF(OR(NOTA[[#This Row],[QTY]]="",NOTA[[#This Row],[HARGA SATUAN]]="",),"",NOTA[[#This Row],[QTY]]*NOTA[[#This Row],[HARGA SATUAN]])</f>
        <v/>
      </c>
      <c r="AI144" s="39">
        <f ca="1">IF(NOTA[ID_H]="","",INDEX(NOTA[TANGGAL],MATCH(,INDIRECT(ADDRESS(ROW(NOTA[TANGGAL]),COLUMN(NOTA[TANGGAL]))&amp;":"&amp;ADDRESS(ROW(),COLUMN(NOTA[TANGGAL]))),-1)))</f>
        <v>45337</v>
      </c>
      <c r="AJ144" s="41" t="str">
        <f ca="1">IF(NOTA[[#This Row],[NAMA BARANG]]="","",INDEX(NOTA[SUPPLIER],MATCH(,INDIRECT(ADDRESS(ROW(NOTA[ID]),COLUMN(NOTA[ID]))&amp;":"&amp;ADDRESS(ROW(),COLUMN(NOTA[ID]))),-1)))</f>
        <v>KENKO SINAR INDONESIA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2</v>
      </c>
      <c r="AN1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1513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5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34</v>
      </c>
      <c r="E145" s="46"/>
      <c r="F145" s="37"/>
      <c r="G145" s="37"/>
      <c r="H145" s="47"/>
      <c r="I145" s="37"/>
      <c r="J145" s="39"/>
      <c r="K145" s="37"/>
      <c r="L145" s="37" t="s">
        <v>279</v>
      </c>
      <c r="M145" s="40">
        <v>2</v>
      </c>
      <c r="O145" s="37"/>
      <c r="P145" s="41"/>
      <c r="Q145" s="42">
        <v>5616000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11232000</v>
      </c>
      <c r="Y145" s="50">
        <f>IF(NOTA[[#This Row],[JUMLAH]]="","",NOTA[[#This Row],[JUMLAH]]*NOTA[[#This Row],[DISC 1]])</f>
        <v>1909440.0000000002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1909440.0000000002</v>
      </c>
      <c r="AC145" s="50">
        <f>IF(NOTA[[#This Row],[JUMLAH]]="","",NOTA[[#This Row],[JUMLAH]]-NOTA[[#This Row],[DISC]])</f>
        <v>9322560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5125160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25022840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5" s="50" t="str">
        <f>IF(OR(NOTA[[#This Row],[QTY]]="",NOTA[[#This Row],[HARGA SATUAN]]="",),"",NOTA[[#This Row],[QTY]]*NOTA[[#This Row],[HARGA SATUAN]])</f>
        <v/>
      </c>
      <c r="AI145" s="39">
        <f ca="1">IF(NOTA[ID_H]="","",INDEX(NOTA[TANGGAL],MATCH(,INDIRECT(ADDRESS(ROW(NOTA[TANGGAL]),COLUMN(NOTA[TANGGAL]))&amp;":"&amp;ADDRESS(ROW(),COLUMN(NOTA[TANGGAL]))),-1)))</f>
        <v>45337</v>
      </c>
      <c r="AJ145" s="41" t="str">
        <f ca="1">IF(NOTA[[#This Row],[NAMA BARANG]]="","",INDEX(NOTA[SUPPLIER],MATCH(,INDIRECT(ADDRESS(ROW(NOTA[ID]),COLUMN(NOTA[ID]))&amp;":"&amp;ADDRESS(ROW(),COLUMN(NOTA[ID]))),-1)))</f>
        <v>KENKO SINAR INDONESIA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2</v>
      </c>
      <c r="AN14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1633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41" t="str">
        <f ca="1">IF(NOTA[[#This Row],[NAMA BARANG]]="","",INDEX(NOTA[SUPPLIER],MATCH(,INDIRECT(ADDRESS(ROW(NOTA[ID]),COLUMN(NOTA[ID]))&amp;":"&amp;ADDRESS(ROW(),COLUMN(NOTA[ID]))),-1)))</f>
        <v/>
      </c>
      <c r="AK146" s="41" t="str">
        <f ca="1">IF(NOTA[[#This Row],[ID_H]]="","",IF(NOTA[[#This Row],[FAKTUR]]="",INDIRECT(ADDRESS(ROW()-1,COLUMN())),NOTA[[#This Row],[FAKTUR]]))</f>
        <v/>
      </c>
      <c r="AL146" s="38" t="str">
        <f ca="1">IF(NOTA[[#This Row],[ID]]="","",COUNTIF(NOTA[ID_H],NOTA[[#This Row],[ID_H]]))</f>
        <v/>
      </c>
      <c r="AM146" s="38" t="str">
        <f ca="1">IF(NOTA[[#This Row],[TGL.NOTA]]="",IF(NOTA[[#This Row],[SUPPLIER_H]]="","",AM145),MONTH(NOTA[[#This Row],[TGL.NOTA]]))</f>
        <v/>
      </c>
      <c r="AN146" s="38" t="str">
        <f>LOWER(SUBSTITUTE(SUBSTITUTE(SUBSTITUTE(SUBSTITUTE(SUBSTITUTE(SUBSTITUTE(SUBSTITUTE(SUBSTITUTE(SUBSTITUTE(NOTA[NAMA BARANG]," ",),".",""),"-",""),"(",""),")",""),",",""),"/",""),"""",""),"+",""))</f>
        <v/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str">
        <f>IF(NOTA[[#This Row],[CONCAT1]]="","",MATCH(NOTA[[#This Row],[CONCAT1]],[3]!db[NB NOTA_C],0))</f>
        <v/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/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6" s="38" t="str">
        <f ca="1">IF(NOTA[[#This Row],[ID_H]]="","",MATCH(NOTA[[#This Row],[NB NOTA_C_QTY]],[4]!db[NB NOTA_C_QTY+F],0))</f>
        <v/>
      </c>
      <c r="AX146" s="53" t="str">
        <f ca="1">IF(NOTA[[#This Row],[NB NOTA_C_QTY]]="","",ROW()-2)</f>
        <v/>
      </c>
    </row>
    <row r="147" spans="1:50" s="38" customFormat="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KEN_1502_671-11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35</v>
      </c>
      <c r="E147" s="46"/>
      <c r="F147" s="37" t="s">
        <v>22</v>
      </c>
      <c r="G147" s="37" t="s">
        <v>23</v>
      </c>
      <c r="H147" s="47" t="s">
        <v>280</v>
      </c>
      <c r="I147" s="37"/>
      <c r="J147" s="39">
        <v>45335</v>
      </c>
      <c r="K147" s="37">
        <v>2</v>
      </c>
      <c r="L147" s="37" t="s">
        <v>281</v>
      </c>
      <c r="M147" s="40">
        <v>3</v>
      </c>
      <c r="O147" s="37"/>
      <c r="P147" s="41"/>
      <c r="Q147" s="42">
        <v>1440000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4320000</v>
      </c>
      <c r="Y147" s="50">
        <f>IF(NOTA[[#This Row],[JUMLAH]]="","",NOTA[[#This Row],[JUMLAH]]*NOTA[[#This Row],[DISC 1]])</f>
        <v>734400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734400</v>
      </c>
      <c r="AC147" s="50">
        <f>IF(NOTA[[#This Row],[JUMLAH]]="","",NOTA[[#This Row],[JUMLAH]]-NOTA[[#This Row],[DISC]])</f>
        <v>3585600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45337</v>
      </c>
      <c r="AJ147" s="41" t="str">
        <f ca="1">IF(NOTA[[#This Row],[NAMA BARANG]]="","",INDEX(NOTA[SUPPLIER],MATCH(,INDIRECT(ADDRESS(ROW(NOTA[ID]),COLUMN(NOTA[ID]))&amp;":"&amp;ADDRESS(ROW(),COLUMN(NOTA[ID]))),-1)))</f>
        <v>KENKO SINAR INDONESIA</v>
      </c>
      <c r="AK147" s="41" t="str">
        <f ca="1">IF(NOTA[[#This Row],[ID_H]]="","",IF(NOTA[[#This Row],[FAKTUR]]="",INDIRECT(ADDRESS(ROW()-1,COLUMN())),NOTA[[#This Row],[FAKTUR]]))</f>
        <v>ARTO MORO</v>
      </c>
      <c r="AL147" s="38">
        <f ca="1">IF(NOTA[[#This Row],[ID]]="","",COUNTIF(NOTA[ID_H],NOTA[[#This Row],[ID_H]]))</f>
        <v>11</v>
      </c>
      <c r="AM147" s="38">
        <f>IF(NOTA[[#This Row],[TGL.NOTA]]="",IF(NOTA[[#This Row],[SUPPLIER_H]]="","",AM146),MONTH(NOTA[[#This Row],[TGL.NOTA]]))</f>
        <v>2</v>
      </c>
      <c r="AN14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MORO2402067145335kenkobinderclipno105</v>
      </c>
      <c r="AR147" s="38" t="e">
        <f>IF(NOTA[[#This Row],[CONCAT4]]="","",_xlfn.IFNA(MATCH(NOTA[[#This Row],[CONCAT4]],[2]!RAW[CONCAT_H],0),FALSE))</f>
        <v>#REF!</v>
      </c>
      <c r="AS147" s="38">
        <f>IF(NOTA[[#This Row],[CONCAT1]]="","",MATCH(NOTA[[#This Row],[CONCAT1]],[3]!db[NB NOTA_C],0))</f>
        <v>1508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50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35</v>
      </c>
      <c r="E148" s="46"/>
      <c r="F148" s="37"/>
      <c r="G148" s="37"/>
      <c r="H148" s="47"/>
      <c r="I148" s="37"/>
      <c r="J148" s="39"/>
      <c r="K148" s="37">
        <v>0</v>
      </c>
      <c r="L148" s="37" t="s">
        <v>282</v>
      </c>
      <c r="M148" s="40">
        <v>3</v>
      </c>
      <c r="O148" s="37"/>
      <c r="P148" s="41"/>
      <c r="Q148" s="42">
        <v>1590000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4770000</v>
      </c>
      <c r="Y148" s="50">
        <f>IF(NOTA[[#This Row],[JUMLAH]]="","",NOTA[[#This Row],[JUMLAH]]*NOTA[[#This Row],[DISC 1]])</f>
        <v>810900.00000000012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810900.00000000012</v>
      </c>
      <c r="AC148" s="50">
        <f>IF(NOTA[[#This Row],[JUMLAH]]="","",NOTA[[#This Row],[JUMLAH]]-NOTA[[#This Row],[DISC]])</f>
        <v>3959100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45337</v>
      </c>
      <c r="AJ148" s="41" t="str">
        <f ca="1">IF(NOTA[[#This Row],[NAMA BARANG]]="","",INDEX(NOTA[SUPPLIER],MATCH(,INDIRECT(ADDRESS(ROW(NOTA[ID]),COLUMN(NOTA[ID]))&amp;":"&amp;ADDRESS(ROW(),COLUMN(NOTA[ID]))),-1)))</f>
        <v>KENKO SINAR INDONESIA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2</v>
      </c>
      <c r="AN14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1509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50 GRS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35</v>
      </c>
      <c r="E149" s="46"/>
      <c r="F149" s="37"/>
      <c r="G149" s="37"/>
      <c r="H149" s="47"/>
      <c r="I149" s="37"/>
      <c r="J149" s="39"/>
      <c r="K149" s="37">
        <v>0</v>
      </c>
      <c r="L149" s="37" t="s">
        <v>283</v>
      </c>
      <c r="M149" s="40">
        <v>2</v>
      </c>
      <c r="O149" s="37"/>
      <c r="P149" s="41"/>
      <c r="Q149" s="42">
        <v>1476000</v>
      </c>
      <c r="R149" s="48"/>
      <c r="S149" s="49">
        <v>0.17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2952000</v>
      </c>
      <c r="Y149" s="50">
        <f>IF(NOTA[[#This Row],[JUMLAH]]="","",NOTA[[#This Row],[JUMLAH]]*NOTA[[#This Row],[DISC 1]])</f>
        <v>501840.00000000006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501840.00000000006</v>
      </c>
      <c r="AC149" s="50">
        <f>IF(NOTA[[#This Row],[JUMLAH]]="","",NOTA[[#This Row],[JUMLAH]]-NOTA[[#This Row],[DISC]])</f>
        <v>2450160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45337</v>
      </c>
      <c r="AJ149" s="41" t="str">
        <f ca="1">IF(NOTA[[#This Row],[NAMA BARANG]]="","",INDEX(NOTA[SUPPLIER],MATCH(,INDIRECT(ADDRESS(ROW(NOTA[ID]),COLUMN(NOTA[ID]))&amp;":"&amp;ADDRESS(ROW(),COLUMN(NOTA[ID]))),-1)))</f>
        <v>KENKO SINAR INDONESIA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2</v>
      </c>
      <c r="AN149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1510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35</v>
      </c>
      <c r="E150" s="46"/>
      <c r="F150" s="37"/>
      <c r="G150" s="37"/>
      <c r="H150" s="47"/>
      <c r="I150" s="37"/>
      <c r="J150" s="39"/>
      <c r="K150" s="37">
        <v>0</v>
      </c>
      <c r="L150" s="37" t="s">
        <v>284</v>
      </c>
      <c r="M150" s="40">
        <v>2</v>
      </c>
      <c r="O150" s="37"/>
      <c r="P150" s="41"/>
      <c r="Q150" s="42">
        <v>1380000</v>
      </c>
      <c r="R150" s="48"/>
      <c r="S150" s="49">
        <v>0.17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2760000</v>
      </c>
      <c r="Y150" s="50">
        <f>IF(NOTA[[#This Row],[JUMLAH]]="","",NOTA[[#This Row],[JUMLAH]]*NOTA[[#This Row],[DISC 1]])</f>
        <v>469200.00000000006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469200.00000000006</v>
      </c>
      <c r="AC150" s="50">
        <f>IF(NOTA[[#This Row],[JUMLAH]]="","",NOTA[[#This Row],[JUMLAH]]-NOTA[[#This Row],[DISC]])</f>
        <v>2290800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0" s="50" t="str">
        <f>IF(OR(NOTA[[#This Row],[QTY]]="",NOTA[[#This Row],[HARGA SATUAN]]="",),"",NOTA[[#This Row],[QTY]]*NOTA[[#This Row],[HARGA SATUAN]])</f>
        <v/>
      </c>
      <c r="AI150" s="39">
        <f ca="1">IF(NOTA[ID_H]="","",INDEX(NOTA[TANGGAL],MATCH(,INDIRECT(ADDRESS(ROW(NOTA[TANGGAL]),COLUMN(NOTA[TANGGAL]))&amp;":"&amp;ADDRESS(ROW(),COLUMN(NOTA[TANGGAL]))),-1)))</f>
        <v>45337</v>
      </c>
      <c r="AJ150" s="41" t="str">
        <f ca="1">IF(NOTA[[#This Row],[NAMA BARANG]]="","",INDEX(NOTA[SUPPLIER],MATCH(,INDIRECT(ADDRESS(ROW(NOTA[ID]),COLUMN(NOTA[ID]))&amp;":"&amp;ADDRESS(ROW(),COLUMN(NOTA[ID]))),-1)))</f>
        <v>KENKO SINAR INDONESIA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2</v>
      </c>
      <c r="AN150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1511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20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35</v>
      </c>
      <c r="E151" s="46"/>
      <c r="F151" s="37"/>
      <c r="G151" s="37"/>
      <c r="H151" s="47"/>
      <c r="I151" s="37"/>
      <c r="J151" s="39"/>
      <c r="K151" s="37">
        <v>0</v>
      </c>
      <c r="L151" s="37" t="s">
        <v>135</v>
      </c>
      <c r="M151" s="40">
        <v>6</v>
      </c>
      <c r="O151" s="37"/>
      <c r="P151" s="41"/>
      <c r="Q151" s="42">
        <v>900000</v>
      </c>
      <c r="R151" s="48"/>
      <c r="S151" s="49">
        <v>0.17</v>
      </c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5400000</v>
      </c>
      <c r="Y151" s="50">
        <f>IF(NOTA[[#This Row],[JUMLAH]]="","",NOTA[[#This Row],[JUMLAH]]*NOTA[[#This Row],[DISC 1]])</f>
        <v>918000.00000000012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918000.00000000012</v>
      </c>
      <c r="AC151" s="50">
        <f>IF(NOTA[[#This Row],[JUMLAH]]="","",NOTA[[#This Row],[JUMLAH]]-NOTA[[#This Row],[DISC]])</f>
        <v>4482000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1" s="50" t="str">
        <f>IF(OR(NOTA[[#This Row],[QTY]]="",NOTA[[#This Row],[HARGA SATUAN]]="",),"",NOTA[[#This Row],[QTY]]*NOTA[[#This Row],[HARGA SATUAN]])</f>
        <v/>
      </c>
      <c r="AI151" s="39">
        <f ca="1">IF(NOTA[ID_H]="","",INDEX(NOTA[TANGGAL],MATCH(,INDIRECT(ADDRESS(ROW(NOTA[TANGGAL]),COLUMN(NOTA[TANGGAL]))&amp;":"&amp;ADDRESS(ROW(),COLUMN(NOTA[TANGGAL]))),-1)))</f>
        <v>45337</v>
      </c>
      <c r="AJ151" s="41" t="str">
        <f ca="1">IF(NOTA[[#This Row],[NAMA BARANG]]="","",INDEX(NOTA[SUPPLIER],MATCH(,INDIRECT(ADDRESS(ROW(NOTA[ID]),COLUMN(NOTA[ID]))&amp;":"&amp;ADDRESS(ROW(),COLUMN(NOTA[ID]))),-1)))</f>
        <v>KENKO SINAR INDONESIA</v>
      </c>
      <c r="AK151" s="41" t="str">
        <f ca="1">IF(NOTA[[#This Row],[ID_H]]="","",IF(NOTA[[#This Row],[FAKTUR]]="",INDIRECT(ADDRESS(ROW()-1,COLUMN())),NOTA[[#This Row],[FAKTUR]]))</f>
        <v>ARTO MORO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2</v>
      </c>
      <c r="AN151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>
        <f>IF(NOTA[[#This Row],[CONCAT1]]="","",MATCH(NOTA[[#This Row],[CONCAT1]],[3]!db[NB NOTA_C],0))</f>
        <v>1513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5 GRS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35</v>
      </c>
      <c r="E152" s="46"/>
      <c r="F152" s="37"/>
      <c r="G152" s="37"/>
      <c r="H152" s="47"/>
      <c r="I152" s="37"/>
      <c r="J152" s="39"/>
      <c r="K152" s="37">
        <v>0</v>
      </c>
      <c r="L152" s="37" t="s">
        <v>285</v>
      </c>
      <c r="M152" s="40">
        <v>1</v>
      </c>
      <c r="O152" s="37"/>
      <c r="P152" s="41"/>
      <c r="Q152" s="42">
        <v>2764800</v>
      </c>
      <c r="R152" s="48"/>
      <c r="S152" s="49">
        <v>0.17</v>
      </c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2764800</v>
      </c>
      <c r="Y152" s="50">
        <f>IF(NOTA[[#This Row],[JUMLAH]]="","",NOTA[[#This Row],[JUMLAH]]*NOTA[[#This Row],[DISC 1]])</f>
        <v>470016.00000000006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470016.00000000006</v>
      </c>
      <c r="AC152" s="50">
        <f>IF(NOTA[[#This Row],[JUMLAH]]="","",NOTA[[#This Row],[JUMLAH]]-NOTA[[#This Row],[DISC]])</f>
        <v>2294784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152" s="50" t="str">
        <f>IF(OR(NOTA[[#This Row],[QTY]]="",NOTA[[#This Row],[HARGA SATUAN]]="",),"",NOTA[[#This Row],[QTY]]*NOTA[[#This Row],[HARGA SATUAN]])</f>
        <v/>
      </c>
      <c r="AI152" s="39">
        <f ca="1">IF(NOTA[ID_H]="","",INDEX(NOTA[TANGGAL],MATCH(,INDIRECT(ADDRESS(ROW(NOTA[TANGGAL]),COLUMN(NOTA[TANGGAL]))&amp;":"&amp;ADDRESS(ROW(),COLUMN(NOTA[TANGGAL]))),-1)))</f>
        <v>45337</v>
      </c>
      <c r="AJ152" s="41" t="str">
        <f ca="1">IF(NOTA[[#This Row],[NAMA BARANG]]="","",INDEX(NOTA[SUPPLIER],MATCH(,INDIRECT(ADDRESS(ROW(NOTA[ID]),COLUMN(NOTA[ID]))&amp;":"&amp;ADDRESS(ROW(),COLUMN(NOTA[ID]))),-1)))</f>
        <v>KENKO SINAR INDONESIA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2</v>
      </c>
      <c r="AN15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1651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144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>
        <v>0</v>
      </c>
      <c r="L153" s="37" t="s">
        <v>286</v>
      </c>
      <c r="M153" s="40">
        <v>1</v>
      </c>
      <c r="O153" s="37"/>
      <c r="P153" s="41"/>
      <c r="Q153" s="42">
        <v>3542400</v>
      </c>
      <c r="R153" s="48"/>
      <c r="S153" s="49">
        <v>0.17</v>
      </c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3542400</v>
      </c>
      <c r="Y153" s="50">
        <f>IF(NOTA[[#This Row],[JUMLAH]]="","",NOTA[[#This Row],[JUMLAH]]*NOTA[[#This Row],[DISC 1]])</f>
        <v>602208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602208</v>
      </c>
      <c r="AC153" s="50">
        <f>IF(NOTA[[#This Row],[JUMLAH]]="","",NOTA[[#This Row],[JUMLAH]]-NOTA[[#This Row],[DISC]])</f>
        <v>2940192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45337</v>
      </c>
      <c r="AJ153" s="41" t="str">
        <f ca="1">IF(NOTA[[#This Row],[NAMA BARANG]]="","",INDEX(NOTA[SUPPLIER],MATCH(,INDIRECT(ADDRESS(ROW(NOTA[ID]),COLUMN(NOTA[ID]))&amp;":"&amp;ADDRESS(ROW(),COLUMN(NOTA[ID]))),-1)))</f>
        <v>KENKO SINAR INDONESIA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2</v>
      </c>
      <c r="AN153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1653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144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>
        <v>0</v>
      </c>
      <c r="L154" s="37" t="s">
        <v>287</v>
      </c>
      <c r="M154" s="40">
        <v>1</v>
      </c>
      <c r="O154" s="37"/>
      <c r="P154" s="41"/>
      <c r="Q154" s="42">
        <v>1069200</v>
      </c>
      <c r="R154" s="48"/>
      <c r="S154" s="49">
        <v>0.17</v>
      </c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1069200</v>
      </c>
      <c r="Y154" s="50">
        <f>IF(NOTA[[#This Row],[JUMLAH]]="","",NOTA[[#This Row],[JUMLAH]]*NOTA[[#This Row],[DISC 1]])</f>
        <v>181764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181764</v>
      </c>
      <c r="AC154" s="50">
        <f>IF(NOTA[[#This Row],[JUMLAH]]="","",NOTA[[#This Row],[JUMLAH]]-NOTA[[#This Row],[DISC]])</f>
        <v>887436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45337</v>
      </c>
      <c r="AJ154" s="41" t="str">
        <f ca="1">IF(NOTA[[#This Row],[NAMA BARANG]]="","",INDEX(NOTA[SUPPLIER],MATCH(,INDIRECT(ADDRESS(ROW(NOTA[ID]),COLUMN(NOTA[ID]))&amp;":"&amp;ADDRESS(ROW(),COLUMN(NOTA[ID]))),-1)))</f>
        <v>KENKO SINAR INDONESIA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2</v>
      </c>
      <c r="AN15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1785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18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>
        <v>0</v>
      </c>
      <c r="L155" s="37" t="s">
        <v>288</v>
      </c>
      <c r="M155" s="40">
        <v>1</v>
      </c>
      <c r="O155" s="37"/>
      <c r="P155" s="41"/>
      <c r="Q155" s="42">
        <v>980000</v>
      </c>
      <c r="R155" s="48"/>
      <c r="S155" s="49">
        <v>0.17</v>
      </c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980000</v>
      </c>
      <c r="Y155" s="50">
        <f>IF(NOTA[[#This Row],[JUMLAH]]="","",NOTA[[#This Row],[JUMLAH]]*NOTA[[#This Row],[DISC 1]])</f>
        <v>166600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166600</v>
      </c>
      <c r="AC155" s="50">
        <f>IF(NOTA[[#This Row],[JUMLAH]]="","",NOTA[[#This Row],[JUMLAH]]-NOTA[[#This Row],[DISC]])</f>
        <v>813400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5" s="50" t="str">
        <f>IF(OR(NOTA[[#This Row],[QTY]]="",NOTA[[#This Row],[HARGA SATUAN]]="",),"",NOTA[[#This Row],[QTY]]*NOTA[[#This Row],[HARGA SATUAN]])</f>
        <v/>
      </c>
      <c r="AI155" s="39">
        <f ca="1">IF(NOTA[ID_H]="","",INDEX(NOTA[TANGGAL],MATCH(,INDIRECT(ADDRESS(ROW(NOTA[TANGGAL]),COLUMN(NOTA[TANGGAL]))&amp;":"&amp;ADDRESS(ROW(),COLUMN(NOTA[TANGGAL]))),-1)))</f>
        <v>45337</v>
      </c>
      <c r="AJ155" s="41" t="str">
        <f ca="1">IF(NOTA[[#This Row],[NAMA BARANG]]="","",INDEX(NOTA[SUPPLIER],MATCH(,INDIRECT(ADDRESS(ROW(NOTA[ID]),COLUMN(NOTA[ID]))&amp;":"&amp;ADDRESS(ROW(),COLUMN(NOTA[ID]))),-1)))</f>
        <v>KENKO SINAR INDONESIA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2</v>
      </c>
      <c r="AN155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1711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100 BOX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>
        <v>0</v>
      </c>
      <c r="L156" s="37" t="s">
        <v>289</v>
      </c>
      <c r="M156" s="40">
        <v>1</v>
      </c>
      <c r="O156" s="37"/>
      <c r="P156" s="41"/>
      <c r="Q156" s="42">
        <v>980000</v>
      </c>
      <c r="R156" s="48"/>
      <c r="S156" s="49">
        <v>0.17</v>
      </c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980000</v>
      </c>
      <c r="Y156" s="50">
        <f>IF(NOTA[[#This Row],[JUMLAH]]="","",NOTA[[#This Row],[JUMLAH]]*NOTA[[#This Row],[DISC 1]])</f>
        <v>166600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166600</v>
      </c>
      <c r="AC156" s="50">
        <f>IF(NOTA[[#This Row],[JUMLAH]]="","",NOTA[[#This Row],[JUMLAH]]-NOTA[[#This Row],[DISC]])</f>
        <v>813400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45337</v>
      </c>
      <c r="AJ156" s="41" t="str">
        <f ca="1">IF(NOTA[[#This Row],[NAMA BARANG]]="","",INDEX(NOTA[SUPPLIER],MATCH(,INDIRECT(ADDRESS(ROW(NOTA[ID]),COLUMN(NOTA[ID]))&amp;":"&amp;ADDRESS(ROW(),COLUMN(NOTA[ID]))),-1)))</f>
        <v>KENKO SINAR INDONESIA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2</v>
      </c>
      <c r="AN156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1712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100 BOX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>
        <v>2</v>
      </c>
      <c r="L157" s="37" t="s">
        <v>291</v>
      </c>
      <c r="M157" s="40">
        <v>10</v>
      </c>
      <c r="O157" s="37"/>
      <c r="P157" s="41"/>
      <c r="Q157" s="42">
        <v>462000</v>
      </c>
      <c r="R157" s="48"/>
      <c r="S157" s="49">
        <v>0.17</v>
      </c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4620000</v>
      </c>
      <c r="Y157" s="50">
        <f>IF(NOTA[[#This Row],[JUMLAH]]="","",NOTA[[#This Row],[JUMLAH]]*NOTA[[#This Row],[DISC 1]])</f>
        <v>785400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785400</v>
      </c>
      <c r="AC157" s="50">
        <f>IF(NOTA[[#This Row],[JUMLAH]]="","",NOTA[[#This Row],[JUMLAH]]-NOTA[[#This Row],[DISC]])</f>
        <v>3834600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5806928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28351472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57" s="50" t="str">
        <f>IF(OR(NOTA[[#This Row],[QTY]]="",NOTA[[#This Row],[HARGA SATUAN]]="",),"",NOTA[[#This Row],[QTY]]*NOTA[[#This Row],[HARGA SATUAN]])</f>
        <v/>
      </c>
      <c r="AI157" s="39">
        <f ca="1">IF(NOTA[ID_H]="","",INDEX(NOTA[TANGGAL],MATCH(,INDIRECT(ADDRESS(ROW(NOTA[TANGGAL]),COLUMN(NOTA[TANGGAL]))&amp;":"&amp;ADDRESS(ROW(),COLUMN(NOTA[TANGGAL]))),-1)))</f>
        <v>45337</v>
      </c>
      <c r="AJ157" s="41" t="str">
        <f ca="1">IF(NOTA[[#This Row],[NAMA BARANG]]="","",INDEX(NOTA[SUPPLIER],MATCH(,INDIRECT(ADDRESS(ROW(NOTA[ID]),COLUMN(NOTA[ID]))&amp;":"&amp;ADDRESS(ROW(),COLUMN(NOTA[ID]))),-1)))</f>
        <v>KENKO SINAR INDONESIA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2</v>
      </c>
      <c r="AN15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1808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24 PCS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ATA_1502_504-7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>
        <v>45337</v>
      </c>
      <c r="F159" s="37" t="s">
        <v>24</v>
      </c>
      <c r="G159" s="37" t="s">
        <v>23</v>
      </c>
      <c r="H159" s="47" t="s">
        <v>292</v>
      </c>
      <c r="I159" s="37"/>
      <c r="J159" s="39">
        <v>45331</v>
      </c>
      <c r="K159" s="37">
        <v>0</v>
      </c>
      <c r="L159" s="37" t="s">
        <v>293</v>
      </c>
      <c r="M159" s="40"/>
      <c r="N159" s="38">
        <v>36</v>
      </c>
      <c r="O159" s="37" t="s">
        <v>113</v>
      </c>
      <c r="P159" s="41">
        <v>20700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745200</v>
      </c>
      <c r="Y159" s="50">
        <f>IF(NOTA[[#This Row],[JUMLAH]]="","",NOTA[[#This Row],[JUMLAH]]*NOTA[[#This Row],[DISC 1]])</f>
        <v>93150</v>
      </c>
      <c r="Z159" s="50">
        <f>IF(NOTA[[#This Row],[JUMLAH]]="","",(NOTA[[#This Row],[JUMLAH]]-NOTA[[#This Row],[DISC 1-]])*NOTA[[#This Row],[DISC 2]])</f>
        <v>32602.5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125752.5</v>
      </c>
      <c r="AC159" s="50">
        <f>IF(NOTA[[#This Row],[JUMLAH]]="","",NOTA[[#This Row],[JUMLAH]]-NOTA[[#This Row],[DISC]])</f>
        <v>619447.5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59" s="50">
        <f>IF(OR(NOTA[[#This Row],[QTY]]="",NOTA[[#This Row],[HARGA SATUAN]]="",),"",NOTA[[#This Row],[QTY]]*NOTA[[#This Row],[HARGA SATUAN]])</f>
        <v>745200</v>
      </c>
      <c r="AI159" s="39">
        <f ca="1">IF(NOTA[ID_H]="","",INDEX(NOTA[TANGGAL],MATCH(,INDIRECT(ADDRESS(ROW(NOTA[TANGGAL]),COLUMN(NOTA[TANGGAL]))&amp;":"&amp;ADDRESS(ROW(),COLUMN(NOTA[TANGGAL]))),-1)))</f>
        <v>45337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>
        <f ca="1">IF(NOTA[[#This Row],[ID]]="","",COUNTIF(NOTA[ID_H],NOTA[[#This Row],[ID_H]]))</f>
        <v>7</v>
      </c>
      <c r="AM159" s="38">
        <f>IF(NOTA[[#This Row],[TGL.NOTA]]="",IF(NOTA[[#This Row],[SUPPLIER_H]]="","",AM158),MONTH(NOTA[[#This Row],[TGL.NOTA]]))</f>
        <v>2</v>
      </c>
      <c r="AN159" s="38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MOROSA24020250445331binderb5tsfcm132facultyjku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286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72 PCS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binderb5tsfcm132facultyjku72pcsartomoro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>
        <v>0</v>
      </c>
      <c r="L160" s="37" t="s">
        <v>294</v>
      </c>
      <c r="M160" s="40"/>
      <c r="N160" s="38">
        <v>36</v>
      </c>
      <c r="O160" s="37" t="s">
        <v>113</v>
      </c>
      <c r="P160" s="41">
        <v>20700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745200</v>
      </c>
      <c r="Y160" s="50">
        <f>IF(NOTA[[#This Row],[JUMLAH]]="","",NOTA[[#This Row],[JUMLAH]]*NOTA[[#This Row],[DISC 1]])</f>
        <v>93150</v>
      </c>
      <c r="Z160" s="50">
        <f>IF(NOTA[[#This Row],[JUMLAH]]="","",(NOTA[[#This Row],[JUMLAH]]-NOTA[[#This Row],[DISC 1-]])*NOTA[[#This Row],[DISC 2]])</f>
        <v>32602.5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125752.5</v>
      </c>
      <c r="AC160" s="50">
        <f>IF(NOTA[[#This Row],[JUMLAH]]="","",NOTA[[#This Row],[JUMLAH]]-NOTA[[#This Row],[DISC]])</f>
        <v>619447.5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0" s="50">
        <f>IF(OR(NOTA[[#This Row],[QTY]]="",NOTA[[#This Row],[HARGA SATUAN]]="",),"",NOTA[[#This Row],[QTY]]*NOTA[[#This Row],[HARGA SATUAN]])</f>
        <v>745200</v>
      </c>
      <c r="AI160" s="39">
        <f ca="1">IF(NOTA[ID_H]="","",INDEX(NOTA[TANGGAL],MATCH(,INDIRECT(ADDRESS(ROW(NOTA[TANGGAL]),COLUMN(NOTA[TANGGAL]))&amp;":"&amp;ADDRESS(ROW(),COLUMN(NOTA[TANGGAL]))),-1)))</f>
        <v>45337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2</v>
      </c>
      <c r="AN160" s="38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278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>
        <v>0</v>
      </c>
      <c r="L161" s="37" t="s">
        <v>295</v>
      </c>
      <c r="M161" s="40"/>
      <c r="N161" s="38">
        <v>36</v>
      </c>
      <c r="O161" s="37" t="s">
        <v>113</v>
      </c>
      <c r="P161" s="41">
        <v>20700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745200</v>
      </c>
      <c r="Y161" s="50">
        <f>IF(NOTA[[#This Row],[JUMLAH]]="","",NOTA[[#This Row],[JUMLAH]]*NOTA[[#This Row],[DISC 1]])</f>
        <v>93150</v>
      </c>
      <c r="Z161" s="50">
        <f>IF(NOTA[[#This Row],[JUMLAH]]="","",(NOTA[[#This Row],[JUMLAH]]-NOTA[[#This Row],[DISC 1-]])*NOTA[[#This Row],[DISC 2]])</f>
        <v>32602.5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125752.5</v>
      </c>
      <c r="AC161" s="50">
        <f>IF(NOTA[[#This Row],[JUMLAH]]="","",NOTA[[#This Row],[JUMLAH]]-NOTA[[#This Row],[DISC]])</f>
        <v>619447.5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1" s="50">
        <f>IF(OR(NOTA[[#This Row],[QTY]]="",NOTA[[#This Row],[HARGA SATUAN]]="",),"",NOTA[[#This Row],[QTY]]*NOTA[[#This Row],[HARGA SATUAN]])</f>
        <v>745200</v>
      </c>
      <c r="AI161" s="39">
        <f ca="1">IF(NOTA[ID_H]="","",INDEX(NOTA[TANGGAL],MATCH(,INDIRECT(ADDRESS(ROW(NOTA[TANGGAL]),COLUMN(NOTA[TANGGAL]))&amp;":"&amp;ADDRESS(ROW(),COLUMN(NOTA[TANGGAL]))),-1)))</f>
        <v>45337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2</v>
      </c>
      <c r="AN161" s="38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282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>
        <v>0</v>
      </c>
      <c r="L162" s="37" t="s">
        <v>298</v>
      </c>
      <c r="M162" s="40"/>
      <c r="N162" s="38">
        <v>36</v>
      </c>
      <c r="O162" s="37" t="s">
        <v>113</v>
      </c>
      <c r="P162" s="41">
        <v>20700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745200</v>
      </c>
      <c r="Y162" s="50">
        <f>IF(NOTA[[#This Row],[JUMLAH]]="","",NOTA[[#This Row],[JUMLAH]]*NOTA[[#This Row],[DISC 1]])</f>
        <v>93150</v>
      </c>
      <c r="Z162" s="50">
        <f>IF(NOTA[[#This Row],[JUMLAH]]="","",(NOTA[[#This Row],[JUMLAH]]-NOTA[[#This Row],[DISC 1-]])*NOTA[[#This Row],[DISC 2]])</f>
        <v>32602.5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125752.5</v>
      </c>
      <c r="AC162" s="50">
        <f>IF(NOTA[[#This Row],[JUMLAH]]="","",NOTA[[#This Row],[JUMLAH]]-NOTA[[#This Row],[DISC]])</f>
        <v>619447.5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2" s="50">
        <f>IF(OR(NOTA[[#This Row],[QTY]]="",NOTA[[#This Row],[HARGA SATUAN]]="",),"",NOTA[[#This Row],[QTY]]*NOTA[[#This Row],[HARGA SATUAN]])</f>
        <v>745200</v>
      </c>
      <c r="AI162" s="39">
        <f ca="1">IF(NOTA[ID_H]="","",INDEX(NOTA[TANGGAL],MATCH(,INDIRECT(ADDRESS(ROW(NOTA[TANGGAL]),COLUMN(NOTA[TANGGAL]))&amp;":"&amp;ADDRESS(ROW(),COLUMN(NOTA[TANGGAL]))),-1)))</f>
        <v>45337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2</v>
      </c>
      <c r="AN162" s="38" t="str">
        <f>LOWER(SUBSTITUTE(SUBSTITUTE(SUBSTITUTE(SUBSTITUTE(SUBSTITUTE(SUBSTITUTE(SUBSTITUTE(SUBSTITUTE(SUBSTITUTE(NOTA[NAMA BARANG]," ",),".",""),"-",""),"(",""),")",""),",",""),"/",""),"""",""),"+",""))</f>
        <v>binderb5tsat145jku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binderb5tsat145jku7452000.1250.05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binderb5tsat145jku207000.1250.05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e">
        <f>IF(NOTA[[#This Row],[CONCAT1]]="","",MATCH(NOTA[[#This Row],[CONCAT1]],[3]!db[NB NOTA_C],0))</f>
        <v>#N/A</v>
      </c>
      <c r="AT162" s="38" t="str">
        <f>IF(NOTA[[#This Row],[QTY/ CTN]]="","",TRUE)</f>
        <v/>
      </c>
      <c r="AU162" s="38" t="e">
        <f ca="1">IF(NOTA[[#This Row],[ID_H]]="","",IF(NOTA[[#This Row],[Column3]]=TRUE,NOTA[[#This Row],[QTY/ CTN]],INDEX([3]!db[QTY/ CTN],NOTA[[#This Row],[//DB]])))</f>
        <v>#N/A</v>
      </c>
      <c r="AV1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2" s="38" t="e">
        <f ca="1">IF(NOTA[[#This Row],[ID_H]]="","",MATCH(NOTA[[#This Row],[NB NOTA_C_QTY]],[4]!db[NB NOTA_C_QTY+F],0))</f>
        <v>#N/A</v>
      </c>
      <c r="AX162" s="53" t="e">
        <f ca="1">IF(NOTA[[#This Row],[NB NOTA_C_QTY]]="","",ROW()-2)</f>
        <v>#N/A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>
        <v>0</v>
      </c>
      <c r="L163" s="37" t="s">
        <v>296</v>
      </c>
      <c r="M163" s="40"/>
      <c r="N163" s="38">
        <v>24</v>
      </c>
      <c r="O163" s="37" t="s">
        <v>113</v>
      </c>
      <c r="P163" s="41">
        <v>20700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496800</v>
      </c>
      <c r="Y163" s="50">
        <f>IF(NOTA[[#This Row],[JUMLAH]]="","",NOTA[[#This Row],[JUMLAH]]*NOTA[[#This Row],[DISC 1]])</f>
        <v>62100</v>
      </c>
      <c r="Z163" s="50">
        <f>IF(NOTA[[#This Row],[JUMLAH]]="","",(NOTA[[#This Row],[JUMLAH]]-NOTA[[#This Row],[DISC 1-]])*NOTA[[#This Row],[DISC 2]])</f>
        <v>21735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83835</v>
      </c>
      <c r="AC163" s="50">
        <f>IF(NOTA[[#This Row],[JUMLAH]]="","",NOTA[[#This Row],[JUMLAH]]-NOTA[[#This Row],[DISC]])</f>
        <v>412965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3" s="50">
        <f>IF(OR(NOTA[[#This Row],[QTY]]="",NOTA[[#This Row],[HARGA SATUAN]]="",),"",NOTA[[#This Row],[QTY]]*NOTA[[#This Row],[HARGA SATUAN]])</f>
        <v>496800</v>
      </c>
      <c r="AI163" s="39">
        <f ca="1">IF(NOTA[ID_H]="","",INDEX(NOTA[TANGGAL],MATCH(,INDIRECT(ADDRESS(ROW(NOTA[TANGGAL]),COLUMN(NOTA[TANGGAL]))&amp;":"&amp;ADDRESS(ROW(),COLUMN(NOTA[TANGGAL]))),-1)))</f>
        <v>45337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2</v>
      </c>
      <c r="AN163" s="38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binderb5tsaff141animalfacejkf4968000.1250.05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279</v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>72 PCS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>
        <v>0</v>
      </c>
      <c r="L164" s="37" t="s">
        <v>297</v>
      </c>
      <c r="M164" s="40"/>
      <c r="N164" s="38">
        <v>24</v>
      </c>
      <c r="O164" s="37" t="s">
        <v>113</v>
      </c>
      <c r="P164" s="41">
        <v>20700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496800</v>
      </c>
      <c r="Y164" s="50">
        <f>IF(NOTA[[#This Row],[JUMLAH]]="","",NOTA[[#This Row],[JUMLAH]]*NOTA[[#This Row],[DISC 1]])</f>
        <v>62100</v>
      </c>
      <c r="Z164" s="50">
        <f>IF(NOTA[[#This Row],[JUMLAH]]="","",(NOTA[[#This Row],[JUMLAH]]-NOTA[[#This Row],[DISC 1-]])*NOTA[[#This Row],[DISC 2]])</f>
        <v>21735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83835</v>
      </c>
      <c r="AC164" s="50">
        <f>IF(NOTA[[#This Row],[JUMLAH]]="","",NOTA[[#This Row],[JUMLAH]]-NOTA[[#This Row],[DISC]])</f>
        <v>412965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4" s="50">
        <f>IF(OR(NOTA[[#This Row],[QTY]]="",NOTA[[#This Row],[HARGA SATUAN]]="",),"",NOTA[[#This Row],[QTY]]*NOTA[[#This Row],[HARGA SATUAN]])</f>
        <v>496800</v>
      </c>
      <c r="AI164" s="39">
        <f ca="1">IF(NOTA[ID_H]="","",INDEX(NOTA[TANGGAL],MATCH(,INDIRECT(ADDRESS(ROW(NOTA[TANGGAL]),COLUMN(NOTA[TANGGAL]))&amp;":"&amp;ADDRESS(ROW(),COLUMN(NOTA[TANGGAL]))),-1)))</f>
        <v>45337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2</v>
      </c>
      <c r="AN164" s="38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binderb5tsvy146voyagetotheseajkf4968000.1250.05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292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36</v>
      </c>
      <c r="E165" s="46"/>
      <c r="F165" s="37"/>
      <c r="G165" s="37"/>
      <c r="H165" s="47"/>
      <c r="I165" s="37"/>
      <c r="J165" s="39"/>
      <c r="K165" s="37">
        <v>0</v>
      </c>
      <c r="L165" s="37" t="s">
        <v>299</v>
      </c>
      <c r="M165" s="40"/>
      <c r="N165" s="38">
        <v>24</v>
      </c>
      <c r="O165" s="37" t="s">
        <v>113</v>
      </c>
      <c r="P165" s="41">
        <v>20700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496800</v>
      </c>
      <c r="Y165" s="50">
        <f>IF(NOTA[[#This Row],[JUMLAH]]="","",NOTA[[#This Row],[JUMLAH]]*NOTA[[#This Row],[DISC 1]])</f>
        <v>62100</v>
      </c>
      <c r="Z165" s="50">
        <f>IF(NOTA[[#This Row],[JUMLAH]]="","",(NOTA[[#This Row],[JUMLAH]]-NOTA[[#This Row],[DISC 1-]])*NOTA[[#This Row],[DISC 2]])</f>
        <v>21735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83835</v>
      </c>
      <c r="AC165" s="50">
        <f>IF(NOTA[[#This Row],[JUMLAH]]="","",NOTA[[#This Row],[JUMLAH]]-NOTA[[#This Row],[DISC]])</f>
        <v>412965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5" s="50">
        <f>IF(OR(NOTA[[#This Row],[QTY]]="",NOTA[[#This Row],[HARGA SATUAN]]="",),"",NOTA[[#This Row],[QTY]]*NOTA[[#This Row],[HARGA SATUAN]])</f>
        <v>496800</v>
      </c>
      <c r="AI165" s="39">
        <f ca="1">IF(NOTA[ID_H]="","",INDEX(NOTA[TANGGAL],MATCH(,INDIRECT(ADDRESS(ROW(NOTA[TANGGAL]),COLUMN(NOTA[TANGGAL]))&amp;":"&amp;ADDRESS(ROW(),COLUMN(NOTA[TANGGAL]))),-1)))</f>
        <v>45337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2</v>
      </c>
      <c r="AN165" s="38" t="str">
        <f>LOWER(SUBSTITUTE(SUBSTITUTE(SUBSTITUTE(SUBSTITUTE(SUBSTITUTE(SUBSTITUTE(SUBSTITUTE(SUBSTITUTE(SUBSTITUTE(NOTA[NAMA BARANG]," ",),".",""),"-",""),"(",""),")",""),",",""),"/",""),"""",""),"+",""))</f>
        <v>binderb5tssd147sweetdayjkf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binderb5tssd147sweetdayjkf4968000.1250.05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binderb5tssd147sweetdayjkf207000.1250.05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str">
        <f>IF(NOTA[[#This Row],[QTY/ CTN]]="","",TRUE)</f>
        <v/>
      </c>
      <c r="AU165" s="38" t="e">
        <f ca="1">IF(NOTA[[#This Row],[ID_H]]="","",IF(NOTA[[#This Row],[Column3]]=TRUE,NOTA[[#This Row],[QTY/ CTN]],INDEX([3]!db[QTY/ CTN],NOTA[[#This Row],[//DB]])))</f>
        <v>#N/A</v>
      </c>
      <c r="AV1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5" s="38" t="e">
        <f ca="1">IF(NOTA[[#This Row],[ID_H]]="","",MATCH(NOTA[[#This Row],[NB NOTA_C_QTY]],[4]!db[NB NOTA_C_QTY+F],0))</f>
        <v>#N/A</v>
      </c>
      <c r="AX165" s="53" t="e">
        <f ca="1">IF(NOTA[[#This Row],[NB NOTA_C_QTY]]="","",ROW()-2)</f>
        <v>#N/A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ATA_1502_505-10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 t="s">
        <v>24</v>
      </c>
      <c r="G167" s="37" t="s">
        <v>23</v>
      </c>
      <c r="H167" s="47" t="s">
        <v>300</v>
      </c>
      <c r="I167" s="37"/>
      <c r="J167" s="39">
        <v>45331</v>
      </c>
      <c r="K167" s="37">
        <v>0</v>
      </c>
      <c r="L167" s="37" t="s">
        <v>133</v>
      </c>
      <c r="M167" s="40">
        <v>4</v>
      </c>
      <c r="N167" s="38">
        <v>576</v>
      </c>
      <c r="O167" s="37" t="s">
        <v>114</v>
      </c>
      <c r="P167" s="41">
        <v>11900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6854400</v>
      </c>
      <c r="Y167" s="50">
        <f>IF(NOTA[[#This Row],[JUMLAH]]="","",NOTA[[#This Row],[JUMLAH]]*NOTA[[#This Row],[DISC 1]])</f>
        <v>856800</v>
      </c>
      <c r="Z167" s="50">
        <f>IF(NOTA[[#This Row],[JUMLAH]]="","",(NOTA[[#This Row],[JUMLAH]]-NOTA[[#This Row],[DISC 1-]])*NOTA[[#This Row],[DISC 2]])</f>
        <v>299880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1156680</v>
      </c>
      <c r="AC167" s="50">
        <f>IF(NOTA[[#This Row],[JUMLAH]]="","",NOTA[[#This Row],[JUMLAH]]-NOTA[[#This Row],[DISC]])</f>
        <v>5697720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67" s="50">
        <f>IF(OR(NOTA[[#This Row],[QTY]]="",NOTA[[#This Row],[HARGA SATUAN]]="",),"",NOTA[[#This Row],[QTY]]*NOTA[[#This Row],[HARGA SATUAN]])</f>
        <v>6854400</v>
      </c>
      <c r="AI167" s="39">
        <f ca="1">IF(NOTA[ID_H]="","",INDEX(NOTA[TANGGAL],MATCH(,INDIRECT(ADDRESS(ROW(NOTA[TANGGAL]),COLUMN(NOTA[TANGGAL]))&amp;":"&amp;ADDRESS(ROW(),COLUMN(NOTA[TANGGAL]))),-1)))</f>
        <v>45337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>
        <f ca="1">IF(NOTA[[#This Row],[ID]]="","",COUNTIF(NOTA[ID_H],NOTA[[#This Row],[ID_H]]))</f>
        <v>10</v>
      </c>
      <c r="AM167" s="38">
        <f>IF(NOTA[[#This Row],[TGL.NOTA]]="",IF(NOTA[[#This Row],[SUPPLIER_H]]="","",AM166),MONTH(NOTA[[#This Row],[TGL.NOTA]]))</f>
        <v>2</v>
      </c>
      <c r="AN1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MOROSA24020250545331oilpastelop12sppcaseseaworldjk</v>
      </c>
      <c r="AR167" s="38" t="e">
        <f>IF(NOTA[[#This Row],[CONCAT4]]="","",_xlfn.IFNA(MATCH(NOTA[[#This Row],[CONCAT4]],[2]!RAW[CONCAT_H],0),FALSE))</f>
        <v>#REF!</v>
      </c>
      <c r="AS167" s="38">
        <f>IF(NOTA[[#This Row],[CONCAT1]]="","",MATCH(NOTA[[#This Row],[CONCAT1]],[3]!db[NB NOTA_C],0))</f>
        <v>2186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12 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>
        <v>0</v>
      </c>
      <c r="L168" s="37" t="s">
        <v>301</v>
      </c>
      <c r="M168" s="40">
        <v>2</v>
      </c>
      <c r="N168" s="38">
        <v>144</v>
      </c>
      <c r="O168" s="37" t="s">
        <v>114</v>
      </c>
      <c r="P168" s="41">
        <v>23000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3312000</v>
      </c>
      <c r="Y168" s="50">
        <f>IF(NOTA[[#This Row],[JUMLAH]]="","",NOTA[[#This Row],[JUMLAH]]*NOTA[[#This Row],[DISC 1]])</f>
        <v>414000</v>
      </c>
      <c r="Z168" s="50">
        <f>IF(NOTA[[#This Row],[JUMLAH]]="","",(NOTA[[#This Row],[JUMLAH]]-NOTA[[#This Row],[DISC 1-]])*NOTA[[#This Row],[DISC 2]])</f>
        <v>144900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558900</v>
      </c>
      <c r="AC168" s="50">
        <f>IF(NOTA[[#This Row],[JUMLAH]]="","",NOTA[[#This Row],[JUMLAH]]-NOTA[[#This Row],[DISC]])</f>
        <v>2753100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68" s="50">
        <f>IF(OR(NOTA[[#This Row],[QTY]]="",NOTA[[#This Row],[HARGA SATUAN]]="",),"",NOTA[[#This Row],[QTY]]*NOTA[[#This Row],[HARGA SATUAN]])</f>
        <v>3312000</v>
      </c>
      <c r="AI168" s="39">
        <f ca="1">IF(NOTA[ID_H]="","",INDEX(NOTA[TANGGAL],MATCH(,INDIRECT(ADDRESS(ROW(NOTA[TANGGAL]),COLUMN(NOTA[TANGGAL]))&amp;":"&amp;ADDRESS(ROW(),COLUMN(NOTA[TANGGAL]))),-1)))</f>
        <v>45337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2</v>
      </c>
      <c r="AN16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2187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6 LSN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>
        <v>0</v>
      </c>
      <c r="L169" s="37" t="s">
        <v>134</v>
      </c>
      <c r="M169" s="40">
        <v>2</v>
      </c>
      <c r="N169" s="38">
        <v>96</v>
      </c>
      <c r="O169" s="37" t="s">
        <v>114</v>
      </c>
      <c r="P169" s="41">
        <v>29600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2841600</v>
      </c>
      <c r="Y169" s="50">
        <f>IF(NOTA[[#This Row],[JUMLAH]]="","",NOTA[[#This Row],[JUMLAH]]*NOTA[[#This Row],[DISC 1]])</f>
        <v>355200</v>
      </c>
      <c r="Z169" s="50">
        <f>IF(NOTA[[#This Row],[JUMLAH]]="","",(NOTA[[#This Row],[JUMLAH]]-NOTA[[#This Row],[DISC 1-]])*NOTA[[#This Row],[DISC 2]])</f>
        <v>124320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479520</v>
      </c>
      <c r="AC169" s="50">
        <f>IF(NOTA[[#This Row],[JUMLAH]]="","",NOTA[[#This Row],[JUMLAH]]-NOTA[[#This Row],[DISC]])</f>
        <v>2362080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69" s="50">
        <f>IF(OR(NOTA[[#This Row],[QTY]]="",NOTA[[#This Row],[HARGA SATUAN]]="",),"",NOTA[[#This Row],[QTY]]*NOTA[[#This Row],[HARGA SATUAN]])</f>
        <v>2841600</v>
      </c>
      <c r="AI169" s="39">
        <f ca="1">IF(NOTA[ID_H]="","",INDEX(NOTA[TANGGAL],MATCH(,INDIRECT(ADDRESS(ROW(NOTA[TANGGAL]),COLUMN(NOTA[TANGGAL]))&amp;":"&amp;ADDRESS(ROW(),COLUMN(NOTA[TANGGAL]))),-1)))</f>
        <v>45337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2</v>
      </c>
      <c r="AN16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2188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8 BOX (6 SET)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>
        <v>0</v>
      </c>
      <c r="L170" s="37" t="s">
        <v>302</v>
      </c>
      <c r="M170" s="40">
        <v>2</v>
      </c>
      <c r="N170" s="38">
        <v>72</v>
      </c>
      <c r="O170" s="37" t="s">
        <v>114</v>
      </c>
      <c r="P170" s="41">
        <v>41500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2988000</v>
      </c>
      <c r="Y170" s="50">
        <f>IF(NOTA[[#This Row],[JUMLAH]]="","",NOTA[[#This Row],[JUMLAH]]*NOTA[[#This Row],[DISC 1]])</f>
        <v>373500</v>
      </c>
      <c r="Z170" s="50">
        <f>IF(NOTA[[#This Row],[JUMLAH]]="","",(NOTA[[#This Row],[JUMLAH]]-NOTA[[#This Row],[DISC 1-]])*NOTA[[#This Row],[DISC 2]])</f>
        <v>130725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504225</v>
      </c>
      <c r="AC170" s="50">
        <f>IF(NOTA[[#This Row],[JUMLAH]]="","",NOTA[[#This Row],[JUMLAH]]-NOTA[[#This Row],[DISC]])</f>
        <v>2483775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70" s="50">
        <f>IF(OR(NOTA[[#This Row],[QTY]]="",NOTA[[#This Row],[HARGA SATUAN]]="",),"",NOTA[[#This Row],[QTY]]*NOTA[[#This Row],[HARGA SATUAN]])</f>
        <v>2988000</v>
      </c>
      <c r="AI170" s="39">
        <f ca="1">IF(NOTA[ID_H]="","",INDEX(NOTA[TANGGAL],MATCH(,INDIRECT(ADDRESS(ROW(NOTA[TANGGAL]),COLUMN(NOTA[TANGGAL]))&amp;":"&amp;ADDRESS(ROW(),COLUMN(NOTA[TANGGAL]))),-1)))</f>
        <v>45337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2</v>
      </c>
      <c r="AN17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2189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6 BOX (6 SET)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>
        <v>0</v>
      </c>
      <c r="L171" s="37" t="s">
        <v>303</v>
      </c>
      <c r="M171" s="40">
        <v>1</v>
      </c>
      <c r="N171" s="38">
        <v>24</v>
      </c>
      <c r="O171" s="37" t="s">
        <v>114</v>
      </c>
      <c r="P171" s="41">
        <v>96000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2304000</v>
      </c>
      <c r="Y171" s="50">
        <f>IF(NOTA[[#This Row],[JUMLAH]]="","",NOTA[[#This Row],[JUMLAH]]*NOTA[[#This Row],[DISC 1]])</f>
        <v>288000</v>
      </c>
      <c r="Z171" s="50">
        <f>IF(NOTA[[#This Row],[JUMLAH]]="","",(NOTA[[#This Row],[JUMLAH]]-NOTA[[#This Row],[DISC 1-]])*NOTA[[#This Row],[DISC 2]])</f>
        <v>100800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388800</v>
      </c>
      <c r="AC171" s="50">
        <f>IF(NOTA[[#This Row],[JUMLAH]]="","",NOTA[[#This Row],[JUMLAH]]-NOTA[[#This Row],[DISC]])</f>
        <v>1915200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71" s="50">
        <f>IF(OR(NOTA[[#This Row],[QTY]]="",NOTA[[#This Row],[HARGA SATUAN]]="",),"",NOTA[[#This Row],[QTY]]*NOTA[[#This Row],[HARGA SATUAN]])</f>
        <v>2304000</v>
      </c>
      <c r="AI171" s="39">
        <f ca="1">IF(NOTA[ID_H]="","",INDEX(NOTA[TANGGAL],MATCH(,INDIRECT(ADDRESS(ROW(NOTA[TANGGAL]),COLUMN(NOTA[TANGGAL]))&amp;":"&amp;ADDRESS(ROW(),COLUMN(NOTA[TANGGAL]))),-1)))</f>
        <v>45337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2</v>
      </c>
      <c r="AN17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2192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4 BOX (6 SET)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>
        <v>0</v>
      </c>
      <c r="L172" s="37" t="s">
        <v>304</v>
      </c>
      <c r="M172" s="40">
        <v>1</v>
      </c>
      <c r="N172" s="38">
        <v>50</v>
      </c>
      <c r="O172" s="37" t="s">
        <v>115</v>
      </c>
      <c r="P172" s="41">
        <v>28300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1415000</v>
      </c>
      <c r="Y172" s="50">
        <f>IF(NOTA[[#This Row],[JUMLAH]]="","",NOTA[[#This Row],[JUMLAH]]*NOTA[[#This Row],[DISC 1]])</f>
        <v>176875</v>
      </c>
      <c r="Z172" s="50">
        <f>IF(NOTA[[#This Row],[JUMLAH]]="","",(NOTA[[#This Row],[JUMLAH]]-NOTA[[#This Row],[DISC 1-]])*NOTA[[#This Row],[DISC 2]])</f>
        <v>61906.25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238781.25</v>
      </c>
      <c r="AC172" s="50">
        <f>IF(NOTA[[#This Row],[JUMLAH]]="","",NOTA[[#This Row],[JUMLAH]]-NOTA[[#This Row],[DISC]])</f>
        <v>1176218.75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2" s="50">
        <f>IF(OR(NOTA[[#This Row],[QTY]]="",NOTA[[#This Row],[HARGA SATUAN]]="",),"",NOTA[[#This Row],[QTY]]*NOTA[[#This Row],[HARGA SATUAN]])</f>
        <v>1415000</v>
      </c>
      <c r="AI172" s="39">
        <f ca="1">IF(NOTA[ID_H]="","",INDEX(NOTA[TANGGAL],MATCH(,INDIRECT(ADDRESS(ROW(NOTA[TANGGAL]),COLUMN(NOTA[TANGGAL]))&amp;":"&amp;ADDRESS(ROW(),COLUMN(NOTA[TANGGAL]))),-1)))</f>
        <v>45337</v>
      </c>
      <c r="AJ172" s="41" t="str">
        <f ca="1">IF(NOTA[[#This Row],[NAMA BARANG]]="","",INDEX(NOTA[SUPPLIER],MATCH(,INDIRECT(ADDRESS(ROW(NOTA[ID]),COLUMN(NOTA[ID]))&amp;":"&amp;ADDRESS(ROW(),COLUMN(NOTA[ID]))),-1)))</f>
        <v>ATALI MAKMUR</v>
      </c>
      <c r="AK172" s="41" t="str">
        <f ca="1">IF(NOTA[[#This Row],[ID_H]]="","",IF(NOTA[[#This Row],[FAKTUR]]="",INDIRECT(ADDRESS(ROW()-1,COLUMN())),NOTA[[#This Row],[FAKTUR]]))</f>
        <v>ARTO MORO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2</v>
      </c>
      <c r="AN17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>
        <f>IF(NOTA[[#This Row],[CONCAT1]]="","",MATCH(NOTA[[#This Row],[CONCAT1]],[3]!db[NB NOTA_C],0))</f>
        <v>963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BOX (40 PCS)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>
        <v>0</v>
      </c>
      <c r="L173" s="37" t="s">
        <v>305</v>
      </c>
      <c r="M173" s="40">
        <v>2</v>
      </c>
      <c r="N173" s="38">
        <v>100</v>
      </c>
      <c r="O173" s="37" t="s">
        <v>115</v>
      </c>
      <c r="P173" s="41">
        <v>32000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3200000</v>
      </c>
      <c r="Y173" s="50">
        <f>IF(NOTA[[#This Row],[JUMLAH]]="","",NOTA[[#This Row],[JUMLAH]]*NOTA[[#This Row],[DISC 1]])</f>
        <v>400000</v>
      </c>
      <c r="Z173" s="50">
        <f>IF(NOTA[[#This Row],[JUMLAH]]="","",(NOTA[[#This Row],[JUMLAH]]-NOTA[[#This Row],[DISC 1-]])*NOTA[[#This Row],[DISC 2]])</f>
        <v>140000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540000</v>
      </c>
      <c r="AC173" s="50">
        <f>IF(NOTA[[#This Row],[JUMLAH]]="","",NOTA[[#This Row],[JUMLAH]]-NOTA[[#This Row],[DISC]])</f>
        <v>2660000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3" s="50">
        <f>IF(OR(NOTA[[#This Row],[QTY]]="",NOTA[[#This Row],[HARGA SATUAN]]="",),"",NOTA[[#This Row],[QTY]]*NOTA[[#This Row],[HARGA SATUAN]])</f>
        <v>3200000</v>
      </c>
      <c r="AI173" s="39">
        <f ca="1">IF(NOTA[ID_H]="","",INDEX(NOTA[TANGGAL],MATCH(,INDIRECT(ADDRESS(ROW(NOTA[TANGGAL]),COLUMN(NOTA[TANGGAL]))&amp;":"&amp;ADDRESS(ROW(),COLUMN(NOTA[TANGGAL]))),-1)))</f>
        <v>45337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2</v>
      </c>
      <c r="AN173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972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BOX (30 PCS)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37</v>
      </c>
      <c r="E174" s="46"/>
      <c r="F174" s="37"/>
      <c r="G174" s="37"/>
      <c r="H174" s="47"/>
      <c r="I174" s="37"/>
      <c r="J174" s="39"/>
      <c r="K174" s="37">
        <v>1</v>
      </c>
      <c r="L174" s="37" t="s">
        <v>306</v>
      </c>
      <c r="M174" s="40">
        <v>2</v>
      </c>
      <c r="N174" s="38">
        <v>100</v>
      </c>
      <c r="O174" s="37" t="s">
        <v>115</v>
      </c>
      <c r="P174" s="41">
        <v>32000</v>
      </c>
      <c r="Q174" s="42"/>
      <c r="R174" s="48"/>
      <c r="S174" s="49">
        <v>0.125</v>
      </c>
      <c r="T174" s="44">
        <v>0.05</v>
      </c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3200000</v>
      </c>
      <c r="Y174" s="50">
        <f>IF(NOTA[[#This Row],[JUMLAH]]="","",NOTA[[#This Row],[JUMLAH]]*NOTA[[#This Row],[DISC 1]])</f>
        <v>400000</v>
      </c>
      <c r="Z174" s="50">
        <f>IF(NOTA[[#This Row],[JUMLAH]]="","",(NOTA[[#This Row],[JUMLAH]]-NOTA[[#This Row],[DISC 1-]])*NOTA[[#This Row],[DISC 2]])</f>
        <v>140000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540000</v>
      </c>
      <c r="AC174" s="50">
        <f>IF(NOTA[[#This Row],[JUMLAH]]="","",NOTA[[#This Row],[JUMLAH]]-NOTA[[#This Row],[DISC]])</f>
        <v>2660000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4" s="50">
        <f>IF(OR(NOTA[[#This Row],[QTY]]="",NOTA[[#This Row],[HARGA SATUAN]]="",),"",NOTA[[#This Row],[QTY]]*NOTA[[#This Row],[HARGA SATUAN]])</f>
        <v>3200000</v>
      </c>
      <c r="AI174" s="39">
        <f ca="1">IF(NOTA[ID_H]="","",INDEX(NOTA[TANGGAL],MATCH(,INDIRECT(ADDRESS(ROW(NOTA[TANGGAL]),COLUMN(NOTA[TANGGAL]))&amp;":"&amp;ADDRESS(ROW(),COLUMN(NOTA[TANGGAL]))),-1)))</f>
        <v>45337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2</v>
      </c>
      <c r="AN174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964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BOX (30 PCS)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37</v>
      </c>
      <c r="E175" s="46"/>
      <c r="F175" s="37"/>
      <c r="G175" s="37"/>
      <c r="H175" s="47"/>
      <c r="I175" s="37"/>
      <c r="J175" s="39"/>
      <c r="K175" s="37">
        <v>0</v>
      </c>
      <c r="L175" s="37" t="s">
        <v>173</v>
      </c>
      <c r="M175" s="40">
        <v>1</v>
      </c>
      <c r="N175" s="38">
        <v>144</v>
      </c>
      <c r="O175" s="37" t="s">
        <v>110</v>
      </c>
      <c r="P175" s="41">
        <v>27600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3974400</v>
      </c>
      <c r="Y175" s="50">
        <f>IF(NOTA[[#This Row],[JUMLAH]]="","",NOTA[[#This Row],[JUMLAH]]*NOTA[[#This Row],[DISC 1]])</f>
        <v>496800</v>
      </c>
      <c r="Z175" s="50">
        <f>IF(NOTA[[#This Row],[JUMLAH]]="","",(NOTA[[#This Row],[JUMLAH]]-NOTA[[#This Row],[DISC 1-]])*NOTA[[#This Row],[DISC 2]])</f>
        <v>173880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670680</v>
      </c>
      <c r="AC175" s="50">
        <f>IF(NOTA[[#This Row],[JUMLAH]]="","",NOTA[[#This Row],[JUMLAH]]-NOTA[[#This Row],[DISC]])</f>
        <v>3303720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75" s="50">
        <f>IF(OR(NOTA[[#This Row],[QTY]]="",NOTA[[#This Row],[HARGA SATUAN]]="",),"",NOTA[[#This Row],[QTY]]*NOTA[[#This Row],[HARGA SATUAN]])</f>
        <v>3974400</v>
      </c>
      <c r="AI175" s="39">
        <f ca="1">IF(NOTA[ID_H]="","",INDEX(NOTA[TANGGAL],MATCH(,INDIRECT(ADDRESS(ROW(NOTA[TANGGAL]),COLUMN(NOTA[TANGGAL]))&amp;":"&amp;ADDRESS(ROW(),COLUMN(NOTA[TANGGAL]))),-1)))</f>
        <v>45337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2</v>
      </c>
      <c r="AN17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1063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144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37</v>
      </c>
      <c r="E176" s="46"/>
      <c r="F176" s="37"/>
      <c r="G176" s="37"/>
      <c r="H176" s="47"/>
      <c r="I176" s="37"/>
      <c r="J176" s="39"/>
      <c r="K176" s="37">
        <v>0</v>
      </c>
      <c r="L176" s="37" t="s">
        <v>307</v>
      </c>
      <c r="M176" s="40">
        <v>1</v>
      </c>
      <c r="N176" s="38">
        <v>768</v>
      </c>
      <c r="O176" s="37" t="s">
        <v>113</v>
      </c>
      <c r="P176" s="41">
        <v>2100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1612800</v>
      </c>
      <c r="Y176" s="50">
        <f>IF(NOTA[[#This Row],[JUMLAH]]="","",NOTA[[#This Row],[JUMLAH]]*NOTA[[#This Row],[DISC 1]])</f>
        <v>201600</v>
      </c>
      <c r="Z176" s="50">
        <f>IF(NOTA[[#This Row],[JUMLAH]]="","",(NOTA[[#This Row],[JUMLAH]]-NOTA[[#This Row],[DISC 1-]])*NOTA[[#This Row],[DISC 2]])</f>
        <v>70560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272160</v>
      </c>
      <c r="AC176" s="50">
        <f>IF(NOTA[[#This Row],[JUMLAH]]="","",NOTA[[#This Row],[JUMLAH]]-NOTA[[#This Row],[DISC]])</f>
        <v>1340640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5349746.25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26352453.75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76" s="50">
        <f>IF(OR(NOTA[[#This Row],[QTY]]="",NOTA[[#This Row],[HARGA SATUAN]]="",),"",NOTA[[#This Row],[QTY]]*NOTA[[#This Row],[HARGA SATUAN]])</f>
        <v>1612800</v>
      </c>
      <c r="AI176" s="39">
        <f ca="1">IF(NOTA[ID_H]="","",INDEX(NOTA[TANGGAL],MATCH(,INDIRECT(ADDRESS(ROW(NOTA[TANGGAL]),COLUMN(NOTA[TANGGAL]))&amp;":"&amp;ADDRESS(ROW(),COLUMN(NOTA[TANGGAL]))),-1)))</f>
        <v>45337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2</v>
      </c>
      <c r="AN1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1337</v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>64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85" customFormat="1" ht="20.100000000000001" customHeight="1" x14ac:dyDescent="0.25">
      <c r="A1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85" t="str">
        <f>IF(NOTA[[#This Row],[ID_P]]="","",MATCH(NOTA[[#This Row],[ID_P]],[1]!B_MSK[N_ID],0))</f>
        <v/>
      </c>
      <c r="D177" s="85" t="str">
        <f ca="1">IF(NOTA[[#This Row],[NAMA BARANG]]="","",INDEX(NOTA[ID],MATCH(,INDIRECT(ADDRESS(ROW(NOTA[ID]),COLUMN(NOTA[ID]))&amp;":"&amp;ADDRESS(ROW(),COLUMN(NOTA[ID]))),-1)))</f>
        <v/>
      </c>
      <c r="E177" s="86"/>
      <c r="F177" s="87"/>
      <c r="G177" s="87"/>
      <c r="H177" s="88"/>
      <c r="I177" s="87"/>
      <c r="J177" s="89"/>
      <c r="K177" s="87"/>
      <c r="L177" s="87"/>
      <c r="M177" s="90"/>
      <c r="O177" s="87"/>
      <c r="P177" s="84"/>
      <c r="Q177" s="91"/>
      <c r="R177" s="92"/>
      <c r="S177" s="93"/>
      <c r="T177" s="94"/>
      <c r="U177" s="94"/>
      <c r="V177" s="95"/>
      <c r="W177" s="96"/>
      <c r="X177" s="95" t="str">
        <f>IF(NOTA[[#This Row],[HARGA/ CTN]]="",NOTA[[#This Row],[JUMLAH_H]],NOTA[[#This Row],[HARGA/ CTN]]*IF(NOTA[[#This Row],[C]]="",0,NOTA[[#This Row],[C]]))</f>
        <v/>
      </c>
      <c r="Y177" s="95" t="str">
        <f>IF(NOTA[[#This Row],[JUMLAH]]="","",NOTA[[#This Row],[JUMLAH]]*NOTA[[#This Row],[DISC 1]])</f>
        <v/>
      </c>
      <c r="Z177" s="95" t="str">
        <f>IF(NOTA[[#This Row],[JUMLAH]]="","",(NOTA[[#This Row],[JUMLAH]]-NOTA[[#This Row],[DISC 1-]])*NOTA[[#This Row],[DISC 2]])</f>
        <v/>
      </c>
      <c r="AA177" s="95" t="str">
        <f>IF(NOTA[[#This Row],[JUMLAH]]="","",(NOTA[[#This Row],[JUMLAH]]-NOTA[[#This Row],[DISC 1-]]-NOTA[[#This Row],[DISC 2-]])*NOTA[[#This Row],[DISC 3]])</f>
        <v/>
      </c>
      <c r="AB177" s="95" t="str">
        <f>IF(NOTA[[#This Row],[JUMLAH]]="","",NOTA[[#This Row],[DISC 1-]]+NOTA[[#This Row],[DISC 2-]]+NOTA[[#This Row],[DISC 3-]])</f>
        <v/>
      </c>
      <c r="AC177" s="95" t="str">
        <f>IF(NOTA[[#This Row],[JUMLAH]]="","",NOTA[[#This Row],[JUMLAH]]-NOTA[[#This Row],[DISC]])</f>
        <v/>
      </c>
      <c r="AD177" s="95"/>
      <c r="AE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95" t="str">
        <f>IF(OR(NOTA[[#This Row],[QTY]]="",NOTA[[#This Row],[HARGA SATUAN]]="",),"",NOTA[[#This Row],[QTY]]*NOTA[[#This Row],[HARGA SATUAN]])</f>
        <v/>
      </c>
      <c r="AI177" s="89" t="str">
        <f ca="1">IF(NOTA[ID_H]="","",INDEX(NOTA[TANGGAL],MATCH(,INDIRECT(ADDRESS(ROW(NOTA[TANGGAL]),COLUMN(NOTA[TANGGAL]))&amp;":"&amp;ADDRESS(ROW(),COLUMN(NOTA[TANGGAL]))),-1)))</f>
        <v/>
      </c>
      <c r="AJ177" s="84" t="str">
        <f ca="1">IF(NOTA[[#This Row],[NAMA BARANG]]="","",INDEX(NOTA[SUPPLIER],MATCH(,INDIRECT(ADDRESS(ROW(NOTA[ID]),COLUMN(NOTA[ID]))&amp;":"&amp;ADDRESS(ROW(),COLUMN(NOTA[ID]))),-1)))</f>
        <v/>
      </c>
      <c r="AK177" s="84" t="str">
        <f ca="1">IF(NOTA[[#This Row],[ID_H]]="","",IF(NOTA[[#This Row],[FAKTUR]]="",INDIRECT(ADDRESS(ROW()-1,COLUMN())),NOTA[[#This Row],[FAKTUR]]))</f>
        <v/>
      </c>
      <c r="AL177" s="85" t="str">
        <f ca="1">IF(NOTA[[#This Row],[ID]]="","",COUNTIF(NOTA[ID_H],NOTA[[#This Row],[ID_H]]))</f>
        <v/>
      </c>
      <c r="AM177" s="85" t="str">
        <f ca="1">IF(NOTA[[#This Row],[TGL.NOTA]]="",IF(NOTA[[#This Row],[SUPPLIER_H]]="","",AM176),MONTH(NOTA[[#This Row],[TGL.NOTA]]))</f>
        <v/>
      </c>
      <c r="AN177" s="85" t="str">
        <f>LOWER(SUBSTITUTE(SUBSTITUTE(SUBSTITUTE(SUBSTITUTE(SUBSTITUTE(SUBSTITUTE(SUBSTITUTE(SUBSTITUTE(SUBSTITUTE(NOTA[NAMA BARANG]," ",),".",""),"-",""),"(",""),")",""),",",""),"/",""),"""",""),"+",""))</f>
        <v/>
      </c>
      <c r="AO1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85" t="str">
        <f>IF(NOTA[[#This Row],[CONCAT4]]="","",_xlfn.IFNA(MATCH(NOTA[[#This Row],[CONCAT4]],[2]!RAW[CONCAT_H],0),FALSE))</f>
        <v/>
      </c>
      <c r="AS177" s="85" t="str">
        <f>IF(NOTA[[#This Row],[CONCAT1]]="","",MATCH(NOTA[[#This Row],[CONCAT1]],[3]!db[NB NOTA_C],0))</f>
        <v/>
      </c>
      <c r="AT177" s="85" t="str">
        <f>IF(NOTA[[#This Row],[QTY/ CTN]]="","",TRUE)</f>
        <v/>
      </c>
      <c r="AU177" s="85" t="str">
        <f ca="1">IF(NOTA[[#This Row],[ID_H]]="","",IF(NOTA[[#This Row],[Column3]]=TRUE,NOTA[[#This Row],[QTY/ CTN]],INDEX([3]!db[QTY/ CTN],NOTA[[#This Row],[//DB]])))</f>
        <v/>
      </c>
      <c r="AV1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85" t="str">
        <f ca="1">IF(NOTA[[#This Row],[ID_H]]="","",MATCH(NOTA[[#This Row],[NB NOTA_C_QTY]],[4]!db[NB NOTA_C_QTY+F],0))</f>
        <v/>
      </c>
      <c r="AX177" s="97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ATA_1502_502-11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/>
      <c r="F178" s="37" t="s">
        <v>24</v>
      </c>
      <c r="G178" s="37" t="s">
        <v>23</v>
      </c>
      <c r="H178" s="47" t="s">
        <v>308</v>
      </c>
      <c r="I178" s="37"/>
      <c r="J178" s="39">
        <v>45331</v>
      </c>
      <c r="K178" s="37">
        <v>0</v>
      </c>
      <c r="L178" s="37" t="s">
        <v>309</v>
      </c>
      <c r="M178" s="40">
        <v>1</v>
      </c>
      <c r="N178" s="38">
        <v>500</v>
      </c>
      <c r="O178" s="37" t="s">
        <v>115</v>
      </c>
      <c r="P178" s="41">
        <v>1850</v>
      </c>
      <c r="Q178" s="42"/>
      <c r="R178" s="48"/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925000</v>
      </c>
      <c r="Y178" s="50">
        <f>IF(NOTA[[#This Row],[JUMLAH]]="","",NOTA[[#This Row],[JUMLAH]]*NOTA[[#This Row],[DISC 1]])</f>
        <v>115625</v>
      </c>
      <c r="Z178" s="50">
        <f>IF(NOTA[[#This Row],[JUMLAH]]="","",(NOTA[[#This Row],[JUMLAH]]-NOTA[[#This Row],[DISC 1-]])*NOTA[[#This Row],[DISC 2]])</f>
        <v>40468.75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156093.75</v>
      </c>
      <c r="AC178" s="50">
        <f>IF(NOTA[[#This Row],[JUMLAH]]="","",NOTA[[#This Row],[JUMLAH]]-NOTA[[#This Row],[DISC]])</f>
        <v>768906.25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8" s="50">
        <f>IF(OR(NOTA[[#This Row],[QTY]]="",NOTA[[#This Row],[HARGA SATUAN]]="",),"",NOTA[[#This Row],[QTY]]*NOTA[[#This Row],[HARGA SATUAN]])</f>
        <v>925000</v>
      </c>
      <c r="AI178" s="39">
        <f ca="1">IF(NOTA[ID_H]="","",INDEX(NOTA[TANGGAL],MATCH(,INDIRECT(ADDRESS(ROW(NOTA[TANGGAL]),COLUMN(NOTA[TANGGAL]))&amp;":"&amp;ADDRESS(ROW(),COLUMN(NOTA[TANGGAL]))),-1)))</f>
        <v>45337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Row],[SUPPLIER_H]]="","",#REF!),MONTH(NOTA[[#This Row],[TGL.NOTA]]))</f>
        <v>2</v>
      </c>
      <c r="AN178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MOROSA24020250245331trigonalclipno1jk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3051</v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>500 BOX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/>
      <c r="G179" s="37"/>
      <c r="H179" s="47"/>
      <c r="I179" s="37"/>
      <c r="J179" s="39"/>
      <c r="K179" s="37">
        <v>0</v>
      </c>
      <c r="L179" s="37" t="s">
        <v>310</v>
      </c>
      <c r="M179" s="40">
        <v>1</v>
      </c>
      <c r="N179" s="38">
        <v>24</v>
      </c>
      <c r="O179" s="37" t="s">
        <v>113</v>
      </c>
      <c r="P179" s="41">
        <v>45500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1092000</v>
      </c>
      <c r="Y179" s="50">
        <f>IF(NOTA[[#This Row],[JUMLAH]]="","",NOTA[[#This Row],[JUMLAH]]*NOTA[[#This Row],[DISC 1]])</f>
        <v>136500</v>
      </c>
      <c r="Z179" s="50">
        <f>IF(NOTA[[#This Row],[JUMLAH]]="","",(NOTA[[#This Row],[JUMLAH]]-NOTA[[#This Row],[DISC 1-]])*NOTA[[#This Row],[DISC 2]])</f>
        <v>47775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184275</v>
      </c>
      <c r="AC179" s="50">
        <f>IF(NOTA[[#This Row],[JUMLAH]]="","",NOTA[[#This Row],[JUMLAH]]-NOTA[[#This Row],[DISC]])</f>
        <v>907725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179" s="50">
        <f>IF(OR(NOTA[[#This Row],[QTY]]="",NOTA[[#This Row],[HARGA SATUAN]]="",),"",NOTA[[#This Row],[QTY]]*NOTA[[#This Row],[HARGA SATUAN]])</f>
        <v>1092000</v>
      </c>
      <c r="AI179" s="39">
        <f ca="1">IF(NOTA[ID_H]="","",INDEX(NOTA[TANGGAL],MATCH(,INDIRECT(ADDRESS(ROW(NOTA[TANGGAL]),COLUMN(NOTA[TANGGAL]))&amp;":"&amp;ADDRESS(ROW(),COLUMN(NOTA[TANGGAL]))),-1)))</f>
        <v>45337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2</v>
      </c>
      <c r="AN179" s="38" t="str">
        <f>LOWER(SUBSTITUTE(SUBSTITUTE(SUBSTITUTE(SUBSTITUTE(SUBSTITUTE(SUBSTITUTE(SUBSTITUTE(SUBSTITUTE(SUBSTITUTE(NOTA[NAMA BARANG]," ",),".",""),"-",""),"(",""),")",""),",",""),"/",""),"""",""),"+",""))</f>
        <v>punch85bjk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2698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24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>
        <v>0</v>
      </c>
      <c r="L180" s="37" t="s">
        <v>311</v>
      </c>
      <c r="M180" s="40">
        <v>1</v>
      </c>
      <c r="N180" s="38">
        <v>216</v>
      </c>
      <c r="O180" s="37" t="s">
        <v>113</v>
      </c>
      <c r="P180" s="41">
        <v>4900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1058400</v>
      </c>
      <c r="Y180" s="50">
        <f>IF(NOTA[[#This Row],[JUMLAH]]="","",NOTA[[#This Row],[JUMLAH]]*NOTA[[#This Row],[DISC 1]])</f>
        <v>132300</v>
      </c>
      <c r="Z180" s="50">
        <f>IF(NOTA[[#This Row],[JUMLAH]]="","",(NOTA[[#This Row],[JUMLAH]]-NOTA[[#This Row],[DISC 1-]])*NOTA[[#This Row],[DISC 2]])</f>
        <v>46305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178605</v>
      </c>
      <c r="AC180" s="50">
        <f>IF(NOTA[[#This Row],[JUMLAH]]="","",NOTA[[#This Row],[JUMLAH]]-NOTA[[#This Row],[DISC]])</f>
        <v>879795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0" s="50">
        <f>IF(OR(NOTA[[#This Row],[QTY]]="",NOTA[[#This Row],[HARGA SATUAN]]="",),"",NOTA[[#This Row],[QTY]]*NOTA[[#This Row],[HARGA SATUAN]])</f>
        <v>1058400</v>
      </c>
      <c r="AI180" s="39">
        <f ca="1">IF(NOTA[ID_H]="","",INDEX(NOTA[TANGGAL],MATCH(,INDIRECT(ADDRESS(ROW(NOTA[TANGGAL]),COLUMN(NOTA[TANGGAL]))&amp;":"&amp;ADDRESS(ROW(),COLUMN(NOTA[TANGGAL]))),-1)))</f>
        <v>45337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2</v>
      </c>
      <c r="AN180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2853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18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>
        <v>0</v>
      </c>
      <c r="L181" s="37" t="s">
        <v>319</v>
      </c>
      <c r="M181" s="40">
        <v>2</v>
      </c>
      <c r="N181" s="38">
        <v>288</v>
      </c>
      <c r="O181" s="37" t="s">
        <v>113</v>
      </c>
      <c r="P181" s="41">
        <v>4350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1252800</v>
      </c>
      <c r="Y181" s="50">
        <f>IF(NOTA[[#This Row],[JUMLAH]]="","",NOTA[[#This Row],[JUMLAH]]*NOTA[[#This Row],[DISC 1]])</f>
        <v>156600</v>
      </c>
      <c r="Z181" s="50">
        <f>IF(NOTA[[#This Row],[JUMLAH]]="","",(NOTA[[#This Row],[JUMLAH]]-NOTA[[#This Row],[DISC 1-]])*NOTA[[#This Row],[DISC 2]])</f>
        <v>54810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211410</v>
      </c>
      <c r="AC181" s="50">
        <f>IF(NOTA[[#This Row],[JUMLAH]]="","",NOTA[[#This Row],[JUMLAH]]-NOTA[[#This Row],[DISC]])</f>
        <v>1041390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1" s="50">
        <f>IF(OR(NOTA[[#This Row],[QTY]]="",NOTA[[#This Row],[HARGA SATUAN]]="",),"",NOTA[[#This Row],[QTY]]*NOTA[[#This Row],[HARGA SATUAN]])</f>
        <v>1252800</v>
      </c>
      <c r="AI181" s="39">
        <f ca="1">IF(NOTA[ID_H]="","",INDEX(NOTA[TANGGAL],MATCH(,INDIRECT(ADDRESS(ROW(NOTA[TANGGAL]),COLUMN(NOTA[TANGGAL]))&amp;":"&amp;ADDRESS(ROW(),COLUMN(NOTA[TANGGAL]))),-1)))</f>
        <v>45337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2</v>
      </c>
      <c r="AN18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2758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12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>
        <v>0</v>
      </c>
      <c r="L182" s="37" t="s">
        <v>312</v>
      </c>
      <c r="M182" s="40">
        <v>1</v>
      </c>
      <c r="N182" s="38">
        <v>144</v>
      </c>
      <c r="O182" s="37" t="s">
        <v>113</v>
      </c>
      <c r="P182" s="41">
        <v>6100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878400</v>
      </c>
      <c r="Y182" s="50">
        <f>IF(NOTA[[#This Row],[JUMLAH]]="","",NOTA[[#This Row],[JUMLAH]]*NOTA[[#This Row],[DISC 1]])</f>
        <v>109800</v>
      </c>
      <c r="Z182" s="50">
        <f>IF(NOTA[[#This Row],[JUMLAH]]="","",(NOTA[[#This Row],[JUMLAH]]-NOTA[[#This Row],[DISC 1-]])*NOTA[[#This Row],[DISC 2]])</f>
        <v>38430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148230</v>
      </c>
      <c r="AC182" s="50">
        <f>IF(NOTA[[#This Row],[JUMLAH]]="","",NOTA[[#This Row],[JUMLAH]]-NOTA[[#This Row],[DISC]])</f>
        <v>730170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182" s="50">
        <f>IF(OR(NOTA[[#This Row],[QTY]]="",NOTA[[#This Row],[HARGA SATUAN]]="",),"",NOTA[[#This Row],[QTY]]*NOTA[[#This Row],[HARGA SATUAN]])</f>
        <v>878400</v>
      </c>
      <c r="AI182" s="39">
        <f ca="1">IF(NOTA[ID_H]="","",INDEX(NOTA[TANGGAL],MATCH(,INDIRECT(ADDRESS(ROW(NOTA[TANGGAL]),COLUMN(NOTA[TANGGAL]))&amp;":"&amp;ADDRESS(ROW(),COLUMN(NOTA[TANGGAL]))),-1)))</f>
        <v>45337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2759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>
        <v>0</v>
      </c>
      <c r="L183" s="37" t="s">
        <v>313</v>
      </c>
      <c r="M183" s="40">
        <v>2</v>
      </c>
      <c r="N183" s="38">
        <v>288</v>
      </c>
      <c r="O183" s="37" t="s">
        <v>113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1872000</v>
      </c>
      <c r="Y183" s="50">
        <f>IF(NOTA[[#This Row],[JUMLAH]]="","",NOTA[[#This Row],[JUMLAH]]*NOTA[[#This Row],[DISC 1]])</f>
        <v>234000</v>
      </c>
      <c r="Z183" s="50">
        <f>IF(NOTA[[#This Row],[JUMLAH]]="","",(NOTA[[#This Row],[JUMLAH]]-NOTA[[#This Row],[DISC 1-]])*NOTA[[#This Row],[DISC 2]])</f>
        <v>81900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315900</v>
      </c>
      <c r="AC183" s="50">
        <f>IF(NOTA[[#This Row],[JUMLAH]]="","",NOTA[[#This Row],[JUMLAH]]-NOTA[[#This Row],[DISC]])</f>
        <v>1556100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1872000</v>
      </c>
      <c r="AI183" s="39">
        <f ca="1">IF(NOTA[ID_H]="","",INDEX(NOTA[TANGGAL],MATCH(,INDIRECT(ADDRESS(ROW(NOTA[TANGGAL]),COLUMN(NOTA[TANGGAL]))&amp;":"&amp;ADDRESS(ROW(),COLUMN(NOTA[TANGGAL]))),-1)))</f>
        <v>45337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2760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>
        <v>0</v>
      </c>
      <c r="L184" s="37" t="s">
        <v>314</v>
      </c>
      <c r="M184" s="40">
        <v>2</v>
      </c>
      <c r="N184" s="38">
        <v>288</v>
      </c>
      <c r="O184" s="37" t="s">
        <v>113</v>
      </c>
      <c r="P184" s="41">
        <v>9750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2808000</v>
      </c>
      <c r="Y184" s="50">
        <f>IF(NOTA[[#This Row],[JUMLAH]]="","",NOTA[[#This Row],[JUMLAH]]*NOTA[[#This Row],[DISC 1]])</f>
        <v>351000</v>
      </c>
      <c r="Z184" s="50">
        <f>IF(NOTA[[#This Row],[JUMLAH]]="","",(NOTA[[#This Row],[JUMLAH]]-NOTA[[#This Row],[DISC 1-]])*NOTA[[#This Row],[DISC 2]])</f>
        <v>122850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473850</v>
      </c>
      <c r="AC184" s="50">
        <f>IF(NOTA[[#This Row],[JUMLAH]]="","",NOTA[[#This Row],[JUMLAH]]-NOTA[[#This Row],[DISC]])</f>
        <v>2334150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4" s="50">
        <f>IF(OR(NOTA[[#This Row],[QTY]]="",NOTA[[#This Row],[HARGA SATUAN]]="",),"",NOTA[[#This Row],[QTY]]*NOTA[[#This Row],[HARGA SATUAN]])</f>
        <v>2808000</v>
      </c>
      <c r="AI184" s="39">
        <f ca="1">IF(NOTA[ID_H]="","",INDEX(NOTA[TANGGAL],MATCH(,INDIRECT(ADDRESS(ROW(NOTA[TANGGAL]),COLUMN(NOTA[TANGGAL]))&amp;":"&amp;ADDRESS(ROW(),COLUMN(NOTA[TANGGAL]))),-1)))</f>
        <v>45337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2</v>
      </c>
      <c r="AN184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2762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12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>
        <v>0</v>
      </c>
      <c r="L185" s="37" t="s">
        <v>315</v>
      </c>
      <c r="M185" s="40">
        <v>1</v>
      </c>
      <c r="N185" s="38">
        <v>144</v>
      </c>
      <c r="O185" s="37" t="s">
        <v>113</v>
      </c>
      <c r="P185" s="41">
        <v>12000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1728000</v>
      </c>
      <c r="Y185" s="50">
        <f>IF(NOTA[[#This Row],[JUMLAH]]="","",NOTA[[#This Row],[JUMLAH]]*NOTA[[#This Row],[DISC 1]])</f>
        <v>216000</v>
      </c>
      <c r="Z185" s="50">
        <f>IF(NOTA[[#This Row],[JUMLAH]]="","",(NOTA[[#This Row],[JUMLAH]]-NOTA[[#This Row],[DISC 1-]])*NOTA[[#This Row],[DISC 2]])</f>
        <v>75600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291600</v>
      </c>
      <c r="AC185" s="50">
        <f>IF(NOTA[[#This Row],[JUMLAH]]="","",NOTA[[#This Row],[JUMLAH]]-NOTA[[#This Row],[DISC]])</f>
        <v>1436400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85" s="50">
        <f>IF(OR(NOTA[[#This Row],[QTY]]="",NOTA[[#This Row],[HARGA SATUAN]]="",),"",NOTA[[#This Row],[QTY]]*NOTA[[#This Row],[HARGA SATUAN]])</f>
        <v>1728000</v>
      </c>
      <c r="AI185" s="39">
        <f ca="1">IF(NOTA[ID_H]="","",INDEX(NOTA[TANGGAL],MATCH(,INDIRECT(ADDRESS(ROW(NOTA[TANGGAL]),COLUMN(NOTA[TANGGAL]))&amp;":"&amp;ADDRESS(ROW(),COLUMN(NOTA[TANGGAL]))),-1)))</f>
        <v>45337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2</v>
      </c>
      <c r="AN185" s="38" t="str">
        <f>LOWER(SUBSTITUTE(SUBSTITUTE(SUBSTITUTE(SUBSTITUTE(SUBSTITUTE(SUBSTITUTE(SUBSTITUTE(SUBSTITUTE(SUBSTITUTE(NOTA[NAMA BARANG]," ",),".",""),"-",""),"(",""),")",""),",",""),"/",""),"""",""),"+",""))</f>
        <v>scissorssc848sgjk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2763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12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scissorssc848sgjk12lsnartomoro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>
        <v>0</v>
      </c>
      <c r="L186" s="37" t="s">
        <v>316</v>
      </c>
      <c r="M186" s="40">
        <v>2</v>
      </c>
      <c r="N186" s="38">
        <v>288</v>
      </c>
      <c r="O186" s="37" t="s">
        <v>114</v>
      </c>
      <c r="P186" s="41">
        <v>10600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3052800</v>
      </c>
      <c r="Y186" s="50">
        <f>IF(NOTA[[#This Row],[JUMLAH]]="","",NOTA[[#This Row],[JUMLAH]]*NOTA[[#This Row],[DISC 1]])</f>
        <v>381600</v>
      </c>
      <c r="Z186" s="50">
        <f>IF(NOTA[[#This Row],[JUMLAH]]="","",(NOTA[[#This Row],[JUMLAH]]-NOTA[[#This Row],[DISC 1-]])*NOTA[[#This Row],[DISC 2]])</f>
        <v>133560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515160</v>
      </c>
      <c r="AC186" s="50">
        <f>IF(NOTA[[#This Row],[JUMLAH]]="","",NOTA[[#This Row],[JUMLAH]]-NOTA[[#This Row],[DISC]])</f>
        <v>2537640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86" s="50">
        <f>IF(OR(NOTA[[#This Row],[QTY]]="",NOTA[[#This Row],[HARGA SATUAN]]="",),"",NOTA[[#This Row],[QTY]]*NOTA[[#This Row],[HARGA SATUAN]])</f>
        <v>3052800</v>
      </c>
      <c r="AI186" s="39">
        <f ca="1">IF(NOTA[ID_H]="","",INDEX(NOTA[TANGGAL],MATCH(,INDIRECT(ADDRESS(ROW(NOTA[TANGGAL]),COLUMN(NOTA[TANGGAL]))&amp;":"&amp;ADDRESS(ROW(),COLUMN(NOTA[TANGGAL]))),-1)))</f>
        <v>45337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2</v>
      </c>
      <c r="AN186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690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12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>
        <v>0</v>
      </c>
      <c r="L187" s="37" t="s">
        <v>317</v>
      </c>
      <c r="M187" s="40">
        <v>1</v>
      </c>
      <c r="N187" s="38">
        <v>288</v>
      </c>
      <c r="O187" s="37" t="s">
        <v>114</v>
      </c>
      <c r="P187" s="41">
        <v>6700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1929600</v>
      </c>
      <c r="Y187" s="50">
        <f>IF(NOTA[[#This Row],[JUMLAH]]="","",NOTA[[#This Row],[JUMLAH]]*NOTA[[#This Row],[DISC 1]])</f>
        <v>241200</v>
      </c>
      <c r="Z187" s="50">
        <f>IF(NOTA[[#This Row],[JUMLAH]]="","",(NOTA[[#This Row],[JUMLAH]]-NOTA[[#This Row],[DISC 1-]])*NOTA[[#This Row],[DISC 2]])</f>
        <v>84420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325620</v>
      </c>
      <c r="AC187" s="50">
        <f>IF(NOTA[[#This Row],[JUMLAH]]="","",NOTA[[#This Row],[JUMLAH]]-NOTA[[#This Row],[DISC]])</f>
        <v>1603980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187" s="50">
        <f>IF(OR(NOTA[[#This Row],[QTY]]="",NOTA[[#This Row],[HARGA SATUAN]]="",),"",NOTA[[#This Row],[QTY]]*NOTA[[#This Row],[HARGA SATUAN]])</f>
        <v>1929600</v>
      </c>
      <c r="AI187" s="39">
        <f ca="1">IF(NOTA[ID_H]="","",INDEX(NOTA[TANGGAL],MATCH(,INDIRECT(ADDRESS(ROW(NOTA[TANGGAL]),COLUMN(NOTA[TANGGAL]))&amp;":"&amp;ADDRESS(ROW(),COLUMN(NOTA[TANGGAL]))),-1)))</f>
        <v>45337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2</v>
      </c>
      <c r="AN187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698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12 BOX (24 SET)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>
        <v>0</v>
      </c>
      <c r="L188" s="37" t="s">
        <v>318</v>
      </c>
      <c r="M188" s="40">
        <v>1</v>
      </c>
      <c r="N188" s="38">
        <v>48</v>
      </c>
      <c r="O188" s="37" t="s">
        <v>110</v>
      </c>
      <c r="P188" s="41">
        <v>55800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2678400</v>
      </c>
      <c r="Y188" s="50">
        <f>IF(NOTA[[#This Row],[JUMLAH]]="","",NOTA[[#This Row],[JUMLAH]]*NOTA[[#This Row],[DISC 1]])</f>
        <v>334800</v>
      </c>
      <c r="Z188" s="50">
        <f>IF(NOTA[[#This Row],[JUMLAH]]="","",(NOTA[[#This Row],[JUMLAH]]-NOTA[[#This Row],[DISC 1-]])*NOTA[[#This Row],[DISC 2]])</f>
        <v>117180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451980</v>
      </c>
      <c r="AC188" s="50">
        <f>IF(NOTA[[#This Row],[JUMLAH]]="","",NOTA[[#This Row],[JUMLAH]]-NOTA[[#This Row],[DISC]])</f>
        <v>2226420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3252723.75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16022676.25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88" s="50">
        <f>IF(OR(NOTA[[#This Row],[QTY]]="",NOTA[[#This Row],[HARGA SATUAN]]="",),"",NOTA[[#This Row],[QTY]]*NOTA[[#This Row],[HARGA SATUAN]])</f>
        <v>2678400</v>
      </c>
      <c r="AI188" s="39">
        <f ca="1">IF(NOTA[ID_H]="","",INDEX(NOTA[TANGGAL],MATCH(,INDIRECT(ADDRESS(ROW(NOTA[TANGGAL]),COLUMN(NOTA[TANGGAL]))&amp;":"&amp;ADDRESS(ROW(),COLUMN(NOTA[TANGGAL]))),-1)))</f>
        <v>45337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2</v>
      </c>
      <c r="AN188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780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48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ATA_1502_503-11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39</v>
      </c>
      <c r="E190" s="46"/>
      <c r="F190" s="37" t="s">
        <v>24</v>
      </c>
      <c r="G190" s="37" t="s">
        <v>23</v>
      </c>
      <c r="H190" s="47" t="s">
        <v>320</v>
      </c>
      <c r="I190" s="37"/>
      <c r="J190" s="39">
        <v>45331</v>
      </c>
      <c r="K190" s="37">
        <v>0</v>
      </c>
      <c r="L190" s="37" t="s">
        <v>321</v>
      </c>
      <c r="M190" s="40">
        <v>1</v>
      </c>
      <c r="N190" s="38">
        <v>72</v>
      </c>
      <c r="O190" s="37" t="s">
        <v>110</v>
      </c>
      <c r="P190" s="41">
        <v>37200</v>
      </c>
      <c r="Q190" s="42"/>
      <c r="R190" s="48"/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2678400</v>
      </c>
      <c r="Y190" s="50">
        <f>IF(NOTA[[#This Row],[JUMLAH]]="","",NOTA[[#This Row],[JUMLAH]]*NOTA[[#This Row],[DISC 1]])</f>
        <v>334800</v>
      </c>
      <c r="Z190" s="50">
        <f>IF(NOTA[[#This Row],[JUMLAH]]="","",(NOTA[[#This Row],[JUMLAH]]-NOTA[[#This Row],[DISC 1-]])*NOTA[[#This Row],[DISC 2]])</f>
        <v>117180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451980</v>
      </c>
      <c r="AC190" s="50">
        <f>IF(NOTA[[#This Row],[JUMLAH]]="","",NOTA[[#This Row],[JUMLAH]]-NOTA[[#This Row],[DISC]])</f>
        <v>2226420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50">
        <f>IF(OR(NOTA[[#This Row],[QTY]]="",NOTA[[#This Row],[HARGA SATUAN]]="",),"",NOTA[[#This Row],[QTY]]*NOTA[[#This Row],[HARGA SATUAN]])</f>
        <v>2678400</v>
      </c>
      <c r="AI190" s="39">
        <f ca="1">IF(NOTA[ID_H]="","",INDEX(NOTA[TANGGAL],MATCH(,INDIRECT(ADDRESS(ROW(NOTA[TANGGAL]),COLUMN(NOTA[TANGGAL]))&amp;":"&amp;ADDRESS(ROW(),COLUMN(NOTA[TANGGAL]))),-1)))</f>
        <v>45337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11</v>
      </c>
      <c r="AM190" s="38">
        <f>IF(NOTA[[#This Row],[TGL.NOTA]]="",IF(NOTA[[#This Row],[SUPPLIER_H]]="","",AM189),MONTH(NOTA[[#This Row],[TGL.NOTA]]))</f>
        <v>2</v>
      </c>
      <c r="AN19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MOROSA24020250345331pencilleadpl1120jk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2492</v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>12 BOX (72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/>
      <c r="G191" s="37"/>
      <c r="H191" s="47"/>
      <c r="I191" s="37"/>
      <c r="J191" s="39"/>
      <c r="K191" s="37">
        <v>0</v>
      </c>
      <c r="L191" s="37" t="s">
        <v>322</v>
      </c>
      <c r="M191" s="40">
        <v>1</v>
      </c>
      <c r="N191" s="38">
        <v>30</v>
      </c>
      <c r="O191" s="37" t="s">
        <v>323</v>
      </c>
      <c r="P191" s="41">
        <v>104400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3132000</v>
      </c>
      <c r="Y191" s="50">
        <f>IF(NOTA[[#This Row],[JUMLAH]]="","",NOTA[[#This Row],[JUMLAH]]*NOTA[[#This Row],[DISC 1]])</f>
        <v>391500</v>
      </c>
      <c r="Z191" s="50">
        <f>IF(NOTA[[#This Row],[JUMLAH]]="","",(NOTA[[#This Row],[JUMLAH]]-NOTA[[#This Row],[DISC 1-]])*NOTA[[#This Row],[DISC 2]])</f>
        <v>137025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528525</v>
      </c>
      <c r="AC191" s="50">
        <f>IF(NOTA[[#This Row],[JUMLAH]]="","",NOTA[[#This Row],[JUMLAH]]-NOTA[[#This Row],[DISC]])</f>
        <v>2603475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91" s="50">
        <f>IF(OR(NOTA[[#This Row],[QTY]]="",NOTA[[#This Row],[HARGA SATUAN]]="",),"",NOTA[[#This Row],[QTY]]*NOTA[[#This Row],[HARGA SATUAN]])</f>
        <v>3132000</v>
      </c>
      <c r="AI191" s="39">
        <f ca="1">IF(NOTA[ID_H]="","",INDEX(NOTA[TANGGAL],MATCH(,INDIRECT(ADDRESS(ROW(NOTA[TANGGAL]),COLUMN(NOTA[TANGGAL]))&amp;":"&amp;ADDRESS(ROW(),COLUMN(NOTA[TANGGAL]))),-1)))</f>
        <v>45337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2</v>
      </c>
      <c r="AN1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2495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30 GRS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>
        <v>0</v>
      </c>
      <c r="L192" s="37" t="s">
        <v>324</v>
      </c>
      <c r="M192" s="40">
        <v>1</v>
      </c>
      <c r="N192" s="38">
        <v>72</v>
      </c>
      <c r="O192" s="37" t="s">
        <v>113</v>
      </c>
      <c r="P192" s="41">
        <v>15800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1137600</v>
      </c>
      <c r="Y192" s="50">
        <f>IF(NOTA[[#This Row],[JUMLAH]]="","",NOTA[[#This Row],[JUMLAH]]*NOTA[[#This Row],[DISC 1]])</f>
        <v>142200</v>
      </c>
      <c r="Z192" s="50">
        <f>IF(NOTA[[#This Row],[JUMLAH]]="","",(NOTA[[#This Row],[JUMLAH]]-NOTA[[#This Row],[DISC 1-]])*NOTA[[#This Row],[DISC 2]])</f>
        <v>49770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191970</v>
      </c>
      <c r="AC192" s="50">
        <f>IF(NOTA[[#This Row],[JUMLAH]]="","",NOTA[[#This Row],[JUMLAH]]-NOTA[[#This Row],[DISC]])</f>
        <v>945630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2" s="50">
        <f>IF(OR(NOTA[[#This Row],[QTY]]="",NOTA[[#This Row],[HARGA SATUAN]]="",),"",NOTA[[#This Row],[QTY]]*NOTA[[#This Row],[HARGA SATUAN]])</f>
        <v>1137600</v>
      </c>
      <c r="AI192" s="39">
        <f ca="1">IF(NOTA[ID_H]="","",INDEX(NOTA[TANGGAL],MATCH(,INDIRECT(ADDRESS(ROW(NOTA[TANGGAL]),COLUMN(NOTA[TANGGAL]))&amp;":"&amp;ADDRESS(ROW(),COLUMN(NOTA[TANGGAL]))),-1)))</f>
        <v>45337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2</v>
      </c>
      <c r="AN19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247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72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39</v>
      </c>
      <c r="E193" s="46"/>
      <c r="F193" s="37"/>
      <c r="G193" s="37"/>
      <c r="H193" s="47"/>
      <c r="I193" s="37"/>
      <c r="J193" s="39"/>
      <c r="K193" s="37">
        <v>0</v>
      </c>
      <c r="L193" s="37" t="s">
        <v>325</v>
      </c>
      <c r="M193" s="40">
        <v>1</v>
      </c>
      <c r="N193" s="38">
        <v>72</v>
      </c>
      <c r="O193" s="37" t="s">
        <v>113</v>
      </c>
      <c r="P193" s="41">
        <v>15800</v>
      </c>
      <c r="Q193" s="42"/>
      <c r="R193" s="48"/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1137600</v>
      </c>
      <c r="Y193" s="50">
        <f>IF(NOTA[[#This Row],[JUMLAH]]="","",NOTA[[#This Row],[JUMLAH]]*NOTA[[#This Row],[DISC 1]])</f>
        <v>142200</v>
      </c>
      <c r="Z193" s="50">
        <f>IF(NOTA[[#This Row],[JUMLAH]]="","",(NOTA[[#This Row],[JUMLAH]]-NOTA[[#This Row],[DISC 1-]])*NOTA[[#This Row],[DISC 2]])</f>
        <v>49770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191970</v>
      </c>
      <c r="AC193" s="50">
        <f>IF(NOTA[[#This Row],[JUMLAH]]="","",NOTA[[#This Row],[JUMLAH]]-NOTA[[#This Row],[DISC]])</f>
        <v>945630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3" s="50">
        <f>IF(OR(NOTA[[#This Row],[QTY]]="",NOTA[[#This Row],[HARGA SATUAN]]="",),"",NOTA[[#This Row],[QTY]]*NOTA[[#This Row],[HARGA SATUAN]])</f>
        <v>1137600</v>
      </c>
      <c r="AI193" s="39">
        <f ca="1">IF(NOTA[ID_H]="","",INDEX(NOTA[TANGGAL],MATCH(,INDIRECT(ADDRESS(ROW(NOTA[TANGGAL]),COLUMN(NOTA[TANGGAL]))&amp;":"&amp;ADDRESS(ROW(),COLUMN(NOTA[TANGGAL]))),-1)))</f>
        <v>45337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2</v>
      </c>
      <c r="AN193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236</v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>72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39</v>
      </c>
      <c r="E194" s="46"/>
      <c r="F194" s="37"/>
      <c r="G194" s="37"/>
      <c r="H194" s="47"/>
      <c r="I194" s="37"/>
      <c r="J194" s="39"/>
      <c r="K194" s="37">
        <v>0</v>
      </c>
      <c r="L194" s="37" t="s">
        <v>326</v>
      </c>
      <c r="M194" s="40">
        <v>1</v>
      </c>
      <c r="N194" s="38">
        <v>72</v>
      </c>
      <c r="O194" s="37" t="s">
        <v>113</v>
      </c>
      <c r="P194" s="41">
        <v>15800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1137600</v>
      </c>
      <c r="Y194" s="50">
        <f>IF(NOTA[[#This Row],[JUMLAH]]="","",NOTA[[#This Row],[JUMLAH]]*NOTA[[#This Row],[DISC 1]])</f>
        <v>142200</v>
      </c>
      <c r="Z194" s="50">
        <f>IF(NOTA[[#This Row],[JUMLAH]]="","",(NOTA[[#This Row],[JUMLAH]]-NOTA[[#This Row],[DISC 1-]])*NOTA[[#This Row],[DISC 2]])</f>
        <v>49770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191970</v>
      </c>
      <c r="AC194" s="50">
        <f>IF(NOTA[[#This Row],[JUMLAH]]="","",NOTA[[#This Row],[JUMLAH]]-NOTA[[#This Row],[DISC]])</f>
        <v>945630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4" s="50">
        <f>IF(OR(NOTA[[#This Row],[QTY]]="",NOTA[[#This Row],[HARGA SATUAN]]="",),"",NOTA[[#This Row],[QTY]]*NOTA[[#This Row],[HARGA SATUAN]])</f>
        <v>1137600</v>
      </c>
      <c r="AI194" s="39">
        <f ca="1">IF(NOTA[ID_H]="","",INDEX(NOTA[TANGGAL],MATCH(,INDIRECT(ADDRESS(ROW(NOTA[TANGGAL]),COLUMN(NOTA[TANGGAL]))&amp;":"&amp;ADDRESS(ROW(),COLUMN(NOTA[TANGGAL]))),-1)))</f>
        <v>45337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2</v>
      </c>
      <c r="AN194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233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72 PCS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39</v>
      </c>
      <c r="E195" s="46"/>
      <c r="F195" s="37"/>
      <c r="G195" s="37"/>
      <c r="H195" s="47"/>
      <c r="I195" s="37"/>
      <c r="J195" s="39"/>
      <c r="K195" s="37">
        <v>0</v>
      </c>
      <c r="L195" s="37" t="s">
        <v>327</v>
      </c>
      <c r="M195" s="40">
        <v>1</v>
      </c>
      <c r="N195" s="38">
        <v>72</v>
      </c>
      <c r="O195" s="37" t="s">
        <v>113</v>
      </c>
      <c r="P195" s="41">
        <v>15800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1137600</v>
      </c>
      <c r="Y195" s="50">
        <f>IF(NOTA[[#This Row],[JUMLAH]]="","",NOTA[[#This Row],[JUMLAH]]*NOTA[[#This Row],[DISC 1]])</f>
        <v>142200</v>
      </c>
      <c r="Z195" s="50">
        <f>IF(NOTA[[#This Row],[JUMLAH]]="","",(NOTA[[#This Row],[JUMLAH]]-NOTA[[#This Row],[DISC 1-]])*NOTA[[#This Row],[DISC 2]])</f>
        <v>49770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191970</v>
      </c>
      <c r="AC195" s="50">
        <f>IF(NOTA[[#This Row],[JUMLAH]]="","",NOTA[[#This Row],[JUMLAH]]-NOTA[[#This Row],[DISC]])</f>
        <v>945630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5" s="50">
        <f>IF(OR(NOTA[[#This Row],[QTY]]="",NOTA[[#This Row],[HARGA SATUAN]]="",),"",NOTA[[#This Row],[QTY]]*NOTA[[#This Row],[HARGA SATUAN]])</f>
        <v>1137600</v>
      </c>
      <c r="AI195" s="39">
        <f ca="1">IF(NOTA[ID_H]="","",INDEX(NOTA[TANGGAL],MATCH(,INDIRECT(ADDRESS(ROW(NOTA[TANGGAL]),COLUMN(NOTA[TANGGAL]))&amp;":"&amp;ADDRESS(ROW(),COLUMN(NOTA[TANGGAL]))),-1)))</f>
        <v>45337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2</v>
      </c>
      <c r="AN195" s="38" t="str">
        <f>LOWER(SUBSTITUTE(SUBSTITUTE(SUBSTITUTE(SUBSTITUTE(SUBSTITUTE(SUBSTITUTE(SUBSTITUTE(SUBSTITUTE(SUBSTITUTE(NOTA[NAMA BARANG]," ",),".",""),"-",""),"(",""),")",""),",",""),"/",""),"""",""),"+",""))</f>
        <v>bindera5tsat521jku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bindera5tsat521jku11376000.1250.05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bindera5tsat521jku11376000.1250.05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229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72 PCS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bindera5tsat521jku72pcsartomoro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39</v>
      </c>
      <c r="E196" s="46"/>
      <c r="F196" s="37"/>
      <c r="G196" s="37"/>
      <c r="H196" s="47"/>
      <c r="I196" s="37"/>
      <c r="J196" s="39"/>
      <c r="K196" s="37">
        <v>0</v>
      </c>
      <c r="L196" s="37" t="s">
        <v>328</v>
      </c>
      <c r="M196" s="40">
        <v>1</v>
      </c>
      <c r="N196" s="38">
        <v>72</v>
      </c>
      <c r="O196" s="37" t="s">
        <v>113</v>
      </c>
      <c r="P196" s="41">
        <v>15800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1137600</v>
      </c>
      <c r="Y196" s="50">
        <f>IF(NOTA[[#This Row],[JUMLAH]]="","",NOTA[[#This Row],[JUMLAH]]*NOTA[[#This Row],[DISC 1]])</f>
        <v>142200</v>
      </c>
      <c r="Z196" s="50">
        <f>IF(NOTA[[#This Row],[JUMLAH]]="","",(NOTA[[#This Row],[JUMLAH]]-NOTA[[#This Row],[DISC 1-]])*NOTA[[#This Row],[DISC 2]])</f>
        <v>49770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191970</v>
      </c>
      <c r="AC196" s="50">
        <f>IF(NOTA[[#This Row],[JUMLAH]]="","",NOTA[[#This Row],[JUMLAH]]-NOTA[[#This Row],[DISC]])</f>
        <v>945630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6" s="50">
        <f>IF(OR(NOTA[[#This Row],[QTY]]="",NOTA[[#This Row],[HARGA SATUAN]]="",),"",NOTA[[#This Row],[QTY]]*NOTA[[#This Row],[HARGA SATUAN]])</f>
        <v>1137600</v>
      </c>
      <c r="AI196" s="39">
        <f ca="1">IF(NOTA[ID_H]="","",INDEX(NOTA[TANGGAL],MATCH(,INDIRECT(ADDRESS(ROW(NOTA[TANGGAL]),COLUMN(NOTA[TANGGAL]))&amp;":"&amp;ADDRESS(ROW(),COLUMN(NOTA[TANGGAL]))),-1)))</f>
        <v>45337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2</v>
      </c>
      <c r="AN19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243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72 PCS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39</v>
      </c>
      <c r="E197" s="46"/>
      <c r="F197" s="37"/>
      <c r="G197" s="37"/>
      <c r="H197" s="47"/>
      <c r="I197" s="37"/>
      <c r="J197" s="39"/>
      <c r="K197" s="37">
        <v>0</v>
      </c>
      <c r="L197" s="37" t="s">
        <v>332</v>
      </c>
      <c r="M197" s="40"/>
      <c r="N197" s="38">
        <v>36</v>
      </c>
      <c r="O197" s="37" t="s">
        <v>113</v>
      </c>
      <c r="P197" s="41">
        <v>15800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568800</v>
      </c>
      <c r="Y197" s="50">
        <f>IF(NOTA[[#This Row],[JUMLAH]]="","",NOTA[[#This Row],[JUMLAH]]*NOTA[[#This Row],[DISC 1]])</f>
        <v>71100</v>
      </c>
      <c r="Z197" s="50">
        <f>IF(NOTA[[#This Row],[JUMLAH]]="","",(NOTA[[#This Row],[JUMLAH]]-NOTA[[#This Row],[DISC 1-]])*NOTA[[#This Row],[DISC 2]])</f>
        <v>24885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95985</v>
      </c>
      <c r="AC197" s="50">
        <f>IF(NOTA[[#This Row],[JUMLAH]]="","",NOTA[[#This Row],[JUMLAH]]-NOTA[[#This Row],[DISC]])</f>
        <v>472815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7" s="50">
        <f>IF(OR(NOTA[[#This Row],[QTY]]="",NOTA[[#This Row],[HARGA SATUAN]]="",),"",NOTA[[#This Row],[QTY]]*NOTA[[#This Row],[HARGA SATUAN]])</f>
        <v>568800</v>
      </c>
      <c r="AI197" s="39">
        <f ca="1">IF(NOTA[ID_H]="","",INDEX(NOTA[TANGGAL],MATCH(,INDIRECT(ADDRESS(ROW(NOTA[TANGGAL]),COLUMN(NOTA[TANGGAL]))&amp;":"&amp;ADDRESS(ROW(),COLUMN(NOTA[TANGGAL]))),-1)))</f>
        <v>45337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2</v>
      </c>
      <c r="AN197" s="38" t="str">
        <f>LOWER(SUBSTITUTE(SUBSTITUTE(SUBSTITUTE(SUBSTITUTE(SUBSTITUTE(SUBSTITUTE(SUBSTITUTE(SUBSTITUTE(SUBSTITUTE(NOTA[NAMA BARANG]," ",),".",""),"-",""),"(",""),")",""),",",""),"/",""),"""",""),"+",""))</f>
        <v>bindera5tsvy522voyagetotheseajkf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bindera5tsvy522voyagetotheseajkf5688000.1250.05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bindera5tsvy522voyagetotheseajkf158000.1250.05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e">
        <f>IF(NOTA[[#This Row],[CONCAT1]]="","",MATCH(NOTA[[#This Row],[CONCAT1]],[3]!db[NB NOTA_C],0))</f>
        <v>#N/A</v>
      </c>
      <c r="AT197" s="38" t="str">
        <f>IF(NOTA[[#This Row],[QTY/ CTN]]="","",TRUE)</f>
        <v/>
      </c>
      <c r="AU197" s="38" t="e">
        <f ca="1">IF(NOTA[[#This Row],[ID_H]]="","",IF(NOTA[[#This Row],[Column3]]=TRUE,NOTA[[#This Row],[QTY/ CTN]],INDEX([3]!db[QTY/ CTN],NOTA[[#This Row],[//DB]])))</f>
        <v>#N/A</v>
      </c>
      <c r="AV19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7" s="38" t="e">
        <f ca="1">IF(NOTA[[#This Row],[ID_H]]="","",MATCH(NOTA[[#This Row],[NB NOTA_C_QTY]],[4]!db[NB NOTA_C_QTY+F],0))</f>
        <v>#N/A</v>
      </c>
      <c r="AX197" s="53" t="e">
        <f ca="1">IF(NOTA[[#This Row],[NB NOTA_C_QTY]]="","",ROW()-2)</f>
        <v>#N/A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39</v>
      </c>
      <c r="E198" s="46"/>
      <c r="F198" s="37"/>
      <c r="G198" s="37"/>
      <c r="H198" s="47"/>
      <c r="I198" s="37"/>
      <c r="J198" s="39"/>
      <c r="K198" s="37">
        <v>0</v>
      </c>
      <c r="L198" s="37" t="s">
        <v>329</v>
      </c>
      <c r="M198" s="40"/>
      <c r="N198" s="38">
        <v>36</v>
      </c>
      <c r="O198" s="37" t="s">
        <v>113</v>
      </c>
      <c r="P198" s="41">
        <v>15800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568800</v>
      </c>
      <c r="Y198" s="50">
        <f>IF(NOTA[[#This Row],[JUMLAH]]="","",NOTA[[#This Row],[JUMLAH]]*NOTA[[#This Row],[DISC 1]])</f>
        <v>71100</v>
      </c>
      <c r="Z198" s="50">
        <f>IF(NOTA[[#This Row],[JUMLAH]]="","",(NOTA[[#This Row],[JUMLAH]]-NOTA[[#This Row],[DISC 1-]])*NOTA[[#This Row],[DISC 2]])</f>
        <v>24885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95985</v>
      </c>
      <c r="AC198" s="50">
        <f>IF(NOTA[[#This Row],[JUMLAH]]="","",NOTA[[#This Row],[JUMLAH]]-NOTA[[#This Row],[DISC]])</f>
        <v>472815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8" s="50">
        <f>IF(OR(NOTA[[#This Row],[QTY]]="",NOTA[[#This Row],[HARGA SATUAN]]="",),"",NOTA[[#This Row],[QTY]]*NOTA[[#This Row],[HARGA SATUAN]])</f>
        <v>568800</v>
      </c>
      <c r="AI198" s="39">
        <f ca="1">IF(NOTA[ID_H]="","",INDEX(NOTA[TANGGAL],MATCH(,INDIRECT(ADDRESS(ROW(NOTA[TANGGAL]),COLUMN(NOTA[TANGGAL]))&amp;":"&amp;ADDRESS(ROW(),COLUMN(NOTA[TANGGAL]))),-1)))</f>
        <v>45337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2</v>
      </c>
      <c r="AN198" s="38" t="str">
        <f>LOWER(SUBSTITUTE(SUBSTITUTE(SUBSTITUTE(SUBSTITUTE(SUBSTITUTE(SUBSTITUTE(SUBSTITUTE(SUBSTITUTE(SUBSTITUTE(NOTA[NAMA BARANG]," ",),".",""),"-",""),"(",""),")",""),",",""),"/",""),"""",""),"+",""))</f>
        <v>bindera5tssd523sweetdayjkf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bindera5tssd523sweetdayjkf5688000.1250.05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bindera5tssd523sweetdayjkf158000.1250.05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e">
        <f>IF(NOTA[[#This Row],[CONCAT1]]="","",MATCH(NOTA[[#This Row],[CONCAT1]],[3]!db[NB NOTA_C],0))</f>
        <v>#N/A</v>
      </c>
      <c r="AT198" s="38" t="str">
        <f>IF(NOTA[[#This Row],[QTY/ CTN]]="","",TRUE)</f>
        <v/>
      </c>
      <c r="AU198" s="38" t="e">
        <f ca="1">IF(NOTA[[#This Row],[ID_H]]="","",IF(NOTA[[#This Row],[Column3]]=TRUE,NOTA[[#This Row],[QTY/ CTN]],INDEX([3]!db[QTY/ CTN],NOTA[[#This Row],[//DB]])))</f>
        <v>#N/A</v>
      </c>
      <c r="AV1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8" s="38" t="e">
        <f ca="1">IF(NOTA[[#This Row],[ID_H]]="","",MATCH(NOTA[[#This Row],[NB NOTA_C_QTY]],[4]!db[NB NOTA_C_QTY+F],0))</f>
        <v>#N/A</v>
      </c>
      <c r="AX198" s="53" t="e">
        <f ca="1">IF(NOTA[[#This Row],[NB NOTA_C_QTY]]="","",ROW()-2)</f>
        <v>#N/A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39</v>
      </c>
      <c r="E199" s="46"/>
      <c r="F199" s="37"/>
      <c r="G199" s="37"/>
      <c r="H199" s="47"/>
      <c r="I199" s="37"/>
      <c r="J199" s="39"/>
      <c r="K199" s="37">
        <v>0</v>
      </c>
      <c r="L199" s="37" t="s">
        <v>330</v>
      </c>
      <c r="M199" s="40"/>
      <c r="N199" s="38">
        <v>36</v>
      </c>
      <c r="O199" s="37" t="s">
        <v>113</v>
      </c>
      <c r="P199" s="41">
        <v>15800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568800</v>
      </c>
      <c r="Y199" s="50">
        <f>IF(NOTA[[#This Row],[JUMLAH]]="","",NOTA[[#This Row],[JUMLAH]]*NOTA[[#This Row],[DISC 1]])</f>
        <v>71100</v>
      </c>
      <c r="Z199" s="50">
        <f>IF(NOTA[[#This Row],[JUMLAH]]="","",(NOTA[[#This Row],[JUMLAH]]-NOTA[[#This Row],[DISC 1-]])*NOTA[[#This Row],[DISC 2]])</f>
        <v>24885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95985</v>
      </c>
      <c r="AC199" s="50">
        <f>IF(NOTA[[#This Row],[JUMLAH]]="","",NOTA[[#This Row],[JUMLAH]]-NOTA[[#This Row],[DISC]])</f>
        <v>472815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9" s="50">
        <f>IF(OR(NOTA[[#This Row],[QTY]]="",NOTA[[#This Row],[HARGA SATUAN]]="",),"",NOTA[[#This Row],[QTY]]*NOTA[[#This Row],[HARGA SATUAN]])</f>
        <v>568800</v>
      </c>
      <c r="AI199" s="39">
        <f ca="1">IF(NOTA[ID_H]="","",INDEX(NOTA[TANGGAL],MATCH(,INDIRECT(ADDRESS(ROW(NOTA[TANGGAL]),COLUMN(NOTA[TANGGAL]))&amp;":"&amp;ADDRESS(ROW(),COLUMN(NOTA[TANGGAL]))),-1)))</f>
        <v>45337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2</v>
      </c>
      <c r="AN199" s="38" t="str">
        <f>LOWER(SUBSTITUTE(SUBSTITUTE(SUBSTITUTE(SUBSTITUTE(SUBSTITUTE(SUBSTITUTE(SUBSTITUTE(SUBSTITUTE(SUBSTITUTE(NOTA[NAMA BARANG]," ",),".",""),"-",""),"(",""),")",""),",",""),"/",""),"""",""),"+",""))</f>
        <v>bindera5tssd524animalcakejkf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bindera5tssd524animalcakejkf5688000.1250.05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bindera5tssd524animalcakejkf158000.1250.05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e">
        <f>IF(NOTA[[#This Row],[CONCAT1]]="","",MATCH(NOTA[[#This Row],[CONCAT1]],[3]!db[NB NOTA_C],0))</f>
        <v>#N/A</v>
      </c>
      <c r="AT199" s="38" t="str">
        <f>IF(NOTA[[#This Row],[QTY/ CTN]]="","",TRUE)</f>
        <v/>
      </c>
      <c r="AU199" s="38" t="e">
        <f ca="1">IF(NOTA[[#This Row],[ID_H]]="","",IF(NOTA[[#This Row],[Column3]]=TRUE,NOTA[[#This Row],[QTY/ CTN]],INDEX([3]!db[QTY/ CTN],NOTA[[#This Row],[//DB]])))</f>
        <v>#N/A</v>
      </c>
      <c r="AV1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9" s="38" t="e">
        <f ca="1">IF(NOTA[[#This Row],[ID_H]]="","",MATCH(NOTA[[#This Row],[NB NOTA_C_QTY]],[4]!db[NB NOTA_C_QTY+F],0))</f>
        <v>#N/A</v>
      </c>
      <c r="AX199" s="53" t="e">
        <f ca="1">IF(NOTA[[#This Row],[NB NOTA_C_QTY]]="","",ROW()-2)</f>
        <v>#N/A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39</v>
      </c>
      <c r="E200" s="46"/>
      <c r="F200" s="37"/>
      <c r="G200" s="37"/>
      <c r="H200" s="47"/>
      <c r="I200" s="37"/>
      <c r="J200" s="39"/>
      <c r="K200" s="37">
        <v>0</v>
      </c>
      <c r="L200" s="37" t="s">
        <v>331</v>
      </c>
      <c r="M200" s="40"/>
      <c r="N200" s="38">
        <v>36</v>
      </c>
      <c r="O200" s="37" t="s">
        <v>113</v>
      </c>
      <c r="P200" s="41">
        <v>15800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568800</v>
      </c>
      <c r="Y200" s="50">
        <f>IF(NOTA[[#This Row],[JUMLAH]]="","",NOTA[[#This Row],[JUMLAH]]*NOTA[[#This Row],[DISC 1]])</f>
        <v>71100</v>
      </c>
      <c r="Z200" s="50">
        <f>IF(NOTA[[#This Row],[JUMLAH]]="","",(NOTA[[#This Row],[JUMLAH]]-NOTA[[#This Row],[DISC 1-]])*NOTA[[#This Row],[DISC 2]])</f>
        <v>24885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95985</v>
      </c>
      <c r="AC200" s="50">
        <f>IF(NOTA[[#This Row],[JUMLAH]]="","",NOTA[[#This Row],[JUMLAH]]-NOTA[[#This Row],[DISC]])</f>
        <v>472815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2324295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11449305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0" s="50">
        <f>IF(OR(NOTA[[#This Row],[QTY]]="",NOTA[[#This Row],[HARGA SATUAN]]="",),"",NOTA[[#This Row],[QTY]]*NOTA[[#This Row],[HARGA SATUAN]])</f>
        <v>568800</v>
      </c>
      <c r="AI200" s="39">
        <f ca="1">IF(NOTA[ID_H]="","",INDEX(NOTA[TANGGAL],MATCH(,INDIRECT(ADDRESS(ROW(NOTA[TANGGAL]),COLUMN(NOTA[TANGGAL]))&amp;":"&amp;ADDRESS(ROW(),COLUMN(NOTA[TANGGAL]))),-1)))</f>
        <v>45337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2</v>
      </c>
      <c r="AN200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227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72 PCS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19.5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DUT_1502_24H-2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40</v>
      </c>
      <c r="E202" s="46"/>
      <c r="F202" s="37" t="s">
        <v>240</v>
      </c>
      <c r="G202" s="37" t="s">
        <v>109</v>
      </c>
      <c r="H202" s="47" t="s">
        <v>333</v>
      </c>
      <c r="I202" s="37"/>
      <c r="J202" s="39">
        <v>45329</v>
      </c>
      <c r="K202" s="37">
        <v>3</v>
      </c>
      <c r="L202" s="37" t="s">
        <v>334</v>
      </c>
      <c r="M202" s="40">
        <v>5</v>
      </c>
      <c r="N202" s="38">
        <v>480</v>
      </c>
      <c r="O202" s="37" t="s">
        <v>110</v>
      </c>
      <c r="P202" s="41">
        <v>26500</v>
      </c>
      <c r="Q202" s="42"/>
      <c r="R202" s="48" t="s">
        <v>248</v>
      </c>
      <c r="S202" s="49">
        <v>0.03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12720000</v>
      </c>
      <c r="Y202" s="50">
        <f>IF(NOTA[[#This Row],[JUMLAH]]="","",NOTA[[#This Row],[JUMLAH]]*NOTA[[#This Row],[DISC 1]])</f>
        <v>381600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381600</v>
      </c>
      <c r="AC202" s="50">
        <f>IF(NOTA[[#This Row],[JUMLAH]]="","",NOTA[[#This Row],[JUMLAH]]-NOTA[[#This Row],[DISC]])</f>
        <v>12338400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2" s="50">
        <f>IF(OR(NOTA[[#This Row],[QTY]]="",NOTA[[#This Row],[HARGA SATUAN]]="",),"",NOTA[[#This Row],[QTY]]*NOTA[[#This Row],[HARGA SATUAN]])</f>
        <v>12720000</v>
      </c>
      <c r="AI202" s="39">
        <f ca="1">IF(NOTA[ID_H]="","",INDEX(NOTA[TANGGAL],MATCH(,INDIRECT(ADDRESS(ROW(NOTA[TANGGAL]),COLUMN(NOTA[TANGGAL]))&amp;":"&amp;ADDRESS(ROW(),COLUMN(NOTA[TANGGAL]))),-1)))</f>
        <v>45337</v>
      </c>
      <c r="AJ202" s="41" t="str">
        <f ca="1">IF(NOTA[[#This Row],[NAMA BARANG]]="","",INDEX(NOTA[SUPPLIER],MATCH(,INDIRECT(ADDRESS(ROW(NOTA[ID]),COLUMN(NOTA[ID]))&amp;":"&amp;ADDRESS(ROW(),COLUMN(NOTA[ID]))),-1)))</f>
        <v>DUTA BUANA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2</v>
      </c>
      <c r="AN202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BUANAUNTANAHM/028/02-24H45329ballpengeltf1190br03mmhightech</v>
      </c>
      <c r="AR202" s="38" t="e">
        <f>IF(NOTA[[#This Row],[CONCAT4]]="","",_xlfn.IFNA(MATCH(NOTA[[#This Row],[CONCAT4]],[2]!RAW[CONCAT_H],0),FALSE))</f>
        <v>#REF!</v>
      </c>
      <c r="AS202" s="38">
        <f>IF(NOTA[[#This Row],[CONCAT1]]="","",MATCH(NOTA[[#This Row],[CONCAT1]],[3]!db[NB NOTA_C],0))</f>
        <v>148</v>
      </c>
      <c r="AT202" s="38" t="b">
        <f>IF(NOTA[[#This Row],[QTY/ CTN]]="","",TRUE)</f>
        <v>1</v>
      </c>
      <c r="AU202" s="38" t="str">
        <f ca="1">IF(NOTA[[#This Row],[ID_H]]="","",IF(NOTA[[#This Row],[Column3]]=TRUE,NOTA[[#This Row],[QTY/ CTN]],INDEX([3]!db[QTY/ CTN],NOTA[[#This Row],[//DB]])))</f>
        <v>96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/>
      <c r="G203" s="37"/>
      <c r="H203" s="47"/>
      <c r="I203" s="37"/>
      <c r="J203" s="39"/>
      <c r="K203" s="37">
        <v>3</v>
      </c>
      <c r="L203" s="37" t="s">
        <v>335</v>
      </c>
      <c r="M203" s="40">
        <v>5</v>
      </c>
      <c r="N203" s="38">
        <v>480</v>
      </c>
      <c r="O203" s="37" t="s">
        <v>110</v>
      </c>
      <c r="P203" s="41">
        <v>26500</v>
      </c>
      <c r="Q203" s="42"/>
      <c r="R203" s="48" t="s">
        <v>248</v>
      </c>
      <c r="S203" s="49">
        <v>0.03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12720000</v>
      </c>
      <c r="Y203" s="50">
        <f>IF(NOTA[[#This Row],[JUMLAH]]="","",NOTA[[#This Row],[JUMLAH]]*NOTA[[#This Row],[DISC 1]])</f>
        <v>381600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381600</v>
      </c>
      <c r="AC203" s="50">
        <f>IF(NOTA[[#This Row],[JUMLAH]]="","",NOTA[[#This Row],[JUMLAH]]-NOTA[[#This Row],[DISC]])</f>
        <v>12338400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763200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24676800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3" s="50">
        <f>IF(OR(NOTA[[#This Row],[QTY]]="",NOTA[[#This Row],[HARGA SATUAN]]="",),"",NOTA[[#This Row],[QTY]]*NOTA[[#This Row],[HARGA SATUAN]])</f>
        <v>12720000</v>
      </c>
      <c r="AI203" s="39">
        <f ca="1">IF(NOTA[ID_H]="","",INDEX(NOTA[TANGGAL],MATCH(,INDIRECT(ADDRESS(ROW(NOTA[TANGGAL]),COLUMN(NOTA[TANGGAL]))&amp;":"&amp;ADDRESS(ROW(),COLUMN(NOTA[TANGGAL]))),-1)))</f>
        <v>45337</v>
      </c>
      <c r="AJ203" s="41" t="str">
        <f ca="1">IF(NOTA[[#This Row],[NAMA BARANG]]="","",INDEX(NOTA[SUPPLIER],MATCH(,INDIRECT(ADDRESS(ROW(NOTA[ID]),COLUMN(NOTA[ID]))&amp;":"&amp;ADDRESS(ROW(),COLUMN(NOTA[ID]))),-1)))</f>
        <v>DUTA BUANA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2</v>
      </c>
      <c r="AN203" s="38" t="str">
        <f>LOWER(SUBSTITUTE(SUBSTITUTE(SUBSTITUTE(SUBSTITUTE(SUBSTITUTE(SUBSTITUTE(SUBSTITUTE(SUBSTITUTE(SUBSTITUTE(NOTA[NAMA BARANG]," ",),".",""),"-",""),"(",""),")",""),",",""),"/",""),"""",""),"+",""))</f>
        <v>ballpengeltf1190htm0mmhightech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ballpengeltf1190htm0mmhightech25440000.03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ballpengeltf1190htm0mmhightech25440000.03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96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ballpengeltf1190htm0mmhightech96lsnuntana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CAH_1502_860-1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41</v>
      </c>
      <c r="E205" s="46"/>
      <c r="F205" s="37" t="s">
        <v>336</v>
      </c>
      <c r="G205" s="37" t="s">
        <v>109</v>
      </c>
      <c r="H205" s="47" t="s">
        <v>337</v>
      </c>
      <c r="I205" s="37"/>
      <c r="J205" s="39">
        <v>45337</v>
      </c>
      <c r="K205" s="37"/>
      <c r="L205" s="37" t="s">
        <v>338</v>
      </c>
      <c r="M205" s="40">
        <v>3</v>
      </c>
      <c r="N205" s="38">
        <v>576</v>
      </c>
      <c r="O205" s="37" t="s">
        <v>110</v>
      </c>
      <c r="P205" s="41">
        <v>10500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6048000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6048000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05" s="50">
        <f>IF(OR(NOTA[[#This Row],[QTY]]="",NOTA[[#This Row],[HARGA SATUAN]]="",),"",NOTA[[#This Row],[QTY]]*NOTA[[#This Row],[HARGA SATUAN]])</f>
        <v>6048000</v>
      </c>
      <c r="AI205" s="39">
        <f ca="1">IF(NOTA[ID_H]="","",INDEX(NOTA[TANGGAL],MATCH(,INDIRECT(ADDRESS(ROW(NOTA[TANGGAL]),COLUMN(NOTA[TANGGAL]))&amp;":"&amp;ADDRESS(ROW(),COLUMN(NOTA[TANGGAL]))),-1)))</f>
        <v>45337</v>
      </c>
      <c r="AJ205" s="41" t="str">
        <f ca="1">IF(NOTA[[#This Row],[NAMA BARANG]]="","",INDEX(NOTA[SUPPLIER],MATCH(,INDIRECT(ADDRESS(ROW(NOTA[ID]),COLUMN(NOTA[ID]))&amp;":"&amp;ADDRESS(ROW(),COLUMN(NOTA[ID]))),-1)))</f>
        <v>CAHAYA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2</v>
      </c>
      <c r="AN205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CAHAYAUNTANAY12786045337bolpgelhy1020zuixuaht</v>
      </c>
      <c r="AR205" s="38" t="e">
        <f>IF(NOTA[[#This Row],[CONCAT4]]="","",_xlfn.IFNA(MATCH(NOTA[[#This Row],[CONCAT4]],[2]!RAW[CONCAT_H],0),FALSE))</f>
        <v>#REF!</v>
      </c>
      <c r="AS205" s="38" t="e">
        <f>IF(NOTA[[#This Row],[CONCAT1]]="","",MATCH(NOTA[[#This Row],[CONCAT1]],[3]!db[NB NOTA_C],0))</f>
        <v>#N/A</v>
      </c>
      <c r="AT205" s="38" t="str">
        <f>IF(NOTA[[#This Row],[QTY/ CTN]]="","",TRUE)</f>
        <v/>
      </c>
      <c r="AU205" s="38" t="e">
        <f ca="1">IF(NOTA[[#This Row],[ID_H]]="","",IF(NOTA[[#This Row],[Column3]]=TRUE,NOTA[[#This Row],[QTY/ CTN]],INDEX([3]!db[QTY/ CTN],NOTA[[#This Row],[//DB]])))</f>
        <v>#N/A</v>
      </c>
      <c r="AV2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5" s="38" t="e">
        <f ca="1">IF(NOTA[[#This Row],[ID_H]]="","",MATCH(NOTA[[#This Row],[NB NOTA_C_QTY]],[4]!db[NB NOTA_C_QTY+F],0))</f>
        <v>#N/A</v>
      </c>
      <c r="AX205" s="53" t="e">
        <f ca="1">IF(NOTA[[#This Row],[NB NOTA_C_QTY]]="","",ROW()-2)</f>
        <v>#N/A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COM_1502_206-2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 t="s">
        <v>112</v>
      </c>
      <c r="G207" s="37" t="s">
        <v>109</v>
      </c>
      <c r="H207" s="47" t="s">
        <v>339</v>
      </c>
      <c r="I207" s="37"/>
      <c r="J207" s="39">
        <v>45337</v>
      </c>
      <c r="K207" s="37"/>
      <c r="L207" s="37" t="s">
        <v>140</v>
      </c>
      <c r="M207" s="40"/>
      <c r="N207" s="38">
        <v>2</v>
      </c>
      <c r="O207" s="37" t="s">
        <v>110</v>
      </c>
      <c r="P207" s="41">
        <v>180000</v>
      </c>
      <c r="Q207" s="42"/>
      <c r="R207" s="48"/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207" s="50">
        <f>IF(OR(NOTA[[#This Row],[QTY]]="",NOTA[[#This Row],[HARGA SATUAN]]="",),"",NOTA[[#This Row],[QTY]]*NOTA[[#This Row],[HARGA SATUAN]])</f>
        <v>360000</v>
      </c>
      <c r="AI207" s="39">
        <f ca="1">IF(NOTA[ID_H]="","",INDEX(NOTA[TANGGAL],MATCH(,INDIRECT(ADDRESS(ROW(NOTA[TANGGAL]),COLUMN(NOTA[TANGGAL]))&amp;":"&amp;ADDRESS(ROW(),COLUMN(NOTA[TANGGAL]))),-1)))</f>
        <v>45337</v>
      </c>
      <c r="AJ207" s="41" t="str">
        <f ca="1">IF(NOTA[[#This Row],[NAMA BARANG]]="","",INDEX(NOTA[SUPPLIER],MATCH(,INDIRECT(ADDRESS(ROW(NOTA[ID]),COLUMN(NOTA[ID]))&amp;":"&amp;ADDRESS(ROW(),COLUMN(NOTA[ID]))),-1)))</f>
        <v>COMBI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2</v>
      </c>
      <c r="AN20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COMBIUNTANA020645337docritinfinity</v>
      </c>
      <c r="AR207" s="38" t="e">
        <f>IF(NOTA[[#This Row],[CONCAT4]]="","",_xlfn.IFNA(MATCH(NOTA[[#This Row],[CONCAT4]],[2]!RAW[CONCAT_H],0),FALSE))</f>
        <v>#REF!</v>
      </c>
      <c r="AS207" s="38">
        <f>IF(NOTA[[#This Row],[CONCAT1]]="","",MATCH(NOTA[[#This Row],[CONCAT1]],[3]!db[NB NOTA_C],0))</f>
        <v>854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8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42</v>
      </c>
      <c r="E208" s="46"/>
      <c r="F208" s="37"/>
      <c r="G208" s="37"/>
      <c r="H208" s="47"/>
      <c r="I208" s="37"/>
      <c r="J208" s="39"/>
      <c r="K208" s="37"/>
      <c r="L208" s="37" t="s">
        <v>340</v>
      </c>
      <c r="M208" s="40"/>
      <c r="N208" s="38">
        <v>2</v>
      </c>
      <c r="O208" s="37" t="s">
        <v>110</v>
      </c>
      <c r="P208" s="41">
        <v>213000</v>
      </c>
      <c r="Q208" s="42"/>
      <c r="R208" s="48"/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426000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426000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786000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H208" s="50">
        <f>IF(OR(NOTA[[#This Row],[QTY]]="",NOTA[[#This Row],[HARGA SATUAN]]="",),"",NOTA[[#This Row],[QTY]]*NOTA[[#This Row],[HARGA SATUAN]])</f>
        <v>426000</v>
      </c>
      <c r="AI208" s="39">
        <f ca="1">IF(NOTA[ID_H]="","",INDEX(NOTA[TANGGAL],MATCH(,INDIRECT(ADDRESS(ROW(NOTA[TANGGAL]),COLUMN(NOTA[TANGGAL]))&amp;":"&amp;ADDRESS(ROW(),COLUMN(NOTA[TANGGAL]))),-1)))</f>
        <v>45337</v>
      </c>
      <c r="AJ208" s="41" t="str">
        <f ca="1">IF(NOTA[[#This Row],[NAMA BARANG]]="","",INDEX(NOTA[SUPPLIER],MATCH(,INDIRECT(ADDRESS(ROW(NOTA[ID]),COLUMN(NOTA[ID]))&amp;":"&amp;ADDRESS(ROW(),COLUMN(NOTA[ID]))),-1)))</f>
        <v>COMBI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2</v>
      </c>
      <c r="AN20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docritautenticdk512426000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844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8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PSM_1502_013-1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 t="s">
        <v>341</v>
      </c>
      <c r="G210" s="37" t="s">
        <v>109</v>
      </c>
      <c r="H210" s="47" t="s">
        <v>342</v>
      </c>
      <c r="I210" s="37"/>
      <c r="J210" s="39">
        <v>45335</v>
      </c>
      <c r="K210" s="37">
        <v>1</v>
      </c>
      <c r="L210" s="37" t="s">
        <v>343</v>
      </c>
      <c r="M210" s="40">
        <v>5</v>
      </c>
      <c r="N210" s="38">
        <v>720</v>
      </c>
      <c r="O210" s="37" t="s">
        <v>214</v>
      </c>
      <c r="P210" s="41">
        <v>7500</v>
      </c>
      <c r="Q210" s="42"/>
      <c r="R210" s="48" t="s">
        <v>344</v>
      </c>
      <c r="S210" s="49"/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5400000</v>
      </c>
      <c r="Y210" s="50">
        <f>IF(NOTA[[#This Row],[JUMLAH]]="","",NOTA[[#This Row],[JUMLAH]]*NOTA[[#This Row],[DISC 1]])</f>
        <v>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0</v>
      </c>
      <c r="AC210" s="50">
        <f>IF(NOTA[[#This Row],[JUMLAH]]="","",NOTA[[#This Row],[JUMLAH]]-NOTA[[#This Row],[DISC]])</f>
        <v>5400000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210" s="50">
        <f>IF(OR(NOTA[[#This Row],[QTY]]="",NOTA[[#This Row],[HARGA SATUAN]]="",),"",NOTA[[#This Row],[QTY]]*NOTA[[#This Row],[HARGA SATUAN]])</f>
        <v>5400000</v>
      </c>
      <c r="AI210" s="39">
        <f ca="1">IF(NOTA[ID_H]="","",INDEX(NOTA[TANGGAL],MATCH(,INDIRECT(ADDRESS(ROW(NOTA[TANGGAL]),COLUMN(NOTA[TANGGAL]))&amp;":"&amp;ADDRESS(ROW(),COLUMN(NOTA[TANGGAL]))),-1)))</f>
        <v>45337</v>
      </c>
      <c r="AJ210" s="41" t="str">
        <f ca="1">IF(NOTA[[#This Row],[NAMA BARANG]]="","",INDEX(NOTA[SUPPLIER],MATCH(,INDIRECT(ADDRESS(ROW(NOTA[ID]),COLUMN(NOTA[ID]))&amp;":"&amp;ADDRESS(ROW(),COLUMN(NOTA[ID]))),-1)))</f>
        <v>PSM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2</v>
      </c>
      <c r="AN210" s="38" t="str">
        <f>LOWER(SUBSTITUTE(SUBSTITUTE(SUBSTITUTE(SUBSTITUTE(SUBSTITUTE(SUBSTITUTE(SUBSTITUTE(SUBSTITUTE(SUBSTITUTE(NOTA[NAMA BARANG]," ",),".",""),"-",""),"(",""),")",""),",",""),"/",""),"""",""),"+",""))</f>
        <v>bollpenst500isi12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bollpenst500isi121080000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bollpenst500isi121080000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PSMUNTANAPSM-R240200001345335bollpenst500isi12</v>
      </c>
      <c r="AR210" s="38" t="e">
        <f>IF(NOTA[[#This Row],[CONCAT4]]="","",_xlfn.IFNA(MATCH(NOTA[[#This Row],[CONCAT4]],[2]!RAW[CONCAT_H],0),FALSE))</f>
        <v>#REF!</v>
      </c>
      <c r="AS210" s="38" t="e">
        <f>IF(NOTA[[#This Row],[CONCAT1]]="","",MATCH(NOTA[[#This Row],[CONCAT1]],[3]!db[NB NOTA_C],0))</f>
        <v>#N/A</v>
      </c>
      <c r="AT210" s="38" t="b">
        <f>IF(NOTA[[#This Row],[QTY/ CTN]]="","",TRUE)</f>
        <v>1</v>
      </c>
      <c r="AU210" s="38" t="str">
        <f ca="1">IF(NOTA[[#This Row],[ID_H]]="","",IF(NOTA[[#This Row],[Column3]]=TRUE,NOTA[[#This Row],[QTY/ CTN]],INDEX([3]!db[QTY/ CTN],NOTA[[#This Row],[//DB]])))</f>
        <v>144 PAK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bollpenst500isi12144pakuntana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SBS_1502_6B1-2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44</v>
      </c>
      <c r="E212" s="46"/>
      <c r="F212" s="37" t="s">
        <v>345</v>
      </c>
      <c r="G212" s="37" t="s">
        <v>109</v>
      </c>
      <c r="H212" s="47" t="s">
        <v>346</v>
      </c>
      <c r="I212" s="37"/>
      <c r="J212" s="39">
        <v>45327</v>
      </c>
      <c r="K212" s="37">
        <v>0</v>
      </c>
      <c r="L212" s="37" t="s">
        <v>347</v>
      </c>
      <c r="M212" s="40">
        <v>1</v>
      </c>
      <c r="N212" s="38">
        <v>120</v>
      </c>
      <c r="O212" s="37" t="s">
        <v>113</v>
      </c>
      <c r="P212" s="41">
        <v>16000</v>
      </c>
      <c r="Q212" s="42"/>
      <c r="R212" s="48" t="s">
        <v>141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1920000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1920000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2" s="50">
        <f>IF(OR(NOTA[[#This Row],[QTY]]="",NOTA[[#This Row],[HARGA SATUAN]]="",),"",NOTA[[#This Row],[QTY]]*NOTA[[#This Row],[HARGA SATUAN]])</f>
        <v>1920000</v>
      </c>
      <c r="AI212" s="39">
        <f ca="1">IF(NOTA[ID_H]="","",INDEX(NOTA[TANGGAL],MATCH(,INDIRECT(ADDRESS(ROW(NOTA[TANGGAL]),COLUMN(NOTA[TANGGAL]))&amp;":"&amp;ADDRESS(ROW(),COLUMN(NOTA[TANGGAL]))),-1)))</f>
        <v>45337</v>
      </c>
      <c r="AJ212" s="41" t="str">
        <f ca="1">IF(NOTA[[#This Row],[NAMA BARANG]]="","",INDEX(NOTA[SUPPLIER],MATCH(,INDIRECT(ADDRESS(ROW(NOTA[ID]),COLUMN(NOTA[ID]))&amp;":"&amp;ADDRESS(ROW(),COLUMN(NOTA[ID]))),-1)))</f>
        <v>SBS</v>
      </c>
      <c r="AK212" s="41" t="str">
        <f ca="1">IF(NOTA[[#This Row],[ID_H]]="","",IF(NOTA[[#This Row],[FAKTUR]]="",INDIRECT(ADDRESS(ROW()-1,COLUMN())),NOTA[[#This Row],[FAKTUR]]))</f>
        <v>UNTANA</v>
      </c>
      <c r="AL212" s="38">
        <f ca="1">IF(NOTA[[#This Row],[ID]]="","",COUNTIF(NOTA[ID_H],NOTA[[#This Row],[ID_H]]))</f>
        <v>2</v>
      </c>
      <c r="AM212" s="38">
        <f>IF(NOTA[[#This Row],[TGL.NOTA]]="",IF(NOTA[[#This Row],[SUPPLIER_H]]="","",AM211),MONTH(NOTA[[#This Row],[TGL.NOTA]]))</f>
        <v>2</v>
      </c>
      <c r="AN212" s="38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SBSUNTANAWB0106B145327pcklpy99108x215x453swbd</v>
      </c>
      <c r="AR212" s="38" t="e">
        <f>IF(NOTA[[#This Row],[CONCAT4]]="","",_xlfn.IFNA(MATCH(NOTA[[#This Row],[CONCAT4]],[2]!RAW[CONCAT_H],0),FALSE))</f>
        <v>#REF!</v>
      </c>
      <c r="AS212" s="38" t="e">
        <f>IF(NOTA[[#This Row],[CONCAT1]]="","",MATCH(NOTA[[#This Row],[CONCAT1]],[3]!db[NB NOTA_C],0))</f>
        <v>#N/A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120 PCS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pcklpy99108x215x453swbd120pcsuntana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44</v>
      </c>
      <c r="E213" s="46"/>
      <c r="F213" s="37"/>
      <c r="G213" s="37"/>
      <c r="H213" s="37"/>
      <c r="I213" s="39"/>
      <c r="J213" s="39"/>
      <c r="K213" s="37">
        <v>2</v>
      </c>
      <c r="L213" s="37" t="s">
        <v>348</v>
      </c>
      <c r="M213" s="40">
        <v>5</v>
      </c>
      <c r="N213" s="38">
        <v>720</v>
      </c>
      <c r="O213" s="37" t="s">
        <v>113</v>
      </c>
      <c r="P213" s="41">
        <v>12500</v>
      </c>
      <c r="Q213" s="42"/>
      <c r="R213" s="48" t="s">
        <v>349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9000000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9000000</v>
      </c>
      <c r="AD213" s="50"/>
      <c r="AE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10920000</v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13" s="50">
        <f>IF(OR(NOTA[[#This Row],[QTY]]="",NOTA[[#This Row],[HARGA SATUAN]]="",),"",NOTA[[#This Row],[QTY]]*NOTA[[#This Row],[HARGA SATUAN]])</f>
        <v>9000000</v>
      </c>
      <c r="AI213" s="39">
        <f ca="1">IF(NOTA[ID_H]="","",INDEX(NOTA[TANGGAL],MATCH(,INDIRECT(ADDRESS(ROW(NOTA[TANGGAL]),COLUMN(NOTA[TANGGAL]))&amp;":"&amp;ADDRESS(ROW(),COLUMN(NOTA[TANGGAL]))),-1)))</f>
        <v>45337</v>
      </c>
      <c r="AJ213" s="41" t="str">
        <f ca="1">IF(NOTA[[#This Row],[NAMA BARANG]]="","",INDEX(NOTA[SUPPLIER],MATCH(,INDIRECT(ADDRESS(ROW(NOTA[ID]),COLUMN(NOTA[ID]))&amp;":"&amp;ADDRESS(ROW(),COLUMN(NOTA[ID]))),-1)))</f>
        <v>SBS</v>
      </c>
      <c r="AK213" s="41" t="str">
        <f ca="1">IF(NOTA[[#This Row],[ID_H]]="","",IF(NOTA[[#This Row],[FAKTUR]]="",INDIRECT(ADDRESS(ROW()-1,COLUMN())),NOTA[[#This Row],[FAKTUR]]))</f>
        <v>UNTANA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2</v>
      </c>
      <c r="AN213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2368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144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GRA_1502_166-1</v>
      </c>
      <c r="C215" s="38" t="e">
        <f ca="1">IF(NOTA[[#This Row],[ID_P]]="","",MATCH(NOTA[[#This Row],[ID_P]],[1]!B_MSK[N_ID],0))</f>
        <v>#REF!</v>
      </c>
      <c r="D215" s="38">
        <f ca="1">IF(NOTA[[#This Row],[NAMA BARANG]]="","",INDEX(NOTA[ID],MATCH(,INDIRECT(ADDRESS(ROW(NOTA[ID]),COLUMN(NOTA[ID]))&amp;":"&amp;ADDRESS(ROW(),COLUMN(NOTA[ID]))),-1)))</f>
        <v>45</v>
      </c>
      <c r="E215" s="46"/>
      <c r="F215" s="37" t="s">
        <v>125</v>
      </c>
      <c r="G215" s="37" t="s">
        <v>109</v>
      </c>
      <c r="H215" s="47" t="s">
        <v>350</v>
      </c>
      <c r="I215" s="37"/>
      <c r="J215" s="39">
        <v>45331</v>
      </c>
      <c r="K215" s="37"/>
      <c r="L215" s="37" t="s">
        <v>352</v>
      </c>
      <c r="M215" s="40">
        <v>20</v>
      </c>
      <c r="N215" s="38">
        <v>1200</v>
      </c>
      <c r="O215" s="37" t="s">
        <v>110</v>
      </c>
      <c r="P215" s="41">
        <v>9000</v>
      </c>
      <c r="Q215" s="42"/>
      <c r="R215" s="48" t="s">
        <v>122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10800000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10800000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5" s="50">
        <f>IF(OR(NOTA[[#This Row],[QTY]]="",NOTA[[#This Row],[HARGA SATUAN]]="",),"",NOTA[[#This Row],[QTY]]*NOTA[[#This Row],[HARGA SATUAN]])</f>
        <v>10800000</v>
      </c>
      <c r="AI215" s="39">
        <f ca="1">IF(NOTA[ID_H]="","",INDEX(NOTA[TANGGAL],MATCH(,INDIRECT(ADDRESS(ROW(NOTA[TANGGAL]),COLUMN(NOTA[TANGGAL]))&amp;":"&amp;ADDRESS(ROW(),COLUMN(NOTA[TANGGAL]))),-1)))</f>
        <v>45337</v>
      </c>
      <c r="AJ215" s="41" t="str">
        <f ca="1">IF(NOTA[[#This Row],[NAMA BARANG]]="","",INDEX(NOTA[SUPPLIER],MATCH(,INDIRECT(ADDRESS(ROW(NOTA[ID]),COLUMN(NOTA[ID]))&amp;":"&amp;ADDRESS(ROW(),COLUMN(NOTA[ID]))),-1)))</f>
        <v>GRAFINDO</v>
      </c>
      <c r="AK215" s="41" t="str">
        <f ca="1">IF(NOTA[[#This Row],[ID_H]]="","",IF(NOTA[[#This Row],[FAKTUR]]="",INDIRECT(ADDRESS(ROW()-1,COLUMN())),NOTA[[#This Row],[FAKTUR]]))</f>
        <v>UNTANA</v>
      </c>
      <c r="AL215" s="38">
        <f ca="1">IF(NOTA[[#This Row],[ID]]="","",COUNTIF(NOTA[ID_H],NOTA[[#This Row],[ID_H]]))</f>
        <v>1</v>
      </c>
      <c r="AM215" s="38">
        <f>IF(NOTA[[#This Row],[TGL.NOTA]]="",IF(NOTA[[#This Row],[SUPPLIER_H]]="","",AM214),MONTH(NOTA[[#This Row],[TGL.NOTA]]))</f>
        <v>2</v>
      </c>
      <c r="AN215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GRAFINDOUNTANAGA-24-02-016645331maplclearhsikaac105fputih</v>
      </c>
      <c r="AR215" s="38" t="e">
        <f>IF(NOTA[[#This Row],[CONCAT4]]="","",_xlfn.IFNA(MATCH(NOTA[[#This Row],[CONCAT4]],[2]!RAW[CONCAT_H],0),FALSE))</f>
        <v>#REF!</v>
      </c>
      <c r="AS215" s="38" t="e">
        <f>IF(NOTA[[#This Row],[CONCAT1]]="","",MATCH(NOTA[[#This Row],[CONCAT1]],[3]!db[NB NOTA_C],0))</f>
        <v>#N/A</v>
      </c>
      <c r="AT215" s="38" t="b">
        <f>IF(NOTA[[#This Row],[QTY/ CTN]]="","",TRUE)</f>
        <v>1</v>
      </c>
      <c r="AU215" s="38" t="str">
        <f ca="1">IF(NOTA[[#This Row],[ID_H]]="","",IF(NOTA[[#This Row],[Column3]]=TRUE,NOTA[[#This Row],[QTY/ CTN]],INDEX([3]!db[QTY/ CTN],NOTA[[#This Row],[//DB]])))</f>
        <v>60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 t="s">
        <v>125</v>
      </c>
      <c r="G217" s="37" t="s">
        <v>109</v>
      </c>
      <c r="H217" s="47"/>
      <c r="I217" s="37" t="s">
        <v>351</v>
      </c>
      <c r="J217" s="39">
        <v>45328</v>
      </c>
      <c r="K217" s="37"/>
      <c r="L217" s="37" t="s">
        <v>352</v>
      </c>
      <c r="M217" s="40">
        <v>45</v>
      </c>
      <c r="N217" s="38">
        <v>2700</v>
      </c>
      <c r="O217" s="37" t="s">
        <v>110</v>
      </c>
      <c r="P217" s="41">
        <v>9000</v>
      </c>
      <c r="Q217" s="42"/>
      <c r="R217" s="48" t="s">
        <v>122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24300000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24300000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7" s="50">
        <f>IF(OR(NOTA[[#This Row],[QTY]]="",NOTA[[#This Row],[HARGA SATUAN]]="",),"",NOTA[[#This Row],[QTY]]*NOTA[[#This Row],[HARGA SATUAN]])</f>
        <v>24300000</v>
      </c>
      <c r="AI217" s="39">
        <f ca="1">IF(NOTA[ID_H]="","",INDEX(NOTA[TANGGAL],MATCH(,INDIRECT(ADDRESS(ROW(NOTA[TANGGAL]),COLUMN(NOTA[TANGGAL]))&amp;":"&amp;ADDRESS(ROW(),COLUMN(NOTA[TANGGAL]))),-1)))</f>
        <v>45337</v>
      </c>
      <c r="AJ217" s="41" t="str">
        <f ca="1">IF(NOTA[[#This Row],[NAMA BARANG]]="","",INDEX(NOTA[SUPPLIER],MATCH(,INDIRECT(ADDRESS(ROW(NOTA[ID]),COLUMN(NOTA[ID]))&amp;":"&amp;ADDRESS(ROW(),COLUMN(NOTA[ID]))),-1)))</f>
        <v>GRAFINDO</v>
      </c>
      <c r="AK217" s="41" t="str">
        <f ca="1">IF(NOTA[[#This Row],[ID_H]]="","",IF(NOTA[[#This Row],[FAKTUR]]="",INDIRECT(ADDRESS(ROW()-1,COLUMN())),NOTA[[#This Row],[FAKTUR]]))</f>
        <v>UNTANA</v>
      </c>
      <c r="AL217" s="38">
        <f ca="1">IF(NOTA[[#This Row],[ID]]="","",COUNTIF(NOTA[ID_H],NOTA[[#This Row],[ID_H]]))</f>
        <v>1</v>
      </c>
      <c r="AM217" s="38">
        <f>IF(NOTA[[#This Row],[TGL.NOTA]]="",IF(NOTA[[#This Row],[SUPPLIER_H]]="","",AM216),MONTH(NOTA[[#This Row],[TGL.NOTA]]))</f>
        <v>2</v>
      </c>
      <c r="AN217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GRAFINDOUNTANASJ45328maplclearhsikaac105fputih</v>
      </c>
      <c r="AR217" s="38" t="e">
        <f>IF(NOTA[[#This Row],[CONCAT4]]="","",_xlfn.IFNA(MATCH(NOTA[[#This Row],[CONCAT4]],[2]!RAW[CONCAT_H],0),FALSE))</f>
        <v>#REF!</v>
      </c>
      <c r="AS217" s="38" t="e">
        <f>IF(NOTA[[#This Row],[CONCAT1]]="","",MATCH(NOTA[[#This Row],[CONCAT1]],[3]!db[NB NOTA_C],0))</f>
        <v>#N/A</v>
      </c>
      <c r="AT217" s="38" t="b">
        <f>IF(NOTA[[#This Row],[QTY/ CTN]]="","",TRUE)</f>
        <v>1</v>
      </c>
      <c r="AU217" s="38" t="str">
        <f ca="1">IF(NOTA[[#This Row],[ID_H]]="","",IF(NOTA[[#This Row],[Column3]]=TRUE,NOTA[[#This Row],[QTY/ CTN]],INDEX([3]!db[QTY/ CTN],NOTA[[#This Row],[//DB]])))</f>
        <v>60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47</v>
      </c>
      <c r="E219" s="46"/>
      <c r="F219" s="37" t="s">
        <v>353</v>
      </c>
      <c r="G219" s="37" t="s">
        <v>109</v>
      </c>
      <c r="H219" s="47"/>
      <c r="I219" s="37" t="s">
        <v>351</v>
      </c>
      <c r="J219" s="39">
        <v>45334</v>
      </c>
      <c r="K219" s="37"/>
      <c r="L219" s="37" t="s">
        <v>352</v>
      </c>
      <c r="M219" s="40">
        <v>24</v>
      </c>
      <c r="N219" s="38">
        <v>1500</v>
      </c>
      <c r="O219" s="37" t="s">
        <v>110</v>
      </c>
      <c r="P219" s="41">
        <v>9000</v>
      </c>
      <c r="Q219" s="42"/>
      <c r="R219" s="48" t="s">
        <v>122</v>
      </c>
      <c r="S219" s="49"/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13500000</v>
      </c>
      <c r="Y219" s="50">
        <f>IF(NOTA[[#This Row],[JUMLAH]]="","",NOTA[[#This Row],[JUMLAH]]*NOTA[[#This Row],[DISC 1]])</f>
        <v>0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0</v>
      </c>
      <c r="AC219" s="50">
        <f>IF(NOTA[[#This Row],[JUMLAH]]="","",NOTA[[#This Row],[JUMLAH]]-NOTA[[#This Row],[DISC]])</f>
        <v>13500000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562500</v>
      </c>
      <c r="AH219" s="50">
        <f>IF(OR(NOTA[[#This Row],[QTY]]="",NOTA[[#This Row],[HARGA SATUAN]]="",),"",NOTA[[#This Row],[QTY]]*NOTA[[#This Row],[HARGA SATUAN]])</f>
        <v>13500000</v>
      </c>
      <c r="AI219" s="39">
        <f ca="1">IF(NOTA[ID_H]="","",INDEX(NOTA[TANGGAL],MATCH(,INDIRECT(ADDRESS(ROW(NOTA[TANGGAL]),COLUMN(NOTA[TANGGAL]))&amp;":"&amp;ADDRESS(ROW(),COLUMN(NOTA[TANGGAL]))),-1)))</f>
        <v>45337</v>
      </c>
      <c r="AJ219" s="41" t="str">
        <f ca="1">IF(NOTA[[#This Row],[NAMA BARANG]]="","",INDEX(NOTA[SUPPLIER],MATCH(,INDIRECT(ADDRESS(ROW(NOTA[ID]),COLUMN(NOTA[ID]))&amp;":"&amp;ADDRESS(ROW(),COLUMN(NOTA[ID]))),-1)))</f>
        <v>GRAFIND</v>
      </c>
      <c r="AK219" s="41" t="str">
        <f ca="1">IF(NOTA[[#This Row],[ID_H]]="","",IF(NOTA[[#This Row],[FAKTUR]]="",INDIRECT(ADDRESS(ROW()-1,COLUMN())),NOTA[[#This Row],[FAKTUR]]))</f>
        <v>UNTANA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2</v>
      </c>
      <c r="AN219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maplclearhsikaac105fputih562500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maplclearhsikaac105fputih562500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GRAFINDUNTANASJ45334maplclearhsikaac105fputih</v>
      </c>
      <c r="AR219" s="38" t="e">
        <f>IF(NOTA[[#This Row],[CONCAT4]]="","",_xlfn.IFNA(MATCH(NOTA[[#This Row],[CONCAT4]],[2]!RAW[CONCAT_H],0),FALSE))</f>
        <v>#REF!</v>
      </c>
      <c r="AS219" s="38" t="e">
        <f>IF(NOTA[[#This Row],[CONCAT1]]="","",MATCH(NOTA[[#This Row],[CONCAT1]],[3]!db[NB NOTA_C],0))</f>
        <v>#N/A</v>
      </c>
      <c r="AT219" s="38" t="b">
        <f>IF(NOTA[[#This Row],[QTY/ CTN]]="","",TRUE)</f>
        <v>1</v>
      </c>
      <c r="AU219" s="38" t="str">
        <f ca="1">IF(NOTA[[#This Row],[ID_H]]="","",IF(NOTA[[#This Row],[Column3]]=TRUE,NOTA[[#This Row],[QTY/ CTN]],INDEX([3]!db[QTY/ CTN],NOTA[[#This Row],[//DB]])))</f>
        <v>60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DBS_1502_224-6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48</v>
      </c>
      <c r="E221" s="46">
        <v>45337</v>
      </c>
      <c r="F221" s="37" t="s">
        <v>354</v>
      </c>
      <c r="G221" s="37" t="s">
        <v>109</v>
      </c>
      <c r="H221" s="47" t="s">
        <v>355</v>
      </c>
      <c r="I221" s="37"/>
      <c r="J221" s="39">
        <v>45334</v>
      </c>
      <c r="K221" s="37">
        <v>0</v>
      </c>
      <c r="L221" s="37" t="s">
        <v>356</v>
      </c>
      <c r="M221" s="40">
        <v>1</v>
      </c>
      <c r="N221" s="38">
        <v>96</v>
      </c>
      <c r="O221" s="37" t="s">
        <v>113</v>
      </c>
      <c r="P221" s="41">
        <v>29000</v>
      </c>
      <c r="Q221" s="42"/>
      <c r="R221" s="48" t="s">
        <v>242</v>
      </c>
      <c r="S221" s="49"/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2784000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2784000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1" s="50">
        <f>IF(OR(NOTA[[#This Row],[QTY]]="",NOTA[[#This Row],[HARGA SATUAN]]="",),"",NOTA[[#This Row],[QTY]]*NOTA[[#This Row],[HARGA SATUAN]])</f>
        <v>2784000</v>
      </c>
      <c r="AI221" s="39">
        <f ca="1">IF(NOTA[ID_H]="","",INDEX(NOTA[TANGGAL],MATCH(,INDIRECT(ADDRESS(ROW(NOTA[TANGGAL]),COLUMN(NOTA[TANGGAL]))&amp;":"&amp;ADDRESS(ROW(),COLUMN(NOTA[TANGGAL]))),-1)))</f>
        <v>45337</v>
      </c>
      <c r="AJ221" s="41" t="str">
        <f ca="1">IF(NOTA[[#This Row],[NAMA BARANG]]="","",INDEX(NOTA[SUPPLIER],MATCH(,INDIRECT(ADDRESS(ROW(NOTA[ID]),COLUMN(NOTA[ID]))&amp;":"&amp;ADDRESS(ROW(),COLUMN(NOTA[ID]))),-1)))</f>
        <v>DB SSTATIONERY</v>
      </c>
      <c r="AK221" s="41" t="str">
        <f ca="1">IF(NOTA[[#This Row],[ID_H]]="","",IF(NOTA[[#This Row],[FAKTUR]]="",INDIRECT(ADDRESS(ROW()-1,COLUMN())),NOTA[[#This Row],[FAKTUR]]))</f>
        <v>UNTANA</v>
      </c>
      <c r="AL221" s="38">
        <f ca="1">IF(NOTA[[#This Row],[ID]]="","",COUNTIF(NOTA[ID_H],NOTA[[#This Row],[ID_H]]))</f>
        <v>6</v>
      </c>
      <c r="AM221" s="38">
        <f>IF(NOTA[[#This Row],[TGL.NOTA]]="",IF(NOTA[[#This Row],[SUPPLIER_H]]="","",AM220),MONTH(NOTA[[#This Row],[TGL.NOTA]]))</f>
        <v>2</v>
      </c>
      <c r="AN221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DB SSTATIONERYUNTANAJUB132/2445334tppuxlg38164c</v>
      </c>
      <c r="AR221" s="38" t="e">
        <f>IF(NOTA[[#This Row],[CONCAT4]]="","",_xlfn.IFNA(MATCH(NOTA[[#This Row],[CONCAT4]],[2]!RAW[CONCAT_H],0),FALSE))</f>
        <v>#REF!</v>
      </c>
      <c r="AS221" s="38" t="e">
        <f>IF(NOTA[[#This Row],[CONCAT1]]="","",MATCH(NOTA[[#This Row],[CONCAT1]],[3]!db[NB NOTA_C],0))</f>
        <v>#N/A</v>
      </c>
      <c r="AT221" s="38" t="b">
        <f>IF(NOTA[[#This Row],[QTY/ CTN]]="","",TRUE)</f>
        <v>1</v>
      </c>
      <c r="AU221" s="38" t="str">
        <f ca="1">IF(NOTA[[#This Row],[ID_H]]="","",IF(NOTA[[#This Row],[Column3]]=TRUE,NOTA[[#This Row],[QTY/ CTN]],INDEX([3]!db[QTY/ CTN],NOTA[[#This Row],[//DB]])))</f>
        <v>96 PCS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48</v>
      </c>
      <c r="E222" s="46"/>
      <c r="F222" s="37"/>
      <c r="G222" s="37"/>
      <c r="H222" s="47"/>
      <c r="I222" s="37"/>
      <c r="J222" s="39"/>
      <c r="K222" s="37">
        <v>0</v>
      </c>
      <c r="L222" s="37" t="s">
        <v>357</v>
      </c>
      <c r="M222" s="40">
        <v>1</v>
      </c>
      <c r="N222" s="38">
        <v>96</v>
      </c>
      <c r="O222" s="37" t="s">
        <v>113</v>
      </c>
      <c r="P222" s="41">
        <v>23500</v>
      </c>
      <c r="Q222" s="42"/>
      <c r="R222" s="48" t="s">
        <v>242</v>
      </c>
      <c r="S222" s="49"/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2256000</v>
      </c>
      <c r="Y222" s="50">
        <f>IF(NOTA[[#This Row],[JUMLAH]]="","",NOTA[[#This Row],[JUMLAH]]*NOTA[[#This Row],[DISC 1]])</f>
        <v>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0</v>
      </c>
      <c r="AC222" s="50">
        <f>IF(NOTA[[#This Row],[JUMLAH]]="","",NOTA[[#This Row],[JUMLAH]]-NOTA[[#This Row],[DISC]])</f>
        <v>2256000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222" s="50">
        <f>IF(OR(NOTA[[#This Row],[QTY]]="",NOTA[[#This Row],[HARGA SATUAN]]="",),"",NOTA[[#This Row],[QTY]]*NOTA[[#This Row],[HARGA SATUAN]])</f>
        <v>2256000</v>
      </c>
      <c r="AI222" s="39">
        <f ca="1">IF(NOTA[ID_H]="","",INDEX(NOTA[TANGGAL],MATCH(,INDIRECT(ADDRESS(ROW(NOTA[TANGGAL]),COLUMN(NOTA[TANGGAL]))&amp;":"&amp;ADDRESS(ROW(),COLUMN(NOTA[TANGGAL]))),-1)))</f>
        <v>45337</v>
      </c>
      <c r="AJ222" s="41" t="str">
        <f ca="1">IF(NOTA[[#This Row],[NAMA BARANG]]="","",INDEX(NOTA[SUPPLIER],MATCH(,INDIRECT(ADDRESS(ROW(NOTA[ID]),COLUMN(NOTA[ID]))&amp;":"&amp;ADDRESS(ROW(),COLUMN(NOTA[ID]))),-1)))</f>
        <v>DB SSTATIONERY</v>
      </c>
      <c r="AK222" s="41" t="str">
        <f ca="1">IF(NOTA[[#This Row],[ID_H]]="","",IF(NOTA[[#This Row],[FAKTUR]]="",INDIRECT(ADDRESS(ROW()-1,COLUMN())),NOTA[[#This Row],[FAKTUR]]))</f>
        <v>UNTANA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2</v>
      </c>
      <c r="AN222" s="38" t="str">
        <f>LOWER(SUBSTITUTE(SUBSTITUTE(SUBSTITUTE(SUBSTITUTE(SUBSTITUTE(SUBSTITUTE(SUBSTITUTE(SUBSTITUTE(SUBSTITUTE(NOTA[NAMA BARANG]," ",),".",""),"-",""),"(",""),")",""),",",""),"/",""),"""",""),"+",""))</f>
        <v>tpmagnetxlkb35302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tpmagnetxlkb353022256000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tpmagnetxlkb353022256000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e">
        <f>IF(NOTA[[#This Row],[CONCAT1]]="","",MATCH(NOTA[[#This Row],[CONCAT1]],[3]!db[NB NOTA_C],0))</f>
        <v>#N/A</v>
      </c>
      <c r="AT222" s="38" t="b">
        <f>IF(NOTA[[#This Row],[QTY/ CTN]]="","",TRUE)</f>
        <v>1</v>
      </c>
      <c r="AU222" s="38" t="str">
        <f ca="1">IF(NOTA[[#This Row],[ID_H]]="","",IF(NOTA[[#This Row],[Column3]]=TRUE,NOTA[[#This Row],[QTY/ CTN]],INDEX([3]!db[QTY/ CTN],NOTA[[#This Row],[//DB]])))</f>
        <v>96 PCS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tpmagnetxlkb3530296pcsuntana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48</v>
      </c>
      <c r="E223" s="46"/>
      <c r="F223" s="37"/>
      <c r="G223" s="37"/>
      <c r="H223" s="47"/>
      <c r="I223" s="37"/>
      <c r="J223" s="39"/>
      <c r="K223" s="37">
        <v>0</v>
      </c>
      <c r="L223" s="37" t="s">
        <v>358</v>
      </c>
      <c r="M223" s="40">
        <v>1</v>
      </c>
      <c r="N223" s="38">
        <v>96</v>
      </c>
      <c r="O223" s="37" t="s">
        <v>110</v>
      </c>
      <c r="P223" s="41">
        <v>29000</v>
      </c>
      <c r="Q223" s="42"/>
      <c r="R223" s="48" t="s">
        <v>248</v>
      </c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2784000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2784000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3" s="50">
        <f>IF(OR(NOTA[[#This Row],[QTY]]="",NOTA[[#This Row],[HARGA SATUAN]]="",),"",NOTA[[#This Row],[QTY]]*NOTA[[#This Row],[HARGA SATUAN]])</f>
        <v>2784000</v>
      </c>
      <c r="AI223" s="39">
        <f ca="1">IF(NOTA[ID_H]="","",INDEX(NOTA[TANGGAL],MATCH(,INDIRECT(ADDRESS(ROW(NOTA[TANGGAL]),COLUMN(NOTA[TANGGAL]))&amp;":"&amp;ADDRESS(ROW(),COLUMN(NOTA[TANGGAL]))),-1)))</f>
        <v>45337</v>
      </c>
      <c r="AJ223" s="41" t="str">
        <f ca="1">IF(NOTA[[#This Row],[NAMA BARANG]]="","",INDEX(NOTA[SUPPLIER],MATCH(,INDIRECT(ADDRESS(ROW(NOTA[ID]),COLUMN(NOTA[ID]))&amp;":"&amp;ADDRESS(ROW(),COLUMN(NOTA[ID]))),-1)))</f>
        <v>DB SSTATIONERY</v>
      </c>
      <c r="AK223" s="41" t="str">
        <f ca="1">IF(NOTA[[#This Row],[ID_H]]="","",IF(NOTA[[#This Row],[FAKTUR]]="",INDIRECT(ADDRESS(ROW()-1,COLUMN())),NOTA[[#This Row],[FAKTUR]]))</f>
        <v>UNTANA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2</v>
      </c>
      <c r="AN223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2092</v>
      </c>
      <c r="AT223" s="38" t="b">
        <f>IF(NOTA[[#This Row],[QTY/ CTN]]="","",TRUE)</f>
        <v>1</v>
      </c>
      <c r="AU223" s="38" t="str">
        <f ca="1">IF(NOTA[[#This Row],[ID_H]]="","",IF(NOTA[[#This Row],[Column3]]=TRUE,NOTA[[#This Row],[QTY/ CTN]],INDEX([3]!db[QTY/ CTN],NOTA[[#This Row],[//DB]])))</f>
        <v>96 LSN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48</v>
      </c>
      <c r="E224" s="46"/>
      <c r="F224" s="37"/>
      <c r="G224" s="37"/>
      <c r="H224" s="47"/>
      <c r="I224" s="37"/>
      <c r="J224" s="39"/>
      <c r="K224" s="37">
        <v>0</v>
      </c>
      <c r="L224" s="37" t="s">
        <v>359</v>
      </c>
      <c r="M224" s="40">
        <v>1</v>
      </c>
      <c r="N224" s="38">
        <v>24</v>
      </c>
      <c r="O224" s="37" t="s">
        <v>360</v>
      </c>
      <c r="P224" s="41">
        <v>92500</v>
      </c>
      <c r="Q224" s="42"/>
      <c r="R224" s="48" t="s">
        <v>361</v>
      </c>
      <c r="S224" s="49"/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2220000</v>
      </c>
      <c r="Y224" s="50">
        <f>IF(NOTA[[#This Row],[JUMLAH]]="","",NOTA[[#This Row],[JUMLAH]]*NOTA[[#This Row],[DISC 1]])</f>
        <v>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0</v>
      </c>
      <c r="AC224" s="50">
        <f>IF(NOTA[[#This Row],[JUMLAH]]="","",NOTA[[#This Row],[JUMLAH]]-NOTA[[#This Row],[DISC]])</f>
        <v>2220000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224" s="50">
        <f>IF(OR(NOTA[[#This Row],[QTY]]="",NOTA[[#This Row],[HARGA SATUAN]]="",),"",NOTA[[#This Row],[QTY]]*NOTA[[#This Row],[HARGA SATUAN]])</f>
        <v>2220000</v>
      </c>
      <c r="AI224" s="39">
        <f ca="1">IF(NOTA[ID_H]="","",INDEX(NOTA[TANGGAL],MATCH(,INDIRECT(ADDRESS(ROW(NOTA[TANGGAL]),COLUMN(NOTA[TANGGAL]))&amp;":"&amp;ADDRESS(ROW(),COLUMN(NOTA[TANGGAL]))),-1)))</f>
        <v>45337</v>
      </c>
      <c r="AJ224" s="41" t="str">
        <f ca="1">IF(NOTA[[#This Row],[NAMA BARANG]]="","",INDEX(NOTA[SUPPLIER],MATCH(,INDIRECT(ADDRESS(ROW(NOTA[ID]),COLUMN(NOTA[ID]))&amp;":"&amp;ADDRESS(ROW(),COLUMN(NOTA[ID]))),-1)))</f>
        <v>DB SSTATIONERY</v>
      </c>
      <c r="AK224" s="41" t="str">
        <f ca="1">IF(NOTA[[#This Row],[ID_H]]="","",IF(NOTA[[#This Row],[FAKTUR]]="",INDIRECT(ADDRESS(ROW()-1,COLUMN())),NOTA[[#This Row],[FAKTUR]]))</f>
        <v>UNTANA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2</v>
      </c>
      <c r="AN224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e">
        <f>IF(NOTA[[#This Row],[CONCAT1]]="","",MATCH(NOTA[[#This Row],[CONCAT1]],[3]!db[NB NOTA_C],0))</f>
        <v>#N/A</v>
      </c>
      <c r="AT224" s="38" t="b">
        <f>IF(NOTA[[#This Row],[QTY/ CTN]]="","",TRUE)</f>
        <v>1</v>
      </c>
      <c r="AU224" s="38" t="str">
        <f ca="1">IF(NOTA[[#This Row],[ID_H]]="","",IF(NOTA[[#This Row],[Column3]]=TRUE,NOTA[[#This Row],[QTY/ CTN]],INDEX([3]!db[QTY/ CTN],NOTA[[#This Row],[//DB]])))</f>
        <v>24 TOP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48</v>
      </c>
      <c r="E225" s="46"/>
      <c r="F225" s="37"/>
      <c r="G225" s="37"/>
      <c r="H225" s="47"/>
      <c r="I225" s="37"/>
      <c r="J225" s="39"/>
      <c r="K225" s="37">
        <v>1</v>
      </c>
      <c r="L225" s="37" t="s">
        <v>362</v>
      </c>
      <c r="M225" s="40">
        <v>2</v>
      </c>
      <c r="N225" s="38">
        <v>48</v>
      </c>
      <c r="O225" s="37" t="s">
        <v>360</v>
      </c>
      <c r="P225" s="41">
        <v>60000</v>
      </c>
      <c r="Q225" s="42"/>
      <c r="R225" s="48" t="s">
        <v>361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2880000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2880000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5" s="50">
        <f>IF(OR(NOTA[[#This Row],[QTY]]="",NOTA[[#This Row],[HARGA SATUAN]]="",),"",NOTA[[#This Row],[QTY]]*NOTA[[#This Row],[HARGA SATUAN]])</f>
        <v>2880000</v>
      </c>
      <c r="AI225" s="39">
        <f ca="1">IF(NOTA[ID_H]="","",INDEX(NOTA[TANGGAL],MATCH(,INDIRECT(ADDRESS(ROW(NOTA[TANGGAL]),COLUMN(NOTA[TANGGAL]))&amp;":"&amp;ADDRESS(ROW(),COLUMN(NOTA[TANGGAL]))),-1)))</f>
        <v>45337</v>
      </c>
      <c r="AJ225" s="41" t="str">
        <f ca="1">IF(NOTA[[#This Row],[NAMA BARANG]]="","",INDEX(NOTA[SUPPLIER],MATCH(,INDIRECT(ADDRESS(ROW(NOTA[ID]),COLUMN(NOTA[ID]))&amp;":"&amp;ADDRESS(ROW(),COLUMN(NOTA[ID]))),-1)))</f>
        <v>DB SSTATIONERY</v>
      </c>
      <c r="AK225" s="41" t="str">
        <f ca="1">IF(NOTA[[#This Row],[ID_H]]="","",IF(NOTA[[#This Row],[FAKTUR]]="",INDIRECT(ADDRESS(ROW()-1,COLUMN())),NOTA[[#This Row],[FAKTUR]]))</f>
        <v>UNTANA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2</v>
      </c>
      <c r="AN225" s="38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2709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TOP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48</v>
      </c>
      <c r="E226" s="46"/>
      <c r="F226" s="37"/>
      <c r="G226" s="37"/>
      <c r="H226" s="47"/>
      <c r="I226" s="37"/>
      <c r="J226" s="39"/>
      <c r="K226" s="37">
        <v>0</v>
      </c>
      <c r="L226" s="37" t="s">
        <v>363</v>
      </c>
      <c r="M226" s="40"/>
      <c r="N226" s="38">
        <v>21</v>
      </c>
      <c r="O226" s="37" t="s">
        <v>113</v>
      </c>
      <c r="P226" s="41"/>
      <c r="Q226" s="42"/>
      <c r="R226" s="48"/>
      <c r="S226" s="49"/>
      <c r="T226" s="44"/>
      <c r="U226" s="44"/>
      <c r="V226" s="50"/>
      <c r="W226" s="45" t="s">
        <v>364</v>
      </c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12924000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45337</v>
      </c>
      <c r="AJ226" s="41" t="str">
        <f ca="1">IF(NOTA[[#This Row],[NAMA BARANG]]="","",INDEX(NOTA[SUPPLIER],MATCH(,INDIRECT(ADDRESS(ROW(NOTA[ID]),COLUMN(NOTA[ID]))&amp;":"&amp;ADDRESS(ROW(),COLUMN(NOTA[ID]))),-1)))</f>
        <v>DB SSTATIONERY</v>
      </c>
      <c r="AK226" s="41" t="str">
        <f ca="1">IF(NOTA[[#This Row],[ID_H]]="","",IF(NOTA[[#This Row],[FAKTUR]]="",INDIRECT(ADDRESS(ROW()-1,COLUMN())),NOTA[[#This Row],[FAKTUR]]))</f>
        <v>UNTANA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2</v>
      </c>
      <c r="AN226" s="38" t="str">
        <f>LOWER(SUBSTITUTE(SUBSTITUTE(SUBSTITUTE(SUBSTITUTE(SUBSTITUTE(SUBSTITUTE(SUBSTITUTE(SUBSTITUTE(SUBSTITUTE(NOTA[NAMA BARANG]," ",),".",""),"-",""),"(",""),")",""),",",""),"/",""),"""",""),"+",""))</f>
        <v>rautanmejasx0059l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rautanmejasx0059l0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rautanmejasx0059l0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e">
        <f>IF(NOTA[[#This Row],[CONCAT1]]="","",MATCH(NOTA[[#This Row],[CONCAT1]],[3]!db[NB NOTA_C],0))</f>
        <v>#N/A</v>
      </c>
      <c r="AT226" s="38" t="str">
        <f>IF(NOTA[[#This Row],[QTY/ CTN]]="","",TRUE)</f>
        <v/>
      </c>
      <c r="AU226" s="38" t="e">
        <f ca="1">IF(NOTA[[#This Row],[ID_H]]="","",IF(NOTA[[#This Row],[Column3]]=TRUE,NOTA[[#This Row],[QTY/ CTN]],INDEX([3]!db[QTY/ CTN],NOTA[[#This Row],[//DB]])))</f>
        <v>#N/A</v>
      </c>
      <c r="AV2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26" s="38" t="e">
        <f ca="1">IF(NOTA[[#This Row],[ID_H]]="","",MATCH(NOTA[[#This Row],[NB NOTA_C_QTY]],[4]!db[NB NOTA_C_QTY+F],0))</f>
        <v>#N/A</v>
      </c>
      <c r="AX226" s="53" t="e">
        <f ca="1">IF(NOTA[[#This Row],[NB NOTA_C_QTY]]="","",ROW()-2)</f>
        <v>#N/A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SAM_2102_175-8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49</v>
      </c>
      <c r="E228" s="46">
        <v>45343</v>
      </c>
      <c r="F228" s="37" t="s">
        <v>56</v>
      </c>
      <c r="G228" s="37" t="s">
        <v>23</v>
      </c>
      <c r="H228" s="47" t="s">
        <v>366</v>
      </c>
      <c r="I228" s="37"/>
      <c r="J228" s="39">
        <v>45341</v>
      </c>
      <c r="K228" s="37">
        <v>0</v>
      </c>
      <c r="L228" s="37" t="s">
        <v>367</v>
      </c>
      <c r="M228" s="40">
        <v>1</v>
      </c>
      <c r="N228" s="38">
        <v>1440</v>
      </c>
      <c r="O228" s="37" t="s">
        <v>113</v>
      </c>
      <c r="P228" s="41">
        <v>5250</v>
      </c>
      <c r="Q228" s="42"/>
      <c r="R228" s="48" t="s">
        <v>368</v>
      </c>
      <c r="S228" s="49">
        <v>7.0000000000000007E-2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7560000</v>
      </c>
      <c r="Y228" s="50">
        <f>IF(NOTA[[#This Row],[JUMLAH]]="","",NOTA[[#This Row],[JUMLAH]]*NOTA[[#This Row],[DISC 1]])</f>
        <v>529200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529200</v>
      </c>
      <c r="AC228" s="50">
        <f>IF(NOTA[[#This Row],[JUMLAH]]="","",NOTA[[#This Row],[JUMLAH]]-NOTA[[#This Row],[DISC]])</f>
        <v>7030800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7560000</v>
      </c>
      <c r="AH228" s="50">
        <f>IF(OR(NOTA[[#This Row],[QTY]]="",NOTA[[#This Row],[HARGA SATUAN]]="",),"",NOTA[[#This Row],[QTY]]*NOTA[[#This Row],[HARGA SATUAN]])</f>
        <v>7560000</v>
      </c>
      <c r="AI228" s="39">
        <f ca="1">IF(NOTA[ID_H]="","",INDEX(NOTA[TANGGAL],MATCH(,INDIRECT(ADDRESS(ROW(NOTA[TANGGAL]),COLUMN(NOTA[TANGGAL]))&amp;":"&amp;ADDRESS(ROW(),COLUMN(NOTA[TANGGAL]))),-1)))</f>
        <v>45343</v>
      </c>
      <c r="AJ228" s="41" t="str">
        <f ca="1">IF(NOTA[[#This Row],[NAMA BARANG]]="","",INDEX(NOTA[SUPPLIER],MATCH(,INDIRECT(ADDRESS(ROW(NOTA[ID]),COLUMN(NOTA[ID]))&amp;":"&amp;ADDRESS(ROW(),COLUMN(NOTA[ID]))),-1)))</f>
        <v>SAMUDERA ANGKASA JAYA</v>
      </c>
      <c r="AK228" s="41" t="str">
        <f ca="1">IF(NOTA[[#This Row],[ID_H]]="","",IF(NOTA[[#This Row],[FAKTUR]]="",INDIRECT(ADDRESS(ROW()-1,COLUMN())),NOTA[[#This Row],[FAKTUR]]))</f>
        <v>ARTO MORO</v>
      </c>
      <c r="AL228" s="38">
        <f ca="1">IF(NOTA[[#This Row],[ID]]="","",COUNTIF(NOTA[ID_H],NOTA[[#This Row],[ID_H]]))</f>
        <v>8</v>
      </c>
      <c r="AM228" s="38">
        <f>IF(NOTA[[#This Row],[TGL.NOTA]]="",IF(NOTA[[#This Row],[SUPPLIER_H]]="","",AM227),MONTH(NOTA[[#This Row],[TGL.NOTA]]))</f>
        <v>2</v>
      </c>
      <c r="AN228" s="38" t="str">
        <f>LOWER(SUBSTITUTE(SUBSTITUTE(SUBSTITUTE(SUBSTITUTE(SUBSTITUTE(SUBSTITUTE(SUBSTITUTE(SUBSTITUTE(SUBSTITUTE(NOTA[NAMA BARANG]," ",),".",""),"-",""),"(",""),")",""),",",""),"/",""),"""",""),"+",""))</f>
        <v>docbag2541jaringb6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docbag2541jaringb675600000.07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docbag2541jaringb675600000.07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MOROJL-2917545341docbag2541jaringb6</v>
      </c>
      <c r="AR228" s="38" t="e">
        <f>IF(NOTA[[#This Row],[CONCAT4]]="","",_xlfn.IFNA(MATCH(NOTA[[#This Row],[CONCAT4]],[2]!RAW[CONCAT_H],0),FALSE))</f>
        <v>#REF!</v>
      </c>
      <c r="AS228" s="38" t="e">
        <f>IF(NOTA[[#This Row],[CONCAT1]]="","",MATCH(NOTA[[#This Row],[CONCAT1]],[3]!db[NB NOTA_C],0))</f>
        <v>#N/A</v>
      </c>
      <c r="AT228" s="38" t="b">
        <f>IF(NOTA[[#This Row],[QTY/ CTN]]="","",TRUE)</f>
        <v>1</v>
      </c>
      <c r="AU228" s="38" t="str">
        <f ca="1">IF(NOTA[[#This Row],[ID_H]]="","",IF(NOTA[[#This Row],[Column3]]=TRUE,NOTA[[#This Row],[QTY/ CTN]],INDEX([3]!db[QTY/ CTN],NOTA[[#This Row],[//DB]])))</f>
        <v>1440 PCS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docbag2541jaringb61440pcsartomoro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49</v>
      </c>
      <c r="E229" s="46"/>
      <c r="F229" s="37"/>
      <c r="G229" s="37"/>
      <c r="H229" s="47"/>
      <c r="I229" s="37"/>
      <c r="J229" s="39"/>
      <c r="K229" s="37">
        <v>0</v>
      </c>
      <c r="L229" s="37" t="s">
        <v>369</v>
      </c>
      <c r="M229" s="40">
        <v>1</v>
      </c>
      <c r="N229" s="38">
        <v>960</v>
      </c>
      <c r="O229" s="37" t="s">
        <v>113</v>
      </c>
      <c r="P229" s="41">
        <v>6900</v>
      </c>
      <c r="Q229" s="42"/>
      <c r="R229" s="48" t="s">
        <v>370</v>
      </c>
      <c r="S229" s="49">
        <v>7.0000000000000007E-2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6624000</v>
      </c>
      <c r="Y229" s="50">
        <f>IF(NOTA[[#This Row],[JUMLAH]]="","",NOTA[[#This Row],[JUMLAH]]*NOTA[[#This Row],[DISC 1]])</f>
        <v>463680.00000000006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463680.00000000006</v>
      </c>
      <c r="AC229" s="50">
        <f>IF(NOTA[[#This Row],[JUMLAH]]="","",NOTA[[#This Row],[JUMLAH]]-NOTA[[#This Row],[DISC]])</f>
        <v>6160320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29" s="50">
        <f>IF(OR(NOTA[[#This Row],[QTY]]="",NOTA[[#This Row],[HARGA SATUAN]]="",),"",NOTA[[#This Row],[QTY]]*NOTA[[#This Row],[HARGA SATUAN]])</f>
        <v>6624000</v>
      </c>
      <c r="AI229" s="39">
        <f ca="1">IF(NOTA[ID_H]="","",INDEX(NOTA[TANGGAL],MATCH(,INDIRECT(ADDRESS(ROW(NOTA[TANGGAL]),COLUMN(NOTA[TANGGAL]))&amp;":"&amp;ADDRESS(ROW(),COLUMN(NOTA[TANGGAL]))),-1)))</f>
        <v>45343</v>
      </c>
      <c r="AJ229" s="41" t="str">
        <f ca="1">IF(NOTA[[#This Row],[NAMA BARANG]]="","",INDEX(NOTA[SUPPLIER],MATCH(,INDIRECT(ADDRESS(ROW(NOTA[ID]),COLUMN(NOTA[ID]))&amp;":"&amp;ADDRESS(ROW(),COLUMN(NOTA[ID]))),-1)))</f>
        <v>SAMUDERA ANGKASA JAYA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2</v>
      </c>
      <c r="AN229" s="38" t="str">
        <f>LOWER(SUBSTITUTE(SUBSTITUTE(SUBSTITUTE(SUBSTITUTE(SUBSTITUTE(SUBSTITUTE(SUBSTITUTE(SUBSTITUTE(SUBSTITUTE(NOTA[NAMA BARANG]," ",),".",""),"-",""),"(",""),")",""),",",""),"/",""),"""",""),"+",""))</f>
        <v>docbag2542jaringa5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docbag2542jaringa566240000.07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docbag2542jaringa566240000.07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e">
        <f>IF(NOTA[[#This Row],[CONCAT1]]="","",MATCH(NOTA[[#This Row],[CONCAT1]],[3]!db[NB NOTA_C],0))</f>
        <v>#N/A</v>
      </c>
      <c r="AT229" s="38" t="b">
        <f>IF(NOTA[[#This Row],[QTY/ CTN]]="","",TRUE)</f>
        <v>1</v>
      </c>
      <c r="AU229" s="38" t="str">
        <f ca="1">IF(NOTA[[#This Row],[ID_H]]="","",IF(NOTA[[#This Row],[Column3]]=TRUE,NOTA[[#This Row],[QTY/ CTN]],INDEX([3]!db[QTY/ CTN],NOTA[[#This Row],[//DB]])))</f>
        <v>960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docbag2542jaringa5960pcsartomoro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49</v>
      </c>
      <c r="E230" s="46"/>
      <c r="F230" s="37"/>
      <c r="G230" s="37"/>
      <c r="H230" s="47"/>
      <c r="I230" s="37"/>
      <c r="J230" s="39"/>
      <c r="K230" s="37">
        <v>0</v>
      </c>
      <c r="L230" s="37" t="s">
        <v>371</v>
      </c>
      <c r="M230" s="40">
        <v>1</v>
      </c>
      <c r="N230" s="38">
        <v>720</v>
      </c>
      <c r="O230" s="37" t="s">
        <v>113</v>
      </c>
      <c r="P230" s="41">
        <v>8750</v>
      </c>
      <c r="Q230" s="42"/>
      <c r="R230" s="48" t="s">
        <v>206</v>
      </c>
      <c r="S230" s="49">
        <v>7.0000000000000007E-2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6300000</v>
      </c>
      <c r="Y230" s="50">
        <f>IF(NOTA[[#This Row],[JUMLAH]]="","",NOTA[[#This Row],[JUMLAH]]*NOTA[[#This Row],[DISC 1]])</f>
        <v>441000.00000000006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441000.00000000006</v>
      </c>
      <c r="AC230" s="50">
        <f>IF(NOTA[[#This Row],[JUMLAH]]="","",NOTA[[#This Row],[JUMLAH]]-NOTA[[#This Row],[DISC]])</f>
        <v>5859000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6300000</v>
      </c>
      <c r="AH230" s="50">
        <f>IF(OR(NOTA[[#This Row],[QTY]]="",NOTA[[#This Row],[HARGA SATUAN]]="",),"",NOTA[[#This Row],[QTY]]*NOTA[[#This Row],[HARGA SATUAN]])</f>
        <v>6300000</v>
      </c>
      <c r="AI230" s="39">
        <f ca="1">IF(NOTA[ID_H]="","",INDEX(NOTA[TANGGAL],MATCH(,INDIRECT(ADDRESS(ROW(NOTA[TANGGAL]),COLUMN(NOTA[TANGGAL]))&amp;":"&amp;ADDRESS(ROW(),COLUMN(NOTA[TANGGAL]))),-1)))</f>
        <v>45343</v>
      </c>
      <c r="AJ230" s="41" t="str">
        <f ca="1">IF(NOTA[[#This Row],[NAMA BARANG]]="","",INDEX(NOTA[SUPPLIER],MATCH(,INDIRECT(ADDRESS(ROW(NOTA[ID]),COLUMN(NOTA[ID]))&amp;":"&amp;ADDRESS(ROW(),COLUMN(NOTA[ID]))),-1)))</f>
        <v>SAMUDERA ANGKASA JAYA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2</v>
      </c>
      <c r="AN230" s="38" t="str">
        <f>LOWER(SUBSTITUTE(SUBSTITUTE(SUBSTITUTE(SUBSTITUTE(SUBSTITUTE(SUBSTITUTE(SUBSTITUTE(SUBSTITUTE(SUBSTITUTE(NOTA[NAMA BARANG]," ",),".",""),"-",""),"(",""),")",""),",",""),"/",""),"""",""),"+",""))</f>
        <v>docbag2543jaringa4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docbag2543jaringa463000000.07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docbag2543jaringa463000000.07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e">
        <f>IF(NOTA[[#This Row],[CONCAT1]]="","",MATCH(NOTA[[#This Row],[CONCAT1]],[3]!db[NB NOTA_C],0))</f>
        <v>#N/A</v>
      </c>
      <c r="AT230" s="38" t="b">
        <f>IF(NOTA[[#This Row],[QTY/ CTN]]="","",TRUE)</f>
        <v>1</v>
      </c>
      <c r="AU230" s="38" t="str">
        <f ca="1">IF(NOTA[[#This Row],[ID_H]]="","",IF(NOTA[[#This Row],[Column3]]=TRUE,NOTA[[#This Row],[QTY/ CTN]],INDEX([3]!db[QTY/ CTN],NOTA[[#This Row],[//DB]])))</f>
        <v>720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docbag2543jaringa4720pcsartomoro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49</v>
      </c>
      <c r="E231" s="46"/>
      <c r="F231" s="37"/>
      <c r="G231" s="37"/>
      <c r="H231" s="47"/>
      <c r="I231" s="37"/>
      <c r="J231" s="39"/>
      <c r="K231" s="37">
        <v>0</v>
      </c>
      <c r="L231" s="37" t="s">
        <v>454</v>
      </c>
      <c r="M231" s="40">
        <v>1</v>
      </c>
      <c r="N231" s="38">
        <v>1440</v>
      </c>
      <c r="O231" s="37" t="s">
        <v>113</v>
      </c>
      <c r="P231" s="41">
        <v>5600</v>
      </c>
      <c r="Q231" s="42"/>
      <c r="R231" s="48" t="s">
        <v>368</v>
      </c>
      <c r="S231" s="49">
        <v>7.0000000000000007E-2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8064000</v>
      </c>
      <c r="Y231" s="50">
        <f>IF(NOTA[[#This Row],[JUMLAH]]="","",NOTA[[#This Row],[JUMLAH]]*NOTA[[#This Row],[DISC 1]])</f>
        <v>564480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564480</v>
      </c>
      <c r="AC231" s="50">
        <f>IF(NOTA[[#This Row],[JUMLAH]]="","",NOTA[[#This Row],[JUMLAH]]-NOTA[[#This Row],[DISC]])</f>
        <v>7499520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8064000</v>
      </c>
      <c r="AH231" s="50">
        <f>IF(OR(NOTA[[#This Row],[QTY]]="",NOTA[[#This Row],[HARGA SATUAN]]="",),"",NOTA[[#This Row],[QTY]]*NOTA[[#This Row],[HARGA SATUAN]])</f>
        <v>8064000</v>
      </c>
      <c r="AI231" s="39">
        <f ca="1">IF(NOTA[ID_H]="","",INDEX(NOTA[TANGGAL],MATCH(,INDIRECT(ADDRESS(ROW(NOTA[TANGGAL]),COLUMN(NOTA[TANGGAL]))&amp;":"&amp;ADDRESS(ROW(),COLUMN(NOTA[TANGGAL]))),-1)))</f>
        <v>45343</v>
      </c>
      <c r="AJ231" s="41" t="str">
        <f ca="1">IF(NOTA[[#This Row],[NAMA BARANG]]="","",INDEX(NOTA[SUPPLIER],MATCH(,INDIRECT(ADDRESS(ROW(NOTA[ID]),COLUMN(NOTA[ID]))&amp;":"&amp;ADDRESS(ROW(),COLUMN(NOTA[ID]))),-1)))</f>
        <v>SAMUDERA ANGKASA JAYA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2</v>
      </c>
      <c r="AN231" s="38" t="str">
        <f>LOWER(SUBSTITUTE(SUBSTITUTE(SUBSTITUTE(SUBSTITUTE(SUBSTITUTE(SUBSTITUTE(SUBSTITUTE(SUBSTITUTE(SUBSTITUTE(NOTA[NAMA BARANG]," ",),".",""),"-",""),"(",""),")",""),",",""),"/",""),"""",""),"+",""))</f>
        <v>docbaghandle2544jaringb6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docbaghandle2544jaringb680640000.07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docbaghandle2544jaringb680640000.07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e">
        <f>IF(NOTA[[#This Row],[CONCAT1]]="","",MATCH(NOTA[[#This Row],[CONCAT1]],[3]!db[NB NOTA_C],0))</f>
        <v>#N/A</v>
      </c>
      <c r="AT231" s="38" t="b">
        <f>IF(NOTA[[#This Row],[QTY/ CTN]]="","",TRUE)</f>
        <v>1</v>
      </c>
      <c r="AU231" s="38" t="str">
        <f ca="1">IF(NOTA[[#This Row],[ID_H]]="","",IF(NOTA[[#This Row],[Column3]]=TRUE,NOTA[[#This Row],[QTY/ CTN]],INDEX([3]!db[QTY/ CTN],NOTA[[#This Row],[//DB]])))</f>
        <v>1440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docbaghandle2544jaringb61440pcsartomoro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49</v>
      </c>
      <c r="E232" s="46"/>
      <c r="F232" s="37"/>
      <c r="G232" s="37"/>
      <c r="H232" s="47"/>
      <c r="I232" s="37"/>
      <c r="J232" s="39"/>
      <c r="K232" s="37">
        <v>0</v>
      </c>
      <c r="L232" s="37" t="s">
        <v>455</v>
      </c>
      <c r="M232" s="40">
        <v>1</v>
      </c>
      <c r="N232" s="38">
        <v>960</v>
      </c>
      <c r="O232" s="37" t="s">
        <v>113</v>
      </c>
      <c r="P232" s="41">
        <v>7250</v>
      </c>
      <c r="Q232" s="42"/>
      <c r="R232" s="48" t="s">
        <v>370</v>
      </c>
      <c r="S232" s="49">
        <v>7.0000000000000007E-2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6960000</v>
      </c>
      <c r="Y232" s="50">
        <f>IF(NOTA[[#This Row],[JUMLAH]]="","",NOTA[[#This Row],[JUMLAH]]*NOTA[[#This Row],[DISC 1]])</f>
        <v>487200.00000000006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487200.00000000006</v>
      </c>
      <c r="AC232" s="50">
        <f>IF(NOTA[[#This Row],[JUMLAH]]="","",NOTA[[#This Row],[JUMLAH]]-NOTA[[#This Row],[DISC]])</f>
        <v>6472800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6960000</v>
      </c>
      <c r="AH232" s="50">
        <f>IF(OR(NOTA[[#This Row],[QTY]]="",NOTA[[#This Row],[HARGA SATUAN]]="",),"",NOTA[[#This Row],[QTY]]*NOTA[[#This Row],[HARGA SATUAN]])</f>
        <v>6960000</v>
      </c>
      <c r="AI232" s="39">
        <f ca="1">IF(NOTA[ID_H]="","",INDEX(NOTA[TANGGAL],MATCH(,INDIRECT(ADDRESS(ROW(NOTA[TANGGAL]),COLUMN(NOTA[TANGGAL]))&amp;":"&amp;ADDRESS(ROW(),COLUMN(NOTA[TANGGAL]))),-1)))</f>
        <v>45343</v>
      </c>
      <c r="AJ232" s="41" t="str">
        <f ca="1">IF(NOTA[[#This Row],[NAMA BARANG]]="","",INDEX(NOTA[SUPPLIER],MATCH(,INDIRECT(ADDRESS(ROW(NOTA[ID]),COLUMN(NOTA[ID]))&amp;":"&amp;ADDRESS(ROW(),COLUMN(NOTA[ID]))),-1)))</f>
        <v>SAMUDERA ANGKASA JAYA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2</v>
      </c>
      <c r="AN232" s="38" t="str">
        <f>LOWER(SUBSTITUTE(SUBSTITUTE(SUBSTITUTE(SUBSTITUTE(SUBSTITUTE(SUBSTITUTE(SUBSTITUTE(SUBSTITUTE(SUBSTITUTE(NOTA[NAMA BARANG]," ",),".",""),"-",""),"(",""),")",""),",",""),"/",""),"""",""),"+",""))</f>
        <v>docbaghandle2545jaringa5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docbaghandle2545jaringa569600000.07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docbaghandle2545jaringa569600000.07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e">
        <f>IF(NOTA[[#This Row],[CONCAT1]]="","",MATCH(NOTA[[#This Row],[CONCAT1]],[3]!db[NB NOTA_C],0))</f>
        <v>#N/A</v>
      </c>
      <c r="AT232" s="38" t="b">
        <f>IF(NOTA[[#This Row],[QTY/ CTN]]="","",TRUE)</f>
        <v>1</v>
      </c>
      <c r="AU232" s="38" t="str">
        <f ca="1">IF(NOTA[[#This Row],[ID_H]]="","",IF(NOTA[[#This Row],[Column3]]=TRUE,NOTA[[#This Row],[QTY/ CTN]],INDEX([3]!db[QTY/ CTN],NOTA[[#This Row],[//DB]])))</f>
        <v>960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docbaghandle2545jaringa5960pcsartomoro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49</v>
      </c>
      <c r="E233" s="46"/>
      <c r="F233" s="37"/>
      <c r="G233" s="37"/>
      <c r="H233" s="47"/>
      <c r="I233" s="37"/>
      <c r="J233" s="39"/>
      <c r="K233" s="37">
        <v>0</v>
      </c>
      <c r="L233" s="37" t="s">
        <v>456</v>
      </c>
      <c r="M233" s="40">
        <v>1</v>
      </c>
      <c r="N233" s="38">
        <v>720</v>
      </c>
      <c r="O233" s="37" t="s">
        <v>113</v>
      </c>
      <c r="P233" s="41">
        <v>9200</v>
      </c>
      <c r="Q233" s="42"/>
      <c r="R233" s="48" t="s">
        <v>372</v>
      </c>
      <c r="S233" s="49">
        <v>7.0000000000000007E-2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6624000</v>
      </c>
      <c r="Y233" s="50">
        <f>IF(NOTA[[#This Row],[JUMLAH]]="","",NOTA[[#This Row],[JUMLAH]]*NOTA[[#This Row],[DISC 1]])</f>
        <v>463680.00000000006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463680.00000000006</v>
      </c>
      <c r="AC233" s="50">
        <f>IF(NOTA[[#This Row],[JUMLAH]]="","",NOTA[[#This Row],[JUMLAH]]-NOTA[[#This Row],[DISC]])</f>
        <v>6160320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33" s="50">
        <f>IF(OR(NOTA[[#This Row],[QTY]]="",NOTA[[#This Row],[HARGA SATUAN]]="",),"",NOTA[[#This Row],[QTY]]*NOTA[[#This Row],[HARGA SATUAN]])</f>
        <v>6624000</v>
      </c>
      <c r="AI233" s="39">
        <f ca="1">IF(NOTA[ID_H]="","",INDEX(NOTA[TANGGAL],MATCH(,INDIRECT(ADDRESS(ROW(NOTA[TANGGAL]),COLUMN(NOTA[TANGGAL]))&amp;":"&amp;ADDRESS(ROW(),COLUMN(NOTA[TANGGAL]))),-1)))</f>
        <v>45343</v>
      </c>
      <c r="AJ233" s="41" t="str">
        <f ca="1">IF(NOTA[[#This Row],[NAMA BARANG]]="","",INDEX(NOTA[SUPPLIER],MATCH(,INDIRECT(ADDRESS(ROW(NOTA[ID]),COLUMN(NOTA[ID]))&amp;":"&amp;ADDRESS(ROW(),COLUMN(NOTA[ID]))),-1)))</f>
        <v>SAMUDERA ANGKASA JAYA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2</v>
      </c>
      <c r="AN233" s="38" t="str">
        <f>LOWER(SUBSTITUTE(SUBSTITUTE(SUBSTITUTE(SUBSTITUTE(SUBSTITUTE(SUBSTITUTE(SUBSTITUTE(SUBSTITUTE(SUBSTITUTE(NOTA[NAMA BARANG]," ",),".",""),"-",""),"(",""),")",""),",",""),"/",""),"""",""),"+",""))</f>
        <v>docbaghandle2546jaringa4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docbaghandle2546jaringa466240000.07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docbaghandle2546jaringa466240000.07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e">
        <f>IF(NOTA[[#This Row],[CONCAT1]]="","",MATCH(NOTA[[#This Row],[CONCAT1]],[3]!db[NB NOTA_C],0))</f>
        <v>#N/A</v>
      </c>
      <c r="AT233" s="38" t="b">
        <f>IF(NOTA[[#This Row],[QTY/ CTN]]="","",TRUE)</f>
        <v>1</v>
      </c>
      <c r="AU233" s="38" t="str">
        <f ca="1">IF(NOTA[[#This Row],[ID_H]]="","",IF(NOTA[[#This Row],[Column3]]=TRUE,NOTA[[#This Row],[QTY/ CTN]],INDEX([3]!db[QTY/ CTN],NOTA[[#This Row],[//DB]])))</f>
        <v>920 PCS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docbaghandle2546jaringa4920pcsartomoro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49</v>
      </c>
      <c r="E234" s="46"/>
      <c r="F234" s="37"/>
      <c r="G234" s="37"/>
      <c r="H234" s="47"/>
      <c r="I234" s="37"/>
      <c r="J234" s="39"/>
      <c r="K234" s="37"/>
      <c r="L234" s="37" t="s">
        <v>373</v>
      </c>
      <c r="M234" s="40">
        <v>1</v>
      </c>
      <c r="N234" s="38">
        <v>1200</v>
      </c>
      <c r="O234" s="37" t="s">
        <v>113</v>
      </c>
      <c r="P234" s="41">
        <v>2900</v>
      </c>
      <c r="Q234" s="42"/>
      <c r="R234" s="48">
        <v>1200</v>
      </c>
      <c r="S234" s="49">
        <v>7.0000000000000007E-2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3480000</v>
      </c>
      <c r="Y234" s="50">
        <f>IF(NOTA[[#This Row],[JUMLAH]]="","",NOTA[[#This Row],[JUMLAH]]*NOTA[[#This Row],[DISC 1]])</f>
        <v>243600.00000000003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243600.00000000003</v>
      </c>
      <c r="AC234" s="50">
        <f>IF(NOTA[[#This Row],[JUMLAH]]="","",NOTA[[#This Row],[JUMLAH]]-NOTA[[#This Row],[DISC]])</f>
        <v>3236400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234" s="50">
        <f>IF(OR(NOTA[[#This Row],[QTY]]="",NOTA[[#This Row],[HARGA SATUAN]]="",),"",NOTA[[#This Row],[QTY]]*NOTA[[#This Row],[HARGA SATUAN]])</f>
        <v>3480000</v>
      </c>
      <c r="AI234" s="39">
        <f ca="1">IF(NOTA[ID_H]="","",INDEX(NOTA[TANGGAL],MATCH(,INDIRECT(ADDRESS(ROW(NOTA[TANGGAL]),COLUMN(NOTA[TANGGAL]))&amp;":"&amp;ADDRESS(ROW(),COLUMN(NOTA[TANGGAL]))),-1)))</f>
        <v>45343</v>
      </c>
      <c r="AJ234" s="41" t="str">
        <f ca="1">IF(NOTA[[#This Row],[NAMA BARANG]]="","",INDEX(NOTA[SUPPLIER],MATCH(,INDIRECT(ADDRESS(ROW(NOTA[ID]),COLUMN(NOTA[ID]))&amp;":"&amp;ADDRESS(ROW(),COLUMN(NOTA[ID]))),-1)))</f>
        <v>SAMUDERA ANGKASA JAYA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2</v>
      </c>
      <c r="AN2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e">
        <f>IF(NOTA[[#This Row],[CONCAT1]]="","",MATCH(NOTA[[#This Row],[CONCAT1]],[3]!db[NB NOTA_C],0))</f>
        <v>#N/A</v>
      </c>
      <c r="AT234" s="38" t="b">
        <f>IF(NOTA[[#This Row],[QTY/ CTN]]="","",TRUE)</f>
        <v>1</v>
      </c>
      <c r="AU234" s="38">
        <f ca="1">IF(NOTA[[#This Row],[ID_H]]="","",IF(NOTA[[#This Row],[Column3]]=TRUE,NOTA[[#This Row],[QTY/ CTN]],INDEX([3]!db[QTY/ CTN],NOTA[[#This Row],[//DB]])))</f>
        <v>1200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49</v>
      </c>
      <c r="E235" s="46"/>
      <c r="F235" s="37"/>
      <c r="G235" s="37"/>
      <c r="H235" s="47"/>
      <c r="I235" s="37"/>
      <c r="J235" s="39"/>
      <c r="K235" s="37">
        <v>0</v>
      </c>
      <c r="L235" s="37" t="s">
        <v>374</v>
      </c>
      <c r="M235" s="40">
        <v>1</v>
      </c>
      <c r="N235" s="38">
        <v>960</v>
      </c>
      <c r="O235" s="37" t="s">
        <v>113</v>
      </c>
      <c r="P235" s="41">
        <v>5100</v>
      </c>
      <c r="Q235" s="42"/>
      <c r="R235" s="48">
        <v>960</v>
      </c>
      <c r="S235" s="49">
        <v>7.0000000000000007E-2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4896000</v>
      </c>
      <c r="Y235" s="50">
        <f>IF(NOTA[[#This Row],[JUMLAH]]="","",NOTA[[#This Row],[JUMLAH]]*NOTA[[#This Row],[DISC 1]])</f>
        <v>342720.00000000006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342720.00000000006</v>
      </c>
      <c r="AC235" s="50">
        <f>IF(NOTA[[#This Row],[JUMLAH]]="","",NOTA[[#This Row],[JUMLAH]]-NOTA[[#This Row],[DISC]])</f>
        <v>4553280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3535560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46972440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4896000</v>
      </c>
      <c r="AH235" s="50">
        <f>IF(OR(NOTA[[#This Row],[QTY]]="",NOTA[[#This Row],[HARGA SATUAN]]="",),"",NOTA[[#This Row],[QTY]]*NOTA[[#This Row],[HARGA SATUAN]])</f>
        <v>4896000</v>
      </c>
      <c r="AI235" s="39">
        <f ca="1">IF(NOTA[ID_H]="","",INDEX(NOTA[TANGGAL],MATCH(,INDIRECT(ADDRESS(ROW(NOTA[TANGGAL]),COLUMN(NOTA[TANGGAL]))&amp;":"&amp;ADDRESS(ROW(),COLUMN(NOTA[TANGGAL]))),-1)))</f>
        <v>45343</v>
      </c>
      <c r="AJ235" s="41" t="str">
        <f ca="1">IF(NOTA[[#This Row],[NAMA BARANG]]="","",INDEX(NOTA[SUPPLIER],MATCH(,INDIRECT(ADDRESS(ROW(NOTA[ID]),COLUMN(NOTA[ID]))&amp;":"&amp;ADDRESS(ROW(),COLUMN(NOTA[ID]))),-1)))</f>
        <v>SAMUDERA ANGKASA JAYA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2</v>
      </c>
      <c r="AN235" s="38" t="str">
        <f>LOWER(SUBSTITUTE(SUBSTITUTE(SUBSTITUTE(SUBSTITUTE(SUBSTITUTE(SUBSTITUTE(SUBSTITUTE(SUBSTITUTE(SUBSTITUTE(NOTA[NAMA BARANG]," ",),".",""),"-",""),"(",""),")",""),",",""),"/",""),"""",""),"+",""))</f>
        <v>docbagt51833x23a4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docbagt51833x23a448960000.07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docbagt51833x23a448960000.07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e">
        <f>IF(NOTA[[#This Row],[CONCAT1]]="","",MATCH(NOTA[[#This Row],[CONCAT1]],[3]!db[NB NOTA_C],0))</f>
        <v>#N/A</v>
      </c>
      <c r="AT235" s="38" t="b">
        <f>IF(NOTA[[#This Row],[QTY/ CTN]]="","",TRUE)</f>
        <v>1</v>
      </c>
      <c r="AU235" s="38">
        <f ca="1">IF(NOTA[[#This Row],[ID_H]]="","",IF(NOTA[[#This Row],[Column3]]=TRUE,NOTA[[#This Row],[QTY/ CTN]],INDEX([3]!db[QTY/ CTN],NOTA[[#This Row],[//DB]])))</f>
        <v>960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docbagt51833x23a4960artomoro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RAP_1902_-24-1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50</v>
      </c>
      <c r="E237" s="46">
        <v>45341</v>
      </c>
      <c r="F237" s="37" t="s">
        <v>57</v>
      </c>
      <c r="G237" s="37" t="s">
        <v>23</v>
      </c>
      <c r="H237" s="47" t="s">
        <v>375</v>
      </c>
      <c r="I237" s="37"/>
      <c r="J237" s="39">
        <v>45338</v>
      </c>
      <c r="K237" s="37">
        <v>1</v>
      </c>
      <c r="L237" s="37" t="s">
        <v>376</v>
      </c>
      <c r="M237" s="40">
        <v>2</v>
      </c>
      <c r="N237" s="38">
        <v>192</v>
      </c>
      <c r="O237" s="37" t="s">
        <v>110</v>
      </c>
      <c r="P237" s="41">
        <v>26500</v>
      </c>
      <c r="Q237" s="42"/>
      <c r="R237" s="48">
        <v>96</v>
      </c>
      <c r="S237" s="49"/>
      <c r="T237" s="44"/>
      <c r="U237" s="44"/>
      <c r="V237" s="50">
        <f>137476.73*1.11</f>
        <v>152599.17030000003</v>
      </c>
      <c r="W237" s="45"/>
      <c r="X237" s="50">
        <f>IF(NOTA[[#This Row],[HARGA/ CTN]]="",NOTA[[#This Row],[JUMLAH_H]],NOTA[[#This Row],[HARGA/ CTN]]*IF(NOTA[[#This Row],[C]]="",0,NOTA[[#This Row],[C]]))</f>
        <v>5088000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5088000</v>
      </c>
      <c r="AD237" s="50"/>
      <c r="AE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152599.17030000003</v>
      </c>
      <c r="AF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4935400.8296999997</v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37" s="50">
        <f>IF(OR(NOTA[[#This Row],[QTY]]="",NOTA[[#This Row],[HARGA SATUAN]]="",),"",NOTA[[#This Row],[QTY]]*NOTA[[#This Row],[HARGA SATUAN]])</f>
        <v>5088000</v>
      </c>
      <c r="AI237" s="39">
        <f ca="1">IF(NOTA[ID_H]="","",INDEX(NOTA[TANGGAL],MATCH(,INDIRECT(ADDRESS(ROW(NOTA[TANGGAL]),COLUMN(NOTA[TANGGAL]))&amp;":"&amp;ADDRESS(ROW(),COLUMN(NOTA[TANGGAL]))),-1)))</f>
        <v>45341</v>
      </c>
      <c r="AJ237" s="41" t="str">
        <f ca="1">IF(NOTA[[#This Row],[NAMA BARANG]]="","",INDEX(NOTA[SUPPLIER],MATCH(,INDIRECT(ADDRESS(ROW(NOTA[ID]),COLUMN(NOTA[ID]))&amp;":"&amp;ADDRESS(ROW(),COLUMN(NOTA[ID]))),-1)))</f>
        <v>RAPINAN BROTHER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1</v>
      </c>
      <c r="AM237" s="38">
        <f>IF(NOTA[[#This Row],[TGL.NOTA]]="",IF(NOTA[[#This Row],[SUPPLIER_H]]="","",AM236),MONTH(NOTA[[#This Row],[TGL.NOTA]]))</f>
        <v>2</v>
      </c>
      <c r="AN237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MOROHMR/016/02-2445338ballpengeltf1190htmhightech</v>
      </c>
      <c r="AR237" s="38" t="e">
        <f>IF(NOTA[[#This Row],[CONCAT4]]="","",_xlfn.IFNA(MATCH(NOTA[[#This Row],[CONCAT4]],[2]!RAW[CONCAT_H],0),FALSE))</f>
        <v>#REF!</v>
      </c>
      <c r="AS237" s="38" t="e">
        <f>IF(NOTA[[#This Row],[CONCAT1]]="","",MATCH(NOTA[[#This Row],[CONCAT1]],[3]!db[NB NOTA_C],0))</f>
        <v>#N/A</v>
      </c>
      <c r="AT237" s="38" t="b">
        <f>IF(NOTA[[#This Row],[QTY/ CTN]]="","",TRUE)</f>
        <v>1</v>
      </c>
      <c r="AU237" s="38">
        <f ca="1">IF(NOTA[[#This Row],[ID_H]]="","",IF(NOTA[[#This Row],[Column3]]=TRUE,NOTA[[#This Row],[QTY/ CTN]],INDEX([3]!db[QTY/ CTN],NOTA[[#This Row],[//DB]])))</f>
        <v>96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ballpengeltf1190htmhightech96artomoro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ATA_1902_617-11</v>
      </c>
      <c r="C239" s="38" t="e">
        <f ca="1">IF(NOTA[[#This Row],[ID_P]]="","",MATCH(NOTA[[#This Row],[ID_P]],[1]!B_MSK[N_ID],0))</f>
        <v>#REF!</v>
      </c>
      <c r="D239" s="38">
        <f ca="1">IF(NOTA[[#This Row],[NAMA BARANG]]="","",INDEX(NOTA[ID],MATCH(,INDIRECT(ADDRESS(ROW(NOTA[ID]),COLUMN(NOTA[ID]))&amp;":"&amp;ADDRESS(ROW(),COLUMN(NOTA[ID]))),-1)))</f>
        <v>51</v>
      </c>
      <c r="E239" s="46">
        <v>45341</v>
      </c>
      <c r="F239" s="37" t="s">
        <v>24</v>
      </c>
      <c r="G239" s="37" t="s">
        <v>23</v>
      </c>
      <c r="H239" s="47" t="s">
        <v>377</v>
      </c>
      <c r="I239" s="37"/>
      <c r="J239" s="39">
        <v>45335</v>
      </c>
      <c r="K239" s="37">
        <v>0</v>
      </c>
      <c r="L239" s="37" t="s">
        <v>379</v>
      </c>
      <c r="M239" s="40">
        <v>1</v>
      </c>
      <c r="N239" s="38">
        <v>30</v>
      </c>
      <c r="O239" s="37" t="s">
        <v>323</v>
      </c>
      <c r="P239" s="41">
        <v>144000</v>
      </c>
      <c r="Q239" s="42"/>
      <c r="R239" s="48">
        <v>30</v>
      </c>
      <c r="S239" s="49">
        <v>0.125</v>
      </c>
      <c r="T239" s="44">
        <v>0.05</v>
      </c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4320000</v>
      </c>
      <c r="Y239" s="50">
        <f>IF(NOTA[[#This Row],[JUMLAH]]="","",NOTA[[#This Row],[JUMLAH]]*NOTA[[#This Row],[DISC 1]])</f>
        <v>540000</v>
      </c>
      <c r="Z239" s="50">
        <f>IF(NOTA[[#This Row],[JUMLAH]]="","",(NOTA[[#This Row],[JUMLAH]]-NOTA[[#This Row],[DISC 1-]])*NOTA[[#This Row],[DISC 2]])</f>
        <v>189000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729000</v>
      </c>
      <c r="AC239" s="50">
        <f>IF(NOTA[[#This Row],[JUMLAH]]="","",NOTA[[#This Row],[JUMLAH]]-NOTA[[#This Row],[DISC]])</f>
        <v>3591000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239" s="50">
        <f>IF(OR(NOTA[[#This Row],[QTY]]="",NOTA[[#This Row],[HARGA SATUAN]]="",),"",NOTA[[#This Row],[QTY]]*NOTA[[#This Row],[HARGA SATUAN]])</f>
        <v>4320000</v>
      </c>
      <c r="AI239" s="39">
        <f ca="1">IF(NOTA[ID_H]="","",INDEX(NOTA[TANGGAL],MATCH(,INDIRECT(ADDRESS(ROW(NOTA[TANGGAL]),COLUMN(NOTA[TANGGAL]))&amp;":"&amp;ADDRESS(ROW(),COLUMN(NOTA[TANGGAL]))),-1)))</f>
        <v>45341</v>
      </c>
      <c r="AJ239" s="41" t="str">
        <f ca="1">IF(NOTA[[#This Row],[NAMA BARANG]]="","",INDEX(NOTA[SUPPLIER],MATCH(,INDIRECT(ADDRESS(ROW(NOTA[ID]),COLUMN(NOTA[ID]))&amp;":"&amp;ADDRESS(ROW(),COLUMN(NOTA[ID]))),-1)))</f>
        <v>ATALI MAKMUR</v>
      </c>
      <c r="AK239" s="41" t="str">
        <f ca="1">IF(NOTA[[#This Row],[ID_H]]="","",IF(NOTA[[#This Row],[FAKTUR]]="",INDIRECT(ADDRESS(ROW()-1,COLUMN())),NOTA[[#This Row],[FAKTUR]]))</f>
        <v>ARTO MORO</v>
      </c>
      <c r="AL239" s="38">
        <f ca="1">IF(NOTA[[#This Row],[ID]]="","",COUNTIF(NOTA[ID_H],NOTA[[#This Row],[ID_H]]))</f>
        <v>11</v>
      </c>
      <c r="AM239" s="38">
        <f>IF(NOTA[[#This Row],[TGL.NOTA]]="",IF(NOTA[[#This Row],[SUPPLIER_H]]="","",AM238),MONTH(NOTA[[#This Row],[TGL.NOTA]]))</f>
        <v>2</v>
      </c>
      <c r="AN239" s="38" t="str">
        <f>LOWER(SUBSTITUTE(SUBSTITUTE(SUBSTITUTE(SUBSTITUTE(SUBSTITUTE(SUBSTITUTE(SUBSTITUTE(SUBSTITUTE(SUBSTITUTE(NOTA[NAMA BARANG]," ",),".",""),"-",""),"(",""),")",""),",",""),"/",""),"""",""),"+",""))</f>
        <v>pencilp1012banimalkingdomjk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pencilp1012banimalkingdomjk43200000.1250.05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pencilp1012banimalkingdomjk43200000.1250.05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MOROSA24020261745335pencilp1012banimalkingdomjk</v>
      </c>
      <c r="AR239" s="38" t="e">
        <f>IF(NOTA[[#This Row],[CONCAT4]]="","",_xlfn.IFNA(MATCH(NOTA[[#This Row],[CONCAT4]],[2]!RAW[CONCAT_H],0),FALSE))</f>
        <v>#REF!</v>
      </c>
      <c r="AS239" s="38" t="e">
        <f>IF(NOTA[[#This Row],[CONCAT1]]="","",MATCH(NOTA[[#This Row],[CONCAT1]],[3]!db[NB NOTA_C],0))</f>
        <v>#N/A</v>
      </c>
      <c r="AT239" s="38" t="b">
        <f>IF(NOTA[[#This Row],[QTY/ CTN]]="","",TRUE)</f>
        <v>1</v>
      </c>
      <c r="AU239" s="38">
        <f ca="1">IF(NOTA[[#This Row],[ID_H]]="","",IF(NOTA[[#This Row],[Column3]]=TRUE,NOTA[[#This Row],[QTY/ CTN]],INDEX([3]!db[QTY/ CTN],NOTA[[#This Row],[//DB]])))</f>
        <v>30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pencilp1012banimalkingdomjk30artomoro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51</v>
      </c>
      <c r="E240" s="46"/>
      <c r="F240" s="37"/>
      <c r="G240" s="37"/>
      <c r="H240" s="47"/>
      <c r="I240" s="37"/>
      <c r="J240" s="39"/>
      <c r="K240" s="37">
        <v>0</v>
      </c>
      <c r="L240" s="37" t="s">
        <v>378</v>
      </c>
      <c r="M240" s="40">
        <v>1</v>
      </c>
      <c r="N240" s="38">
        <v>30</v>
      </c>
      <c r="O240" s="37" t="s">
        <v>323</v>
      </c>
      <c r="P240" s="41">
        <v>118000</v>
      </c>
      <c r="Q240" s="42"/>
      <c r="R240" s="48">
        <v>30</v>
      </c>
      <c r="S240" s="49">
        <v>0.125</v>
      </c>
      <c r="T240" s="44">
        <v>0.05</v>
      </c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3540000</v>
      </c>
      <c r="Y240" s="50">
        <f>IF(NOTA[[#This Row],[JUMLAH]]="","",NOTA[[#This Row],[JUMLAH]]*NOTA[[#This Row],[DISC 1]])</f>
        <v>442500</v>
      </c>
      <c r="Z240" s="50">
        <f>IF(NOTA[[#This Row],[JUMLAH]]="","",(NOTA[[#This Row],[JUMLAH]]-NOTA[[#This Row],[DISC 1-]])*NOTA[[#This Row],[DISC 2]])</f>
        <v>154875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597375</v>
      </c>
      <c r="AC240" s="50">
        <f>IF(NOTA[[#This Row],[JUMLAH]]="","",NOTA[[#This Row],[JUMLAH]]-NOTA[[#This Row],[DISC]])</f>
        <v>2942625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240" s="50">
        <f>IF(OR(NOTA[[#This Row],[QTY]]="",NOTA[[#This Row],[HARGA SATUAN]]="",),"",NOTA[[#This Row],[QTY]]*NOTA[[#This Row],[HARGA SATUAN]])</f>
        <v>3540000</v>
      </c>
      <c r="AI240" s="39">
        <f ca="1">IF(NOTA[ID_H]="","",INDEX(NOTA[TANGGAL],MATCH(,INDIRECT(ADDRESS(ROW(NOTA[TANGGAL]),COLUMN(NOTA[TANGGAL]))&amp;":"&amp;ADDRESS(ROW(),COLUMN(NOTA[TANGGAL]))),-1)))</f>
        <v>45341</v>
      </c>
      <c r="AJ240" s="41" t="str">
        <f ca="1">IF(NOTA[[#This Row],[NAMA BARANG]]="","",INDEX(NOTA[SUPPLIER],MATCH(,INDIRECT(ADDRESS(ROW(NOTA[ID]),COLUMN(NOTA[ID]))&amp;":"&amp;ADDRESS(ROW(),COLUMN(NOTA[ID]))),-1)))</f>
        <v>ATALI MAKMUR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2</v>
      </c>
      <c r="AN240" s="38" t="str">
        <f>LOWER(SUBSTITUTE(SUBSTITUTE(SUBSTITUTE(SUBSTITUTE(SUBSTITUTE(SUBSTITUTE(SUBSTITUTE(SUBSTITUTE(SUBSTITUTE(NOTA[NAMA BARANG]," ",),".",""),"-",""),"(",""),")",""),",",""),"/",""),"""",""),"+",""))</f>
        <v>pencilp1032bk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pencilp1032bk35400000.1250.05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pencilp1032bk35400000.1250.05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e">
        <f>IF(NOTA[[#This Row],[CONCAT1]]="","",MATCH(NOTA[[#This Row],[CONCAT1]],[3]!db[NB NOTA_C],0))</f>
        <v>#N/A</v>
      </c>
      <c r="AT240" s="38" t="b">
        <f>IF(NOTA[[#This Row],[QTY/ CTN]]="","",TRUE)</f>
        <v>1</v>
      </c>
      <c r="AU240" s="38">
        <f ca="1">IF(NOTA[[#This Row],[ID_H]]="","",IF(NOTA[[#This Row],[Column3]]=TRUE,NOTA[[#This Row],[QTY/ CTN]],INDEX([3]!db[QTY/ CTN],NOTA[[#This Row],[//DB]])))</f>
        <v>30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pencilp1032bk30artomoro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51</v>
      </c>
      <c r="E241" s="46"/>
      <c r="F241" s="37"/>
      <c r="G241" s="37"/>
      <c r="H241" s="47"/>
      <c r="I241" s="37"/>
      <c r="J241" s="39"/>
      <c r="K241" s="37">
        <v>0</v>
      </c>
      <c r="L241" s="37" t="s">
        <v>381</v>
      </c>
      <c r="M241" s="40">
        <v>1</v>
      </c>
      <c r="N241" s="38">
        <v>30</v>
      </c>
      <c r="O241" s="37" t="s">
        <v>323</v>
      </c>
      <c r="P241" s="41">
        <v>109000</v>
      </c>
      <c r="Q241" s="42"/>
      <c r="R241" s="48"/>
      <c r="S241" s="49">
        <v>0.125</v>
      </c>
      <c r="T241" s="44">
        <v>0.05</v>
      </c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3270000</v>
      </c>
      <c r="Y241" s="50">
        <f>IF(NOTA[[#This Row],[JUMLAH]]="","",NOTA[[#This Row],[JUMLAH]]*NOTA[[#This Row],[DISC 1]])</f>
        <v>408750</v>
      </c>
      <c r="Z241" s="50">
        <f>IF(NOTA[[#This Row],[JUMLAH]]="","",(NOTA[[#This Row],[JUMLAH]]-NOTA[[#This Row],[DISC 1-]])*NOTA[[#This Row],[DISC 2]])</f>
        <v>143062.5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551812.5</v>
      </c>
      <c r="AC241" s="50">
        <f>IF(NOTA[[#This Row],[JUMLAH]]="","",NOTA[[#This Row],[JUMLAH]]-NOTA[[#This Row],[DISC]])</f>
        <v>2718187.5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41" s="50">
        <f>IF(OR(NOTA[[#This Row],[QTY]]="",NOTA[[#This Row],[HARGA SATUAN]]="",),"",NOTA[[#This Row],[QTY]]*NOTA[[#This Row],[HARGA SATUAN]])</f>
        <v>3270000</v>
      </c>
      <c r="AI241" s="39">
        <f ca="1">IF(NOTA[ID_H]="","",INDEX(NOTA[TANGGAL],MATCH(,INDIRECT(ADDRESS(ROW(NOTA[TANGGAL]),COLUMN(NOTA[TANGGAL]))&amp;":"&amp;ADDRESS(ROW(),COLUMN(NOTA[TANGGAL]))),-1)))</f>
        <v>45341</v>
      </c>
      <c r="AJ241" s="41" t="str">
        <f ca="1">IF(NOTA[[#This Row],[NAMA BARANG]]="","",INDEX(NOTA[SUPPLIER],MATCH(,INDIRECT(ADDRESS(ROW(NOTA[ID]),COLUMN(NOTA[ID]))&amp;":"&amp;ADDRESS(ROW(),COLUMN(NOTA[ID]))),-1)))</f>
        <v>ATALI MAKMUR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2</v>
      </c>
      <c r="AN241" s="38" t="str">
        <f>LOWER(SUBSTITUTE(SUBSTITUTE(SUBSTITUTE(SUBSTITUTE(SUBSTITUTE(SUBSTITUTE(SUBSTITUTE(SUBSTITUTE(SUBSTITUTE(NOTA[NAMA BARANG]," ",),".",""),"-",""),"(",""),")",""),",",""),"/",""),"""",""),"+",""))</f>
        <v>pencilp942bjk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pencilp942bjk32700000.1250.05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pencilp942bjk32700000.1250.05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2500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30 GRS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pencilp942bjk30grsartomoro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51</v>
      </c>
      <c r="E242" s="46"/>
      <c r="F242" s="37"/>
      <c r="G242" s="37"/>
      <c r="H242" s="47"/>
      <c r="I242" s="37"/>
      <c r="J242" s="39"/>
      <c r="K242" s="37">
        <v>0</v>
      </c>
      <c r="L242" s="37" t="s">
        <v>380</v>
      </c>
      <c r="M242" s="40">
        <v>1</v>
      </c>
      <c r="N242" s="38">
        <v>30</v>
      </c>
      <c r="O242" s="37" t="s">
        <v>323</v>
      </c>
      <c r="P242" s="41">
        <v>99000</v>
      </c>
      <c r="Q242" s="42"/>
      <c r="R242" s="48"/>
      <c r="S242" s="49">
        <v>0.125</v>
      </c>
      <c r="T242" s="44">
        <v>0.05</v>
      </c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2970000</v>
      </c>
      <c r="Y242" s="50">
        <f>IF(NOTA[[#This Row],[JUMLAH]]="","",NOTA[[#This Row],[JUMLAH]]*NOTA[[#This Row],[DISC 1]])</f>
        <v>371250</v>
      </c>
      <c r="Z242" s="50">
        <f>IF(NOTA[[#This Row],[JUMLAH]]="","",(NOTA[[#This Row],[JUMLAH]]-NOTA[[#This Row],[DISC 1-]])*NOTA[[#This Row],[DISC 2]])</f>
        <v>129937.5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501187.5</v>
      </c>
      <c r="AC242" s="50">
        <f>IF(NOTA[[#This Row],[JUMLAH]]="","",NOTA[[#This Row],[JUMLAH]]-NOTA[[#This Row],[DISC]])</f>
        <v>2468812.5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H242" s="50">
        <f>IF(OR(NOTA[[#This Row],[QTY]]="",NOTA[[#This Row],[HARGA SATUAN]]="",),"",NOTA[[#This Row],[QTY]]*NOTA[[#This Row],[HARGA SATUAN]])</f>
        <v>2970000</v>
      </c>
      <c r="AI242" s="39">
        <f ca="1">IF(NOTA[ID_H]="","",INDEX(NOTA[TANGGAL],MATCH(,INDIRECT(ADDRESS(ROW(NOTA[TANGGAL]),COLUMN(NOTA[TANGGAL]))&amp;":"&amp;ADDRESS(ROW(),COLUMN(NOTA[TANGGAL]))),-1)))</f>
        <v>45341</v>
      </c>
      <c r="AJ242" s="41" t="str">
        <f ca="1">IF(NOTA[[#This Row],[NAMA BARANG]]="","",INDEX(NOTA[SUPPLIER],MATCH(,INDIRECT(ADDRESS(ROW(NOTA[ID]),COLUMN(NOTA[ID]))&amp;":"&amp;ADDRESS(ROW(),COLUMN(NOTA[ID]))),-1)))</f>
        <v>ATALI MAKMUR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2</v>
      </c>
      <c r="AN242" s="38" t="str">
        <f>LOWER(SUBSTITUTE(SUBSTITUTE(SUBSTITUTE(SUBSTITUTE(SUBSTITUTE(SUBSTITUTE(SUBSTITUTE(SUBSTITUTE(SUBSTITUTE(NOTA[NAMA BARANG]," ",),".",""),"-",""),"(",""),")",""),",",""),"/",""),"""",""),"+",""))</f>
        <v>pencilp912bjk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2497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30 GRS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51</v>
      </c>
      <c r="E243" s="46"/>
      <c r="F243" s="37"/>
      <c r="G243" s="37"/>
      <c r="H243" s="47"/>
      <c r="I243" s="37"/>
      <c r="J243" s="39"/>
      <c r="K243" s="37">
        <v>0</v>
      </c>
      <c r="L243" s="37" t="s">
        <v>382</v>
      </c>
      <c r="M243" s="40">
        <v>5</v>
      </c>
      <c r="N243" s="38">
        <v>150</v>
      </c>
      <c r="O243" s="37" t="s">
        <v>323</v>
      </c>
      <c r="P243" s="41">
        <v>104400</v>
      </c>
      <c r="Q243" s="42"/>
      <c r="R243" s="48"/>
      <c r="S243" s="49">
        <v>0.125</v>
      </c>
      <c r="T243" s="44">
        <v>0.05</v>
      </c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15660000</v>
      </c>
      <c r="Y243" s="50">
        <f>IF(NOTA[[#This Row],[JUMLAH]]="","",NOTA[[#This Row],[JUMLAH]]*NOTA[[#This Row],[DISC 1]])</f>
        <v>1957500</v>
      </c>
      <c r="Z243" s="50">
        <f>IF(NOTA[[#This Row],[JUMLAH]]="","",(NOTA[[#This Row],[JUMLAH]]-NOTA[[#This Row],[DISC 1-]])*NOTA[[#This Row],[DISC 2]])</f>
        <v>685125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2642625</v>
      </c>
      <c r="AC243" s="50">
        <f>IF(NOTA[[#This Row],[JUMLAH]]="","",NOTA[[#This Row],[JUMLAH]]-NOTA[[#This Row],[DISC]])</f>
        <v>13017375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43" s="50">
        <f>IF(OR(NOTA[[#This Row],[QTY]]="",NOTA[[#This Row],[HARGA SATUAN]]="",),"",NOTA[[#This Row],[QTY]]*NOTA[[#This Row],[HARGA SATUAN]])</f>
        <v>15660000</v>
      </c>
      <c r="AI243" s="39">
        <f ca="1">IF(NOTA[ID_H]="","",INDEX(NOTA[TANGGAL],MATCH(,INDIRECT(ADDRESS(ROW(NOTA[TANGGAL]),COLUMN(NOTA[TANGGAL]))&amp;":"&amp;ADDRESS(ROW(),COLUMN(NOTA[TANGGAL]))),-1)))</f>
        <v>45341</v>
      </c>
      <c r="AJ243" s="41" t="str">
        <f ca="1">IF(NOTA[[#This Row],[NAMA BARANG]]="","",INDEX(NOTA[SUPPLIER],MATCH(,INDIRECT(ADDRESS(ROW(NOTA[ID]),COLUMN(NOTA[ID]))&amp;":"&amp;ADDRESS(ROW(),COLUMN(NOTA[ID]))),-1)))</f>
        <v>ATALI MAKMUR</v>
      </c>
      <c r="AK243" s="41" t="str">
        <f ca="1">IF(NOTA[[#This Row],[ID_H]]="","",IF(NOTA[[#This Row],[FAKTUR]]="",INDIRECT(ADDRESS(ROW()-1,COLUMN())),NOTA[[#This Row],[FAKTUR]]))</f>
        <v>ARTO MORO</v>
      </c>
      <c r="AL243" s="38" t="str">
        <f ca="1">IF(NOTA[[#This Row],[ID]]="","",COUNTIF(NOTA[ID_H],NOTA[[#This Row],[ID_H]]))</f>
        <v/>
      </c>
      <c r="AM243" s="38">
        <f ca="1">IF(NOTA[[#This Row],[TGL.NOTA]]="",IF(NOTA[[#This Row],[SUPPLIER_H]]="","",AM242),MONTH(NOTA[[#This Row],[TGL.NOTA]]))</f>
        <v>2</v>
      </c>
      <c r="AN2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>
        <f>IF(NOTA[[#This Row],[CONCAT1]]="","",MATCH(NOTA[[#This Row],[CONCAT1]],[3]!db[NB NOTA_C],0))</f>
        <v>2495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30 GRS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51</v>
      </c>
      <c r="E244" s="46"/>
      <c r="F244" s="37"/>
      <c r="G244" s="37"/>
      <c r="H244" s="47"/>
      <c r="I244" s="37"/>
      <c r="J244" s="39"/>
      <c r="K244" s="37">
        <v>0</v>
      </c>
      <c r="L244" s="37" t="s">
        <v>383</v>
      </c>
      <c r="M244" s="40">
        <v>1</v>
      </c>
      <c r="N244" s="38">
        <v>24</v>
      </c>
      <c r="O244" s="37" t="s">
        <v>113</v>
      </c>
      <c r="P244" s="41">
        <v>11100</v>
      </c>
      <c r="Q244" s="42"/>
      <c r="R244" s="48"/>
      <c r="S244" s="49">
        <v>0.125</v>
      </c>
      <c r="T244" s="44">
        <v>0.05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266400</v>
      </c>
      <c r="Y244" s="50">
        <f>IF(NOTA[[#This Row],[JUMLAH]]="","",NOTA[[#This Row],[JUMLAH]]*NOTA[[#This Row],[DISC 1]])</f>
        <v>33300</v>
      </c>
      <c r="Z244" s="50">
        <f>IF(NOTA[[#This Row],[JUMLAH]]="","",(NOTA[[#This Row],[JUMLAH]]-NOTA[[#This Row],[DISC 1-]])*NOTA[[#This Row],[DISC 2]])</f>
        <v>11655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44955</v>
      </c>
      <c r="AC244" s="50">
        <f>IF(NOTA[[#This Row],[JUMLAH]]="","",NOTA[[#This Row],[JUMLAH]]-NOTA[[#This Row],[DISC]])</f>
        <v>221445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244" s="50">
        <f>IF(OR(NOTA[[#This Row],[QTY]]="",NOTA[[#This Row],[HARGA SATUAN]]="",),"",NOTA[[#This Row],[QTY]]*NOTA[[#This Row],[HARGA SATUAN]])</f>
        <v>266400</v>
      </c>
      <c r="AI244" s="39">
        <f ca="1">IF(NOTA[ID_H]="","",INDEX(NOTA[TANGGAL],MATCH(,INDIRECT(ADDRESS(ROW(NOTA[TANGGAL]),COLUMN(NOTA[TANGGAL]))&amp;":"&amp;ADDRESS(ROW(),COLUMN(NOTA[TANGGAL]))),-1)))</f>
        <v>45341</v>
      </c>
      <c r="AJ244" s="41" t="str">
        <f ca="1">IF(NOTA[[#This Row],[NAMA BARANG]]="","",INDEX(NOTA[SUPPLIER],MATCH(,INDIRECT(ADDRESS(ROW(NOTA[ID]),COLUMN(NOTA[ID]))&amp;":"&amp;ADDRESS(ROW(),COLUMN(NOTA[ID]))),-1)))</f>
        <v>ATALI MAKMUR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2</v>
      </c>
      <c r="AN24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2930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24 PCS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51</v>
      </c>
      <c r="E245" s="46"/>
      <c r="F245" s="37"/>
      <c r="G245" s="37"/>
      <c r="H245" s="47"/>
      <c r="I245" s="37"/>
      <c r="J245" s="39"/>
      <c r="K245" s="37">
        <v>0</v>
      </c>
      <c r="L245" s="37" t="s">
        <v>129</v>
      </c>
      <c r="M245" s="40">
        <v>3</v>
      </c>
      <c r="N245" s="38">
        <v>72</v>
      </c>
      <c r="O245" s="37" t="s">
        <v>113</v>
      </c>
      <c r="P245" s="41">
        <v>19000</v>
      </c>
      <c r="Q245" s="42"/>
      <c r="R245" s="48"/>
      <c r="S245" s="49">
        <v>0.125</v>
      </c>
      <c r="T245" s="44">
        <v>0.05</v>
      </c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1368000</v>
      </c>
      <c r="Y245" s="50">
        <f>IF(NOTA[[#This Row],[JUMLAH]]="","",NOTA[[#This Row],[JUMLAH]]*NOTA[[#This Row],[DISC 1]])</f>
        <v>171000</v>
      </c>
      <c r="Z245" s="50">
        <f>IF(NOTA[[#This Row],[JUMLAH]]="","",(NOTA[[#This Row],[JUMLAH]]-NOTA[[#This Row],[DISC 1-]])*NOTA[[#This Row],[DISC 2]])</f>
        <v>59850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230850</v>
      </c>
      <c r="AC245" s="50">
        <f>IF(NOTA[[#This Row],[JUMLAH]]="","",NOTA[[#This Row],[JUMLAH]]-NOTA[[#This Row],[DISC]])</f>
        <v>1137150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45" s="50">
        <f>IF(OR(NOTA[[#This Row],[QTY]]="",NOTA[[#This Row],[HARGA SATUAN]]="",),"",NOTA[[#This Row],[QTY]]*NOTA[[#This Row],[HARGA SATUAN]])</f>
        <v>1368000</v>
      </c>
      <c r="AI245" s="39">
        <f ca="1">IF(NOTA[ID_H]="","",INDEX(NOTA[TANGGAL],MATCH(,INDIRECT(ADDRESS(ROW(NOTA[TANGGAL]),COLUMN(NOTA[TANGGAL]))&amp;":"&amp;ADDRESS(ROW(),COLUMN(NOTA[TANGGAL]))),-1)))</f>
        <v>45341</v>
      </c>
      <c r="AJ245" s="41" t="str">
        <f ca="1">IF(NOTA[[#This Row],[NAMA BARANG]]="","",INDEX(NOTA[SUPPLIER],MATCH(,INDIRECT(ADDRESS(ROW(NOTA[ID]),COLUMN(NOTA[ID]))&amp;":"&amp;ADDRESS(ROW(),COLUMN(NOTA[ID]))),-1)))</f>
        <v>ATALI MAKMUR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2</v>
      </c>
      <c r="AN24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2931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24 PCS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>
        <v>0</v>
      </c>
      <c r="L246" s="37" t="s">
        <v>318</v>
      </c>
      <c r="M246" s="40">
        <v>1</v>
      </c>
      <c r="N246" s="38">
        <v>48</v>
      </c>
      <c r="O246" s="37" t="s">
        <v>110</v>
      </c>
      <c r="P246" s="41">
        <v>55800</v>
      </c>
      <c r="Q246" s="42"/>
      <c r="R246" s="48"/>
      <c r="S246" s="49">
        <v>0.125</v>
      </c>
      <c r="T246" s="44">
        <v>0.05</v>
      </c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2678400</v>
      </c>
      <c r="Y246" s="50">
        <f>IF(NOTA[[#This Row],[JUMLAH]]="","",NOTA[[#This Row],[JUMLAH]]*NOTA[[#This Row],[DISC 1]])</f>
        <v>334800</v>
      </c>
      <c r="Z246" s="50">
        <f>IF(NOTA[[#This Row],[JUMLAH]]="","",(NOTA[[#This Row],[JUMLAH]]-NOTA[[#This Row],[DISC 1-]])*NOTA[[#This Row],[DISC 2]])</f>
        <v>117180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451980</v>
      </c>
      <c r="AC246" s="50">
        <f>IF(NOTA[[#This Row],[JUMLAH]]="","",NOTA[[#This Row],[JUMLAH]]-NOTA[[#This Row],[DISC]])</f>
        <v>2226420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46" s="50">
        <f>IF(OR(NOTA[[#This Row],[QTY]]="",NOTA[[#This Row],[HARGA SATUAN]]="",),"",NOTA[[#This Row],[QTY]]*NOTA[[#This Row],[HARGA SATUAN]])</f>
        <v>2678400</v>
      </c>
      <c r="AI246" s="39">
        <f ca="1">IF(NOTA[ID_H]="","",INDEX(NOTA[TANGGAL],MATCH(,INDIRECT(ADDRESS(ROW(NOTA[TANGGAL]),COLUMN(NOTA[TANGGAL]))&amp;":"&amp;ADDRESS(ROW(),COLUMN(NOTA[TANGGAL]))),-1)))</f>
        <v>45341</v>
      </c>
      <c r="AJ246" s="41" t="str">
        <f ca="1">IF(NOTA[[#This Row],[NAMA BARANG]]="","",INDEX(NOTA[SUPPLIER],MATCH(,INDIRECT(ADDRESS(ROW(NOTA[ID]),COLUMN(NOTA[ID]))&amp;":"&amp;ADDRESS(ROW(),COLUMN(NOTA[ID]))),-1)))</f>
        <v>ATALI MAKMUR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2</v>
      </c>
      <c r="AN246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780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48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>
        <v>0</v>
      </c>
      <c r="L247" s="37" t="s">
        <v>316</v>
      </c>
      <c r="M247" s="40">
        <v>1</v>
      </c>
      <c r="N247" s="38">
        <v>144</v>
      </c>
      <c r="O247" s="37" t="s">
        <v>114</v>
      </c>
      <c r="P247" s="41">
        <v>10600</v>
      </c>
      <c r="Q247" s="42"/>
      <c r="R247" s="48"/>
      <c r="S247" s="49">
        <v>0.125</v>
      </c>
      <c r="T247" s="44">
        <v>0.05</v>
      </c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1526400</v>
      </c>
      <c r="Y247" s="50">
        <f>IF(NOTA[[#This Row],[JUMLAH]]="","",NOTA[[#This Row],[JUMLAH]]*NOTA[[#This Row],[DISC 1]])</f>
        <v>190800</v>
      </c>
      <c r="Z247" s="50">
        <f>IF(NOTA[[#This Row],[JUMLAH]]="","",(NOTA[[#This Row],[JUMLAH]]-NOTA[[#This Row],[DISC 1-]])*NOTA[[#This Row],[DISC 2]])</f>
        <v>66780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257580</v>
      </c>
      <c r="AC247" s="50">
        <f>IF(NOTA[[#This Row],[JUMLAH]]="","",NOTA[[#This Row],[JUMLAH]]-NOTA[[#This Row],[DISC]])</f>
        <v>1268820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47" s="50">
        <f>IF(OR(NOTA[[#This Row],[QTY]]="",NOTA[[#This Row],[HARGA SATUAN]]="",),"",NOTA[[#This Row],[QTY]]*NOTA[[#This Row],[HARGA SATUAN]])</f>
        <v>1526400</v>
      </c>
      <c r="AI247" s="39">
        <f ca="1">IF(NOTA[ID_H]="","",INDEX(NOTA[TANGGAL],MATCH(,INDIRECT(ADDRESS(ROW(NOTA[TANGGAL]),COLUMN(NOTA[TANGGAL]))&amp;":"&amp;ADDRESS(ROW(),COLUMN(NOTA[TANGGAL]))),-1)))</f>
        <v>45341</v>
      </c>
      <c r="AJ247" s="41" t="str">
        <f ca="1">IF(NOTA[[#This Row],[NAMA BARANG]]="","",INDEX(NOTA[SUPPLIER],MATCH(,INDIRECT(ADDRESS(ROW(NOTA[ID]),COLUMN(NOTA[ID]))&amp;":"&amp;ADDRESS(ROW(),COLUMN(NOTA[ID]))),-1)))</f>
        <v>ATALI MAKMUR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2</v>
      </c>
      <c r="AN247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690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12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>
        <v>0</v>
      </c>
      <c r="L248" s="37" t="s">
        <v>385</v>
      </c>
      <c r="M248" s="40">
        <v>1</v>
      </c>
      <c r="N248" s="38">
        <v>120</v>
      </c>
      <c r="O248" s="37" t="s">
        <v>110</v>
      </c>
      <c r="P248" s="41">
        <v>24600</v>
      </c>
      <c r="Q248" s="42"/>
      <c r="R248" s="48"/>
      <c r="S248" s="49">
        <v>0.125</v>
      </c>
      <c r="T248" s="44">
        <v>0.05</v>
      </c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2952000</v>
      </c>
      <c r="Y248" s="50">
        <f>IF(NOTA[[#This Row],[JUMLAH]]="","",NOTA[[#This Row],[JUMLAH]]*NOTA[[#This Row],[DISC 1]])</f>
        <v>369000</v>
      </c>
      <c r="Z248" s="50">
        <f>IF(NOTA[[#This Row],[JUMLAH]]="","",(NOTA[[#This Row],[JUMLAH]]-NOTA[[#This Row],[DISC 1-]])*NOTA[[#This Row],[DISC 2]])</f>
        <v>129150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498150</v>
      </c>
      <c r="AC248" s="50">
        <f>IF(NOTA[[#This Row],[JUMLAH]]="","",NOTA[[#This Row],[JUMLAH]]-NOTA[[#This Row],[DISC]])</f>
        <v>2453850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8" s="50">
        <f>IF(OR(NOTA[[#This Row],[QTY]]="",NOTA[[#This Row],[HARGA SATUAN]]="",),"",NOTA[[#This Row],[QTY]]*NOTA[[#This Row],[HARGA SATUAN]])</f>
        <v>2952000</v>
      </c>
      <c r="AI248" s="39">
        <f ca="1">IF(NOTA[ID_H]="","",INDEX(NOTA[TANGGAL],MATCH(,INDIRECT(ADDRESS(ROW(NOTA[TANGGAL]),COLUMN(NOTA[TANGGAL]))&amp;":"&amp;ADDRESS(ROW(),COLUMN(NOTA[TANGGAL]))),-1)))</f>
        <v>45341</v>
      </c>
      <c r="AJ248" s="41" t="str">
        <f ca="1">IF(NOTA[[#This Row],[NAMA BARANG]]="","",INDEX(NOTA[SUPPLIER],MATCH(,INDIRECT(ADDRESS(ROW(NOTA[ID]),COLUMN(NOTA[ID]))&amp;":"&amp;ADDRESS(ROW(),COLUMN(NOTA[ID]))),-1)))</f>
        <v>ATALI MAKMUR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2</v>
      </c>
      <c r="AN248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782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120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384</v>
      </c>
      <c r="M249" s="40"/>
      <c r="N249" s="38">
        <v>24</v>
      </c>
      <c r="O249" s="37" t="s">
        <v>113</v>
      </c>
      <c r="P249" s="41">
        <v>2350</v>
      </c>
      <c r="Q249" s="42"/>
      <c r="R249" s="48"/>
      <c r="S249" s="49">
        <v>0.1</v>
      </c>
      <c r="T249" s="44">
        <v>0.05</v>
      </c>
      <c r="U249" s="44"/>
      <c r="V249" s="50">
        <v>48222</v>
      </c>
      <c r="W249" s="50"/>
      <c r="X249" s="50">
        <f>IF(NOTA[[#This Row],[HARGA/ CTN]]="",NOTA[[#This Row],[JUMLAH_H]],NOTA[[#This Row],[HARGA/ CTN]]*IF(NOTA[[#This Row],[C]]="",0,NOTA[[#This Row],[C]]))</f>
        <v>56400</v>
      </c>
      <c r="Y249" s="50">
        <f>IF(NOTA[[#This Row],[JUMLAH]]="","",NOTA[[#This Row],[JUMLAH]]*NOTA[[#This Row],[DISC 1]])</f>
        <v>5640</v>
      </c>
      <c r="Z249" s="50">
        <f>IF(NOTA[[#This Row],[JUMLAH]]="","",(NOTA[[#This Row],[JUMLAH]]-NOTA[[#This Row],[DISC 1-]])*NOTA[[#This Row],[DISC 2]])</f>
        <v>2538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8178</v>
      </c>
      <c r="AC249" s="50">
        <f>IF(NOTA[[#This Row],[JUMLAH]]="","",NOTA[[#This Row],[JUMLAH]]-NOTA[[#This Row],[DISC]])</f>
        <v>48222</v>
      </c>
      <c r="AD249" s="50"/>
      <c r="AE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6561915</v>
      </c>
      <c r="AF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32045685</v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249" s="50">
        <f>IF(OR(NOTA[[#This Row],[QTY]]="",NOTA[[#This Row],[HARGA SATUAN]]="",),"",NOTA[[#This Row],[QTY]]*NOTA[[#This Row],[HARGA SATUAN]])</f>
        <v>56400</v>
      </c>
      <c r="AI249" s="39">
        <f ca="1">IF(NOTA[ID_H]="","",INDEX(NOTA[TANGGAL],MATCH(,INDIRECT(ADDRESS(ROW(NOTA[TANGGAL]),COLUMN(NOTA[TANGGAL]))&amp;":"&amp;ADDRESS(ROW(),COLUMN(NOTA[TANGGAL]))),-1)))</f>
        <v>45341</v>
      </c>
      <c r="AJ249" s="41" t="str">
        <f ca="1">IF(NOTA[[#This Row],[NAMA BARANG]]="","",INDEX(NOTA[SUPPLIER],MATCH(,INDIRECT(ADDRESS(ROW(NOTA[ID]),COLUMN(NOTA[ID]))&amp;":"&amp;ADDRESS(ROW(),COLUMN(NOTA[ID]))),-1)))</f>
        <v>ATALI MAKMUR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2</v>
      </c>
      <c r="AN249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2623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48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ATA_1902_672-3</v>
      </c>
      <c r="C251" s="38" t="e">
        <f ca="1">IF(NOTA[[#This Row],[ID_P]]="","",MATCH(NOTA[[#This Row],[ID_P]],[1]!B_MSK[N_ID],0))</f>
        <v>#REF!</v>
      </c>
      <c r="D251" s="38">
        <f ca="1">IF(NOTA[[#This Row],[NAMA BARANG]]="","",INDEX(NOTA[ID],MATCH(,INDIRECT(ADDRESS(ROW(NOTA[ID]),COLUMN(NOTA[ID]))&amp;":"&amp;ADDRESS(ROW(),COLUMN(NOTA[ID]))),-1)))</f>
        <v>52</v>
      </c>
      <c r="E251" s="46"/>
      <c r="F251" s="37" t="s">
        <v>24</v>
      </c>
      <c r="G251" s="37" t="s">
        <v>23</v>
      </c>
      <c r="H251" s="47" t="s">
        <v>386</v>
      </c>
      <c r="I251" s="37"/>
      <c r="J251" s="39">
        <v>45335</v>
      </c>
      <c r="K251" s="37">
        <v>1</v>
      </c>
      <c r="L251" s="37" t="s">
        <v>387</v>
      </c>
      <c r="M251" s="40">
        <v>2</v>
      </c>
      <c r="N251" s="38">
        <v>100</v>
      </c>
      <c r="O251" s="37" t="s">
        <v>323</v>
      </c>
      <c r="P251" s="41">
        <v>31200</v>
      </c>
      <c r="Q251" s="42"/>
      <c r="R251" s="48"/>
      <c r="S251" s="49">
        <v>0.125</v>
      </c>
      <c r="T251" s="44">
        <v>0.05</v>
      </c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3120000</v>
      </c>
      <c r="Y251" s="50">
        <f>IF(NOTA[[#This Row],[JUMLAH]]="","",NOTA[[#This Row],[JUMLAH]]*NOTA[[#This Row],[DISC 1]])</f>
        <v>390000</v>
      </c>
      <c r="Z251" s="50">
        <f>IF(NOTA[[#This Row],[JUMLAH]]="","",(NOTA[[#This Row],[JUMLAH]]-NOTA[[#This Row],[DISC 1-]])*NOTA[[#This Row],[DISC 2]])</f>
        <v>136500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526500</v>
      </c>
      <c r="AC251" s="50">
        <f>IF(NOTA[[#This Row],[JUMLAH]]="","",NOTA[[#This Row],[JUMLAH]]-NOTA[[#This Row],[DISC]])</f>
        <v>2593500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51" s="50">
        <f>IF(OR(NOTA[[#This Row],[QTY]]="",NOTA[[#This Row],[HARGA SATUAN]]="",),"",NOTA[[#This Row],[QTY]]*NOTA[[#This Row],[HARGA SATUAN]])</f>
        <v>3120000</v>
      </c>
      <c r="AI251" s="39">
        <f ca="1">IF(NOTA[ID_H]="","",INDEX(NOTA[TANGGAL],MATCH(,INDIRECT(ADDRESS(ROW(NOTA[TANGGAL]),COLUMN(NOTA[TANGGAL]))&amp;":"&amp;ADDRESS(ROW(),COLUMN(NOTA[TANGGAL]))),-1)))</f>
        <v>45341</v>
      </c>
      <c r="AJ251" s="41" t="str">
        <f ca="1">IF(NOTA[[#This Row],[NAMA BARANG]]="","",INDEX(NOTA[SUPPLIER],MATCH(,INDIRECT(ADDRESS(ROW(NOTA[ID]),COLUMN(NOTA[ID]))&amp;":"&amp;ADDRESS(ROW(),COLUMN(NOTA[ID]))),-1)))</f>
        <v>ATALI MAKMUR</v>
      </c>
      <c r="AK251" s="41" t="str">
        <f ca="1">IF(NOTA[[#This Row],[ID_H]]="","",IF(NOTA[[#This Row],[FAKTUR]]="",INDIRECT(ADDRESS(ROW()-1,COLUMN())),NOTA[[#This Row],[FAKTUR]]))</f>
        <v>ARTO MORO</v>
      </c>
      <c r="AL251" s="38">
        <f ca="1">IF(NOTA[[#This Row],[ID]]="","",COUNTIF(NOTA[ID_H],NOTA[[#This Row],[ID_H]]))</f>
        <v>3</v>
      </c>
      <c r="AM251" s="38">
        <f>IF(NOTA[[#This Row],[TGL.NOTA]]="",IF(NOTA[[#This Row],[SUPPLIER_H]]="","",AM250),MONTH(NOTA[[#This Row],[TGL.NOTA]]))</f>
        <v>2</v>
      </c>
      <c r="AN25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MOROSA24020267245335binderclip107jk</v>
      </c>
      <c r="AR251" s="38" t="e">
        <f>IF(NOTA[[#This Row],[CONCAT4]]="","",_xlfn.IFNA(MATCH(NOTA[[#This Row],[CONCAT4]],[2]!RAW[CONCAT_H],0),FALSE))</f>
        <v>#REF!</v>
      </c>
      <c r="AS251" s="38">
        <f>IF(NOTA[[#This Row],[CONCAT1]]="","",MATCH(NOTA[[#This Row],[CONCAT1]],[3]!db[NB NOTA_C],0))</f>
        <v>297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50 GRS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52</v>
      </c>
      <c r="E252" s="46"/>
      <c r="F252" s="37"/>
      <c r="G252" s="37"/>
      <c r="H252" s="47"/>
      <c r="I252" s="37"/>
      <c r="J252" s="39"/>
      <c r="K252" s="37"/>
      <c r="L252" s="37" t="s">
        <v>388</v>
      </c>
      <c r="M252" s="40">
        <v>2</v>
      </c>
      <c r="N252" s="38">
        <v>40</v>
      </c>
      <c r="O252" s="37" t="s">
        <v>323</v>
      </c>
      <c r="P252" s="41">
        <v>67800</v>
      </c>
      <c r="Q252" s="42"/>
      <c r="R252" s="48"/>
      <c r="S252" s="49">
        <v>0.125</v>
      </c>
      <c r="T252" s="44">
        <v>0.05</v>
      </c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2712000</v>
      </c>
      <c r="Y252" s="50">
        <f>IF(NOTA[[#This Row],[JUMLAH]]="","",NOTA[[#This Row],[JUMLAH]]*NOTA[[#This Row],[DISC 1]])</f>
        <v>339000</v>
      </c>
      <c r="Z252" s="50">
        <f>IF(NOTA[[#This Row],[JUMLAH]]="","",(NOTA[[#This Row],[JUMLAH]]-NOTA[[#This Row],[DISC 1-]])*NOTA[[#This Row],[DISC 2]])</f>
        <v>118650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457650</v>
      </c>
      <c r="AC252" s="50">
        <f>IF(NOTA[[#This Row],[JUMLAH]]="","",NOTA[[#This Row],[JUMLAH]]-NOTA[[#This Row],[DISC]])</f>
        <v>2254350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52" s="50">
        <f>IF(OR(NOTA[[#This Row],[QTY]]="",NOTA[[#This Row],[HARGA SATUAN]]="",),"",NOTA[[#This Row],[QTY]]*NOTA[[#This Row],[HARGA SATUAN]])</f>
        <v>2712000</v>
      </c>
      <c r="AI252" s="39">
        <f ca="1">IF(NOTA[ID_H]="","",INDEX(NOTA[TANGGAL],MATCH(,INDIRECT(ADDRESS(ROW(NOTA[TANGGAL]),COLUMN(NOTA[TANGGAL]))&amp;":"&amp;ADDRESS(ROW(),COLUMN(NOTA[TANGGAL]))),-1)))</f>
        <v>45341</v>
      </c>
      <c r="AJ252" s="41" t="str">
        <f ca="1">IF(NOTA[[#This Row],[NAMA BARANG]]="","",INDEX(NOTA[SUPPLIER],MATCH(,INDIRECT(ADDRESS(ROW(NOTA[ID]),COLUMN(NOTA[ID]))&amp;":"&amp;ADDRESS(ROW(),COLUMN(NOTA[ID]))),-1)))</f>
        <v>ATALI MAKMUR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2</v>
      </c>
      <c r="AN252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301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20 GRS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52</v>
      </c>
      <c r="E253" s="46"/>
      <c r="F253" s="37"/>
      <c r="G253" s="37"/>
      <c r="H253" s="47"/>
      <c r="I253" s="37"/>
      <c r="J253" s="39"/>
      <c r="K253" s="37">
        <v>1</v>
      </c>
      <c r="L253" s="37" t="s">
        <v>389</v>
      </c>
      <c r="M253" s="40">
        <v>2</v>
      </c>
      <c r="N253" s="38">
        <v>240</v>
      </c>
      <c r="O253" s="37" t="s">
        <v>110</v>
      </c>
      <c r="P253" s="41">
        <v>9650</v>
      </c>
      <c r="Q253" s="42"/>
      <c r="R253" s="48"/>
      <c r="S253" s="49">
        <v>0.125</v>
      </c>
      <c r="T253" s="44">
        <v>0.05</v>
      </c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2316000</v>
      </c>
      <c r="Y253" s="50">
        <f>IF(NOTA[[#This Row],[JUMLAH]]="","",NOTA[[#This Row],[JUMLAH]]*NOTA[[#This Row],[DISC 1]])</f>
        <v>289500</v>
      </c>
      <c r="Z253" s="50">
        <f>IF(NOTA[[#This Row],[JUMLAH]]="","",(NOTA[[#This Row],[JUMLAH]]-NOTA[[#This Row],[DISC 1-]])*NOTA[[#This Row],[DISC 2]])</f>
        <v>101325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390825</v>
      </c>
      <c r="AC253" s="50">
        <f>IF(NOTA[[#This Row],[JUMLAH]]="","",NOTA[[#This Row],[JUMLAH]]-NOTA[[#This Row],[DISC]])</f>
        <v>1925175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1374975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6773025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3" s="50">
        <f>IF(OR(NOTA[[#This Row],[QTY]]="",NOTA[[#This Row],[HARGA SATUAN]]="",),"",NOTA[[#This Row],[QTY]]*NOTA[[#This Row],[HARGA SATUAN]])</f>
        <v>2316000</v>
      </c>
      <c r="AI253" s="39">
        <f ca="1">IF(NOTA[ID_H]="","",INDEX(NOTA[TANGGAL],MATCH(,INDIRECT(ADDRESS(ROW(NOTA[TANGGAL]),COLUMN(NOTA[TANGGAL]))&amp;":"&amp;ADDRESS(ROW(),COLUMN(NOTA[TANGGAL]))),-1)))</f>
        <v>45341</v>
      </c>
      <c r="AJ253" s="41" t="str">
        <f ca="1">IF(NOTA[[#This Row],[NAMA BARANG]]="","",INDEX(NOTA[SUPPLIER],MATCH(,INDIRECT(ADDRESS(ROW(NOTA[ID]),COLUMN(NOTA[ID]))&amp;":"&amp;ADDRESS(ROW(),COLUMN(NOTA[ID]))),-1)))</f>
        <v>ATALI MAKMUR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2</v>
      </c>
      <c r="AN253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303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10 GRS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98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ATA_1902_616-11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53</v>
      </c>
      <c r="E255" s="46"/>
      <c r="F255" s="37" t="s">
        <v>24</v>
      </c>
      <c r="G255" s="37" t="s">
        <v>23</v>
      </c>
      <c r="H255" s="47" t="s">
        <v>390</v>
      </c>
      <c r="I255" s="37"/>
      <c r="J255" s="39">
        <v>45335</v>
      </c>
      <c r="K255" s="37">
        <v>0</v>
      </c>
      <c r="L255" s="37" t="s">
        <v>389</v>
      </c>
      <c r="M255" s="40">
        <v>2</v>
      </c>
      <c r="N255" s="38">
        <v>240</v>
      </c>
      <c r="O255" s="37" t="s">
        <v>110</v>
      </c>
      <c r="P255" s="41">
        <v>9650</v>
      </c>
      <c r="Q255" s="42"/>
      <c r="R255" s="48"/>
      <c r="S255" s="49">
        <v>0.125</v>
      </c>
      <c r="T255" s="44">
        <v>0.05</v>
      </c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2316000</v>
      </c>
      <c r="Y255" s="50">
        <f>IF(NOTA[[#This Row],[JUMLAH]]="","",NOTA[[#This Row],[JUMLAH]]*NOTA[[#This Row],[DISC 1]])</f>
        <v>289500</v>
      </c>
      <c r="Z255" s="50">
        <f>IF(NOTA[[#This Row],[JUMLAH]]="","",(NOTA[[#This Row],[JUMLAH]]-NOTA[[#This Row],[DISC 1-]])*NOTA[[#This Row],[DISC 2]])</f>
        <v>101325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390825</v>
      </c>
      <c r="AC255" s="50">
        <f>IF(NOTA[[#This Row],[JUMLAH]]="","",NOTA[[#This Row],[JUMLAH]]-NOTA[[#This Row],[DISC]])</f>
        <v>1925175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5" s="50">
        <f>IF(OR(NOTA[[#This Row],[QTY]]="",NOTA[[#This Row],[HARGA SATUAN]]="",),"",NOTA[[#This Row],[QTY]]*NOTA[[#This Row],[HARGA SATUAN]])</f>
        <v>2316000</v>
      </c>
      <c r="AI255" s="39">
        <f ca="1">IF(NOTA[ID_H]="","",INDEX(NOTA[TANGGAL],MATCH(,INDIRECT(ADDRESS(ROW(NOTA[TANGGAL]),COLUMN(NOTA[TANGGAL]))&amp;":"&amp;ADDRESS(ROW(),COLUMN(NOTA[TANGGAL]))),-1)))</f>
        <v>45341</v>
      </c>
      <c r="AJ255" s="41" t="str">
        <f ca="1">IF(NOTA[[#This Row],[NAMA BARANG]]="","",INDEX(NOTA[SUPPLIER],MATCH(,INDIRECT(ADDRESS(ROW(NOTA[ID]),COLUMN(NOTA[ID]))&amp;":"&amp;ADDRESS(ROW(),COLUMN(NOTA[ID]))),-1)))</f>
        <v>ATALI MAKMUR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11</v>
      </c>
      <c r="AM255" s="38">
        <f>IF(NOTA[[#This Row],[TGL.NOTA]]="",IF(NOTA[[#This Row],[SUPPLIER_H]]="","",AM254),MONTH(NOTA[[#This Row],[TGL.NOTA]]))</f>
        <v>2</v>
      </c>
      <c r="AN25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MOROSA24020261645335binderclip200jk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303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10 GRS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53</v>
      </c>
      <c r="E256" s="46"/>
      <c r="F256" s="37"/>
      <c r="G256" s="37"/>
      <c r="H256" s="47"/>
      <c r="I256" s="37"/>
      <c r="J256" s="39"/>
      <c r="K256" s="37">
        <v>0</v>
      </c>
      <c r="L256" s="37" t="s">
        <v>391</v>
      </c>
      <c r="M256" s="40">
        <v>3</v>
      </c>
      <c r="N256" s="38">
        <v>2160</v>
      </c>
      <c r="O256" s="37" t="s">
        <v>113</v>
      </c>
      <c r="P256" s="41">
        <v>4300</v>
      </c>
      <c r="Q256" s="42"/>
      <c r="R256" s="48"/>
      <c r="S256" s="49">
        <v>0.125</v>
      </c>
      <c r="T256" s="44">
        <v>0.05</v>
      </c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9288000</v>
      </c>
      <c r="Y256" s="50">
        <f>IF(NOTA[[#This Row],[JUMLAH]]="","",NOTA[[#This Row],[JUMLAH]]*NOTA[[#This Row],[DISC 1]])</f>
        <v>1161000</v>
      </c>
      <c r="Z256" s="50">
        <f>IF(NOTA[[#This Row],[JUMLAH]]="","",(NOTA[[#This Row],[JUMLAH]]-NOTA[[#This Row],[DISC 1-]])*NOTA[[#This Row],[DISC 2]])</f>
        <v>406350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1567350</v>
      </c>
      <c r="AC256" s="50">
        <f>IF(NOTA[[#This Row],[JUMLAH]]="","",NOTA[[#This Row],[JUMLAH]]-NOTA[[#This Row],[DISC]])</f>
        <v>7720650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6" s="50">
        <f>IF(OR(NOTA[[#This Row],[QTY]]="",NOTA[[#This Row],[HARGA SATUAN]]="",),"",NOTA[[#This Row],[QTY]]*NOTA[[#This Row],[HARGA SATUAN]])</f>
        <v>9288000</v>
      </c>
      <c r="AI256" s="39">
        <f ca="1">IF(NOTA[ID_H]="","",INDEX(NOTA[TANGGAL],MATCH(,INDIRECT(ADDRESS(ROW(NOTA[TANGGAL]),COLUMN(NOTA[TANGGAL]))&amp;":"&amp;ADDRESS(ROW(),COLUMN(NOTA[TANGGAL]))),-1)))</f>
        <v>45341</v>
      </c>
      <c r="AJ256" s="41" t="str">
        <f ca="1">IF(NOTA[[#This Row],[NAMA BARANG]]="","",INDEX(NOTA[SUPPLIER],MATCH(,INDIRECT(ADDRESS(ROW(NOTA[ID]),COLUMN(NOTA[ID]))&amp;":"&amp;ADDRESS(ROW(),COLUMN(NOTA[ID]))),-1)))</f>
        <v>ATALI MAKMUR</v>
      </c>
      <c r="AK256" s="41" t="str">
        <f ca="1">IF(NOTA[[#This Row],[ID_H]]="","",IF(NOTA[[#This Row],[FAKTUR]]="",INDIRECT(ADDRESS(ROW()-1,COLUMN())),NOTA[[#This Row],[FAKTUR]]))</f>
        <v>ARTO MORO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2</v>
      </c>
      <c r="AN25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732</v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>60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53</v>
      </c>
      <c r="E257" s="46"/>
      <c r="F257" s="37"/>
      <c r="G257" s="37"/>
      <c r="H257" s="47"/>
      <c r="I257" s="37"/>
      <c r="J257" s="39"/>
      <c r="K257" s="37">
        <v>0</v>
      </c>
      <c r="L257" s="37" t="s">
        <v>392</v>
      </c>
      <c r="M257" s="40">
        <v>3</v>
      </c>
      <c r="N257" s="38">
        <v>432</v>
      </c>
      <c r="O257" s="37" t="s">
        <v>113</v>
      </c>
      <c r="P257" s="41">
        <v>4350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1879200</v>
      </c>
      <c r="Y257" s="50">
        <f>IF(NOTA[[#This Row],[JUMLAH]]="","",NOTA[[#This Row],[JUMLAH]]*NOTA[[#This Row],[DISC 1]])</f>
        <v>234900</v>
      </c>
      <c r="Z257" s="50">
        <f>IF(NOTA[[#This Row],[JUMLAH]]="","",(NOTA[[#This Row],[JUMLAH]]-NOTA[[#This Row],[DISC 1-]])*NOTA[[#This Row],[DISC 2]])</f>
        <v>82215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317115</v>
      </c>
      <c r="AC257" s="50">
        <f>IF(NOTA[[#This Row],[JUMLAH]]="","",NOTA[[#This Row],[JUMLAH]]-NOTA[[#This Row],[DISC]])</f>
        <v>1562085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57" s="50">
        <f>IF(OR(NOTA[[#This Row],[QTY]]="",NOTA[[#This Row],[HARGA SATUAN]]="",),"",NOTA[[#This Row],[QTY]]*NOTA[[#This Row],[HARGA SATUAN]])</f>
        <v>1879200</v>
      </c>
      <c r="AI257" s="39">
        <f ca="1">IF(NOTA[ID_H]="","",INDEX(NOTA[TANGGAL],MATCH(,INDIRECT(ADDRESS(ROW(NOTA[TANGGAL]),COLUMN(NOTA[TANGGAL]))&amp;":"&amp;ADDRESS(ROW(),COLUMN(NOTA[TANGGAL]))),-1)))</f>
        <v>45341</v>
      </c>
      <c r="AJ257" s="41" t="str">
        <f ca="1">IF(NOTA[[#This Row],[NAMA BARANG]]="","",INDEX(NOTA[SUPPLIER],MATCH(,INDIRECT(ADDRESS(ROW(NOTA[ID]),COLUMN(NOTA[ID]))&amp;":"&amp;ADDRESS(ROW(),COLUMN(NOTA[ID]))),-1)))</f>
        <v>ATALI MAKMUR</v>
      </c>
      <c r="AK257" s="41" t="str">
        <f ca="1">IF(NOTA[[#This Row],[ID_H]]="","",IF(NOTA[[#This Row],[FAKTUR]]="",INDIRECT(ADDRESS(ROW()-1,COLUMN())),NOTA[[#This Row],[FAKTUR]]))</f>
        <v>ARTO MORO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2</v>
      </c>
      <c r="AN257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2758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12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53</v>
      </c>
      <c r="E258" s="46"/>
      <c r="F258" s="37"/>
      <c r="G258" s="37"/>
      <c r="H258" s="47"/>
      <c r="I258" s="37"/>
      <c r="J258" s="39"/>
      <c r="K258" s="37">
        <v>0</v>
      </c>
      <c r="L258" s="37" t="s">
        <v>393</v>
      </c>
      <c r="M258" s="40">
        <v>1</v>
      </c>
      <c r="N258" s="38">
        <v>144</v>
      </c>
      <c r="O258" s="37" t="s">
        <v>113</v>
      </c>
      <c r="P258" s="41">
        <v>6500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936000</v>
      </c>
      <c r="Y258" s="50">
        <f>IF(NOTA[[#This Row],[JUMLAH]]="","",NOTA[[#This Row],[JUMLAH]]*NOTA[[#This Row],[DISC 1]])</f>
        <v>117000</v>
      </c>
      <c r="Z258" s="50">
        <f>IF(NOTA[[#This Row],[JUMLAH]]="","",(NOTA[[#This Row],[JUMLAH]]-NOTA[[#This Row],[DISC 1-]])*NOTA[[#This Row],[DISC 2]])</f>
        <v>40950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157950</v>
      </c>
      <c r="AC258" s="50">
        <f>IF(NOTA[[#This Row],[JUMLAH]]="","",NOTA[[#This Row],[JUMLAH]]-NOTA[[#This Row],[DISC]])</f>
        <v>778050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258" s="50">
        <f>IF(OR(NOTA[[#This Row],[QTY]]="",NOTA[[#This Row],[HARGA SATUAN]]="",),"",NOTA[[#This Row],[QTY]]*NOTA[[#This Row],[HARGA SATUAN]])</f>
        <v>936000</v>
      </c>
      <c r="AI258" s="39">
        <f ca="1">IF(NOTA[ID_H]="","",INDEX(NOTA[TANGGAL],MATCH(,INDIRECT(ADDRESS(ROW(NOTA[TANGGAL]),COLUMN(NOTA[TANGGAL]))&amp;":"&amp;ADDRESS(ROW(),COLUMN(NOTA[TANGGAL]))),-1)))</f>
        <v>45341</v>
      </c>
      <c r="AJ258" s="41" t="str">
        <f ca="1">IF(NOTA[[#This Row],[NAMA BARANG]]="","",INDEX(NOTA[SUPPLIER],MATCH(,INDIRECT(ADDRESS(ROW(NOTA[ID]),COLUMN(NOTA[ID]))&amp;":"&amp;ADDRESS(ROW(),COLUMN(NOTA[ID]))),-1)))</f>
        <v>ATALI MAKMUR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2</v>
      </c>
      <c r="AN2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2760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12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53</v>
      </c>
      <c r="E259" s="46"/>
      <c r="F259" s="37"/>
      <c r="G259" s="37"/>
      <c r="H259" s="47"/>
      <c r="I259" s="37"/>
      <c r="J259" s="39"/>
      <c r="K259" s="37">
        <v>0</v>
      </c>
      <c r="L259" s="37" t="s">
        <v>314</v>
      </c>
      <c r="M259" s="40">
        <v>3</v>
      </c>
      <c r="N259" s="38">
        <v>432</v>
      </c>
      <c r="O259" s="37" t="s">
        <v>113</v>
      </c>
      <c r="P259" s="41">
        <v>9750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4212000</v>
      </c>
      <c r="Y259" s="50">
        <f>IF(NOTA[[#This Row],[JUMLAH]]="","",NOTA[[#This Row],[JUMLAH]]*NOTA[[#This Row],[DISC 1]])</f>
        <v>526500</v>
      </c>
      <c r="Z259" s="50">
        <f>IF(NOTA[[#This Row],[JUMLAH]]="","",(NOTA[[#This Row],[JUMLAH]]-NOTA[[#This Row],[DISC 1-]])*NOTA[[#This Row],[DISC 2]])</f>
        <v>184275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710775</v>
      </c>
      <c r="AC259" s="50">
        <f>IF(NOTA[[#This Row],[JUMLAH]]="","",NOTA[[#This Row],[JUMLAH]]-NOTA[[#This Row],[DISC]])</f>
        <v>3501225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259" s="50">
        <f>IF(OR(NOTA[[#This Row],[QTY]]="",NOTA[[#This Row],[HARGA SATUAN]]="",),"",NOTA[[#This Row],[QTY]]*NOTA[[#This Row],[HARGA SATUAN]])</f>
        <v>4212000</v>
      </c>
      <c r="AI259" s="39">
        <f ca="1">IF(NOTA[ID_H]="","",INDEX(NOTA[TANGGAL],MATCH(,INDIRECT(ADDRESS(ROW(NOTA[TANGGAL]),COLUMN(NOTA[TANGGAL]))&amp;":"&amp;ADDRESS(ROW(),COLUMN(NOTA[TANGGAL]))),-1)))</f>
        <v>45341</v>
      </c>
      <c r="AJ259" s="41" t="str">
        <f ca="1">IF(NOTA[[#This Row],[NAMA BARANG]]="","",INDEX(NOTA[SUPPLIER],MATCH(,INDIRECT(ADDRESS(ROW(NOTA[ID]),COLUMN(NOTA[ID]))&amp;":"&amp;ADDRESS(ROW(),COLUMN(NOTA[ID]))),-1)))</f>
        <v>ATALI MAKMUR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2</v>
      </c>
      <c r="AN259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2762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12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/>
      <c r="G260" s="37"/>
      <c r="H260" s="47"/>
      <c r="I260" s="37"/>
      <c r="J260" s="39"/>
      <c r="K260" s="37">
        <v>0</v>
      </c>
      <c r="L260" s="37" t="s">
        <v>394</v>
      </c>
      <c r="M260" s="40">
        <v>2</v>
      </c>
      <c r="N260" s="38">
        <v>48</v>
      </c>
      <c r="O260" s="37" t="s">
        <v>110</v>
      </c>
      <c r="P260" s="41">
        <v>89400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4291200</v>
      </c>
      <c r="Y260" s="50">
        <f>IF(NOTA[[#This Row],[JUMLAH]]="","",NOTA[[#This Row],[JUMLAH]]*NOTA[[#This Row],[DISC 1]])</f>
        <v>536400</v>
      </c>
      <c r="Z260" s="50">
        <f>IF(NOTA[[#This Row],[JUMLAH]]="","",(NOTA[[#This Row],[JUMLAH]]-NOTA[[#This Row],[DISC 1-]])*NOTA[[#This Row],[DISC 2]])</f>
        <v>187740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724140</v>
      </c>
      <c r="AC260" s="50">
        <f>IF(NOTA[[#This Row],[JUMLAH]]="","",NOTA[[#This Row],[JUMLAH]]-NOTA[[#This Row],[DISC]])</f>
        <v>3567060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0" s="50">
        <f>IF(OR(NOTA[[#This Row],[QTY]]="",NOTA[[#This Row],[HARGA SATUAN]]="",),"",NOTA[[#This Row],[QTY]]*NOTA[[#This Row],[HARGA SATUAN]])</f>
        <v>4291200</v>
      </c>
      <c r="AI260" s="39">
        <f ca="1">IF(NOTA[ID_H]="","",INDEX(NOTA[TANGGAL],MATCH(,INDIRECT(ADDRESS(ROW(NOTA[TANGGAL]),COLUMN(NOTA[TANGGAL]))&amp;":"&amp;ADDRESS(ROW(),COLUMN(NOTA[TANGGAL]))),-1)))</f>
        <v>45341</v>
      </c>
      <c r="AJ260" s="41" t="str">
        <f ca="1">IF(NOTA[[#This Row],[NAMA BARANG]]="","",INDEX(NOTA[SUPPLIER],MATCH(,INDIRECT(ADDRESS(ROW(NOTA[ID]),COLUMN(NOTA[ID]))&amp;":"&amp;ADDRESS(ROW(),COLUMN(NOTA[ID]))),-1)))</f>
        <v>ATALI MAKMUR</v>
      </c>
      <c r="AK260" s="41" t="str">
        <f ca="1">IF(NOTA[[#This Row],[ID_H]]="","",IF(NOTA[[#This Row],[FAKTUR]]="",INDIRECT(ADDRESS(ROW()-1,COLUMN())),NOTA[[#This Row],[FAKTUR]]))</f>
        <v>ARTO MORO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2</v>
      </c>
      <c r="AN260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>
        <f>IF(NOTA[[#This Row],[CONCAT1]]="","",MATCH(NOTA[[#This Row],[CONCAT1]],[3]!db[NB NOTA_C],0))</f>
        <v>2065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24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53</v>
      </c>
      <c r="E261" s="46"/>
      <c r="F261" s="37"/>
      <c r="G261" s="37"/>
      <c r="H261" s="47"/>
      <c r="I261" s="37"/>
      <c r="J261" s="39"/>
      <c r="K261" s="37">
        <v>0</v>
      </c>
      <c r="L261" s="37" t="s">
        <v>123</v>
      </c>
      <c r="M261" s="40">
        <v>2</v>
      </c>
      <c r="N261" s="38">
        <v>48</v>
      </c>
      <c r="O261" s="37" t="s">
        <v>110</v>
      </c>
      <c r="P261" s="41">
        <v>89400</v>
      </c>
      <c r="Q261" s="42"/>
      <c r="R261" s="48"/>
      <c r="S261" s="49">
        <v>0.125</v>
      </c>
      <c r="T261" s="44">
        <v>0.05</v>
      </c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4291200</v>
      </c>
      <c r="Y261" s="50">
        <f>IF(NOTA[[#This Row],[JUMLAH]]="","",NOTA[[#This Row],[JUMLAH]]*NOTA[[#This Row],[DISC 1]])</f>
        <v>536400</v>
      </c>
      <c r="Z261" s="50">
        <f>IF(NOTA[[#This Row],[JUMLAH]]="","",(NOTA[[#This Row],[JUMLAH]]-NOTA[[#This Row],[DISC 1-]])*NOTA[[#This Row],[DISC 2]])</f>
        <v>187740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724140</v>
      </c>
      <c r="AC261" s="50">
        <f>IF(NOTA[[#This Row],[JUMLAH]]="","",NOTA[[#This Row],[JUMLAH]]-NOTA[[#This Row],[DISC]])</f>
        <v>3567060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1" s="50">
        <f>IF(OR(NOTA[[#This Row],[QTY]]="",NOTA[[#This Row],[HARGA SATUAN]]="",),"",NOTA[[#This Row],[QTY]]*NOTA[[#This Row],[HARGA SATUAN]])</f>
        <v>4291200</v>
      </c>
      <c r="AI261" s="39">
        <f ca="1">IF(NOTA[ID_H]="","",INDEX(NOTA[TANGGAL],MATCH(,INDIRECT(ADDRESS(ROW(NOTA[TANGGAL]),COLUMN(NOTA[TANGGAL]))&amp;":"&amp;ADDRESS(ROW(),COLUMN(NOTA[TANGGAL]))),-1)))</f>
        <v>45341</v>
      </c>
      <c r="AJ261" s="41" t="str">
        <f ca="1">IF(NOTA[[#This Row],[NAMA BARANG]]="","",INDEX(NOTA[SUPPLIER],MATCH(,INDIRECT(ADDRESS(ROW(NOTA[ID]),COLUMN(NOTA[ID]))&amp;":"&amp;ADDRESS(ROW(),COLUMN(NOTA[ID]))),-1)))</f>
        <v>ATALI MAKMUR</v>
      </c>
      <c r="AK261" s="41" t="str">
        <f ca="1">IF(NOTA[[#This Row],[ID_H]]="","",IF(NOTA[[#This Row],[FAKTUR]]="",INDIRECT(ADDRESS(ROW()-1,COLUMN())),NOTA[[#This Row],[FAKTUR]]))</f>
        <v>ARTO MORO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2</v>
      </c>
      <c r="AN26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>
        <f>IF(NOTA[[#This Row],[CONCAT1]]="","",MATCH(NOTA[[#This Row],[CONCAT1]],[3]!db[NB NOTA_C],0))</f>
        <v>2069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24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>
        <v>0</v>
      </c>
      <c r="L262" s="37" t="s">
        <v>395</v>
      </c>
      <c r="M262" s="40">
        <v>2</v>
      </c>
      <c r="N262" s="38">
        <v>48</v>
      </c>
      <c r="O262" s="37" t="s">
        <v>110</v>
      </c>
      <c r="P262" s="41">
        <v>90600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4348800</v>
      </c>
      <c r="Y262" s="50">
        <f>IF(NOTA[[#This Row],[JUMLAH]]="","",NOTA[[#This Row],[JUMLAH]]*NOTA[[#This Row],[DISC 1]])</f>
        <v>543600</v>
      </c>
      <c r="Z262" s="50">
        <f>IF(NOTA[[#This Row],[JUMLAH]]="","",(NOTA[[#This Row],[JUMLAH]]-NOTA[[#This Row],[DISC 1-]])*NOTA[[#This Row],[DISC 2]])</f>
        <v>190260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733860</v>
      </c>
      <c r="AC262" s="50">
        <f>IF(NOTA[[#This Row],[JUMLAH]]="","",NOTA[[#This Row],[JUMLAH]]-NOTA[[#This Row],[DISC]])</f>
        <v>3614940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62" s="50">
        <f>IF(OR(NOTA[[#This Row],[QTY]]="",NOTA[[#This Row],[HARGA SATUAN]]="",),"",NOTA[[#This Row],[QTY]]*NOTA[[#This Row],[HARGA SATUAN]])</f>
        <v>4348800</v>
      </c>
      <c r="AI262" s="39">
        <f ca="1">IF(NOTA[ID_H]="","",INDEX(NOTA[TANGGAL],MATCH(,INDIRECT(ADDRESS(ROW(NOTA[TANGGAL]),COLUMN(NOTA[TANGGAL]))&amp;":"&amp;ADDRESS(ROW(),COLUMN(NOTA[TANGGAL]))),-1)))</f>
        <v>45341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2</v>
      </c>
      <c r="AN262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2070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24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>
        <v>0</v>
      </c>
      <c r="L263" s="37" t="s">
        <v>396</v>
      </c>
      <c r="M263" s="40">
        <v>1</v>
      </c>
      <c r="N263" s="38">
        <v>12</v>
      </c>
      <c r="O263" s="37" t="s">
        <v>323</v>
      </c>
      <c r="P263" s="41">
        <v>176400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2116800</v>
      </c>
      <c r="Y263" s="50">
        <f>IF(NOTA[[#This Row],[JUMLAH]]="","",NOTA[[#This Row],[JUMLAH]]*NOTA[[#This Row],[DISC 1]])</f>
        <v>264600</v>
      </c>
      <c r="Z263" s="50">
        <f>IF(NOTA[[#This Row],[JUMLAH]]="","",(NOTA[[#This Row],[JUMLAH]]-NOTA[[#This Row],[DISC 1-]])*NOTA[[#This Row],[DISC 2]])</f>
        <v>92610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357210</v>
      </c>
      <c r="AC263" s="50">
        <f>IF(NOTA[[#This Row],[JUMLAH]]="","",NOTA[[#This Row],[JUMLAH]]-NOTA[[#This Row],[DISC]])</f>
        <v>1759590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3" s="50">
        <f>IF(OR(NOTA[[#This Row],[QTY]]="",NOTA[[#This Row],[HARGA SATUAN]]="",),"",NOTA[[#This Row],[QTY]]*NOTA[[#This Row],[HARGA SATUAN]])</f>
        <v>2116800</v>
      </c>
      <c r="AI263" s="39">
        <f ca="1">IF(NOTA[ID_H]="","",INDEX(NOTA[TANGGAL],MATCH(,INDIRECT(ADDRESS(ROW(NOTA[TANGGAL]),COLUMN(NOTA[TANGGAL]))&amp;":"&amp;ADDRESS(ROW(),COLUMN(NOTA[TANGGAL]))),-1)))</f>
        <v>45341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2</v>
      </c>
      <c r="AN26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2489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12 GRS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>
        <v>0</v>
      </c>
      <c r="L264" s="37" t="s">
        <v>397</v>
      </c>
      <c r="M264" s="40">
        <v>1</v>
      </c>
      <c r="N264" s="38">
        <v>12</v>
      </c>
      <c r="O264" s="37" t="s">
        <v>323</v>
      </c>
      <c r="P264" s="41">
        <v>198000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2376000</v>
      </c>
      <c r="Y264" s="50">
        <f>IF(NOTA[[#This Row],[JUMLAH]]="","",NOTA[[#This Row],[JUMLAH]]*NOTA[[#This Row],[DISC 1]])</f>
        <v>297000</v>
      </c>
      <c r="Z264" s="50">
        <f>IF(NOTA[[#This Row],[JUMLAH]]="","",(NOTA[[#This Row],[JUMLAH]]-NOTA[[#This Row],[DISC 1-]])*NOTA[[#This Row],[DISC 2]])</f>
        <v>103950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400950</v>
      </c>
      <c r="AC264" s="50">
        <f>IF(NOTA[[#This Row],[JUMLAH]]="","",NOTA[[#This Row],[JUMLAH]]-NOTA[[#This Row],[DISC]])</f>
        <v>1975050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64" s="50">
        <f>IF(OR(NOTA[[#This Row],[QTY]]="",NOTA[[#This Row],[HARGA SATUAN]]="",),"",NOTA[[#This Row],[QTY]]*NOTA[[#This Row],[HARGA SATUAN]])</f>
        <v>2376000</v>
      </c>
      <c r="AI264" s="39">
        <f ca="1">IF(NOTA[ID_H]="","",INDEX(NOTA[TANGGAL],MATCH(,INDIRECT(ADDRESS(ROW(NOTA[TANGGAL]),COLUMN(NOTA[TANGGAL]))&amp;":"&amp;ADDRESS(ROW(),COLUMN(NOTA[TANGGAL]))),-1)))</f>
        <v>45341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2</v>
      </c>
      <c r="AN264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2493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GRS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>
        <v>0</v>
      </c>
      <c r="L265" s="37" t="s">
        <v>398</v>
      </c>
      <c r="M265" s="40">
        <v>2</v>
      </c>
      <c r="N265" s="38">
        <v>20</v>
      </c>
      <c r="O265" s="37" t="s">
        <v>214</v>
      </c>
      <c r="P265" s="41">
        <v>83000</v>
      </c>
      <c r="Q265" s="42"/>
      <c r="R265" s="48"/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1660000</v>
      </c>
      <c r="Y265" s="50">
        <f>IF(NOTA[[#This Row],[JUMLAH]]="","",NOTA[[#This Row],[JUMLAH]]*NOTA[[#This Row],[DISC 1]])</f>
        <v>207500</v>
      </c>
      <c r="Z265" s="50">
        <f>IF(NOTA[[#This Row],[JUMLAH]]="","",(NOTA[[#This Row],[JUMLAH]]-NOTA[[#This Row],[DISC 1-]])*NOTA[[#This Row],[DISC 2]])</f>
        <v>72625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280125</v>
      </c>
      <c r="AC265" s="50">
        <f>IF(NOTA[[#This Row],[JUMLAH]]="","",NOTA[[#This Row],[JUMLAH]]-NOTA[[#This Row],[DISC]])</f>
        <v>1379875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6364440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31350760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830000</v>
      </c>
      <c r="AH265" s="50">
        <f>IF(OR(NOTA[[#This Row],[QTY]]="",NOTA[[#This Row],[HARGA SATUAN]]="",),"",NOTA[[#This Row],[QTY]]*NOTA[[#This Row],[HARGA SATUAN]])</f>
        <v>1660000</v>
      </c>
      <c r="AI265" s="39">
        <f ca="1">IF(NOTA[ID_H]="","",INDEX(NOTA[TANGGAL],MATCH(,INDIRECT(ADDRESS(ROW(NOTA[TANGGAL]),COLUMN(NOTA[TANGGAL]))&amp;":"&amp;ADDRESS(ROW(),COLUMN(NOTA[TANGGAL]))),-1)))</f>
        <v>45341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2</v>
      </c>
      <c r="AN265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1880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10 PAK (100 PCS)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ATA_1902_618-7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 t="s">
        <v>24</v>
      </c>
      <c r="G267" s="37" t="s">
        <v>23</v>
      </c>
      <c r="H267" s="47" t="s">
        <v>399</v>
      </c>
      <c r="I267" s="37"/>
      <c r="J267" s="39">
        <v>45335</v>
      </c>
      <c r="K267" s="37">
        <v>0</v>
      </c>
      <c r="L267" s="37" t="s">
        <v>400</v>
      </c>
      <c r="M267" s="40">
        <v>1</v>
      </c>
      <c r="N267" s="38">
        <v>50</v>
      </c>
      <c r="O267" s="37" t="s">
        <v>115</v>
      </c>
      <c r="P267" s="41">
        <v>28300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1415000</v>
      </c>
      <c r="Y267" s="50">
        <f>IF(NOTA[[#This Row],[JUMLAH]]="","",NOTA[[#This Row],[JUMLAH]]*NOTA[[#This Row],[DISC 1]])</f>
        <v>176875</v>
      </c>
      <c r="Z267" s="50">
        <f>IF(NOTA[[#This Row],[JUMLAH]]="","",(NOTA[[#This Row],[JUMLAH]]-NOTA[[#This Row],[DISC 1-]])*NOTA[[#This Row],[DISC 2]])</f>
        <v>61906.25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238781.25</v>
      </c>
      <c r="AC267" s="50">
        <f>IF(NOTA[[#This Row],[JUMLAH]]="","",NOTA[[#This Row],[JUMLAH]]-NOTA[[#This Row],[DISC]])</f>
        <v>1176218.75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7" s="50">
        <f>IF(OR(NOTA[[#This Row],[QTY]]="",NOTA[[#This Row],[HARGA SATUAN]]="",),"",NOTA[[#This Row],[QTY]]*NOTA[[#This Row],[HARGA SATUAN]])</f>
        <v>1415000</v>
      </c>
      <c r="AI267" s="39">
        <f ca="1">IF(NOTA[ID_H]="","",INDEX(NOTA[TANGGAL],MATCH(,INDIRECT(ADDRESS(ROW(NOTA[TANGGAL]),COLUMN(NOTA[TANGGAL]))&amp;":"&amp;ADDRESS(ROW(),COLUMN(NOTA[TANGGAL]))),-1)))</f>
        <v>45341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>
        <f ca="1">IF(NOTA[[#This Row],[ID]]="","",COUNTIF(NOTA[ID_H],NOTA[[#This Row],[ID_H]]))</f>
        <v>7</v>
      </c>
      <c r="AM267" s="38">
        <f>IF(NOTA[[#This Row],[TGL.NOTA]]="",IF(NOTA[[#This Row],[SUPPLIER_H]]="","",AM266),MONTH(NOTA[[#This Row],[TGL.NOTA]]))</f>
        <v>2</v>
      </c>
      <c r="AN26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MOROSA24020261845335eraser526b40bljk</v>
      </c>
      <c r="AR267" s="38" t="e">
        <f>IF(NOTA[[#This Row],[CONCAT4]]="","",_xlfn.IFNA(MATCH(NOTA[[#This Row],[CONCAT4]],[2]!RAW[CONCAT_H],0),FALSE))</f>
        <v>#REF!</v>
      </c>
      <c r="AS267" s="38">
        <f>IF(NOTA[[#This Row],[CONCAT1]]="","",MATCH(NOTA[[#This Row],[CONCAT1]],[3]!db[NB NOTA_C],0))</f>
        <v>961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50 BOX (40 PCS)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>
        <v>0</v>
      </c>
      <c r="L268" s="37" t="s">
        <v>401</v>
      </c>
      <c r="M268" s="40">
        <v>7</v>
      </c>
      <c r="N268" s="38">
        <v>350</v>
      </c>
      <c r="O268" s="37" t="s">
        <v>115</v>
      </c>
      <c r="P268" s="41">
        <v>28300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9905000</v>
      </c>
      <c r="Y268" s="50">
        <f>IF(NOTA[[#This Row],[JUMLAH]]="","",NOTA[[#This Row],[JUMLAH]]*NOTA[[#This Row],[DISC 1]])</f>
        <v>1238125</v>
      </c>
      <c r="Z268" s="50">
        <f>IF(NOTA[[#This Row],[JUMLAH]]="","",(NOTA[[#This Row],[JUMLAH]]-NOTA[[#This Row],[DISC 1-]])*NOTA[[#This Row],[DISC 2]])</f>
        <v>433343.75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1671468.75</v>
      </c>
      <c r="AC268" s="50">
        <f>IF(NOTA[[#This Row],[JUMLAH]]="","",NOTA[[#This Row],[JUMLAH]]-NOTA[[#This Row],[DISC]])</f>
        <v>8233531.25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8" s="50">
        <f>IF(OR(NOTA[[#This Row],[QTY]]="",NOTA[[#This Row],[HARGA SATUAN]]="",),"",NOTA[[#This Row],[QTY]]*NOTA[[#This Row],[HARGA SATUAN]])</f>
        <v>9905000</v>
      </c>
      <c r="AI268" s="39">
        <f ca="1">IF(NOTA[ID_H]="","",INDEX(NOTA[TANGGAL],MATCH(,INDIRECT(ADDRESS(ROW(NOTA[TANGGAL]),COLUMN(NOTA[TANGGAL]))&amp;":"&amp;ADDRESS(ROW(),COLUMN(NOTA[TANGGAL]))),-1)))</f>
        <v>45341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2</v>
      </c>
      <c r="AN26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963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50 BOX (40 PCS)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54</v>
      </c>
      <c r="E269" s="46"/>
      <c r="F269" s="37"/>
      <c r="G269" s="37"/>
      <c r="H269" s="47"/>
      <c r="I269" s="37"/>
      <c r="J269" s="39"/>
      <c r="K269" s="37">
        <v>0</v>
      </c>
      <c r="L269" s="37" t="s">
        <v>402</v>
      </c>
      <c r="M269" s="40">
        <v>6</v>
      </c>
      <c r="N269" s="38">
        <v>300</v>
      </c>
      <c r="O269" s="37" t="s">
        <v>115</v>
      </c>
      <c r="P269" s="41">
        <v>34100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10230000</v>
      </c>
      <c r="Y269" s="50">
        <f>IF(NOTA[[#This Row],[JUMLAH]]="","",NOTA[[#This Row],[JUMLAH]]*NOTA[[#This Row],[DISC 1]])</f>
        <v>1278750</v>
      </c>
      <c r="Z269" s="50">
        <f>IF(NOTA[[#This Row],[JUMLAH]]="","",(NOTA[[#This Row],[JUMLAH]]-NOTA[[#This Row],[DISC 1-]])*NOTA[[#This Row],[DISC 2]])</f>
        <v>447562.5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1726312.5</v>
      </c>
      <c r="AC269" s="50">
        <f>IF(NOTA[[#This Row],[JUMLAH]]="","",NOTA[[#This Row],[JUMLAH]]-NOTA[[#This Row],[DISC]])</f>
        <v>8503687.5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9" s="50">
        <f>IF(OR(NOTA[[#This Row],[QTY]]="",NOTA[[#This Row],[HARGA SATUAN]]="",),"",NOTA[[#This Row],[QTY]]*NOTA[[#This Row],[HARGA SATUAN]])</f>
        <v>10230000</v>
      </c>
      <c r="AI269" s="39">
        <f ca="1">IF(NOTA[ID_H]="","",INDEX(NOTA[TANGGAL],MATCH(,INDIRECT(ADDRESS(ROW(NOTA[TANGGAL]),COLUMN(NOTA[TANGGAL]))&amp;":"&amp;ADDRESS(ROW(),COLUMN(NOTA[TANGGAL]))),-1)))</f>
        <v>45341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2</v>
      </c>
      <c r="AN26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960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50 BOX (20 PCS)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54</v>
      </c>
      <c r="E270" s="46"/>
      <c r="F270" s="37"/>
      <c r="G270" s="37"/>
      <c r="H270" s="47"/>
      <c r="I270" s="37"/>
      <c r="J270" s="39"/>
      <c r="K270" s="37">
        <v>0</v>
      </c>
      <c r="L270" s="37" t="s">
        <v>305</v>
      </c>
      <c r="M270" s="40">
        <v>6</v>
      </c>
      <c r="N270" s="38">
        <v>300</v>
      </c>
      <c r="O270" s="37" t="s">
        <v>115</v>
      </c>
      <c r="P270" s="41">
        <v>32000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9600000</v>
      </c>
      <c r="Y270" s="50">
        <f>IF(NOTA[[#This Row],[JUMLAH]]="","",NOTA[[#This Row],[JUMLAH]]*NOTA[[#This Row],[DISC 1]])</f>
        <v>1200000</v>
      </c>
      <c r="Z270" s="50">
        <f>IF(NOTA[[#This Row],[JUMLAH]]="","",(NOTA[[#This Row],[JUMLAH]]-NOTA[[#This Row],[DISC 1-]])*NOTA[[#This Row],[DISC 2]])</f>
        <v>420000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1620000</v>
      </c>
      <c r="AC270" s="50">
        <f>IF(NOTA[[#This Row],[JUMLAH]]="","",NOTA[[#This Row],[JUMLAH]]-NOTA[[#This Row],[DISC]])</f>
        <v>7980000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270" s="50">
        <f>IF(OR(NOTA[[#This Row],[QTY]]="",NOTA[[#This Row],[HARGA SATUAN]]="",),"",NOTA[[#This Row],[QTY]]*NOTA[[#This Row],[HARGA SATUAN]])</f>
        <v>9600000</v>
      </c>
      <c r="AI270" s="39">
        <f ca="1">IF(NOTA[ID_H]="","",INDEX(NOTA[TANGGAL],MATCH(,INDIRECT(ADDRESS(ROW(NOTA[TANGGAL]),COLUMN(NOTA[TANGGAL]))&amp;":"&amp;ADDRESS(ROW(),COLUMN(NOTA[TANGGAL]))),-1)))</f>
        <v>45341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2</v>
      </c>
      <c r="AN27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972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50 BOX (30 PCS)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54</v>
      </c>
      <c r="E271" s="46"/>
      <c r="F271" s="37"/>
      <c r="G271" s="37"/>
      <c r="H271" s="47"/>
      <c r="I271" s="37"/>
      <c r="J271" s="39"/>
      <c r="K271" s="37">
        <v>0</v>
      </c>
      <c r="L271" s="37" t="s">
        <v>403</v>
      </c>
      <c r="M271" s="40">
        <v>1</v>
      </c>
      <c r="N271" s="38">
        <v>720</v>
      </c>
      <c r="O271" s="37" t="s">
        <v>113</v>
      </c>
      <c r="P271" s="41">
        <v>4300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3096000</v>
      </c>
      <c r="Y271" s="50">
        <f>IF(NOTA[[#This Row],[JUMLAH]]="","",NOTA[[#This Row],[JUMLAH]]*NOTA[[#This Row],[DISC 1]])</f>
        <v>387000</v>
      </c>
      <c r="Z271" s="50">
        <f>IF(NOTA[[#This Row],[JUMLAH]]="","",(NOTA[[#This Row],[JUMLAH]]-NOTA[[#This Row],[DISC 1-]])*NOTA[[#This Row],[DISC 2]])</f>
        <v>135450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522450</v>
      </c>
      <c r="AC271" s="50">
        <f>IF(NOTA[[#This Row],[JUMLAH]]="","",NOTA[[#This Row],[JUMLAH]]-NOTA[[#This Row],[DISC]])</f>
        <v>2573550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71" s="50">
        <f>IF(OR(NOTA[[#This Row],[QTY]]="",NOTA[[#This Row],[HARGA SATUAN]]="",),"",NOTA[[#This Row],[QTY]]*NOTA[[#This Row],[HARGA SATUAN]])</f>
        <v>3096000</v>
      </c>
      <c r="AI271" s="39">
        <f ca="1">IF(NOTA[ID_H]="","",INDEX(NOTA[TANGGAL],MATCH(,INDIRECT(ADDRESS(ROW(NOTA[TANGGAL]),COLUMN(NOTA[TANGGAL]))&amp;":"&amp;ADDRESS(ROW(),COLUMN(NOTA[TANGGAL]))),-1)))</f>
        <v>45341</v>
      </c>
      <c r="AJ271" s="41" t="str">
        <f ca="1">IF(NOTA[[#This Row],[NAMA BARANG]]="","",INDEX(NOTA[SUPPLIER],MATCH(,INDIRECT(ADDRESS(ROW(NOTA[ID]),COLUMN(NOTA[ID]))&amp;":"&amp;ADDRESS(ROW(),COLUMN(NOTA[ID]))),-1)))</f>
        <v>ATALI MAKMUR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2</v>
      </c>
      <c r="AN271" s="38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733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60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>
        <v>0</v>
      </c>
      <c r="L272" s="37" t="s">
        <v>404</v>
      </c>
      <c r="M272" s="40">
        <v>2</v>
      </c>
      <c r="N272" s="38">
        <v>1728</v>
      </c>
      <c r="O272" s="37" t="s">
        <v>113</v>
      </c>
      <c r="P272" s="41">
        <v>2100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3628800</v>
      </c>
      <c r="Y272" s="50">
        <f>IF(NOTA[[#This Row],[JUMLAH]]="","",NOTA[[#This Row],[JUMLAH]]*NOTA[[#This Row],[DISC 1]])</f>
        <v>453600</v>
      </c>
      <c r="Z272" s="50">
        <f>IF(NOTA[[#This Row],[JUMLAH]]="","",(NOTA[[#This Row],[JUMLAH]]-NOTA[[#This Row],[DISC 1-]])*NOTA[[#This Row],[DISC 2]])</f>
        <v>158760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612360</v>
      </c>
      <c r="AC272" s="50">
        <f>IF(NOTA[[#This Row],[JUMLAH]]="","",NOTA[[#This Row],[JUMLAH]]-NOTA[[#This Row],[DISC]])</f>
        <v>3016440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2" s="50">
        <f>IF(OR(NOTA[[#This Row],[QTY]]="",NOTA[[#This Row],[HARGA SATUAN]]="",),"",NOTA[[#This Row],[QTY]]*NOTA[[#This Row],[HARGA SATUAN]])</f>
        <v>3628800</v>
      </c>
      <c r="AI272" s="39">
        <f ca="1">IF(NOTA[ID_H]="","",INDEX(NOTA[TANGGAL],MATCH(,INDIRECT(ADDRESS(ROW(NOTA[TANGGAL]),COLUMN(NOTA[TANGGAL]))&amp;":"&amp;ADDRESS(ROW(),COLUMN(NOTA[TANGGAL]))),-1)))</f>
        <v>45341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2</v>
      </c>
      <c r="AN272" s="38" t="str">
        <f>LOWER(SUBSTITUTE(SUBSTITUTE(SUBSTITUTE(SUBSTITUTE(SUBSTITUTE(SUBSTITUTE(SUBSTITUTE(SUBSTITUTE(SUBSTITUTE(NOTA[NAMA BARANG]," ",),".",""),"-",""),"(",""),")",""),",",""),"/",""),"""",""),"+",""))</f>
        <v>gluestickgs1008gram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gluestickgs1008gram18144000.1250.05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gluestickgs1008gram18144000.1250.05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>
        <v>0</v>
      </c>
      <c r="L273" s="37" t="s">
        <v>405</v>
      </c>
      <c r="M273" s="40">
        <v>1</v>
      </c>
      <c r="N273" s="38">
        <v>36</v>
      </c>
      <c r="O273" s="37" t="s">
        <v>110</v>
      </c>
      <c r="P273" s="41">
        <v>41400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1490400</v>
      </c>
      <c r="Y273" s="50">
        <f>IF(NOTA[[#This Row],[JUMLAH]]="","",NOTA[[#This Row],[JUMLAH]]*NOTA[[#This Row],[DISC 1]])</f>
        <v>186300</v>
      </c>
      <c r="Z273" s="50">
        <f>IF(NOTA[[#This Row],[JUMLAH]]="","",(NOTA[[#This Row],[JUMLAH]]-NOTA[[#This Row],[DISC 1-]])*NOTA[[#This Row],[DISC 2]])</f>
        <v>65205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251505</v>
      </c>
      <c r="AC273" s="50">
        <f>IF(NOTA[[#This Row],[JUMLAH]]="","",NOTA[[#This Row],[JUMLAH]]-NOTA[[#This Row],[DISC]])</f>
        <v>1238895</v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6642877.5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32722322.5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3" s="50">
        <f>IF(OR(NOTA[[#This Row],[QTY]]="",NOTA[[#This Row],[HARGA SATUAN]]="",),"",NOTA[[#This Row],[QTY]]*NOTA[[#This Row],[HARGA SATUAN]])</f>
        <v>1490400</v>
      </c>
      <c r="AI273" s="39">
        <f ca="1">IF(NOTA[ID_H]="","",INDEX(NOTA[TANGGAL],MATCH(,INDIRECT(ADDRESS(ROW(NOTA[TANGGAL]),COLUMN(NOTA[TANGGAL]))&amp;":"&amp;ADDRESS(ROW(),COLUMN(NOTA[TANGGAL]))),-1)))</f>
        <v>45341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2</v>
      </c>
      <c r="AN273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715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ATA_1902_771-3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55</v>
      </c>
      <c r="E275" s="46"/>
      <c r="F275" s="37" t="s">
        <v>24</v>
      </c>
      <c r="G275" s="37" t="s">
        <v>23</v>
      </c>
      <c r="H275" s="47" t="s">
        <v>406</v>
      </c>
      <c r="I275" s="37"/>
      <c r="J275" s="39">
        <v>45337</v>
      </c>
      <c r="K275" s="37">
        <v>0</v>
      </c>
      <c r="L275" s="37" t="s">
        <v>133</v>
      </c>
      <c r="M275" s="40">
        <v>1</v>
      </c>
      <c r="N275" s="38">
        <v>144</v>
      </c>
      <c r="O275" s="37" t="s">
        <v>114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1713600</v>
      </c>
      <c r="Y275" s="50">
        <f>IF(NOTA[[#This Row],[JUMLAH]]="","",NOTA[[#This Row],[JUMLAH]]*NOTA[[#This Row],[DISC 1]])</f>
        <v>214200</v>
      </c>
      <c r="Z275" s="50">
        <f>IF(NOTA[[#This Row],[JUMLAH]]="","",(NOTA[[#This Row],[JUMLAH]]-NOTA[[#This Row],[DISC 1-]])*NOTA[[#This Row],[DISC 2]])</f>
        <v>74970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289170</v>
      </c>
      <c r="AC275" s="50">
        <f>IF(NOTA[[#This Row],[JUMLAH]]="","",NOTA[[#This Row],[JUMLAH]]-NOTA[[#This Row],[DISC]])</f>
        <v>1424430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1713600</v>
      </c>
      <c r="AI275" s="39">
        <f ca="1">IF(NOTA[ID_H]="","",INDEX(NOTA[TANGGAL],MATCH(,INDIRECT(ADDRESS(ROW(NOTA[TANGGAL]),COLUMN(NOTA[TANGGAL]))&amp;":"&amp;ADDRESS(ROW(),COLUMN(NOTA[TANGGAL]))),-1)))</f>
        <v>45341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>
        <f ca="1">IF(NOTA[[#This Row],[ID]]="","",COUNTIF(NOTA[ID_H],NOTA[[#This Row],[ID_H]]))</f>
        <v>3</v>
      </c>
      <c r="AM275" s="38">
        <f>IF(NOTA[[#This Row],[TGL.NOTA]]="",IF(NOTA[[#This Row],[SUPPLIER_H]]="","",AM274),MONTH(NOTA[[#This Row],[TGL.NOTA]]))</f>
        <v>2</v>
      </c>
      <c r="AN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MOROSA24020277145337oilpastelop12sppcaseseaworldjk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2186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12 LSN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55</v>
      </c>
      <c r="E276" s="46"/>
      <c r="F276" s="37"/>
      <c r="G276" s="37"/>
      <c r="H276" s="47"/>
      <c r="I276" s="37"/>
      <c r="J276" s="39"/>
      <c r="K276" s="37">
        <v>0</v>
      </c>
      <c r="L276" s="37" t="s">
        <v>407</v>
      </c>
      <c r="M276" s="40">
        <v>2</v>
      </c>
      <c r="N276" s="38">
        <v>1536</v>
      </c>
      <c r="O276" s="37" t="s">
        <v>113</v>
      </c>
      <c r="P276" s="41">
        <v>2100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3225600</v>
      </c>
      <c r="Y276" s="50">
        <f>IF(NOTA[[#This Row],[JUMLAH]]="","",NOTA[[#This Row],[JUMLAH]]*NOTA[[#This Row],[DISC 1]])</f>
        <v>403200</v>
      </c>
      <c r="Z276" s="50">
        <f>IF(NOTA[[#This Row],[JUMLAH]]="","",(NOTA[[#This Row],[JUMLAH]]-NOTA[[#This Row],[DISC 1-]])*NOTA[[#This Row],[DISC 2]])</f>
        <v>141120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544320</v>
      </c>
      <c r="AC276" s="50">
        <f>IF(NOTA[[#This Row],[JUMLAH]]="","",NOTA[[#This Row],[JUMLAH]]-NOTA[[#This Row],[DISC]])</f>
        <v>2681280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76" s="50">
        <f>IF(OR(NOTA[[#This Row],[QTY]]="",NOTA[[#This Row],[HARGA SATUAN]]="",),"",NOTA[[#This Row],[QTY]]*NOTA[[#This Row],[HARGA SATUAN]])</f>
        <v>3225600</v>
      </c>
      <c r="AI276" s="39">
        <f ca="1">IF(NOTA[ID_H]="","",INDEX(NOTA[TANGGAL],MATCH(,INDIRECT(ADDRESS(ROW(NOTA[TANGGAL]),COLUMN(NOTA[TANGGAL]))&amp;":"&amp;ADDRESS(ROW(),COLUMN(NOTA[TANGGAL]))),-1)))</f>
        <v>45341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2</v>
      </c>
      <c r="AN2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1337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64 LSN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85" customFormat="1" ht="20.100000000000001" customHeight="1" x14ac:dyDescent="0.25">
      <c r="A2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85" t="str">
        <f>IF(NOTA[[#This Row],[ID_P]]="","",MATCH(NOTA[[#This Row],[ID_P]],[1]!B_MSK[N_ID],0))</f>
        <v/>
      </c>
      <c r="D277" s="85">
        <f ca="1">IF(NOTA[[#This Row],[NAMA BARANG]]="","",INDEX(NOTA[ID],MATCH(,INDIRECT(ADDRESS(ROW(NOTA[ID]),COLUMN(NOTA[ID]))&amp;":"&amp;ADDRESS(ROW(),COLUMN(NOTA[ID]))),-1)))</f>
        <v>55</v>
      </c>
      <c r="E277" s="86"/>
      <c r="F277" s="87"/>
      <c r="G277" s="87"/>
      <c r="H277" s="88"/>
      <c r="I277" s="87"/>
      <c r="J277" s="89"/>
      <c r="K277" s="87">
        <v>0</v>
      </c>
      <c r="L277" s="87" t="s">
        <v>408</v>
      </c>
      <c r="M277" s="90">
        <v>10</v>
      </c>
      <c r="N277" s="85">
        <v>8640</v>
      </c>
      <c r="O277" s="87" t="s">
        <v>113</v>
      </c>
      <c r="P277" s="84">
        <v>2450</v>
      </c>
      <c r="Q277" s="91"/>
      <c r="R277" s="92"/>
      <c r="S277" s="93">
        <v>0.125</v>
      </c>
      <c r="T277" s="94">
        <v>0.05</v>
      </c>
      <c r="U277" s="94"/>
      <c r="V277" s="95"/>
      <c r="W277" s="96"/>
      <c r="X277" s="95">
        <f>IF(NOTA[[#This Row],[HARGA/ CTN]]="",NOTA[[#This Row],[JUMLAH_H]],NOTA[[#This Row],[HARGA/ CTN]]*IF(NOTA[[#This Row],[C]]="",0,NOTA[[#This Row],[C]]))</f>
        <v>21168000</v>
      </c>
      <c r="Y277" s="95">
        <f>IF(NOTA[[#This Row],[JUMLAH]]="","",NOTA[[#This Row],[JUMLAH]]*NOTA[[#This Row],[DISC 1]])</f>
        <v>2646000</v>
      </c>
      <c r="Z277" s="95">
        <f>IF(NOTA[[#This Row],[JUMLAH]]="","",(NOTA[[#This Row],[JUMLAH]]-NOTA[[#This Row],[DISC 1-]])*NOTA[[#This Row],[DISC 2]])</f>
        <v>926100</v>
      </c>
      <c r="AA277" s="95">
        <f>IF(NOTA[[#This Row],[JUMLAH]]="","",(NOTA[[#This Row],[JUMLAH]]-NOTA[[#This Row],[DISC 1-]]-NOTA[[#This Row],[DISC 2-]])*NOTA[[#This Row],[DISC 3]])</f>
        <v>0</v>
      </c>
      <c r="AB277" s="95">
        <f>IF(NOTA[[#This Row],[JUMLAH]]="","",NOTA[[#This Row],[DISC 1-]]+NOTA[[#This Row],[DISC 2-]]+NOTA[[#This Row],[DISC 3-]])</f>
        <v>3572100</v>
      </c>
      <c r="AC277" s="95">
        <f>IF(NOTA[[#This Row],[JUMLAH]]="","",NOTA[[#This Row],[JUMLAH]]-NOTA[[#This Row],[DISC]])</f>
        <v>17595900</v>
      </c>
      <c r="AD277" s="95"/>
      <c r="AE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4405590</v>
      </c>
      <c r="AF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21701610</v>
      </c>
      <c r="AG277" s="8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77" s="95">
        <f>IF(OR(NOTA[[#This Row],[QTY]]="",NOTA[[#This Row],[HARGA SATUAN]]="",),"",NOTA[[#This Row],[QTY]]*NOTA[[#This Row],[HARGA SATUAN]])</f>
        <v>21168000</v>
      </c>
      <c r="AI277" s="89">
        <f ca="1">IF(NOTA[ID_H]="","",INDEX(NOTA[TANGGAL],MATCH(,INDIRECT(ADDRESS(ROW(NOTA[TANGGAL]),COLUMN(NOTA[TANGGAL]))&amp;":"&amp;ADDRESS(ROW(),COLUMN(NOTA[TANGGAL]))),-1)))</f>
        <v>45341</v>
      </c>
      <c r="AJ277" s="84" t="str">
        <f ca="1">IF(NOTA[[#This Row],[NAMA BARANG]]="","",INDEX(NOTA[SUPPLIER],MATCH(,INDIRECT(ADDRESS(ROW(NOTA[ID]),COLUMN(NOTA[ID]))&amp;":"&amp;ADDRESS(ROW(),COLUMN(NOTA[ID]))),-1)))</f>
        <v>ATALI MAKMUR</v>
      </c>
      <c r="AK277" s="84" t="str">
        <f ca="1">IF(NOTA[[#This Row],[ID_H]]="","",IF(NOTA[[#This Row],[FAKTUR]]="",INDIRECT(ADDRESS(ROW()-1,COLUMN())),NOTA[[#This Row],[FAKTUR]]))</f>
        <v>ARTO MORO</v>
      </c>
      <c r="AL277" s="85" t="str">
        <f ca="1">IF(NOTA[[#This Row],[ID]]="","",COUNTIF(NOTA[ID_H],NOTA[[#This Row],[ID_H]]))</f>
        <v/>
      </c>
      <c r="AM277" s="85">
        <f ca="1">IF(NOTA[[#This Row],[TGL.NOTA]]="",IF(NOTA[[#This Row],[SUPPLIER_H]]="","",AM276),MONTH(NOTA[[#This Row],[TGL.NOTA]]))</f>
        <v>2</v>
      </c>
      <c r="AN277" s="85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85" t="str">
        <f>IF(NOTA[[#This Row],[CONCAT4]]="","",_xlfn.IFNA(MATCH(NOTA[[#This Row],[CONCAT4]],[2]!RAW[CONCAT_H],0),FALSE))</f>
        <v/>
      </c>
      <c r="AS277" s="85">
        <f>IF(NOTA[[#This Row],[CONCAT1]]="","",MATCH(NOTA[[#This Row],[CONCAT1]],[3]!db[NB NOTA_C],0))</f>
        <v>1341</v>
      </c>
      <c r="AT277" s="85" t="str">
        <f>IF(NOTA[[#This Row],[QTY/ CTN]]="","",TRUE)</f>
        <v/>
      </c>
      <c r="AU277" s="85" t="str">
        <f ca="1">IF(NOTA[[#This Row],[ID_H]]="","",IF(NOTA[[#This Row],[Column3]]=TRUE,NOTA[[#This Row],[QTY/ CTN]],INDEX([3]!db[QTY/ CTN],NOTA[[#This Row],[//DB]])))</f>
        <v>36 BOX (24 PCS)</v>
      </c>
      <c r="AV2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77" s="85" t="e">
        <f ca="1">IF(NOTA[[#This Row],[ID_H]]="","",MATCH(NOTA[[#This Row],[NB NOTA_C_QTY]],[4]!db[NB NOTA_C_QTY+F],0))</f>
        <v>#REF!</v>
      </c>
      <c r="AX277" s="97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ATA_1902_770-10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56</v>
      </c>
      <c r="E279" s="46"/>
      <c r="F279" s="37" t="s">
        <v>24</v>
      </c>
      <c r="G279" s="37" t="s">
        <v>23</v>
      </c>
      <c r="H279" s="47" t="s">
        <v>409</v>
      </c>
      <c r="I279" s="37"/>
      <c r="J279" s="39">
        <v>45337</v>
      </c>
      <c r="K279" s="37">
        <v>0</v>
      </c>
      <c r="L279" s="37" t="s">
        <v>178</v>
      </c>
      <c r="M279" s="40">
        <v>1</v>
      </c>
      <c r="N279" s="38">
        <v>216</v>
      </c>
      <c r="O279" s="37" t="s">
        <v>113</v>
      </c>
      <c r="P279" s="41">
        <v>4900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1058400</v>
      </c>
      <c r="Y279" s="50">
        <f>IF(NOTA[[#This Row],[JUMLAH]]="","",NOTA[[#This Row],[JUMLAH]]*NOTA[[#This Row],[DISC 1]])</f>
        <v>132300</v>
      </c>
      <c r="Z279" s="50">
        <f>IF(NOTA[[#This Row],[JUMLAH]]="","",(NOTA[[#This Row],[JUMLAH]]-NOTA[[#This Row],[DISC 1-]])*NOTA[[#This Row],[DISC 2]])</f>
        <v>46305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178605</v>
      </c>
      <c r="AC279" s="50">
        <f>IF(NOTA[[#This Row],[JUMLAH]]="","",NOTA[[#This Row],[JUMLAH]]-NOTA[[#This Row],[DISC]])</f>
        <v>879795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79" s="50">
        <f>IF(OR(NOTA[[#This Row],[QTY]]="",NOTA[[#This Row],[HARGA SATUAN]]="",),"",NOTA[[#This Row],[QTY]]*NOTA[[#This Row],[HARGA SATUAN]])</f>
        <v>1058400</v>
      </c>
      <c r="AI279" s="39">
        <f ca="1">IF(NOTA[ID_H]="","",INDEX(NOTA[TANGGAL],MATCH(,INDIRECT(ADDRESS(ROW(NOTA[TANGGAL]),COLUMN(NOTA[TANGGAL]))&amp;":"&amp;ADDRESS(ROW(),COLUMN(NOTA[TANGGAL]))),-1)))</f>
        <v>45341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>
        <f ca="1">IF(NOTA[[#This Row],[ID]]="","",COUNTIF(NOTA[ID_H],NOTA[[#This Row],[ID_H]]))</f>
        <v>10</v>
      </c>
      <c r="AM279" s="38">
        <f>IF(NOTA[[#This Row],[TGL.NOTA]]="",IF(NOTA[[#This Row],[SUPPLIER_H]]="","",AM278),MONTH(NOTA[[#This Row],[TGL.NOTA]]))</f>
        <v>2</v>
      </c>
      <c r="AN279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MOROSA24020277045337stamppadno0jk</v>
      </c>
      <c r="AR279" s="38" t="e">
        <f>IF(NOTA[[#This Row],[CONCAT4]]="","",_xlfn.IFNA(MATCH(NOTA[[#This Row],[CONCAT4]],[2]!RAW[CONCAT_H],0),FALSE))</f>
        <v>#REF!</v>
      </c>
      <c r="AS279" s="38">
        <f>IF(NOTA[[#This Row],[CONCAT1]]="","",MATCH(NOTA[[#This Row],[CONCAT1]],[3]!db[NB NOTA_C],0))</f>
        <v>2853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18 LSN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56</v>
      </c>
      <c r="E280" s="46"/>
      <c r="F280" s="37"/>
      <c r="G280" s="37"/>
      <c r="H280" s="37"/>
      <c r="I280" s="39"/>
      <c r="J280" s="39"/>
      <c r="K280" s="37">
        <v>0</v>
      </c>
      <c r="L280" s="37" t="s">
        <v>410</v>
      </c>
      <c r="M280" s="40">
        <v>1</v>
      </c>
      <c r="N280" s="38">
        <v>216</v>
      </c>
      <c r="O280" s="37" t="s">
        <v>113</v>
      </c>
      <c r="P280" s="41">
        <v>5800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1252800</v>
      </c>
      <c r="Y280" s="50">
        <f>IF(NOTA[[#This Row],[JUMLAH]]="","",NOTA[[#This Row],[JUMLAH]]*NOTA[[#This Row],[DISC 1]])</f>
        <v>156600</v>
      </c>
      <c r="Z280" s="50">
        <f>IF(NOTA[[#This Row],[JUMLAH]]="","",(NOTA[[#This Row],[JUMLAH]]-NOTA[[#This Row],[DISC 1-]])*NOTA[[#This Row],[DISC 2]])</f>
        <v>54810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211410</v>
      </c>
      <c r="AC280" s="50">
        <f>IF(NOTA[[#This Row],[JUMLAH]]="","",NOTA[[#This Row],[JUMLAH]]-NOTA[[#This Row],[DISC]])</f>
        <v>1041390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80" s="50">
        <f>IF(OR(NOTA[[#This Row],[QTY]]="",NOTA[[#This Row],[HARGA SATUAN]]="",),"",NOTA[[#This Row],[QTY]]*NOTA[[#This Row],[HARGA SATUAN]])</f>
        <v>1252800</v>
      </c>
      <c r="AI280" s="39">
        <f ca="1">IF(NOTA[ID_H]="","",INDEX(NOTA[TANGGAL],MATCH(,INDIRECT(ADDRESS(ROW(NOTA[TANGGAL]),COLUMN(NOTA[TANGGAL]))&amp;":"&amp;ADDRESS(ROW(),COLUMN(NOTA[TANGGAL]))),-1)))</f>
        <v>45341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2</v>
      </c>
      <c r="AN280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2855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18 LSN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>
        <v>0</v>
      </c>
      <c r="L281" s="37" t="s">
        <v>411</v>
      </c>
      <c r="M281" s="40">
        <v>1</v>
      </c>
      <c r="N281" s="38">
        <v>1000</v>
      </c>
      <c r="O281" s="37" t="s">
        <v>223</v>
      </c>
      <c r="P281" s="41">
        <v>2050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2050000</v>
      </c>
      <c r="Y281" s="50">
        <f>IF(NOTA[[#This Row],[JUMLAH]]="","",NOTA[[#This Row],[JUMLAH]]*NOTA[[#This Row],[DISC 1]])</f>
        <v>256250</v>
      </c>
      <c r="Z281" s="50">
        <f>IF(NOTA[[#This Row],[JUMLAH]]="","",(NOTA[[#This Row],[JUMLAH]]-NOTA[[#This Row],[DISC 1-]])*NOTA[[#This Row],[DISC 2]])</f>
        <v>89687.5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345937.5</v>
      </c>
      <c r="AC281" s="50">
        <f>IF(NOTA[[#This Row],[JUMLAH]]="","",NOTA[[#This Row],[JUMLAH]]-NOTA[[#This Row],[DISC]])</f>
        <v>1704062.5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1" s="50">
        <f>IF(OR(NOTA[[#This Row],[QTY]]="",NOTA[[#This Row],[HARGA SATUAN]]="",),"",NOTA[[#This Row],[QTY]]*NOTA[[#This Row],[HARGA SATUAN]])</f>
        <v>2050000</v>
      </c>
      <c r="AI281" s="39">
        <f ca="1">IF(NOTA[ID_H]="","",INDEX(NOTA[TANGGAL],MATCH(,INDIRECT(ADDRESS(ROW(NOTA[TANGGAL]),COLUMN(NOTA[TANGGAL]))&amp;":"&amp;ADDRESS(ROW(),COLUMN(NOTA[TANGGAL]))),-1)))</f>
        <v>45341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2</v>
      </c>
      <c r="AN281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1866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100 PAK (10 ROL)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>
        <v>0</v>
      </c>
      <c r="L282" s="37" t="s">
        <v>412</v>
      </c>
      <c r="M282" s="40">
        <v>5</v>
      </c>
      <c r="N282" s="38">
        <v>3600</v>
      </c>
      <c r="O282" s="37" t="s">
        <v>113</v>
      </c>
      <c r="P282" s="41">
        <v>4300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15480000</v>
      </c>
      <c r="Y282" s="50">
        <f>IF(NOTA[[#This Row],[JUMLAH]]="","",NOTA[[#This Row],[JUMLAH]]*NOTA[[#This Row],[DISC 1]])</f>
        <v>1935000</v>
      </c>
      <c r="Z282" s="50">
        <f>IF(NOTA[[#This Row],[JUMLAH]]="","",(NOTA[[#This Row],[JUMLAH]]-NOTA[[#This Row],[DISC 1-]])*NOTA[[#This Row],[DISC 2]])</f>
        <v>677250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2612250</v>
      </c>
      <c r="AC282" s="50">
        <f>IF(NOTA[[#This Row],[JUMLAH]]="","",NOTA[[#This Row],[JUMLAH]]-NOTA[[#This Row],[DISC]])</f>
        <v>12867750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2" s="50">
        <f>IF(OR(NOTA[[#This Row],[QTY]]="",NOTA[[#This Row],[HARGA SATUAN]]="",),"",NOTA[[#This Row],[QTY]]*NOTA[[#This Row],[HARGA SATUAN]])</f>
        <v>15480000</v>
      </c>
      <c r="AI282" s="39">
        <f ca="1">IF(NOTA[ID_H]="","",INDEX(NOTA[TANGGAL],MATCH(,INDIRECT(ADDRESS(ROW(NOTA[TANGGAL]),COLUMN(NOTA[TANGGAL]))&amp;":"&amp;ADDRESS(ROW(),COLUMN(NOTA[TANGGAL]))),-1)))</f>
        <v>45341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2</v>
      </c>
      <c r="AN28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732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60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>
        <v>0</v>
      </c>
      <c r="L283" s="37" t="s">
        <v>418</v>
      </c>
      <c r="M283" s="40">
        <v>1</v>
      </c>
      <c r="N283" s="38">
        <v>72</v>
      </c>
      <c r="O283" s="37" t="s">
        <v>113</v>
      </c>
      <c r="P283" s="41">
        <v>15800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1137600</v>
      </c>
      <c r="Y283" s="50">
        <f>IF(NOTA[[#This Row],[JUMLAH]]="","",NOTA[[#This Row],[JUMLAH]]*NOTA[[#This Row],[DISC 1]])</f>
        <v>142200</v>
      </c>
      <c r="Z283" s="50">
        <f>IF(NOTA[[#This Row],[JUMLAH]]="","",(NOTA[[#This Row],[JUMLAH]]-NOTA[[#This Row],[DISC 1-]])*NOTA[[#This Row],[DISC 2]])</f>
        <v>49770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191970</v>
      </c>
      <c r="AC283" s="50">
        <f>IF(NOTA[[#This Row],[JUMLAH]]="","",NOTA[[#This Row],[JUMLAH]]-NOTA[[#This Row],[DISC]])</f>
        <v>945630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3" s="50">
        <f>IF(OR(NOTA[[#This Row],[QTY]]="",NOTA[[#This Row],[HARGA SATUAN]]="",),"",NOTA[[#This Row],[QTY]]*NOTA[[#This Row],[HARGA SATUAN]])</f>
        <v>1137600</v>
      </c>
      <c r="AI283" s="39">
        <f ca="1">IF(NOTA[ID_H]="","",INDEX(NOTA[TANGGAL],MATCH(,INDIRECT(ADDRESS(ROW(NOTA[TANGGAL]),COLUMN(NOTA[TANGGAL]))&amp;":"&amp;ADDRESS(ROW(),COLUMN(NOTA[TANGGAL]))),-1)))</f>
        <v>45341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2</v>
      </c>
      <c r="AN283" s="38" t="str">
        <f>LOWER(SUBSTITUTE(SUBSTITUTE(SUBSTITUTE(SUBSTITUTE(SUBSTITUTE(SUBSTITUTE(SUBSTITUTE(SUBSTITUTE(SUBSTITUTE(NOTA[NAMA BARANG]," ",),".",""),"-",""),"(",""),")",""),",",""),"/",""),"""",""),"+",""))</f>
        <v>bindera5tsumm473universityjku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bindera5tsumm473universityjku11376000.1250.05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bindera5tsumm473universityjku11376000.1250.05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e">
        <f>IF(NOTA[[#This Row],[CONCAT1]]="","",MATCH(NOTA[[#This Row],[CONCAT1]],[3]!db[NB NOTA_C],0))</f>
        <v>#N/A</v>
      </c>
      <c r="AT283" s="38" t="str">
        <f>IF(NOTA[[#This Row],[QTY/ CTN]]="","",TRUE)</f>
        <v/>
      </c>
      <c r="AU283" s="38" t="e">
        <f ca="1">IF(NOTA[[#This Row],[ID_H]]="","",IF(NOTA[[#This Row],[Column3]]=TRUE,NOTA[[#This Row],[QTY/ CTN]],INDEX([3]!db[QTY/ CTN],NOTA[[#This Row],[//DB]])))</f>
        <v>#N/A</v>
      </c>
      <c r="AV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83" s="38" t="e">
        <f ca="1">IF(NOTA[[#This Row],[ID_H]]="","",MATCH(NOTA[[#This Row],[NB NOTA_C_QTY]],[4]!db[NB NOTA_C_QTY+F],0))</f>
        <v>#N/A</v>
      </c>
      <c r="AX283" s="53" t="e">
        <f ca="1">IF(NOTA[[#This Row],[NB NOTA_C_QTY]]="","",ROW()-2)</f>
        <v>#N/A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>
        <v>0</v>
      </c>
      <c r="L284" s="37" t="s">
        <v>413</v>
      </c>
      <c r="M284" s="40">
        <v>1</v>
      </c>
      <c r="N284" s="38">
        <v>72</v>
      </c>
      <c r="O284" s="37" t="s">
        <v>113</v>
      </c>
      <c r="P284" s="41">
        <v>15800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1137600</v>
      </c>
      <c r="Y284" s="50">
        <f>IF(NOTA[[#This Row],[JUMLAH]]="","",NOTA[[#This Row],[JUMLAH]]*NOTA[[#This Row],[DISC 1]])</f>
        <v>142200</v>
      </c>
      <c r="Z284" s="50">
        <f>IF(NOTA[[#This Row],[JUMLAH]]="","",(NOTA[[#This Row],[JUMLAH]]-NOTA[[#This Row],[DISC 1-]])*NOTA[[#This Row],[DISC 2]])</f>
        <v>49770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191970</v>
      </c>
      <c r="AC284" s="50">
        <f>IF(NOTA[[#This Row],[JUMLAH]]="","",NOTA[[#This Row],[JUMLAH]]-NOTA[[#This Row],[DISC]])</f>
        <v>945630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4" s="50">
        <f>IF(OR(NOTA[[#This Row],[QTY]]="",NOTA[[#This Row],[HARGA SATUAN]]="",),"",NOTA[[#This Row],[QTY]]*NOTA[[#This Row],[HARGA SATUAN]])</f>
        <v>1137600</v>
      </c>
      <c r="AI284" s="39">
        <f ca="1">IF(NOTA[ID_H]="","",INDEX(NOTA[TANGGAL],MATCH(,INDIRECT(ADDRESS(ROW(NOTA[TANGGAL]),COLUMN(NOTA[TANGGAL]))&amp;":"&amp;ADDRESS(ROW(),COLUMN(NOTA[TANGGAL]))),-1)))</f>
        <v>45341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2</v>
      </c>
      <c r="AN284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245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72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>
        <v>0</v>
      </c>
      <c r="L285" s="37" t="s">
        <v>414</v>
      </c>
      <c r="M285" s="40">
        <v>1</v>
      </c>
      <c r="N285" s="38">
        <v>72</v>
      </c>
      <c r="O285" s="37" t="s">
        <v>113</v>
      </c>
      <c r="P285" s="41">
        <v>15800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1137600</v>
      </c>
      <c r="Y285" s="50">
        <f>IF(NOTA[[#This Row],[JUMLAH]]="","",NOTA[[#This Row],[JUMLAH]]*NOTA[[#This Row],[DISC 1]])</f>
        <v>142200</v>
      </c>
      <c r="Z285" s="50">
        <f>IF(NOTA[[#This Row],[JUMLAH]]="","",(NOTA[[#This Row],[JUMLAH]]-NOTA[[#This Row],[DISC 1-]])*NOTA[[#This Row],[DISC 2]])</f>
        <v>49770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191970</v>
      </c>
      <c r="AC285" s="50">
        <f>IF(NOTA[[#This Row],[JUMLAH]]="","",NOTA[[#This Row],[JUMLAH]]-NOTA[[#This Row],[DISC]])</f>
        <v>945630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5" s="50">
        <f>IF(OR(NOTA[[#This Row],[QTY]]="",NOTA[[#This Row],[HARGA SATUAN]]="",),"",NOTA[[#This Row],[QTY]]*NOTA[[#This Row],[HARGA SATUAN]])</f>
        <v>1137600</v>
      </c>
      <c r="AI285" s="39">
        <f ca="1">IF(NOTA[ID_H]="","",INDEX(NOTA[TANGGAL],MATCH(,INDIRECT(ADDRESS(ROW(NOTA[TANGGAL]),COLUMN(NOTA[TANGGAL]))&amp;":"&amp;ADDRESS(ROW(),COLUMN(NOTA[TANGGAL]))),-1)))</f>
        <v>45341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2</v>
      </c>
      <c r="AN285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263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72 PCS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>
        <v>0</v>
      </c>
      <c r="L286" s="37" t="s">
        <v>415</v>
      </c>
      <c r="M286" s="40">
        <v>1</v>
      </c>
      <c r="N286" s="38">
        <v>72</v>
      </c>
      <c r="O286" s="37" t="s">
        <v>113</v>
      </c>
      <c r="P286" s="41">
        <v>15800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1137600</v>
      </c>
      <c r="Y286" s="50">
        <f>IF(NOTA[[#This Row],[JUMLAH]]="","",NOTA[[#This Row],[JUMLAH]]*NOTA[[#This Row],[DISC 1]])</f>
        <v>142200</v>
      </c>
      <c r="Z286" s="50">
        <f>IF(NOTA[[#This Row],[JUMLAH]]="","",(NOTA[[#This Row],[JUMLAH]]-NOTA[[#This Row],[DISC 1-]])*NOTA[[#This Row],[DISC 2]])</f>
        <v>49770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191970</v>
      </c>
      <c r="AC286" s="50">
        <f>IF(NOTA[[#This Row],[JUMLAH]]="","",NOTA[[#This Row],[JUMLAH]]-NOTA[[#This Row],[DISC]])</f>
        <v>945630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6" s="50">
        <f>IF(OR(NOTA[[#This Row],[QTY]]="",NOTA[[#This Row],[HARGA SATUAN]]="",),"",NOTA[[#This Row],[QTY]]*NOTA[[#This Row],[HARGA SATUAN]])</f>
        <v>1137600</v>
      </c>
      <c r="AI286" s="39">
        <f ca="1">IF(NOTA[ID_H]="","",INDEX(NOTA[TANGGAL],MATCH(,INDIRECT(ADDRESS(ROW(NOTA[TANGGAL]),COLUMN(NOTA[TANGGAL]))&amp;":"&amp;ADDRESS(ROW(),COLUMN(NOTA[TANGGAL]))),-1)))</f>
        <v>45341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2</v>
      </c>
      <c r="AN286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239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72 PCS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>
        <v>0</v>
      </c>
      <c r="L287" s="37" t="s">
        <v>416</v>
      </c>
      <c r="M287" s="40">
        <v>1</v>
      </c>
      <c r="N287" s="38">
        <v>72</v>
      </c>
      <c r="O287" s="37" t="s">
        <v>113</v>
      </c>
      <c r="P287" s="41">
        <v>15800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1137600</v>
      </c>
      <c r="Y287" s="50">
        <f>IF(NOTA[[#This Row],[JUMLAH]]="","",NOTA[[#This Row],[JUMLAH]]*NOTA[[#This Row],[DISC 1]])</f>
        <v>142200</v>
      </c>
      <c r="Z287" s="50">
        <f>IF(NOTA[[#This Row],[JUMLAH]]="","",(NOTA[[#This Row],[JUMLAH]]-NOTA[[#This Row],[DISC 1-]])*NOTA[[#This Row],[DISC 2]])</f>
        <v>49770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191970</v>
      </c>
      <c r="AC287" s="50">
        <f>IF(NOTA[[#This Row],[JUMLAH]]="","",NOTA[[#This Row],[JUMLAH]]-NOTA[[#This Row],[DISC]])</f>
        <v>945630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7" s="50">
        <f>IF(OR(NOTA[[#This Row],[QTY]]="",NOTA[[#This Row],[HARGA SATUAN]]="",),"",NOTA[[#This Row],[QTY]]*NOTA[[#This Row],[HARGA SATUAN]])</f>
        <v>1137600</v>
      </c>
      <c r="AI287" s="39">
        <f ca="1">IF(NOTA[ID_H]="","",INDEX(NOTA[TANGGAL],MATCH(,INDIRECT(ADDRESS(ROW(NOTA[TANGGAL]),COLUMN(NOTA[TANGGAL]))&amp;":"&amp;ADDRESS(ROW(),COLUMN(NOTA[TANGGAL]))),-1)))</f>
        <v>45341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2</v>
      </c>
      <c r="AN287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233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72 PCS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>
        <v>0</v>
      </c>
      <c r="L288" s="37" t="s">
        <v>417</v>
      </c>
      <c r="M288" s="40">
        <v>1</v>
      </c>
      <c r="N288" s="38">
        <v>72</v>
      </c>
      <c r="O288" s="37" t="s">
        <v>113</v>
      </c>
      <c r="P288" s="41">
        <v>15800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1137600</v>
      </c>
      <c r="Y288" s="50">
        <f>IF(NOTA[[#This Row],[JUMLAH]]="","",NOTA[[#This Row],[JUMLAH]]*NOTA[[#This Row],[DISC 1]])</f>
        <v>142200</v>
      </c>
      <c r="Z288" s="50">
        <f>IF(NOTA[[#This Row],[JUMLAH]]="","",(NOTA[[#This Row],[JUMLAH]]-NOTA[[#This Row],[DISC 1-]])*NOTA[[#This Row],[DISC 2]])</f>
        <v>49770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191970</v>
      </c>
      <c r="AC288" s="50">
        <f>IF(NOTA[[#This Row],[JUMLAH]]="","",NOTA[[#This Row],[JUMLAH]]-NOTA[[#This Row],[DISC]])</f>
        <v>945630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4500022.5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22166777.5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8" s="50">
        <f>IF(OR(NOTA[[#This Row],[QTY]]="",NOTA[[#This Row],[HARGA SATUAN]]="",),"",NOTA[[#This Row],[QTY]]*NOTA[[#This Row],[HARGA SATUAN]])</f>
        <v>1137600</v>
      </c>
      <c r="AI288" s="39">
        <f ca="1">IF(NOTA[ID_H]="","",INDEX(NOTA[TANGGAL],MATCH(,INDIRECT(ADDRESS(ROW(NOTA[TANGGAL]),COLUMN(NOTA[TANGGAL]))&amp;":"&amp;ADDRESS(ROW(),COLUMN(NOTA[TANGGAL]))),-1)))</f>
        <v>45341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2</v>
      </c>
      <c r="AN288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247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72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ATA_1902_769-11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/>
      <c r="F290" s="37" t="s">
        <v>24</v>
      </c>
      <c r="G290" s="37" t="s">
        <v>23</v>
      </c>
      <c r="H290" s="47" t="s">
        <v>419</v>
      </c>
      <c r="I290" s="37"/>
      <c r="J290" s="39">
        <v>45337</v>
      </c>
      <c r="K290" s="37">
        <v>0</v>
      </c>
      <c r="L290" s="37" t="s">
        <v>316</v>
      </c>
      <c r="M290" s="40">
        <v>6</v>
      </c>
      <c r="N290" s="38">
        <v>864</v>
      </c>
      <c r="O290" s="37" t="s">
        <v>114</v>
      </c>
      <c r="P290" s="41">
        <v>10600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9158400</v>
      </c>
      <c r="Y290" s="50">
        <f>IF(NOTA[[#This Row],[JUMLAH]]="","",NOTA[[#This Row],[JUMLAH]]*NOTA[[#This Row],[DISC 1]])</f>
        <v>1144800</v>
      </c>
      <c r="Z290" s="50">
        <f>IF(NOTA[[#This Row],[JUMLAH]]="","",(NOTA[[#This Row],[JUMLAH]]-NOTA[[#This Row],[DISC 1-]])*NOTA[[#This Row],[DISC 2]])</f>
        <v>400680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1545480</v>
      </c>
      <c r="AC290" s="50">
        <f>IF(NOTA[[#This Row],[JUMLAH]]="","",NOTA[[#This Row],[JUMLAH]]-NOTA[[#This Row],[DISC]])</f>
        <v>7612920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0" s="50">
        <f>IF(OR(NOTA[[#This Row],[QTY]]="",NOTA[[#This Row],[HARGA SATUAN]]="",),"",NOTA[[#This Row],[QTY]]*NOTA[[#This Row],[HARGA SATUAN]])</f>
        <v>9158400</v>
      </c>
      <c r="AI290" s="39">
        <f ca="1">IF(NOTA[ID_H]="","",INDEX(NOTA[TANGGAL],MATCH(,INDIRECT(ADDRESS(ROW(NOTA[TANGGAL]),COLUMN(NOTA[TANGGAL]))&amp;":"&amp;ADDRESS(ROW(),COLUMN(NOTA[TANGGAL]))),-1)))</f>
        <v>45341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11</v>
      </c>
      <c r="AM290" s="38">
        <f>IF(NOTA[[#This Row],[TGL.NOTA]]="",IF(NOTA[[#This Row],[SUPPLIER_H]]="","",AM289),MONTH(NOTA[[#This Row],[TGL.NOTA]]))</f>
        <v>2</v>
      </c>
      <c r="AN29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MOROSA24020276945337colorpencilcp12pbjk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690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>
        <v>0</v>
      </c>
      <c r="L291" s="37" t="s">
        <v>317</v>
      </c>
      <c r="M291" s="40">
        <v>3</v>
      </c>
      <c r="N291" s="38">
        <v>864</v>
      </c>
      <c r="O291" s="37" t="s">
        <v>114</v>
      </c>
      <c r="P291" s="41">
        <v>6700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5788800</v>
      </c>
      <c r="Y291" s="50">
        <f>IF(NOTA[[#This Row],[JUMLAH]]="","",NOTA[[#This Row],[JUMLAH]]*NOTA[[#This Row],[DISC 1]])</f>
        <v>723600</v>
      </c>
      <c r="Z291" s="50">
        <f>IF(NOTA[[#This Row],[JUMLAH]]="","",(NOTA[[#This Row],[JUMLAH]]-NOTA[[#This Row],[DISC 1-]])*NOTA[[#This Row],[DISC 2]])</f>
        <v>253260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976860</v>
      </c>
      <c r="AC291" s="50">
        <f>IF(NOTA[[#This Row],[JUMLAH]]="","",NOTA[[#This Row],[JUMLAH]]-NOTA[[#This Row],[DISC]])</f>
        <v>4811940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291" s="50">
        <f>IF(OR(NOTA[[#This Row],[QTY]]="",NOTA[[#This Row],[HARGA SATUAN]]="",),"",NOTA[[#This Row],[QTY]]*NOTA[[#This Row],[HARGA SATUAN]])</f>
        <v>5788800</v>
      </c>
      <c r="AI291" s="39">
        <f ca="1">IF(NOTA[ID_H]="","",INDEX(NOTA[TANGGAL],MATCH(,INDIRECT(ADDRESS(ROW(NOTA[TANGGAL]),COLUMN(NOTA[TANGGAL]))&amp;":"&amp;ADDRESS(ROW(),COLUMN(NOTA[TANGGAL]))),-1)))</f>
        <v>45341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2</v>
      </c>
      <c r="AN291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698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12 BOX (24 SET)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>
        <v>0</v>
      </c>
      <c r="L292" s="37" t="s">
        <v>420</v>
      </c>
      <c r="M292" s="40">
        <v>2</v>
      </c>
      <c r="N292" s="38">
        <v>144</v>
      </c>
      <c r="O292" s="37" t="s">
        <v>114</v>
      </c>
      <c r="P292" s="41">
        <v>21200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3052800</v>
      </c>
      <c r="Y292" s="50">
        <f>IF(NOTA[[#This Row],[JUMLAH]]="","",NOTA[[#This Row],[JUMLAH]]*NOTA[[#This Row],[DISC 1]])</f>
        <v>381600</v>
      </c>
      <c r="Z292" s="50">
        <f>IF(NOTA[[#This Row],[JUMLAH]]="","",(NOTA[[#This Row],[JUMLAH]]-NOTA[[#This Row],[DISC 1-]])*NOTA[[#This Row],[DISC 2]])</f>
        <v>133560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515160</v>
      </c>
      <c r="AC292" s="50">
        <f>IF(NOTA[[#This Row],[JUMLAH]]="","",NOTA[[#This Row],[JUMLAH]]-NOTA[[#This Row],[DISC]])</f>
        <v>2537640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2" s="50">
        <f>IF(OR(NOTA[[#This Row],[QTY]]="",NOTA[[#This Row],[HARGA SATUAN]]="",),"",NOTA[[#This Row],[QTY]]*NOTA[[#This Row],[HARGA SATUAN]])</f>
        <v>3052800</v>
      </c>
      <c r="AI292" s="39">
        <f ca="1">IF(NOTA[ID_H]="","",INDEX(NOTA[TANGGAL],MATCH(,INDIRECT(ADDRESS(ROW(NOTA[TANGGAL]),COLUMN(NOTA[TANGGAL]))&amp;":"&amp;ADDRESS(ROW(),COLUMN(NOTA[TANGGAL]))),-1)))</f>
        <v>45341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2</v>
      </c>
      <c r="AN29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692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12 BOX (6 SET)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>
        <v>0</v>
      </c>
      <c r="L293" s="37" t="s">
        <v>421</v>
      </c>
      <c r="M293" s="40">
        <v>2</v>
      </c>
      <c r="N293" s="38">
        <v>288</v>
      </c>
      <c r="O293" s="37" t="s">
        <v>110</v>
      </c>
      <c r="P293" s="41">
        <v>19800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5702400</v>
      </c>
      <c r="Y293" s="50">
        <f>IF(NOTA[[#This Row],[JUMLAH]]="","",NOTA[[#This Row],[JUMLAH]]*NOTA[[#This Row],[DISC 1]])</f>
        <v>712800</v>
      </c>
      <c r="Z293" s="50">
        <f>IF(NOTA[[#This Row],[JUMLAH]]="","",(NOTA[[#This Row],[JUMLAH]]-NOTA[[#This Row],[DISC 1-]])*NOTA[[#This Row],[DISC 2]])</f>
        <v>249480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962280</v>
      </c>
      <c r="AC293" s="50">
        <f>IF(NOTA[[#This Row],[JUMLAH]]="","",NOTA[[#This Row],[JUMLAH]]-NOTA[[#This Row],[DISC]])</f>
        <v>4740120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3" s="50">
        <f>IF(OR(NOTA[[#This Row],[QTY]]="",NOTA[[#This Row],[HARGA SATUAN]]="",),"",NOTA[[#This Row],[QTY]]*NOTA[[#This Row],[HARGA SATUAN]])</f>
        <v>5702400</v>
      </c>
      <c r="AI293" s="39">
        <f ca="1">IF(NOTA[ID_H]="","",INDEX(NOTA[TANGGAL],MATCH(,INDIRECT(ADDRESS(ROW(NOTA[TANGGAL]),COLUMN(NOTA[TANGGAL]))&amp;":"&amp;ADDRESS(ROW(),COLUMN(NOTA[TANGGAL]))),-1)))</f>
        <v>45341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2</v>
      </c>
      <c r="AN293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2491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12 GRS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>
        <v>0</v>
      </c>
      <c r="L294" s="37" t="s">
        <v>321</v>
      </c>
      <c r="M294" s="40">
        <v>2</v>
      </c>
      <c r="N294" s="38">
        <v>144</v>
      </c>
      <c r="O294" s="37" t="s">
        <v>110</v>
      </c>
      <c r="P294" s="41">
        <v>37200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5356800</v>
      </c>
      <c r="Y294" s="50">
        <f>IF(NOTA[[#This Row],[JUMLAH]]="","",NOTA[[#This Row],[JUMLAH]]*NOTA[[#This Row],[DISC 1]])</f>
        <v>669600</v>
      </c>
      <c r="Z294" s="50">
        <f>IF(NOTA[[#This Row],[JUMLAH]]="","",(NOTA[[#This Row],[JUMLAH]]-NOTA[[#This Row],[DISC 1-]])*NOTA[[#This Row],[DISC 2]])</f>
        <v>234360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903960</v>
      </c>
      <c r="AC294" s="50">
        <f>IF(NOTA[[#This Row],[JUMLAH]]="","",NOTA[[#This Row],[JUMLAH]]-NOTA[[#This Row],[DISC]])</f>
        <v>4452840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4" s="50">
        <f>IF(OR(NOTA[[#This Row],[QTY]]="",NOTA[[#This Row],[HARGA SATUAN]]="",),"",NOTA[[#This Row],[QTY]]*NOTA[[#This Row],[HARGA SATUAN]])</f>
        <v>5356800</v>
      </c>
      <c r="AI294" s="39">
        <f ca="1">IF(NOTA[ID_H]="","",INDEX(NOTA[TANGGAL],MATCH(,INDIRECT(ADDRESS(ROW(NOTA[TANGGAL]),COLUMN(NOTA[TANGGAL]))&amp;":"&amp;ADDRESS(ROW(),COLUMN(NOTA[TANGGAL]))),-1)))</f>
        <v>45341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2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2492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BOX (72 PCS)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396</v>
      </c>
      <c r="M295" s="40">
        <v>2</v>
      </c>
      <c r="N295" s="38">
        <v>24</v>
      </c>
      <c r="O295" s="37" t="s">
        <v>323</v>
      </c>
      <c r="P295" s="41">
        <v>176400</v>
      </c>
      <c r="Q295" s="42"/>
      <c r="R295" s="48"/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4233600</v>
      </c>
      <c r="Y295" s="50">
        <f>IF(NOTA[[#This Row],[JUMLAH]]="","",NOTA[[#This Row],[JUMLAH]]*NOTA[[#This Row],[DISC 1]])</f>
        <v>529200</v>
      </c>
      <c r="Z295" s="50">
        <f>IF(NOTA[[#This Row],[JUMLAH]]="","",(NOTA[[#This Row],[JUMLAH]]-NOTA[[#This Row],[DISC 1-]])*NOTA[[#This Row],[DISC 2]])</f>
        <v>185220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714420</v>
      </c>
      <c r="AC295" s="50">
        <f>IF(NOTA[[#This Row],[JUMLAH]]="","",NOTA[[#This Row],[JUMLAH]]-NOTA[[#This Row],[DISC]])</f>
        <v>3519180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5" s="50">
        <f>IF(OR(NOTA[[#This Row],[QTY]]="",NOTA[[#This Row],[HARGA SATUAN]]="",),"",NOTA[[#This Row],[QTY]]*NOTA[[#This Row],[HARGA SATUAN]])</f>
        <v>4233600</v>
      </c>
      <c r="AI295" s="39">
        <f ca="1">IF(NOTA[ID_H]="","",INDEX(NOTA[TANGGAL],MATCH(,INDIRECT(ADDRESS(ROW(NOTA[TANGGAL]),COLUMN(NOTA[TANGGAL]))&amp;":"&amp;ADDRESS(ROW(),COLUMN(NOTA[TANGGAL]))),-1)))</f>
        <v>45341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2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2489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>
        <v>0</v>
      </c>
      <c r="L296" s="37" t="s">
        <v>422</v>
      </c>
      <c r="M296" s="40">
        <v>1</v>
      </c>
      <c r="N296" s="38">
        <v>288</v>
      </c>
      <c r="O296" s="37" t="s">
        <v>114</v>
      </c>
      <c r="P296" s="41">
        <v>12000</v>
      </c>
      <c r="Q296" s="42"/>
      <c r="R296" s="48"/>
      <c r="S296" s="44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3456000</v>
      </c>
      <c r="Y296" s="50">
        <f>IF(NOTA[[#This Row],[JUMLAH]]="","",NOTA[[#This Row],[JUMLAH]]*NOTA[[#This Row],[DISC 1]])</f>
        <v>432000</v>
      </c>
      <c r="Z296" s="50">
        <f>IF(NOTA[[#This Row],[JUMLAH]]="","",(NOTA[[#This Row],[JUMLAH]]-NOTA[[#This Row],[DISC 1-]])*NOTA[[#This Row],[DISC 2]])</f>
        <v>151200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583200</v>
      </c>
      <c r="AC296" s="50">
        <f>IF(NOTA[[#This Row],[JUMLAH]]="","",NOTA[[#This Row],[JUMLAH]]-NOTA[[#This Row],[DISC]])</f>
        <v>2872800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6" s="50">
        <f>IF(OR(NOTA[[#This Row],[QTY]]="",NOTA[[#This Row],[HARGA SATUAN]]="",),"",NOTA[[#This Row],[QTY]]*NOTA[[#This Row],[HARGA SATUAN]])</f>
        <v>3456000</v>
      </c>
      <c r="AI296" s="39">
        <f ca="1">IF(NOTA[ID_H]="","",INDEX(NOTA[TANGGAL],MATCH(,INDIRECT(ADDRESS(ROW(NOTA[TANGGAL]),COLUMN(NOTA[TANGGAL]))&amp;":"&amp;ADDRESS(ROW(),COLUMN(NOTA[TANGGAL]))),-1)))</f>
        <v>45341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2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2067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>
        <v>0</v>
      </c>
      <c r="L297" s="37" t="s">
        <v>394</v>
      </c>
      <c r="M297" s="40">
        <v>1</v>
      </c>
      <c r="N297" s="38">
        <v>24</v>
      </c>
      <c r="O297" s="37" t="s">
        <v>110</v>
      </c>
      <c r="P297" s="41">
        <v>89400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2145600</v>
      </c>
      <c r="Y297" s="50">
        <f>IF(NOTA[[#This Row],[JUMLAH]]="","",NOTA[[#This Row],[JUMLAH]]*NOTA[[#This Row],[DISC 1]])</f>
        <v>268200</v>
      </c>
      <c r="Z297" s="50">
        <f>IF(NOTA[[#This Row],[JUMLAH]]="","",(NOTA[[#This Row],[JUMLAH]]-NOTA[[#This Row],[DISC 1-]])*NOTA[[#This Row],[DISC 2]])</f>
        <v>93870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362070</v>
      </c>
      <c r="AC297" s="50">
        <f>IF(NOTA[[#This Row],[JUMLAH]]="","",NOTA[[#This Row],[JUMLAH]]-NOTA[[#This Row],[DISC]])</f>
        <v>1783530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97" s="50">
        <f>IF(OR(NOTA[[#This Row],[QTY]]="",NOTA[[#This Row],[HARGA SATUAN]]="",),"",NOTA[[#This Row],[QTY]]*NOTA[[#This Row],[HARGA SATUAN]])</f>
        <v>2145600</v>
      </c>
      <c r="AI297" s="39">
        <f ca="1">IF(NOTA[ID_H]="","",INDEX(NOTA[TANGGAL],MATCH(,INDIRECT(ADDRESS(ROW(NOTA[TANGGAL]),COLUMN(NOTA[TANGGAL]))&amp;":"&amp;ADDRESS(ROW(),COLUMN(NOTA[TANGGAL]))),-1)))</f>
        <v>45341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2</v>
      </c>
      <c r="AN29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2065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24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>
        <v>0</v>
      </c>
      <c r="L298" s="37" t="s">
        <v>423</v>
      </c>
      <c r="M298" s="40">
        <v>2</v>
      </c>
      <c r="N298" s="38">
        <v>48</v>
      </c>
      <c r="O298" s="37" t="s">
        <v>113</v>
      </c>
      <c r="P298" s="41">
        <v>40000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1920000</v>
      </c>
      <c r="Y298" s="50">
        <f>IF(NOTA[[#This Row],[JUMLAH]]="","",NOTA[[#This Row],[JUMLAH]]*NOTA[[#This Row],[DISC 1]])</f>
        <v>240000</v>
      </c>
      <c r="Z298" s="50">
        <f>IF(NOTA[[#This Row],[JUMLAH]]="","",(NOTA[[#This Row],[JUMLAH]]-NOTA[[#This Row],[DISC 1-]])*NOTA[[#This Row],[DISC 2]])</f>
        <v>84000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324000</v>
      </c>
      <c r="AC298" s="50">
        <f>IF(NOTA[[#This Row],[JUMLAH]]="","",NOTA[[#This Row],[JUMLAH]]-NOTA[[#This Row],[DISC]])</f>
        <v>1596000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98" s="50">
        <f>IF(OR(NOTA[[#This Row],[QTY]]="",NOTA[[#This Row],[HARGA SATUAN]]="",),"",NOTA[[#This Row],[QTY]]*NOTA[[#This Row],[HARGA SATUAN]])</f>
        <v>1920000</v>
      </c>
      <c r="AI298" s="39">
        <f ca="1">IF(NOTA[ID_H]="","",INDEX(NOTA[TANGGAL],MATCH(,INDIRECT(ADDRESS(ROW(NOTA[TANGGAL]),COLUMN(NOTA[TANGGAL]))&amp;":"&amp;ADDRESS(ROW(),COLUMN(NOTA[TANGGAL]))),-1)))</f>
        <v>45341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2</v>
      </c>
      <c r="AN298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2700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24 PCS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>
        <v>0</v>
      </c>
      <c r="L299" s="37" t="s">
        <v>424</v>
      </c>
      <c r="M299" s="40">
        <v>2</v>
      </c>
      <c r="N299" s="38">
        <v>240</v>
      </c>
      <c r="O299" s="37" t="s">
        <v>113</v>
      </c>
      <c r="P299" s="41">
        <v>12950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3108000</v>
      </c>
      <c r="Y299" s="50">
        <f>IF(NOTA[[#This Row],[JUMLAH]]="","",NOTA[[#This Row],[JUMLAH]]*NOTA[[#This Row],[DISC 1]])</f>
        <v>388500</v>
      </c>
      <c r="Z299" s="50">
        <f>IF(NOTA[[#This Row],[JUMLAH]]="","",(NOTA[[#This Row],[JUMLAH]]-NOTA[[#This Row],[DISC 1-]])*NOTA[[#This Row],[DISC 2]])</f>
        <v>135975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524475</v>
      </c>
      <c r="AC299" s="50">
        <f>IF(NOTA[[#This Row],[JUMLAH]]="","",NOTA[[#This Row],[JUMLAH]]-NOTA[[#This Row],[DISC]])</f>
        <v>2583525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99" s="50">
        <f>IF(OR(NOTA[[#This Row],[QTY]]="",NOTA[[#This Row],[HARGA SATUAN]]="",),"",NOTA[[#This Row],[QTY]]*NOTA[[#This Row],[HARGA SATUAN]])</f>
        <v>3108000</v>
      </c>
      <c r="AI299" s="39">
        <f ca="1">IF(NOTA[ID_H]="","",INDEX(NOTA[TANGGAL],MATCH(,INDIRECT(ADDRESS(ROW(NOTA[TANGGAL]),COLUMN(NOTA[TANGGAL]))&amp;":"&amp;ADDRESS(ROW(),COLUMN(NOTA[TANGGAL]))),-1)))</f>
        <v>45341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2</v>
      </c>
      <c r="AN299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2696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10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>
        <v>0</v>
      </c>
      <c r="L300" s="37" t="s">
        <v>425</v>
      </c>
      <c r="M300" s="40">
        <v>2</v>
      </c>
      <c r="N300" s="38">
        <v>120</v>
      </c>
      <c r="O300" s="37" t="s">
        <v>113</v>
      </c>
      <c r="P300" s="41">
        <v>29500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3540000</v>
      </c>
      <c r="Y300" s="50">
        <f>IF(NOTA[[#This Row],[JUMLAH]]="","",NOTA[[#This Row],[JUMLAH]]*NOTA[[#This Row],[DISC 1]])</f>
        <v>442500</v>
      </c>
      <c r="Z300" s="50">
        <f>IF(NOTA[[#This Row],[JUMLAH]]="","",(NOTA[[#This Row],[JUMLAH]]-NOTA[[#This Row],[DISC 1-]])*NOTA[[#This Row],[DISC 2]])</f>
        <v>154875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597375</v>
      </c>
      <c r="AC300" s="50">
        <f>IF(NOTA[[#This Row],[JUMLAH]]="","",NOTA[[#This Row],[JUMLAH]]-NOTA[[#This Row],[DISC]])</f>
        <v>2942625</v>
      </c>
      <c r="AD300" s="50"/>
      <c r="AE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8009280</v>
      </c>
      <c r="AF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39453120</v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300" s="50">
        <f>IF(OR(NOTA[[#This Row],[QTY]]="",NOTA[[#This Row],[HARGA SATUAN]]="",),"",NOTA[[#This Row],[QTY]]*NOTA[[#This Row],[HARGA SATUAN]])</f>
        <v>3540000</v>
      </c>
      <c r="AI300" s="39">
        <f ca="1">IF(NOTA[ID_H]="","",INDEX(NOTA[TANGGAL],MATCH(,INDIRECT(ADDRESS(ROW(NOTA[TANGGAL]),COLUMN(NOTA[TANGGAL]))&amp;":"&amp;ADDRESS(ROW(),COLUMN(NOTA[TANGGAL]))),-1)))</f>
        <v>45341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2</v>
      </c>
      <c r="AN300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2697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5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KEN_1902_789-10</v>
      </c>
      <c r="C302" s="38" t="e">
        <f ca="1">IF(NOTA[[#This Row],[ID_P]]="","",MATCH(NOTA[[#This Row],[ID_P]],[1]!B_MSK[N_ID],0))</f>
        <v>#REF!</v>
      </c>
      <c r="D302" s="38">
        <f ca="1">IF(NOTA[[#This Row],[NAMA BARANG]]="","",INDEX(NOTA[ID],MATCH(,INDIRECT(ADDRESS(ROW(NOTA[ID]),COLUMN(NOTA[ID]))&amp;":"&amp;ADDRESS(ROW(),COLUMN(NOTA[ID]))),-1)))</f>
        <v>58</v>
      </c>
      <c r="E302" s="46"/>
      <c r="F302" s="37" t="s">
        <v>22</v>
      </c>
      <c r="G302" s="37" t="s">
        <v>23</v>
      </c>
      <c r="H302" s="47" t="s">
        <v>426</v>
      </c>
      <c r="I302" s="37"/>
      <c r="J302" s="39">
        <v>45337</v>
      </c>
      <c r="K302" s="37">
        <v>0</v>
      </c>
      <c r="L302" s="37" t="s">
        <v>427</v>
      </c>
      <c r="M302" s="40">
        <v>3</v>
      </c>
      <c r="O302" s="37"/>
      <c r="P302" s="41"/>
      <c r="Q302" s="42">
        <v>2088000</v>
      </c>
      <c r="R302" s="48"/>
      <c r="S302" s="49">
        <v>0.17</v>
      </c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6264000</v>
      </c>
      <c r="Y302" s="50">
        <f>IF(NOTA[[#This Row],[JUMLAH]]="","",NOTA[[#This Row],[JUMLAH]]*NOTA[[#This Row],[DISC 1]])</f>
        <v>1064880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1064880</v>
      </c>
      <c r="AC302" s="50">
        <f>IF(NOTA[[#This Row],[JUMLAH]]="","",NOTA[[#This Row],[JUMLAH]]-NOTA[[#This Row],[DISC]])</f>
        <v>5199120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45341</v>
      </c>
      <c r="AJ302" s="41" t="str">
        <f ca="1">IF(NOTA[[#This Row],[NAMA BARANG]]="","",INDEX(NOTA[SUPPLIER],MATCH(,INDIRECT(ADDRESS(ROW(NOTA[ID]),COLUMN(NOTA[ID]))&amp;":"&amp;ADDRESS(ROW(),COLUMN(NOTA[ID]))),-1)))</f>
        <v>KENKO SINAR INDONESIA</v>
      </c>
      <c r="AK302" s="41" t="str">
        <f ca="1">IF(NOTA[[#This Row],[ID_H]]="","",IF(NOTA[[#This Row],[FAKTUR]]="",INDIRECT(ADDRESS(ROW()-1,COLUMN())),NOTA[[#This Row],[FAKTUR]]))</f>
        <v>ARTO MORO</v>
      </c>
      <c r="AL302" s="38">
        <f ca="1">IF(NOTA[[#This Row],[ID]]="","",COUNTIF(NOTA[ID_H],NOTA[[#This Row],[ID_H]]))</f>
        <v>10</v>
      </c>
      <c r="AM302" s="38">
        <f>IF(NOTA[[#This Row],[TGL.NOTA]]="",IF(NOTA[[#This Row],[SUPPLIER_H]]="","",AM301),MONTH(NOTA[[#This Row],[TGL.NOTA]]))</f>
        <v>2</v>
      </c>
      <c r="AN30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MORO2402078945337titi12coloroilpasteltip12s</v>
      </c>
      <c r="AR302" s="38" t="e">
        <f>IF(NOTA[[#This Row],[CONCAT4]]="","",_xlfn.IFNA(MATCH(NOTA[[#This Row],[CONCAT4]],[2]!RAW[CONCAT_H],0),FALSE))</f>
        <v>#REF!</v>
      </c>
      <c r="AS302" s="38">
        <f>IF(NOTA[[#This Row],[CONCAT1]]="","",MATCH(NOTA[[#This Row],[CONCAT1]],[3]!db[NB NOTA_C],0))</f>
        <v>2984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12 LSN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58</v>
      </c>
      <c r="E303" s="46"/>
      <c r="F303" s="37"/>
      <c r="G303" s="37"/>
      <c r="H303" s="47"/>
      <c r="I303" s="37"/>
      <c r="J303" s="39"/>
      <c r="K303" s="37">
        <v>0</v>
      </c>
      <c r="L303" s="37" t="s">
        <v>428</v>
      </c>
      <c r="M303" s="40">
        <v>2</v>
      </c>
      <c r="O303" s="37"/>
      <c r="P303" s="41"/>
      <c r="Q303" s="42">
        <v>1632000</v>
      </c>
      <c r="R303" s="48"/>
      <c r="S303" s="49">
        <v>0.17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3264000</v>
      </c>
      <c r="Y303" s="50">
        <f>IF(NOTA[[#This Row],[JUMLAH]]="","",NOTA[[#This Row],[JUMLAH]]*NOTA[[#This Row],[DISC 1]])</f>
        <v>554880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554880</v>
      </c>
      <c r="AC303" s="50">
        <f>IF(NOTA[[#This Row],[JUMLAH]]="","",NOTA[[#This Row],[JUMLAH]]-NOTA[[#This Row],[DISC]])</f>
        <v>2709120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45341</v>
      </c>
      <c r="AJ303" s="41" t="str">
        <f ca="1">IF(NOTA[[#This Row],[NAMA BARANG]]="","",INDEX(NOTA[SUPPLIER],MATCH(,INDIRECT(ADDRESS(ROW(NOTA[ID]),COLUMN(NOTA[ID]))&amp;":"&amp;ADDRESS(ROW(),COLUMN(NOTA[ID]))),-1)))</f>
        <v>KENKO SINAR INDONESIA</v>
      </c>
      <c r="AK303" s="41" t="str">
        <f ca="1">IF(NOTA[[#This Row],[ID_H]]="","",IF(NOTA[[#This Row],[FAKTUR]]="",INDIRECT(ADDRESS(ROW()-1,COLUMN())),NOTA[[#This Row],[FAKTUR]]))</f>
        <v>ARTO MORO</v>
      </c>
      <c r="AL303" s="38" t="str">
        <f ca="1">IF(NOTA[[#This Row],[ID]]="","",COUNTIF(NOTA[ID_H],NOTA[[#This Row],[ID_H]]))</f>
        <v/>
      </c>
      <c r="AM303" s="38">
        <f ca="1">IF(NOTA[[#This Row],[TGL.NOTA]]="",IF(NOTA[[#This Row],[SUPPLIER_H]]="","",AM302),MONTH(NOTA[[#This Row],[TGL.NOTA]]))</f>
        <v>2</v>
      </c>
      <c r="AN30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>
        <f>IF(NOTA[[#This Row],[CONCAT1]]="","",MATCH(NOTA[[#This Row],[CONCAT1]],[3]!db[NB NOTA_C],0))</f>
        <v>2987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8 BOX (6 SET)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58</v>
      </c>
      <c r="E304" s="46"/>
      <c r="F304" s="36"/>
      <c r="G304" s="37"/>
      <c r="H304" s="47"/>
      <c r="I304" s="37"/>
      <c r="J304" s="39"/>
      <c r="K304" s="37">
        <v>0</v>
      </c>
      <c r="L304" s="37" t="s">
        <v>429</v>
      </c>
      <c r="M304" s="40">
        <v>1</v>
      </c>
      <c r="O304" s="37"/>
      <c r="P304" s="42"/>
      <c r="Q304" s="42">
        <v>1656000</v>
      </c>
      <c r="R304" s="48"/>
      <c r="S304" s="49">
        <v>0.17</v>
      </c>
      <c r="T304" s="44"/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1656000</v>
      </c>
      <c r="Y304" s="50">
        <f>IF(NOTA[[#This Row],[JUMLAH]]="","",NOTA[[#This Row],[JUMLAH]]*NOTA[[#This Row],[DISC 1]])</f>
        <v>281520</v>
      </c>
      <c r="Z304" s="50">
        <f>IF(NOTA[[#This Row],[JUMLAH]]="","",(NOTA[[#This Row],[JUMLAH]]-NOTA[[#This Row],[DISC 1-]])*NOTA[[#This Row],[DISC 2]])</f>
        <v>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281520</v>
      </c>
      <c r="AC304" s="50">
        <f>IF(NOTA[[#This Row],[JUMLAH]]="","",NOTA[[#This Row],[JUMLAH]]-NOTA[[#This Row],[DISC]])</f>
        <v>1374480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45341</v>
      </c>
      <c r="AJ304" s="41" t="str">
        <f ca="1">IF(NOTA[[#This Row],[NAMA BARANG]]="","",INDEX(NOTA[SUPPLIER],MATCH(,INDIRECT(ADDRESS(ROW(NOTA[ID]),COLUMN(NOTA[ID]))&amp;":"&amp;ADDRESS(ROW(),COLUMN(NOTA[ID]))),-1)))</f>
        <v>KENKO SINAR INDONESIA</v>
      </c>
      <c r="AK304" s="41" t="str">
        <f ca="1">IF(NOTA[[#This Row],[ID_H]]="","",IF(NOTA[[#This Row],[FAKTUR]]="",INDIRECT(ADDRESS(ROW()-1,COLUMN())),NOTA[[#This Row],[FAKTUR]]))</f>
        <v>ARTO MORO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2</v>
      </c>
      <c r="AN304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>
        <f>IF(NOTA[[#This Row],[CONCAT1]]="","",MATCH(NOTA[[#This Row],[CONCAT1]],[3]!db[NB NOTA_C],0))</f>
        <v>2990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4 BOX (6 SET)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58</v>
      </c>
      <c r="E305" s="46"/>
      <c r="F305" s="37"/>
      <c r="G305" s="37"/>
      <c r="H305" s="47"/>
      <c r="I305" s="37"/>
      <c r="J305" s="39"/>
      <c r="K305" s="37">
        <v>0</v>
      </c>
      <c r="L305" s="37" t="s">
        <v>430</v>
      </c>
      <c r="M305" s="40">
        <v>2</v>
      </c>
      <c r="O305" s="37"/>
      <c r="P305" s="41"/>
      <c r="Q305" s="42">
        <v>5702400</v>
      </c>
      <c r="R305" s="48"/>
      <c r="S305" s="49">
        <v>0.17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11404800</v>
      </c>
      <c r="Y305" s="50">
        <f>IF(NOTA[[#This Row],[JUMLAH]]="","",NOTA[[#This Row],[JUMLAH]]*NOTA[[#This Row],[DISC 1]])</f>
        <v>1938816.0000000002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1938816.0000000002</v>
      </c>
      <c r="AC305" s="50">
        <f>IF(NOTA[[#This Row],[JUMLAH]]="","",NOTA[[#This Row],[JUMLAH]]-NOTA[[#This Row],[DISC]])</f>
        <v>9465984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45341</v>
      </c>
      <c r="AJ305" s="41" t="str">
        <f ca="1">IF(NOTA[[#This Row],[NAMA BARANG]]="","",INDEX(NOTA[SUPPLIER],MATCH(,INDIRECT(ADDRESS(ROW(NOTA[ID]),COLUMN(NOTA[ID]))&amp;":"&amp;ADDRESS(ROW(),COLUMN(NOTA[ID]))),-1)))</f>
        <v>KENKO SINAR INDONESIA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2</v>
      </c>
      <c r="AN30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1645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144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58</v>
      </c>
      <c r="E306" s="46"/>
      <c r="F306" s="37"/>
      <c r="G306" s="37"/>
      <c r="H306" s="47"/>
      <c r="I306" s="37"/>
      <c r="J306" s="39"/>
      <c r="K306" s="37">
        <v>0</v>
      </c>
      <c r="L306" s="37" t="s">
        <v>431</v>
      </c>
      <c r="M306" s="40">
        <v>1</v>
      </c>
      <c r="O306" s="37"/>
      <c r="P306" s="41"/>
      <c r="Q306" s="42">
        <v>5702400</v>
      </c>
      <c r="R306" s="48"/>
      <c r="S306" s="49">
        <v>0.17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5702400</v>
      </c>
      <c r="Y306" s="50">
        <f>IF(NOTA[[#This Row],[JUMLAH]]="","",NOTA[[#This Row],[JUMLAH]]*NOTA[[#This Row],[DISC 1]])</f>
        <v>969408.00000000012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969408.00000000012</v>
      </c>
      <c r="AC306" s="50">
        <f>IF(NOTA[[#This Row],[JUMLAH]]="","",NOTA[[#This Row],[JUMLAH]]-NOTA[[#This Row],[DISC]])</f>
        <v>4732992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45341</v>
      </c>
      <c r="AJ306" s="41" t="str">
        <f ca="1">IF(NOTA[[#This Row],[NAMA BARANG]]="","",INDEX(NOTA[SUPPLIER],MATCH(,INDIRECT(ADDRESS(ROW(NOTA[ID]),COLUMN(NOTA[ID]))&amp;":"&amp;ADDRESS(ROW(),COLUMN(NOTA[ID]))),-1)))</f>
        <v>KENKO SINAR INDONESIA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2</v>
      </c>
      <c r="AN306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1646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144 LSN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58</v>
      </c>
      <c r="E307" s="46"/>
      <c r="F307" s="37"/>
      <c r="G307" s="37"/>
      <c r="H307" s="47"/>
      <c r="I307" s="37"/>
      <c r="J307" s="39"/>
      <c r="K307" s="37">
        <v>0</v>
      </c>
      <c r="L307" s="37" t="s">
        <v>432</v>
      </c>
      <c r="M307" s="40">
        <v>8</v>
      </c>
      <c r="O307" s="37"/>
      <c r="P307" s="41"/>
      <c r="Q307" s="42">
        <v>1954800</v>
      </c>
      <c r="R307" s="48"/>
      <c r="S307" s="49">
        <v>0.17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15638400</v>
      </c>
      <c r="Y307" s="50">
        <f>IF(NOTA[[#This Row],[JUMLAH]]="","",NOTA[[#This Row],[JUMLAH]]*NOTA[[#This Row],[DISC 1]])</f>
        <v>2658528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2658528</v>
      </c>
      <c r="AC307" s="50">
        <f>IF(NOTA[[#This Row],[JUMLAH]]="","",NOTA[[#This Row],[JUMLAH]]-NOTA[[#This Row],[DISC]])</f>
        <v>12979872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45341</v>
      </c>
      <c r="AJ307" s="41" t="str">
        <f ca="1">IF(NOTA[[#This Row],[NAMA BARANG]]="","",INDEX(NOTA[SUPPLIER],MATCH(,INDIRECT(ADDRESS(ROW(NOTA[ID]),COLUMN(NOTA[ID]))&amp;":"&amp;ADDRESS(ROW(),COLUMN(NOTA[ID]))),-1)))</f>
        <v>KENKO SINAR INDONESIA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2</v>
      </c>
      <c r="AN30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1569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36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58</v>
      </c>
      <c r="E308" s="46"/>
      <c r="F308" s="37"/>
      <c r="G308" s="37"/>
      <c r="H308" s="47"/>
      <c r="I308" s="37"/>
      <c r="J308" s="39"/>
      <c r="K308" s="37"/>
      <c r="L308" s="37" t="s">
        <v>291</v>
      </c>
      <c r="M308" s="40">
        <v>2</v>
      </c>
      <c r="O308" s="37"/>
      <c r="P308" s="41"/>
      <c r="Q308" s="42">
        <v>462000</v>
      </c>
      <c r="R308" s="48"/>
      <c r="S308" s="49">
        <v>0.17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924000</v>
      </c>
      <c r="Y308" s="50">
        <f>IF(NOTA[[#This Row],[JUMLAH]]="","",NOTA[[#This Row],[JUMLAH]]*NOTA[[#This Row],[DISC 1]])</f>
        <v>157080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157080</v>
      </c>
      <c r="AC308" s="50">
        <f>IF(NOTA[[#This Row],[JUMLAH]]="","",NOTA[[#This Row],[JUMLAH]]-NOTA[[#This Row],[DISC]])</f>
        <v>766920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45341</v>
      </c>
      <c r="AJ308" s="41" t="str">
        <f ca="1">IF(NOTA[[#This Row],[NAMA BARANG]]="","",INDEX(NOTA[SUPPLIER],MATCH(,INDIRECT(ADDRESS(ROW(NOTA[ID]),COLUMN(NOTA[ID]))&amp;":"&amp;ADDRESS(ROW(),COLUMN(NOTA[ID]))),-1)))</f>
        <v>KENKO SINAR INDONESIA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2</v>
      </c>
      <c r="AN3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1808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24 PCS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58</v>
      </c>
      <c r="E309" s="46"/>
      <c r="F309" s="37"/>
      <c r="G309" s="37"/>
      <c r="H309" s="47"/>
      <c r="I309" s="37"/>
      <c r="J309" s="39"/>
      <c r="K309" s="37">
        <v>1</v>
      </c>
      <c r="L309" s="37" t="s">
        <v>289</v>
      </c>
      <c r="M309" s="40">
        <v>2</v>
      </c>
      <c r="O309" s="37"/>
      <c r="P309" s="41"/>
      <c r="Q309" s="42">
        <v>980000</v>
      </c>
      <c r="R309" s="48"/>
      <c r="S309" s="49">
        <v>0.17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1960000</v>
      </c>
      <c r="Y309" s="50">
        <f>IF(NOTA[[#This Row],[JUMLAH]]="","",NOTA[[#This Row],[JUMLAH]]*NOTA[[#This Row],[DISC 1]])</f>
        <v>333200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333200</v>
      </c>
      <c r="AC309" s="50">
        <f>IF(NOTA[[#This Row],[JUMLAH]]="","",NOTA[[#This Row],[JUMLAH]]-NOTA[[#This Row],[DISC]])</f>
        <v>1626800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45341</v>
      </c>
      <c r="AJ309" s="41" t="str">
        <f ca="1">IF(NOTA[[#This Row],[NAMA BARANG]]="","",INDEX(NOTA[SUPPLIER],MATCH(,INDIRECT(ADDRESS(ROW(NOTA[ID]),COLUMN(NOTA[ID]))&amp;":"&amp;ADDRESS(ROW(),COLUMN(NOTA[ID]))),-1)))</f>
        <v>KENKO SINAR INDONESIA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2</v>
      </c>
      <c r="AN309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1712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100 BOX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58</v>
      </c>
      <c r="E310" s="46"/>
      <c r="F310" s="37"/>
      <c r="G310" s="37"/>
      <c r="H310" s="47"/>
      <c r="I310" s="37"/>
      <c r="J310" s="39"/>
      <c r="K310" s="37">
        <v>0</v>
      </c>
      <c r="L310" s="37" t="s">
        <v>433</v>
      </c>
      <c r="M310" s="40">
        <v>1</v>
      </c>
      <c r="O310" s="37"/>
      <c r="P310" s="41"/>
      <c r="Q310" s="42">
        <v>2008800</v>
      </c>
      <c r="R310" s="48"/>
      <c r="S310" s="49">
        <v>0.17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2008800</v>
      </c>
      <c r="Y310" s="50">
        <f>IF(NOTA[[#This Row],[JUMLAH]]="","",NOTA[[#This Row],[JUMLAH]]*NOTA[[#This Row],[DISC 1]])</f>
        <v>341496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341496</v>
      </c>
      <c r="AC310" s="50">
        <f>IF(NOTA[[#This Row],[JUMLAH]]="","",NOTA[[#This Row],[JUMLAH]]-NOTA[[#This Row],[DISC]])</f>
        <v>1667304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45341</v>
      </c>
      <c r="AJ310" s="41" t="str">
        <f ca="1">IF(NOTA[[#This Row],[NAMA BARANG]]="","",INDEX(NOTA[SUPPLIER],MATCH(,INDIRECT(ADDRESS(ROW(NOTA[ID]),COLUMN(NOTA[ID]))&amp;":"&amp;ADDRESS(ROW(),COLUMN(NOTA[ID]))),-1)))</f>
        <v>KENKO SINAR INDONESIA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2</v>
      </c>
      <c r="AN310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1570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36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58</v>
      </c>
      <c r="E311" s="46"/>
      <c r="F311" s="37"/>
      <c r="G311" s="37"/>
      <c r="H311" s="47"/>
      <c r="I311" s="37"/>
      <c r="J311" s="39"/>
      <c r="K311" s="37">
        <v>0</v>
      </c>
      <c r="L311" s="37" t="s">
        <v>434</v>
      </c>
      <c r="M311" s="40">
        <v>1</v>
      </c>
      <c r="O311" s="37"/>
      <c r="P311" s="41"/>
      <c r="Q311" s="42">
        <v>2352000</v>
      </c>
      <c r="R311" s="48"/>
      <c r="S311" s="49">
        <v>0.17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2352000</v>
      </c>
      <c r="Y311" s="50">
        <f>IF(NOTA[[#This Row],[JUMLAH]]="","",NOTA[[#This Row],[JUMLAH]]*NOTA[[#This Row],[DISC 1]])</f>
        <v>399840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399840</v>
      </c>
      <c r="AC311" s="50">
        <f>IF(NOTA[[#This Row],[JUMLAH]]="","",NOTA[[#This Row],[JUMLAH]]-NOTA[[#This Row],[DISC]])</f>
        <v>1952160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8699648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42474752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1" s="50" t="str">
        <f>IF(OR(NOTA[[#This Row],[QTY]]="",NOTA[[#This Row],[HARGA SATUAN]]="",),"",NOTA[[#This Row],[QTY]]*NOTA[[#This Row],[HARGA SATUAN]])</f>
        <v/>
      </c>
      <c r="AI311" s="39">
        <f ca="1">IF(NOTA[ID_H]="","",INDEX(NOTA[TANGGAL],MATCH(,INDIRECT(ADDRESS(ROW(NOTA[TANGGAL]),COLUMN(NOTA[TANGGAL]))&amp;":"&amp;ADDRESS(ROW(),COLUMN(NOTA[TANGGAL]))),-1)))</f>
        <v>45341</v>
      </c>
      <c r="AJ311" s="41" t="str">
        <f ca="1">IF(NOTA[[#This Row],[NAMA BARANG]]="","",INDEX(NOTA[SUPPLIER],MATCH(,INDIRECT(ADDRESS(ROW(NOTA[ID]),COLUMN(NOTA[ID]))&amp;":"&amp;ADDRESS(ROW(),COLUMN(NOTA[ID]))),-1)))</f>
        <v>KENKO SINAR INDONESIA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2</v>
      </c>
      <c r="AN311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1792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20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Row],[SUPPLIER_H]]="","",AM310),MONTH(NOTA[[#This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KEN_1902_799-10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59</v>
      </c>
      <c r="E313" s="46"/>
      <c r="F313" s="37" t="s">
        <v>22</v>
      </c>
      <c r="G313" s="37" t="s">
        <v>23</v>
      </c>
      <c r="H313" s="47" t="s">
        <v>435</v>
      </c>
      <c r="I313" s="37"/>
      <c r="J313" s="39">
        <v>45337</v>
      </c>
      <c r="K313" s="37">
        <v>0</v>
      </c>
      <c r="L313" s="37" t="s">
        <v>436</v>
      </c>
      <c r="M313" s="40">
        <v>2</v>
      </c>
      <c r="O313" s="37"/>
      <c r="P313" s="41"/>
      <c r="Q313" s="42">
        <v>2952000</v>
      </c>
      <c r="R313" s="48"/>
      <c r="S313" s="49">
        <v>0.17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5904000</v>
      </c>
      <c r="Y313" s="50">
        <f>IF(NOTA[[#This Row],[JUMLAH]]="","",NOTA[[#This Row],[JUMLAH]]*NOTA[[#This Row],[DISC 1]])</f>
        <v>1003680.0000000001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1003680.0000000001</v>
      </c>
      <c r="AC313" s="50">
        <f>IF(NOTA[[#This Row],[JUMLAH]]="","",NOTA[[#This Row],[JUMLAH]]-NOTA[[#This Row],[DISC]])</f>
        <v>4900320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13" s="50" t="str">
        <f>IF(OR(NOTA[[#This Row],[QTY]]="",NOTA[[#This Row],[HARGA SATUAN]]="",),"",NOTA[[#This Row],[QTY]]*NOTA[[#This Row],[HARGA SATUAN]])</f>
        <v/>
      </c>
      <c r="AI313" s="39">
        <f ca="1">IF(NOTA[ID_H]="","",INDEX(NOTA[TANGGAL],MATCH(,INDIRECT(ADDRESS(ROW(NOTA[TANGGAL]),COLUMN(NOTA[TANGGAL]))&amp;":"&amp;ADDRESS(ROW(),COLUMN(NOTA[TANGGAL]))),-1)))</f>
        <v>45341</v>
      </c>
      <c r="AJ313" s="41" t="str">
        <f ca="1">IF(NOTA[[#This Row],[NAMA BARANG]]="","",INDEX(NOTA[SUPPLIER],MATCH(,INDIRECT(ADDRESS(ROW(NOTA[ID]),COLUMN(NOTA[ID]))&amp;":"&amp;ADDRESS(ROW(),COLUMN(NOTA[ID]))),-1)))</f>
        <v>KENKO SINAR INDONESIA</v>
      </c>
      <c r="AK313" s="41" t="str">
        <f ca="1">IF(NOTA[[#This Row],[ID_H]]="","",IF(NOTA[[#This Row],[FAKTUR]]="",INDIRECT(ADDRESS(ROW()-1,COLUMN())),NOTA[[#This Row],[FAKTUR]]))</f>
        <v>ARTO MORO</v>
      </c>
      <c r="AL313" s="38">
        <f ca="1">IF(NOTA[[#This Row],[ID]]="","",COUNTIF(NOTA[ID_H],NOTA[[#This Row],[ID_H]]))</f>
        <v>10</v>
      </c>
      <c r="AM313" s="38">
        <f>IF(NOTA[[#This Row],[TGL.NOTA]]="",IF(NOTA[[#This Row],[SUPPLIER_H]]="","",AM312),MONTH(NOTA[[#This Row],[TGL.NOTA]]))</f>
        <v>2</v>
      </c>
      <c r="AN313" s="38" t="str">
        <f>LOWER(SUBSTITUTE(SUBSTITUTE(SUBSTITUTE(SUBSTITUTE(SUBSTITUTE(SUBSTITUTE(SUBSTITUTE(SUBSTITUTE(SUBSTITUTE(NOTA[NAMA BARANG]," ",),".",""),"-",""),"(",""),")",""),",",""),"/",""),"""",""),"+",""))</f>
        <v>kenkocutterl50018mblade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kenkocutterl50018mblade29520000.17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kenkocutterl50018mblade29520000.17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MORO2402079945337kenkocutterl50018mblade</v>
      </c>
      <c r="AR313" s="38" t="e">
        <f>IF(NOTA[[#This Row],[CONCAT4]]="","",_xlfn.IFNA(MATCH(NOTA[[#This Row],[CONCAT4]],[2]!RAW[CONCAT_H],0),FALSE))</f>
        <v>#REF!</v>
      </c>
      <c r="AS313" s="38" t="e">
        <f>IF(NOTA[[#This Row],[CONCAT1]]="","",MATCH(NOTA[[#This Row],[CONCAT1]],[3]!db[NB NOTA_C],0))</f>
        <v>#N/A</v>
      </c>
      <c r="AT313" s="38" t="str">
        <f>IF(NOTA[[#This Row],[QTY/ CTN]]="","",TRUE)</f>
        <v/>
      </c>
      <c r="AU313" s="38" t="e">
        <f ca="1">IF(NOTA[[#This Row],[ID_H]]="","",IF(NOTA[[#This Row],[Column3]]=TRUE,NOTA[[#This Row],[QTY/ CTN]],INDEX([3]!db[QTY/ CTN],NOTA[[#This Row],[//DB]])))</f>
        <v>#N/A</v>
      </c>
      <c r="AV3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3" s="38" t="e">
        <f ca="1">IF(NOTA[[#This Row],[ID_H]]="","",MATCH(NOTA[[#This Row],[NB NOTA_C_QTY]],[4]!db[NB NOTA_C_QTY+F],0))</f>
        <v>#N/A</v>
      </c>
      <c r="AX313" s="53" t="e">
        <f ca="1">IF(NOTA[[#This Row],[NB NOTA_C_QTY]]="","",ROW()-2)</f>
        <v>#N/A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59</v>
      </c>
      <c r="E314" s="46"/>
      <c r="F314" s="37"/>
      <c r="G314" s="37"/>
      <c r="H314" s="47"/>
      <c r="I314" s="37"/>
      <c r="J314" s="39"/>
      <c r="K314" s="37"/>
      <c r="L314" s="37" t="s">
        <v>443</v>
      </c>
      <c r="M314" s="40">
        <v>1</v>
      </c>
      <c r="O314" s="37"/>
      <c r="P314" s="41"/>
      <c r="Q314" s="42">
        <v>980000</v>
      </c>
      <c r="R314" s="48"/>
      <c r="S314" s="49">
        <v>0.17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980000</v>
      </c>
      <c r="Y314" s="50">
        <f>IF(NOTA[[#This Row],[JUMLAH]]="","",NOTA[[#This Row],[JUMLAH]]*NOTA[[#This Row],[DISC 1]])</f>
        <v>166600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166600</v>
      </c>
      <c r="AC314" s="50">
        <f>IF(NOTA[[#This Row],[JUMLAH]]="","",NOTA[[#This Row],[JUMLAH]]-NOTA[[#This Row],[DISC]])</f>
        <v>813400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14" s="50" t="str">
        <f>IF(OR(NOTA[[#This Row],[QTY]]="",NOTA[[#This Row],[HARGA SATUAN]]="",),"",NOTA[[#This Row],[QTY]]*NOTA[[#This Row],[HARGA SATUAN]])</f>
        <v/>
      </c>
      <c r="AI314" s="39">
        <f ca="1">IF(NOTA[ID_H]="","",INDEX(NOTA[TANGGAL],MATCH(,INDIRECT(ADDRESS(ROW(NOTA[TANGGAL]),COLUMN(NOTA[TANGGAL]))&amp;":"&amp;ADDRESS(ROW(),COLUMN(NOTA[TANGGAL]))),-1)))</f>
        <v>45341</v>
      </c>
      <c r="AJ314" s="41" t="str">
        <f ca="1">IF(NOTA[[#This Row],[NAMA BARANG]]="","",INDEX(NOTA[SUPPLIER],MATCH(,INDIRECT(ADDRESS(ROW(NOTA[ID]),COLUMN(NOTA[ID]))&amp;":"&amp;ADDRESS(ROW(),COLUMN(NOTA[ID]))),-1)))</f>
        <v>KENKO SINAR INDONESIA</v>
      </c>
      <c r="AK314" s="41" t="str">
        <f ca="1">IF(NOTA[[#This Row],[ID_H]]="","",IF(NOTA[[#This Row],[FAKTUR]]="",INDIRECT(ADDRESS(ROW()-1,COLUMN())),NOTA[[#This Row],[FAKTUR]]))</f>
        <v>ARTO MORO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2</v>
      </c>
      <c r="AN314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1711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100 BOX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59</v>
      </c>
      <c r="E315" s="46"/>
      <c r="F315" s="37"/>
      <c r="G315" s="37"/>
      <c r="H315" s="47"/>
      <c r="I315" s="37"/>
      <c r="J315" s="39"/>
      <c r="K315" s="37">
        <v>0</v>
      </c>
      <c r="L315" s="37" t="s">
        <v>437</v>
      </c>
      <c r="M315" s="40">
        <v>1</v>
      </c>
      <c r="O315" s="37"/>
      <c r="P315" s="41"/>
      <c r="Q315" s="42">
        <v>3758400</v>
      </c>
      <c r="R315" s="48"/>
      <c r="S315" s="49">
        <v>0.17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3758400</v>
      </c>
      <c r="Y315" s="50">
        <f>IF(NOTA[[#This Row],[JUMLAH]]="","",NOTA[[#This Row],[JUMLAH]]*NOTA[[#This Row],[DISC 1]])</f>
        <v>638928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638928</v>
      </c>
      <c r="AC315" s="50">
        <f>IF(NOTA[[#This Row],[JUMLAH]]="","",NOTA[[#This Row],[JUMLAH]]-NOTA[[#This Row],[DISC]])</f>
        <v>3119472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5" s="50" t="str">
        <f>IF(OR(NOTA[[#This Row],[QTY]]="",NOTA[[#This Row],[HARGA SATUAN]]="",),"",NOTA[[#This Row],[QTY]]*NOTA[[#This Row],[HARGA SATUAN]])</f>
        <v/>
      </c>
      <c r="AI315" s="39">
        <f ca="1">IF(NOTA[ID_H]="","",INDEX(NOTA[TANGGAL],MATCH(,INDIRECT(ADDRESS(ROW(NOTA[TANGGAL]),COLUMN(NOTA[TANGGAL]))&amp;":"&amp;ADDRESS(ROW(),COLUMN(NOTA[TANGGAL]))),-1)))</f>
        <v>45341</v>
      </c>
      <c r="AJ315" s="41" t="str">
        <f ca="1">IF(NOTA[[#This Row],[NAMA BARANG]]="","",INDEX(NOTA[SUPPLIER],MATCH(,INDIRECT(ADDRESS(ROW(NOTA[ID]),COLUMN(NOTA[ID]))&amp;":"&amp;ADDRESS(ROW(),COLUMN(NOTA[ID]))),-1)))</f>
        <v>KENKO SINAR INDONESIA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2</v>
      </c>
      <c r="AN3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1626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144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59</v>
      </c>
      <c r="E316" s="46"/>
      <c r="F316" s="37"/>
      <c r="G316" s="37"/>
      <c r="H316" s="47"/>
      <c r="I316" s="37"/>
      <c r="J316" s="39"/>
      <c r="K316" s="37">
        <v>0</v>
      </c>
      <c r="L316" s="37" t="s">
        <v>438</v>
      </c>
      <c r="M316" s="40">
        <v>1</v>
      </c>
      <c r="O316" s="37"/>
      <c r="P316" s="41"/>
      <c r="Q316" s="42">
        <v>3758400</v>
      </c>
      <c r="R316" s="48"/>
      <c r="S316" s="49">
        <v>0.17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3758400</v>
      </c>
      <c r="Y316" s="50">
        <f>IF(NOTA[[#This Row],[JUMLAH]]="","",NOTA[[#This Row],[JUMLAH]]*NOTA[[#This Row],[DISC 1]])</f>
        <v>638928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638928</v>
      </c>
      <c r="AC316" s="50">
        <f>IF(NOTA[[#This Row],[JUMLAH]]="","",NOTA[[#This Row],[JUMLAH]]-NOTA[[#This Row],[DISC]])</f>
        <v>3119472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6" s="50" t="str">
        <f>IF(OR(NOTA[[#This Row],[QTY]]="",NOTA[[#This Row],[HARGA SATUAN]]="",),"",NOTA[[#This Row],[QTY]]*NOTA[[#This Row],[HARGA SATUAN]])</f>
        <v/>
      </c>
      <c r="AI316" s="39">
        <f ca="1">IF(NOTA[ID_H]="","",INDEX(NOTA[TANGGAL],MATCH(,INDIRECT(ADDRESS(ROW(NOTA[TANGGAL]),COLUMN(NOTA[TANGGAL]))&amp;":"&amp;ADDRESS(ROW(),COLUMN(NOTA[TANGGAL]))),-1)))</f>
        <v>45341</v>
      </c>
      <c r="AJ316" s="41" t="str">
        <f ca="1">IF(NOTA[[#This Row],[NAMA BARANG]]="","",INDEX(NOTA[SUPPLIER],MATCH(,INDIRECT(ADDRESS(ROW(NOTA[ID]),COLUMN(NOTA[ID]))&amp;":"&amp;ADDRESS(ROW(),COLUMN(NOTA[ID]))),-1)))</f>
        <v>KENKO SINAR INDONESIA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2</v>
      </c>
      <c r="AN3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1669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144 LSN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59</v>
      </c>
      <c r="E317" s="46"/>
      <c r="F317" s="37"/>
      <c r="G317" s="37"/>
      <c r="H317" s="47"/>
      <c r="I317" s="37"/>
      <c r="J317" s="39"/>
      <c r="K317" s="37">
        <v>0</v>
      </c>
      <c r="L317" s="37" t="s">
        <v>439</v>
      </c>
      <c r="M317" s="40">
        <v>1</v>
      </c>
      <c r="O317" s="37"/>
      <c r="P317" s="41"/>
      <c r="Q317" s="42">
        <v>1710000</v>
      </c>
      <c r="R317" s="48"/>
      <c r="S317" s="49">
        <v>0.17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1710000</v>
      </c>
      <c r="Y317" s="50">
        <f>IF(NOTA[[#This Row],[JUMLAH]]="","",NOTA[[#This Row],[JUMLAH]]*NOTA[[#This Row],[DISC 1]])</f>
        <v>290700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290700</v>
      </c>
      <c r="AC317" s="50">
        <f>IF(NOTA[[#This Row],[JUMLAH]]="","",NOTA[[#This Row],[JUMLAH]]-NOTA[[#This Row],[DISC]])</f>
        <v>1419300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17" s="50" t="str">
        <f>IF(OR(NOTA[[#This Row],[QTY]]="",NOTA[[#This Row],[HARGA SATUAN]]="",),"",NOTA[[#This Row],[QTY]]*NOTA[[#This Row],[HARGA SATUAN]])</f>
        <v/>
      </c>
      <c r="AI317" s="39">
        <f ca="1">IF(NOTA[ID_H]="","",INDEX(NOTA[TANGGAL],MATCH(,INDIRECT(ADDRESS(ROW(NOTA[TANGGAL]),COLUMN(NOTA[TANGGAL]))&amp;":"&amp;ADDRESS(ROW(),COLUMN(NOTA[TANGGAL]))),-1)))</f>
        <v>45341</v>
      </c>
      <c r="AJ317" s="41" t="str">
        <f ca="1">IF(NOTA[[#This Row],[NAMA BARANG]]="","",INDEX(NOTA[SUPPLIER],MATCH(,INDIRECT(ADDRESS(ROW(NOTA[ID]),COLUMN(NOTA[ID]))&amp;":"&amp;ADDRESS(ROW(),COLUMN(NOTA[ID]))),-1)))</f>
        <v>KENKO SINAR INDONESIA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2</v>
      </c>
      <c r="AN317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1606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30 LSN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59</v>
      </c>
      <c r="E318" s="46"/>
      <c r="F318" s="37"/>
      <c r="G318" s="37"/>
      <c r="H318" s="47"/>
      <c r="I318" s="37"/>
      <c r="J318" s="39"/>
      <c r="K318" s="37">
        <v>0</v>
      </c>
      <c r="L318" s="37" t="s">
        <v>440</v>
      </c>
      <c r="M318" s="40">
        <v>1</v>
      </c>
      <c r="O318" s="37"/>
      <c r="P318" s="41"/>
      <c r="Q318" s="42">
        <v>2592000</v>
      </c>
      <c r="R318" s="48"/>
      <c r="S318" s="49">
        <v>0.17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2592000</v>
      </c>
      <c r="Y318" s="50">
        <f>IF(NOTA[[#This Row],[JUMLAH]]="","",NOTA[[#This Row],[JUMLAH]]*NOTA[[#This Row],[DISC 1]])</f>
        <v>440640.00000000006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440640.00000000006</v>
      </c>
      <c r="AC318" s="50">
        <f>IF(NOTA[[#This Row],[JUMLAH]]="","",NOTA[[#This Row],[JUMLAH]]-NOTA[[#This Row],[DISC]])</f>
        <v>2151360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18" s="50" t="str">
        <f>IF(OR(NOTA[[#This Row],[QTY]]="",NOTA[[#This Row],[HARGA SATUAN]]="",),"",NOTA[[#This Row],[QTY]]*NOTA[[#This Row],[HARGA SATUAN]])</f>
        <v/>
      </c>
      <c r="AI318" s="39">
        <f ca="1">IF(NOTA[ID_H]="","",INDEX(NOTA[TANGGAL],MATCH(,INDIRECT(ADDRESS(ROW(NOTA[TANGGAL]),COLUMN(NOTA[TANGGAL]))&amp;":"&amp;ADDRESS(ROW(),COLUMN(NOTA[TANGGAL]))),-1)))</f>
        <v>45341</v>
      </c>
      <c r="AJ318" s="41" t="str">
        <f ca="1">IF(NOTA[[#This Row],[NAMA BARANG]]="","",INDEX(NOTA[SUPPLIER],MATCH(,INDIRECT(ADDRESS(ROW(NOTA[ID]),COLUMN(NOTA[ID]))&amp;":"&amp;ADDRESS(ROW(),COLUMN(NOTA[ID]))),-1)))</f>
        <v>KENKO SINAR INDONESIA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2</v>
      </c>
      <c r="AN31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1604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59</v>
      </c>
      <c r="E319" s="46"/>
      <c r="F319" s="37"/>
      <c r="G319" s="37"/>
      <c r="H319" s="47"/>
      <c r="I319" s="37"/>
      <c r="J319" s="39"/>
      <c r="K319" s="37">
        <v>0</v>
      </c>
      <c r="L319" s="37" t="s">
        <v>274</v>
      </c>
      <c r="M319" s="40">
        <v>1</v>
      </c>
      <c r="O319" s="37"/>
      <c r="P319" s="41"/>
      <c r="Q319" s="42">
        <v>800000</v>
      </c>
      <c r="R319" s="48"/>
      <c r="S319" s="49">
        <v>0.17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800000</v>
      </c>
      <c r="Y319" s="50">
        <f>IF(NOTA[[#This Row],[JUMLAH]]="","",NOTA[[#This Row],[JUMLAH]]*NOTA[[#This Row],[DISC 1]])</f>
        <v>136000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136000</v>
      </c>
      <c r="AC319" s="50">
        <f>IF(NOTA[[#This Row],[JUMLAH]]="","",NOTA[[#This Row],[JUMLAH]]-NOTA[[#This Row],[DISC]])</f>
        <v>664000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45341</v>
      </c>
      <c r="AJ319" s="41" t="str">
        <f ca="1">IF(NOTA[[#This Row],[NAMA BARANG]]="","",INDEX(NOTA[SUPPLIER],MATCH(,INDIRECT(ADDRESS(ROW(NOTA[ID]),COLUMN(NOTA[ID]))&amp;":"&amp;ADDRESS(ROW(),COLUMN(NOTA[ID]))),-1)))</f>
        <v>KENKO SINAR INDONESIA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2</v>
      </c>
      <c r="AN319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1813</v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>500 BOX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59</v>
      </c>
      <c r="E320" s="46"/>
      <c r="F320" s="37"/>
      <c r="G320" s="37"/>
      <c r="H320" s="47"/>
      <c r="I320" s="37"/>
      <c r="J320" s="39"/>
      <c r="K320" s="37"/>
      <c r="L320" s="37" t="s">
        <v>444</v>
      </c>
      <c r="M320" s="40">
        <v>1</v>
      </c>
      <c r="O320" s="37"/>
      <c r="P320" s="41"/>
      <c r="Q320" s="42">
        <v>1069200</v>
      </c>
      <c r="R320" s="48"/>
      <c r="S320" s="49">
        <v>0.17</v>
      </c>
      <c r="T320" s="44"/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1069200</v>
      </c>
      <c r="Y320" s="50">
        <f>IF(NOTA[[#This Row],[JUMLAH]]="","",NOTA[[#This Row],[JUMLAH]]*NOTA[[#This Row],[DISC 1]])</f>
        <v>181764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181764</v>
      </c>
      <c r="AC320" s="50">
        <f>IF(NOTA[[#This Row],[JUMLAH]]="","",NOTA[[#This Row],[JUMLAH]]-NOTA[[#This Row],[DISC]])</f>
        <v>887436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20" s="50" t="str">
        <f>IF(OR(NOTA[[#This Row],[QTY]]="",NOTA[[#This Row],[HARGA SATUAN]]="",),"",NOTA[[#This Row],[QTY]]*NOTA[[#This Row],[HARGA SATUAN]])</f>
        <v/>
      </c>
      <c r="AI320" s="39">
        <f ca="1">IF(NOTA[ID_H]="","",INDEX(NOTA[TANGGAL],MATCH(,INDIRECT(ADDRESS(ROW(NOTA[TANGGAL]),COLUMN(NOTA[TANGGAL]))&amp;":"&amp;ADDRESS(ROW(),COLUMN(NOTA[TANGGAL]))),-1)))</f>
        <v>45341</v>
      </c>
      <c r="AJ320" s="41" t="str">
        <f ca="1">IF(NOTA[[#This Row],[NAMA BARANG]]="","",INDEX(NOTA[SUPPLIER],MATCH(,INDIRECT(ADDRESS(ROW(NOTA[ID]),COLUMN(NOTA[ID]))&amp;":"&amp;ADDRESS(ROW(),COLUMN(NOTA[ID]))),-1)))</f>
        <v>KENKO SINAR INDONESIA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2</v>
      </c>
      <c r="AN32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>
        <f>IF(NOTA[[#This Row],[CONCAT1]]="","",MATCH(NOTA[[#This Row],[CONCAT1]],[3]!db[NB NOTA_C],0))</f>
        <v>1785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18 LSN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59</v>
      </c>
      <c r="E321" s="46"/>
      <c r="F321" s="37"/>
      <c r="G321" s="37"/>
      <c r="H321" s="47"/>
      <c r="I321" s="37"/>
      <c r="J321" s="39"/>
      <c r="K321" s="37">
        <v>0</v>
      </c>
      <c r="L321" s="37" t="s">
        <v>441</v>
      </c>
      <c r="M321" s="40">
        <v>1</v>
      </c>
      <c r="O321" s="37"/>
      <c r="P321" s="41"/>
      <c r="Q321" s="42">
        <v>801600</v>
      </c>
      <c r="R321" s="48"/>
      <c r="S321" s="49">
        <v>0.17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801600</v>
      </c>
      <c r="Y321" s="50">
        <f>IF(NOTA[[#This Row],[JUMLAH]]="","",NOTA[[#This Row],[JUMLAH]]*NOTA[[#This Row],[DISC 1]])</f>
        <v>136272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136272</v>
      </c>
      <c r="AC321" s="50">
        <f>IF(NOTA[[#This Row],[JUMLAH]]="","",NOTA[[#This Row],[JUMLAH]]-NOTA[[#This Row],[DISC]])</f>
        <v>665328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321" s="50" t="str">
        <f>IF(OR(NOTA[[#This Row],[QTY]]="",NOTA[[#This Row],[HARGA SATUAN]]="",),"",NOTA[[#This Row],[QTY]]*NOTA[[#This Row],[HARGA SATUAN]])</f>
        <v/>
      </c>
      <c r="AI321" s="39">
        <f ca="1">IF(NOTA[ID_H]="","",INDEX(NOTA[TANGGAL],MATCH(,INDIRECT(ADDRESS(ROW(NOTA[TANGGAL]),COLUMN(NOTA[TANGGAL]))&amp;":"&amp;ADDRESS(ROW(),COLUMN(NOTA[TANGGAL]))),-1)))</f>
        <v>45341</v>
      </c>
      <c r="AJ321" s="41" t="str">
        <f ca="1">IF(NOTA[[#This Row],[NAMA BARANG]]="","",INDEX(NOTA[SUPPLIER],MATCH(,INDIRECT(ADDRESS(ROW(NOTA[ID]),COLUMN(NOTA[ID]))&amp;":"&amp;ADDRESS(ROW(),COLUMN(NOTA[ID]))),-1)))</f>
        <v>KENKO SINAR INDONESIA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2</v>
      </c>
      <c r="AN32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1701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96 PCS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59</v>
      </c>
      <c r="E322" s="46"/>
      <c r="F322" s="37"/>
      <c r="G322" s="37"/>
      <c r="H322" s="47"/>
      <c r="I322" s="37"/>
      <c r="J322" s="39"/>
      <c r="K322" s="37">
        <v>0</v>
      </c>
      <c r="L322" s="37" t="s">
        <v>442</v>
      </c>
      <c r="M322" s="40">
        <v>1</v>
      </c>
      <c r="O322" s="37"/>
      <c r="P322" s="41"/>
      <c r="Q322" s="42">
        <v>1040000</v>
      </c>
      <c r="R322" s="48"/>
      <c r="S322" s="49">
        <v>0.17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1040000</v>
      </c>
      <c r="Y322" s="50">
        <f>IF(NOTA[[#This Row],[JUMLAH]]="","",NOTA[[#This Row],[JUMLAH]]*NOTA[[#This Row],[DISC 1]])</f>
        <v>176800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176800</v>
      </c>
      <c r="AC322" s="50">
        <f>IF(NOTA[[#This Row],[JUMLAH]]="","",NOTA[[#This Row],[JUMLAH]]-NOTA[[#This Row],[DISC]])</f>
        <v>863200</v>
      </c>
      <c r="AD322" s="50"/>
      <c r="AE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3810312</v>
      </c>
      <c r="AF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18603288</v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322" s="50" t="str">
        <f>IF(OR(NOTA[[#This Row],[QTY]]="",NOTA[[#This Row],[HARGA SATUAN]]="",),"",NOTA[[#This Row],[QTY]]*NOTA[[#This Row],[HARGA SATUAN]])</f>
        <v/>
      </c>
      <c r="AI322" s="39">
        <f ca="1">IF(NOTA[ID_H]="","",INDEX(NOTA[TANGGAL],MATCH(,INDIRECT(ADDRESS(ROW(NOTA[TANGGAL]),COLUMN(NOTA[TANGGAL]))&amp;":"&amp;ADDRESS(ROW(),COLUMN(NOTA[TANGGAL]))),-1)))</f>
        <v>45341</v>
      </c>
      <c r="AJ322" s="41" t="str">
        <f ca="1">IF(NOTA[[#This Row],[NAMA BARANG]]="","",INDEX(NOTA[SUPPLIER],MATCH(,INDIRECT(ADDRESS(ROW(NOTA[ID]),COLUMN(NOTA[ID]))&amp;":"&amp;ADDRESS(ROW(),COLUMN(NOTA[ID]))),-1)))</f>
        <v>KENKO SINAR INDONESIA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2</v>
      </c>
      <c r="AN32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1703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80 PCS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KEN_1902_930-5</v>
      </c>
      <c r="C324" s="38" t="e">
        <f ca="1">IF(NOTA[[#This Row],[ID_P]]="","",MATCH(NOTA[[#This Row],[ID_P]],[1]!B_MSK[N_ID],0))</f>
        <v>#REF!</v>
      </c>
      <c r="D324" s="38">
        <f ca="1">IF(NOTA[[#This Row],[NAMA BARANG]]="","",INDEX(NOTA[ID],MATCH(,INDIRECT(ADDRESS(ROW(NOTA[ID]),COLUMN(NOTA[ID]))&amp;":"&amp;ADDRESS(ROW(),COLUMN(NOTA[ID]))),-1)))</f>
        <v>60</v>
      </c>
      <c r="E324" s="46"/>
      <c r="F324" s="37" t="s">
        <v>22</v>
      </c>
      <c r="G324" s="37" t="s">
        <v>23</v>
      </c>
      <c r="H324" s="47" t="s">
        <v>445</v>
      </c>
      <c r="I324" s="37"/>
      <c r="J324" s="39">
        <v>45338</v>
      </c>
      <c r="K324" s="37">
        <v>0</v>
      </c>
      <c r="L324" s="37" t="s">
        <v>446</v>
      </c>
      <c r="M324" s="40">
        <v>1</v>
      </c>
      <c r="O324" s="37"/>
      <c r="P324" s="41"/>
      <c r="Q324" s="42">
        <v>1590000</v>
      </c>
      <c r="R324" s="48"/>
      <c r="S324" s="49">
        <v>0.17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1590000</v>
      </c>
      <c r="Y324" s="50">
        <f>IF(NOTA[[#This Row],[JUMLAH]]="","",NOTA[[#This Row],[JUMLAH]]*NOTA[[#This Row],[DISC 1]])</f>
        <v>270300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270300</v>
      </c>
      <c r="AC324" s="50">
        <f>IF(NOTA[[#This Row],[JUMLAH]]="","",NOTA[[#This Row],[JUMLAH]]-NOTA[[#This Row],[DISC]])</f>
        <v>1319700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24" s="50" t="str">
        <f>IF(OR(NOTA[[#This Row],[QTY]]="",NOTA[[#This Row],[HARGA SATUAN]]="",),"",NOTA[[#This Row],[QTY]]*NOTA[[#This Row],[HARGA SATUAN]])</f>
        <v/>
      </c>
      <c r="AI324" s="39">
        <f ca="1">IF(NOTA[ID_H]="","",INDEX(NOTA[TANGGAL],MATCH(,INDIRECT(ADDRESS(ROW(NOTA[TANGGAL]),COLUMN(NOTA[TANGGAL]))&amp;":"&amp;ADDRESS(ROW(),COLUMN(NOTA[TANGGAL]))),-1)))</f>
        <v>45341</v>
      </c>
      <c r="AJ324" s="41" t="str">
        <f ca="1">IF(NOTA[[#This Row],[NAMA BARANG]]="","",INDEX(NOTA[SUPPLIER],MATCH(,INDIRECT(ADDRESS(ROW(NOTA[ID]),COLUMN(NOTA[ID]))&amp;":"&amp;ADDRESS(ROW(),COLUMN(NOTA[ID]))),-1)))</f>
        <v>KENKO SINAR INDONESIA</v>
      </c>
      <c r="AK324" s="41" t="str">
        <f ca="1">IF(NOTA[[#This Row],[ID_H]]="","",IF(NOTA[[#This Row],[FAKTUR]]="",INDIRECT(ADDRESS(ROW()-1,COLUMN())),NOTA[[#This Row],[FAKTUR]]))</f>
        <v>ARTO MORO</v>
      </c>
      <c r="AL324" s="38">
        <f ca="1">IF(NOTA[[#This Row],[ID]]="","",COUNTIF(NOTA[ID_H],NOTA[[#This Row],[ID_H]]))</f>
        <v>5</v>
      </c>
      <c r="AM324" s="38">
        <f>IF(NOTA[[#This Row],[TGL.NOTA]]="",IF(NOTA[[#This Row],[SUPPLIER_H]]="","",AM323),MONTH(NOTA[[#This Row],[TGL.NOTA]]))</f>
        <v>2</v>
      </c>
      <c r="AN324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MORO2402093045338kenkobinderclipno107</v>
      </c>
      <c r="AR324" s="38" t="e">
        <f>IF(NOTA[[#This Row],[CONCAT4]]="","",_xlfn.IFNA(MATCH(NOTA[[#This Row],[CONCAT4]],[2]!RAW[CONCAT_H],0),FALSE))</f>
        <v>#REF!</v>
      </c>
      <c r="AS324" s="38">
        <f>IF(NOTA[[#This Row],[CONCAT1]]="","",MATCH(NOTA[[#This Row],[CONCAT1]],[3]!db[NB NOTA_C],0))</f>
        <v>1509</v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>50 GRS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60</v>
      </c>
      <c r="E325" s="46"/>
      <c r="F325" s="37"/>
      <c r="G325" s="37"/>
      <c r="H325" s="47"/>
      <c r="I325" s="37"/>
      <c r="J325" s="39"/>
      <c r="K325" s="37"/>
      <c r="L325" s="37" t="s">
        <v>447</v>
      </c>
      <c r="M325" s="40">
        <v>3</v>
      </c>
      <c r="O325" s="37"/>
      <c r="P325" s="41"/>
      <c r="Q325" s="42">
        <v>1050000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3150000</v>
      </c>
      <c r="Y325" s="50">
        <f>IF(NOTA[[#This Row],[JUMLAH]]="","",NOTA[[#This Row],[JUMLAH]]*NOTA[[#This Row],[DISC 1]])</f>
        <v>535500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535500</v>
      </c>
      <c r="AC325" s="50">
        <f>IF(NOTA[[#This Row],[JUMLAH]]="","",NOTA[[#This Row],[JUMLAH]]-NOTA[[#This Row],[DISC]])</f>
        <v>2614500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25" s="50" t="str">
        <f>IF(OR(NOTA[[#This Row],[QTY]]="",NOTA[[#This Row],[HARGA SATUAN]]="",),"",NOTA[[#This Row],[QTY]]*NOTA[[#This Row],[HARGA SATUAN]])</f>
        <v/>
      </c>
      <c r="AI325" s="39">
        <f ca="1">IF(NOTA[ID_H]="","",INDEX(NOTA[TANGGAL],MATCH(,INDIRECT(ADDRESS(ROW(NOTA[TANGGAL]),COLUMN(NOTA[TANGGAL]))&amp;":"&amp;ADDRESS(ROW(),COLUMN(NOTA[TANGGAL]))),-1)))</f>
        <v>45341</v>
      </c>
      <c r="AJ325" s="41" t="str">
        <f ca="1">IF(NOTA[[#This Row],[NAMA BARANG]]="","",INDEX(NOTA[SUPPLIER],MATCH(,INDIRECT(ADDRESS(ROW(NOTA[ID]),COLUMN(NOTA[ID]))&amp;":"&amp;ADDRESS(ROW(),COLUMN(NOTA[ID]))),-1)))</f>
        <v>KENKO SINAR INDONESIA</v>
      </c>
      <c r="AK325" s="41" t="str">
        <f ca="1">IF(NOTA[[#This Row],[ID_H]]="","",IF(NOTA[[#This Row],[FAKTUR]]="",INDIRECT(ADDRESS(ROW()-1,COLUMN())),NOTA[[#This Row],[FAKTUR]]))</f>
        <v>ARTO MORO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2</v>
      </c>
      <c r="AN325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1752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50 TUB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60</v>
      </c>
      <c r="E326" s="46"/>
      <c r="F326" s="37"/>
      <c r="G326" s="37"/>
      <c r="H326" s="47"/>
      <c r="I326" s="37"/>
      <c r="J326" s="39"/>
      <c r="K326" s="37"/>
      <c r="L326" s="37" t="s">
        <v>526</v>
      </c>
      <c r="M326" s="40">
        <v>1</v>
      </c>
      <c r="O326" s="37"/>
      <c r="P326" s="41"/>
      <c r="Q326" s="42">
        <v>4320000</v>
      </c>
      <c r="R326" s="48"/>
      <c r="S326" s="49">
        <v>0.17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4320000</v>
      </c>
      <c r="Y326" s="50">
        <f>IF(NOTA[[#This Row],[JUMLAH]]="","",NOTA[[#This Row],[JUMLAH]]*NOTA[[#This Row],[DISC 1]])</f>
        <v>734400</v>
      </c>
      <c r="Z326" s="50">
        <f>IF(NOTA[[#This Row],[JUMLAH]]="","",(NOTA[[#This Row],[JUMLAH]]-NOTA[[#This Row],[DISC 1-]])*NOTA[[#This Row],[DISC 2]])</f>
        <v>179280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913680</v>
      </c>
      <c r="AC326" s="50">
        <f>IF(NOTA[[#This Row],[JUMLAH]]="","",NOTA[[#This Row],[JUMLAH]]-NOTA[[#This Row],[DISC]])</f>
        <v>3406320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26" s="50" t="str">
        <f>IF(OR(NOTA[[#This Row],[QTY]]="",NOTA[[#This Row],[HARGA SATUAN]]="",),"",NOTA[[#This Row],[QTY]]*NOTA[[#This Row],[HARGA SATUAN]])</f>
        <v/>
      </c>
      <c r="AI326" s="39">
        <f ca="1">IF(NOTA[ID_H]="","",INDEX(NOTA[TANGGAL],MATCH(,INDIRECT(ADDRESS(ROW(NOTA[TANGGAL]),COLUMN(NOTA[TANGGAL]))&amp;":"&amp;ADDRESS(ROW(),COLUMN(NOTA[TANGGAL]))),-1)))</f>
        <v>45341</v>
      </c>
      <c r="AJ326" s="41" t="str">
        <f ca="1">IF(NOTA[[#This Row],[NAMA BARANG]]="","",INDEX(NOTA[SUPPLIER],MATCH(,INDIRECT(ADDRESS(ROW(NOTA[ID]),COLUMN(NOTA[ID]))&amp;":"&amp;ADDRESS(ROW(),COLUMN(NOTA[ID]))),-1)))</f>
        <v>KENKO SINAR INDONESIA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2</v>
      </c>
      <c r="AN326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str">
        <f>IF(NOTA[[#This Row],[QTY/ CTN]]="","",TRUE)</f>
        <v/>
      </c>
      <c r="AU326" s="38" t="e">
        <f ca="1">IF(NOTA[[#This Row],[ID_H]]="","",IF(NOTA[[#This Row],[Column3]]=TRUE,NOTA[[#This Row],[QTY/ CTN]],INDEX([3]!db[QTY/ CTN],NOTA[[#This Row],[//DB]])))</f>
        <v>#N/A</v>
      </c>
      <c r="AV3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26" s="38" t="e">
        <f ca="1">IF(NOTA[[#This Row],[ID_H]]="","",MATCH(NOTA[[#This Row],[NB NOTA_C_QTY]],[4]!db[NB NOTA_C_QTY+F],0))</f>
        <v>#N/A</v>
      </c>
      <c r="AX326" s="53" t="e">
        <f ca="1">IF(NOTA[[#This Row],[NB NOTA_C_QTY]]="","",ROW()-2)</f>
        <v>#N/A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60</v>
      </c>
      <c r="E327" s="46"/>
      <c r="F327" s="37"/>
      <c r="G327" s="37"/>
      <c r="H327" s="47"/>
      <c r="I327" s="37"/>
      <c r="J327" s="39"/>
      <c r="K327" s="37"/>
      <c r="L327" s="37" t="s">
        <v>448</v>
      </c>
      <c r="M327" s="40">
        <v>1</v>
      </c>
      <c r="O327" s="37"/>
      <c r="P327" s="41"/>
      <c r="Q327" s="42">
        <v>5443200</v>
      </c>
      <c r="R327" s="48"/>
      <c r="S327" s="49">
        <v>0.17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5443200</v>
      </c>
      <c r="Y327" s="50">
        <f>IF(NOTA[[#This Row],[JUMLAH]]="","",NOTA[[#This Row],[JUMLAH]]*NOTA[[#This Row],[DISC 1]])</f>
        <v>925344.00000000012</v>
      </c>
      <c r="Z327" s="50">
        <f>IF(NOTA[[#This Row],[JUMLAH]]="","",(NOTA[[#This Row],[JUMLAH]]-NOTA[[#This Row],[DISC 1-]])*NOTA[[#This Row],[DISC 2]])</f>
        <v>225892.80000000002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1151236.8</v>
      </c>
      <c r="AC327" s="50">
        <f>IF(NOTA[[#This Row],[JUMLAH]]="","",NOTA[[#This Row],[JUMLAH]]-NOTA[[#This Row],[DISC]])</f>
        <v>4291963.2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327" s="50" t="str">
        <f>IF(OR(NOTA[[#This Row],[QTY]]="",NOTA[[#This Row],[HARGA SATUAN]]="",),"",NOTA[[#This Row],[QTY]]*NOTA[[#This Row],[HARGA SATUAN]])</f>
        <v/>
      </c>
      <c r="AI327" s="39">
        <f ca="1">IF(NOTA[ID_H]="","",INDEX(NOTA[TANGGAL],MATCH(,INDIRECT(ADDRESS(ROW(NOTA[TANGGAL]),COLUMN(NOTA[TANGGAL]))&amp;":"&amp;ADDRESS(ROW(),COLUMN(NOTA[TANGGAL]))),-1)))</f>
        <v>45341</v>
      </c>
      <c r="AJ327" s="41" t="str">
        <f ca="1">IF(NOTA[[#This Row],[NAMA BARANG]]="","",INDEX(NOTA[SUPPLIER],MATCH(,INDIRECT(ADDRESS(ROW(NOTA[ID]),COLUMN(NOTA[ID]))&amp;":"&amp;ADDRESS(ROW(),COLUMN(NOTA[ID]))),-1)))</f>
        <v>KENKO SINAR INDONESIA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2</v>
      </c>
      <c r="AN327" s="38" t="str">
        <f>LOWER(SUBSTITUTE(SUBSTITUTE(SUBSTITUTE(SUBSTITUTE(SUBSTITUTE(SUBSTITUTE(SUBSTITUTE(SUBSTITUTE(SUBSTITUTE(NOTA[NAMA BARANG]," ",),".",""),"-",""),"(",""),")",""),",",""),"/",""),"""",""),"+",""))</f>
        <v>kenkogelpen3in1gp30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kenkogelpen3in1gp3054432000.170.05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kenkogelpen3in1gp3054432000.170.05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str">
        <f>IF(NOTA[[#This Row],[QTY/ CTN]]="","",TRUE)</f>
        <v/>
      </c>
      <c r="AU327" s="38" t="e">
        <f ca="1">IF(NOTA[[#This Row],[ID_H]]="","",IF(NOTA[[#This Row],[Column3]]=TRUE,NOTA[[#This Row],[QTY/ CTN]],INDEX([3]!db[QTY/ CTN],NOTA[[#This Row],[//DB]])))</f>
        <v>#N/A</v>
      </c>
      <c r="AV3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27" s="38" t="e">
        <f ca="1">IF(NOTA[[#This Row],[ID_H]]="","",MATCH(NOTA[[#This Row],[NB NOTA_C_QTY]],[4]!db[NB NOTA_C_QTY+F],0))</f>
        <v>#N/A</v>
      </c>
      <c r="AX327" s="53" t="e">
        <f ca="1">IF(NOTA[[#This Row],[NB NOTA_C_QTY]]="","",ROW()-2)</f>
        <v>#N/A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60</v>
      </c>
      <c r="E328" s="46"/>
      <c r="F328" s="37"/>
      <c r="G328" s="37"/>
      <c r="H328" s="47"/>
      <c r="I328" s="37"/>
      <c r="J328" s="39"/>
      <c r="K328" s="37"/>
      <c r="L328" s="37" t="s">
        <v>451</v>
      </c>
      <c r="M328" s="40">
        <v>2</v>
      </c>
      <c r="O328" s="37"/>
      <c r="P328" s="41"/>
      <c r="Q328" s="42">
        <v>1150000</v>
      </c>
      <c r="R328" s="48"/>
      <c r="S328" s="49">
        <v>0.17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2300000</v>
      </c>
      <c r="Y328" s="50">
        <f>IF(NOTA[[#This Row],[JUMLAH]]="","",NOTA[[#This Row],[JUMLAH]]*NOTA[[#This Row],[DISC 1]])</f>
        <v>391000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391000</v>
      </c>
      <c r="AC328" s="50">
        <f>IF(NOTA[[#This Row],[JUMLAH]]="","",NOTA[[#This Row],[JUMLAH]]-NOTA[[#This Row],[DISC]])</f>
        <v>1909000</v>
      </c>
      <c r="AD328" s="50"/>
      <c r="AE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3261716.8</v>
      </c>
      <c r="AF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13541483.199999999</v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28" s="50" t="str">
        <f>IF(OR(NOTA[[#This Row],[QTY]]="",NOTA[[#This Row],[HARGA SATUAN]]="",),"",NOTA[[#This Row],[QTY]]*NOTA[[#This Row],[HARGA SATUAN]])</f>
        <v/>
      </c>
      <c r="AI328" s="39">
        <f ca="1">IF(NOTA[ID_H]="","",INDEX(NOTA[TANGGAL],MATCH(,INDIRECT(ADDRESS(ROW(NOTA[TANGGAL]),COLUMN(NOTA[TANGGAL]))&amp;":"&amp;ADDRESS(ROW(),COLUMN(NOTA[TANGGAL]))),-1)))</f>
        <v>45341</v>
      </c>
      <c r="AJ328" s="41" t="str">
        <f ca="1">IF(NOTA[[#This Row],[NAMA BARANG]]="","",INDEX(NOTA[SUPPLIER],MATCH(,INDIRECT(ADDRESS(ROW(NOTA[ID]),COLUMN(NOTA[ID]))&amp;":"&amp;ADDRESS(ROW(),COLUMN(NOTA[ID]))),-1)))</f>
        <v>KENKO SINAR INDONESIA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2</v>
      </c>
      <c r="AN328" s="38" t="str">
        <f>LOWER(SUBSTITUTE(SUBSTITUTE(SUBSTITUTE(SUBSTITUTE(SUBSTITUTE(SUBSTITUTE(SUBSTITUTE(SUBSTITUTE(SUBSTITUTE(NOTA[NAMA BARANG]," ",),".",""),"-",""),"(",""),")",""),",",""),"/",""),"""",""),"+",""))</f>
        <v>kenkolaminatingfilmlf1002234fc@100pc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kenkolaminatingfilmlf1002234fc@100pc11500000.17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kenkolaminatingfilmlf1002234fc@100pc11500000.17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e">
        <f>IF(NOTA[[#This Row],[CONCAT1]]="","",MATCH(NOTA[[#This Row],[CONCAT1]],[3]!db[NB NOTA_C],0))</f>
        <v>#N/A</v>
      </c>
      <c r="AT328" s="38" t="str">
        <f>IF(NOTA[[#This Row],[QTY/ CTN]]="","",TRUE)</f>
        <v/>
      </c>
      <c r="AU328" s="38" t="e">
        <f ca="1">IF(NOTA[[#This Row],[ID_H]]="","",IF(NOTA[[#This Row],[Column3]]=TRUE,NOTA[[#This Row],[QTY/ CTN]],INDEX([3]!db[QTY/ CTN],NOTA[[#This Row],[//DB]])))</f>
        <v>#N/A</v>
      </c>
      <c r="AV3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28" s="38" t="e">
        <f ca="1">IF(NOTA[[#This Row],[ID_H]]="","",MATCH(NOTA[[#This Row],[NB NOTA_C_QTY]],[4]!db[NB NOTA_C_QTY+F],0))</f>
        <v>#N/A</v>
      </c>
      <c r="AX328" s="53" t="e">
        <f ca="1">IF(NOTA[[#This Row],[NB NOTA_C_QTY]]="","",ROW()-2)</f>
        <v>#N/A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KEN_1902_984-3</v>
      </c>
      <c r="C330" s="38" t="e">
        <f ca="1">IF(NOTA[[#This Row],[ID_P]]="","",MATCH(NOTA[[#This Row],[ID_P]],[1]!B_MSK[N_ID],0))</f>
        <v>#REF!</v>
      </c>
      <c r="D330" s="38">
        <f ca="1">IF(NOTA[[#This Row],[NAMA BARANG]]="","",INDEX(NOTA[ID],MATCH(,INDIRECT(ADDRESS(ROW(NOTA[ID]),COLUMN(NOTA[ID]))&amp;":"&amp;ADDRESS(ROW(),COLUMN(NOTA[ID]))),-1)))</f>
        <v>61</v>
      </c>
      <c r="E330" s="46"/>
      <c r="F330" s="37" t="s">
        <v>22</v>
      </c>
      <c r="G330" s="37" t="s">
        <v>23</v>
      </c>
      <c r="H330" s="47" t="s">
        <v>449</v>
      </c>
      <c r="I330" s="37"/>
      <c r="J330" s="39">
        <v>45338</v>
      </c>
      <c r="K330" s="37"/>
      <c r="L330" s="37" t="s">
        <v>450</v>
      </c>
      <c r="M330" s="40">
        <v>1</v>
      </c>
      <c r="O330" s="37"/>
      <c r="P330" s="41"/>
      <c r="Q330" s="42">
        <v>1274400</v>
      </c>
      <c r="R330" s="48"/>
      <c r="S330" s="49">
        <v>0.17</v>
      </c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1274400</v>
      </c>
      <c r="Y330" s="50">
        <f>IF(NOTA[[#This Row],[JUMLAH]]="","",NOTA[[#This Row],[JUMLAH]]*NOTA[[#This Row],[DISC 1]])</f>
        <v>216648.00000000003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216648.00000000003</v>
      </c>
      <c r="AC330" s="50">
        <f>IF(NOTA[[#This Row],[JUMLAH]]="","",NOTA[[#This Row],[JUMLAH]]-NOTA[[#This Row],[DISC]])</f>
        <v>1057752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330" s="50" t="str">
        <f>IF(OR(NOTA[[#This Row],[QTY]]="",NOTA[[#This Row],[HARGA SATUAN]]="",),"",NOTA[[#This Row],[QTY]]*NOTA[[#This Row],[HARGA SATUAN]])</f>
        <v/>
      </c>
      <c r="AI330" s="39">
        <f ca="1">IF(NOTA[ID_H]="","",INDEX(NOTA[TANGGAL],MATCH(,INDIRECT(ADDRESS(ROW(NOTA[TANGGAL]),COLUMN(NOTA[TANGGAL]))&amp;":"&amp;ADDRESS(ROW(),COLUMN(NOTA[TANGGAL]))),-1)))</f>
        <v>45341</v>
      </c>
      <c r="AJ330" s="41" t="str">
        <f ca="1">IF(NOTA[[#This Row],[NAMA BARANG]]="","",INDEX(NOTA[SUPPLIER],MATCH(,INDIRECT(ADDRESS(ROW(NOTA[ID]),COLUMN(NOTA[ID]))&amp;":"&amp;ADDRESS(ROW(),COLUMN(NOTA[ID]))),-1)))</f>
        <v>KENKO SINAR INDONESIA</v>
      </c>
      <c r="AK330" s="41" t="str">
        <f ca="1">IF(NOTA[[#This Row],[ID_H]]="","",IF(NOTA[[#This Row],[FAKTUR]]="",INDIRECT(ADDRESS(ROW()-1,COLUMN())),NOTA[[#This Row],[FAKTUR]]))</f>
        <v>ARTO MORO</v>
      </c>
      <c r="AL330" s="38">
        <f ca="1">IF(NOTA[[#This Row],[ID]]="","",COUNTIF(NOTA[ID_H],NOTA[[#This Row],[ID_H]]))</f>
        <v>3</v>
      </c>
      <c r="AM330" s="38">
        <f>IF(NOTA[[#This Row],[TGL.NOTA]]="",IF(NOTA[[#This Row],[SUPPLIER_H]]="","",AM329),MONTH(NOTA[[#This Row],[TGL.NOTA]]))</f>
        <v>2</v>
      </c>
      <c r="AN330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MORO2402098445338kenkostamppadno1</v>
      </c>
      <c r="AR330" s="38" t="e">
        <f>IF(NOTA[[#This Row],[CONCAT4]]="","",_xlfn.IFNA(MATCH(NOTA[[#This Row],[CONCAT4]],[2]!RAW[CONCAT_H],0),FALSE))</f>
        <v>#REF!</v>
      </c>
      <c r="AS330" s="38">
        <f>IF(NOTA[[#This Row],[CONCAT1]]="","",MATCH(NOTA[[#This Row],[CONCAT1]],[3]!db[NB NOTA_C],0))</f>
        <v>1784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18 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61</v>
      </c>
      <c r="E331" s="46"/>
      <c r="F331" s="37"/>
      <c r="G331" s="37"/>
      <c r="H331" s="47"/>
      <c r="I331" s="37"/>
      <c r="J331" s="39"/>
      <c r="K331" s="37">
        <v>0</v>
      </c>
      <c r="L331" s="37" t="s">
        <v>427</v>
      </c>
      <c r="M331" s="40">
        <v>1</v>
      </c>
      <c r="O331" s="37"/>
      <c r="P331" s="41"/>
      <c r="Q331" s="42">
        <v>2088000</v>
      </c>
      <c r="R331" s="48"/>
      <c r="S331" s="49">
        <v>0.17</v>
      </c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2088000</v>
      </c>
      <c r="Y331" s="50">
        <f>IF(NOTA[[#This Row],[JUMLAH]]="","",NOTA[[#This Row],[JUMLAH]]*NOTA[[#This Row],[DISC 1]])</f>
        <v>354960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354960</v>
      </c>
      <c r="AC331" s="50">
        <f>IF(NOTA[[#This Row],[JUMLAH]]="","",NOTA[[#This Row],[JUMLAH]]-NOTA[[#This Row],[DISC]])</f>
        <v>1733040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31" s="50" t="str">
        <f>IF(OR(NOTA[[#This Row],[QTY]]="",NOTA[[#This Row],[HARGA SATUAN]]="",),"",NOTA[[#This Row],[QTY]]*NOTA[[#This Row],[HARGA SATUAN]])</f>
        <v/>
      </c>
      <c r="AI331" s="39">
        <f ca="1">IF(NOTA[ID_H]="","",INDEX(NOTA[TANGGAL],MATCH(,INDIRECT(ADDRESS(ROW(NOTA[TANGGAL]),COLUMN(NOTA[TANGGAL]))&amp;":"&amp;ADDRESS(ROW(),COLUMN(NOTA[TANGGAL]))),-1)))</f>
        <v>45341</v>
      </c>
      <c r="AJ331" s="41" t="str">
        <f ca="1">IF(NOTA[[#This Row],[NAMA BARANG]]="","",INDEX(NOTA[SUPPLIER],MATCH(,INDIRECT(ADDRESS(ROW(NOTA[ID]),COLUMN(NOTA[ID]))&amp;":"&amp;ADDRESS(ROW(),COLUMN(NOTA[ID]))),-1)))</f>
        <v>KENKO SINAR INDONESIA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2</v>
      </c>
      <c r="AN33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2984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12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61</v>
      </c>
      <c r="E332" s="46"/>
      <c r="F332" s="37"/>
      <c r="G332" s="37"/>
      <c r="H332" s="47"/>
      <c r="I332" s="37"/>
      <c r="J332" s="39"/>
      <c r="K332" s="37">
        <v>0</v>
      </c>
      <c r="L332" s="37" t="s">
        <v>238</v>
      </c>
      <c r="M332" s="40">
        <v>3</v>
      </c>
      <c r="O332" s="37"/>
      <c r="P332" s="41"/>
      <c r="Q332" s="42">
        <v>1710000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5130000</v>
      </c>
      <c r="Y332" s="50">
        <f>IF(NOTA[[#This Row],[JUMLAH]]="","",NOTA[[#This Row],[JUMLAH]]*NOTA[[#This Row],[DISC 1]])</f>
        <v>872100.00000000012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872100.00000000012</v>
      </c>
      <c r="AC332" s="50">
        <f>IF(NOTA[[#This Row],[JUMLAH]]="","",NOTA[[#This Row],[JUMLAH]]-NOTA[[#This Row],[DISC]])</f>
        <v>4257900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1443708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7048692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32" s="50" t="str">
        <f>IF(OR(NOTA[[#This Row],[QTY]]="",NOTA[[#This Row],[HARGA SATUAN]]="",),"",NOTA[[#This Row],[QTY]]*NOTA[[#This Row],[HARGA SATUAN]])</f>
        <v/>
      </c>
      <c r="AI332" s="39">
        <f ca="1">IF(NOTA[ID_H]="","",INDEX(NOTA[TANGGAL],MATCH(,INDIRECT(ADDRESS(ROW(NOTA[TANGGAL]),COLUMN(NOTA[TANGGAL]))&amp;":"&amp;ADDRESS(ROW(),COLUMN(NOTA[TANGGAL]))),-1)))</f>
        <v>45341</v>
      </c>
      <c r="AJ332" s="41" t="str">
        <f ca="1">IF(NOTA[[#This Row],[NAMA BARANG]]="","",INDEX(NOTA[SUPPLIER],MATCH(,INDIRECT(ADDRESS(ROW(NOTA[ID]),COLUMN(NOTA[ID]))&amp;":"&amp;ADDRESS(ROW(),COLUMN(NOTA[ID]))),-1)))</f>
        <v>KENKO SINAR INDONESIA</v>
      </c>
      <c r="AK332" s="41" t="str">
        <f ca="1">IF(NOTA[[#This Row],[ID_H]]="","",IF(NOTA[[#This Row],[FAKTUR]]="",INDIRECT(ADDRESS(ROW()-1,COLUMN())),NOTA[[#This Row],[FAKTUR]]))</f>
        <v>ARTO MORO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2</v>
      </c>
      <c r="AN33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1606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30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LAY_1902_017-1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62</v>
      </c>
      <c r="E334" s="46"/>
      <c r="F334" s="37" t="s">
        <v>27</v>
      </c>
      <c r="G334" s="37" t="s">
        <v>23</v>
      </c>
      <c r="H334" s="47" t="s">
        <v>452</v>
      </c>
      <c r="I334" s="37"/>
      <c r="J334" s="39">
        <v>45337</v>
      </c>
      <c r="K334" s="37"/>
      <c r="L334" s="37" t="s">
        <v>453</v>
      </c>
      <c r="M334" s="40">
        <v>5</v>
      </c>
      <c r="N334" s="38">
        <v>250</v>
      </c>
      <c r="O334" s="37" t="s">
        <v>214</v>
      </c>
      <c r="P334" s="41">
        <v>24000</v>
      </c>
      <c r="Q334" s="42"/>
      <c r="R334" s="48"/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6000000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6000000</v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34" s="50">
        <f>IF(OR(NOTA[[#This Row],[QTY]]="",NOTA[[#This Row],[HARGA SATUAN]]="",),"",NOTA[[#This Row],[QTY]]*NOTA[[#This Row],[HARGA SATUAN]])</f>
        <v>6000000</v>
      </c>
      <c r="AI334" s="39">
        <f ca="1">IF(NOTA[ID_H]="","",INDEX(NOTA[TANGGAL],MATCH(,INDIRECT(ADDRESS(ROW(NOTA[TANGGAL]),COLUMN(NOTA[TANGGAL]))&amp;":"&amp;ADDRESS(ROW(),COLUMN(NOTA[TANGGAL]))),-1)))</f>
        <v>45341</v>
      </c>
      <c r="AJ334" s="41" t="str">
        <f ca="1">IF(NOTA[[#This Row],[NAMA BARANG]]="","",INDEX(NOTA[SUPPLIER],MATCH(,INDIRECT(ADDRESS(ROW(NOTA[ID]),COLUMN(NOTA[ID]))&amp;":"&amp;ADDRESS(ROW(),COLUMN(NOTA[ID]))),-1)))</f>
        <v>LAYS</v>
      </c>
      <c r="AK334" s="41" t="str">
        <f ca="1">IF(NOTA[[#This Row],[ID_H]]="","",IF(NOTA[[#This Row],[FAKTUR]]="",INDIRECT(ADDRESS(ROW()-1,COLUMN())),NOTA[[#This Row],[FAKTUR]]))</f>
        <v>ARTO MORO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2</v>
      </c>
      <c r="AN334" s="38" t="str">
        <f>LOWER(SUBSTITUTE(SUBSTITUTE(SUBSTITUTE(SUBSTITUTE(SUBSTITUTE(SUBSTITUTE(SUBSTITUTE(SUBSTITUTE(SUBSTITUTE(NOTA[NAMA BARANG]," ",),".",""),"-",""),"(",""),")",""),",",""),"/",""),"""",""),"+",""))</f>
        <v>isigw369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isigw3691200000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isigw3691200000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MOROL20201745337isigw369</v>
      </c>
      <c r="AR334" s="38" t="e">
        <f>IF(NOTA[[#This Row],[CONCAT4]]="","",_xlfn.IFNA(MATCH(NOTA[[#This Row],[CONCAT4]],[2]!RAW[CONCAT_H],0),FALSE))</f>
        <v>#REF!</v>
      </c>
      <c r="AS334" s="38" t="e">
        <f>IF(NOTA[[#This Row],[CONCAT1]]="","",MATCH(NOTA[[#This Row],[CONCAT1]],[3]!db[NB NOTA_C],0))</f>
        <v>#N/A</v>
      </c>
      <c r="AT334" s="38" t="str">
        <f>IF(NOTA[[#This Row],[QTY/ CTN]]="","",TRUE)</f>
        <v/>
      </c>
      <c r="AU334" s="38" t="e">
        <f ca="1">IF(NOTA[[#This Row],[ID_H]]="","",IF(NOTA[[#This Row],[Column3]]=TRUE,NOTA[[#This Row],[QTY/ CTN]],INDEX([3]!db[QTY/ CTN],NOTA[[#This Row],[//DB]])))</f>
        <v>#N/A</v>
      </c>
      <c r="AV3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4" s="38" t="e">
        <f ca="1">IF(NOTA[[#This Row],[ID_H]]="","",MATCH(NOTA[[#This Row],[NB NOTA_C_QTY]],[4]!db[NB NOTA_C_QTY+F],0))</f>
        <v>#N/A</v>
      </c>
      <c r="AX334" s="53" t="e">
        <f ca="1">IF(NOTA[[#This Row],[NB NOTA_C_QTY]]="","",ROW()-2)</f>
        <v>#N/A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SUR_1902_242-1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63</v>
      </c>
      <c r="E336" s="46"/>
      <c r="F336" s="37" t="s">
        <v>457</v>
      </c>
      <c r="G336" s="37" t="s">
        <v>109</v>
      </c>
      <c r="H336" s="47" t="s">
        <v>458</v>
      </c>
      <c r="I336" s="37"/>
      <c r="J336" s="39">
        <v>45334</v>
      </c>
      <c r="K336" s="37">
        <v>1</v>
      </c>
      <c r="L336" s="37" t="s">
        <v>459</v>
      </c>
      <c r="M336" s="40">
        <v>7</v>
      </c>
      <c r="N336" s="38">
        <v>4200</v>
      </c>
      <c r="O336" s="37" t="s">
        <v>113</v>
      </c>
      <c r="P336" s="41">
        <v>1800</v>
      </c>
      <c r="Q336" s="42"/>
      <c r="R336" s="48"/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7560000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7560000</v>
      </c>
      <c r="AD336" s="50"/>
      <c r="AE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7560000</v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336" s="50">
        <f>IF(OR(NOTA[[#This Row],[QTY]]="",NOTA[[#This Row],[HARGA SATUAN]]="",),"",NOTA[[#This Row],[QTY]]*NOTA[[#This Row],[HARGA SATUAN]])</f>
        <v>7560000</v>
      </c>
      <c r="AI336" s="39">
        <f ca="1">IF(NOTA[ID_H]="","",INDEX(NOTA[TANGGAL],MATCH(,INDIRECT(ADDRESS(ROW(NOTA[TANGGAL]),COLUMN(NOTA[TANGGAL]))&amp;":"&amp;ADDRESS(ROW(),COLUMN(NOTA[TANGGAL]))),-1)))</f>
        <v>45341</v>
      </c>
      <c r="AJ336" s="41" t="str">
        <f ca="1">IF(NOTA[[#This Row],[NAMA BARANG]]="","",INDEX(NOTA[SUPPLIER],MATCH(,INDIRECT(ADDRESS(ROW(NOTA[ID]),COLUMN(NOTA[ID]))&amp;":"&amp;ADDRESS(ROW(),COLUMN(NOTA[ID]))),-1)))</f>
        <v>SURYA PRATAMA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1</v>
      </c>
      <c r="AM336" s="38">
        <f>IF(NOTA[[#This Row],[TGL.NOTA]]="",IF(NOTA[[#This Row],[SUPPLIER_H]]="","",AM335),MONTH(NOTA[[#This Row],[TGL.NOTA]]))</f>
        <v>2</v>
      </c>
      <c r="AN336" s="38" t="str">
        <f>LOWER(SUBSTITUTE(SUBSTITUTE(SUBSTITUTE(SUBSTITUTE(SUBSTITUTE(SUBSTITUTE(SUBSTITUTE(SUBSTITUTE(SUBSTITUTE(NOTA[NAMA BARANG]," ",),".",""),"-",""),"(",""),")",""),",",""),"/",""),"""",""),"+",""))</f>
        <v>bukumewarnai&amp;menuisangka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bukumewarnai&amp;menuisangka1080000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bukumewarnai&amp;menuisangka1080000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PRATAMAUNTANAF24B00024245334bukumewarnai&amp;menuisangka</v>
      </c>
      <c r="AR336" s="38" t="e">
        <f>IF(NOTA[[#This Row],[CONCAT4]]="","",_xlfn.IFNA(MATCH(NOTA[[#This Row],[CONCAT4]],[2]!RAW[CONCAT_H],0),FALSE))</f>
        <v>#REF!</v>
      </c>
      <c r="AS336" s="38" t="e">
        <f>IF(NOTA[[#This Row],[CONCAT1]]="","",MATCH(NOTA[[#This Row],[CONCAT1]],[3]!db[NB NOTA_C],0))</f>
        <v>#N/A</v>
      </c>
      <c r="AT336" s="38" t="str">
        <f>IF(NOTA[[#This Row],[QTY/ CTN]]="","",TRUE)</f>
        <v/>
      </c>
      <c r="AU336" s="38" t="e">
        <f ca="1">IF(NOTA[[#This Row],[ID_H]]="","",IF(NOTA[[#This Row],[Column3]]=TRUE,NOTA[[#This Row],[QTY/ CTN]],INDEX([3]!db[QTY/ CTN],NOTA[[#This Row],[//DB]])))</f>
        <v>#N/A</v>
      </c>
      <c r="AV3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6" s="38" t="e">
        <f ca="1">IF(NOTA[[#This Row],[ID_H]]="","",MATCH(NOTA[[#This Row],[NB NOTA_C_QTY]],[4]!db[NB NOTA_C_QTY+F],0))</f>
        <v>#N/A</v>
      </c>
      <c r="AX336" s="53" t="e">
        <f ca="1">IF(NOTA[[#This Row],[NB NOTA_C_QTY]]="","",ROW()-2)</f>
        <v>#N/A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SUR_1902_091-1</v>
      </c>
      <c r="C338" s="38" t="e">
        <f ca="1">IF(NOTA[[#This Row],[ID_P]]="","",MATCH(NOTA[[#This Row],[ID_P]],[1]!B_MSK[N_ID],0))</f>
        <v>#REF!</v>
      </c>
      <c r="D338" s="38">
        <f ca="1">IF(NOTA[[#This Row],[NAMA BARANG]]="","",INDEX(NOTA[ID],MATCH(,INDIRECT(ADDRESS(ROW(NOTA[ID]),COLUMN(NOTA[ID]))&amp;":"&amp;ADDRESS(ROW(),COLUMN(NOTA[ID]))),-1)))</f>
        <v>64</v>
      </c>
      <c r="E338" s="46"/>
      <c r="F338" s="37" t="s">
        <v>457</v>
      </c>
      <c r="G338" s="37" t="s">
        <v>109</v>
      </c>
      <c r="H338" s="47" t="s">
        <v>461</v>
      </c>
      <c r="I338" s="37"/>
      <c r="J338" s="39">
        <v>45334</v>
      </c>
      <c r="K338" s="37">
        <v>1</v>
      </c>
      <c r="L338" s="37" t="s">
        <v>460</v>
      </c>
      <c r="M338" s="40">
        <v>10</v>
      </c>
      <c r="N338" s="38">
        <f>10*12</f>
        <v>120</v>
      </c>
      <c r="O338" s="37" t="s">
        <v>113</v>
      </c>
      <c r="P338" s="41">
        <v>72500</v>
      </c>
      <c r="Q338" s="42"/>
      <c r="R338" s="48"/>
      <c r="S338" s="49">
        <v>0.2</v>
      </c>
      <c r="T338" s="44">
        <v>0.05</v>
      </c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8700000</v>
      </c>
      <c r="Y338" s="50">
        <f>IF(NOTA[[#This Row],[JUMLAH]]="","",NOTA[[#This Row],[JUMLAH]]*NOTA[[#This Row],[DISC 1]])</f>
        <v>1740000</v>
      </c>
      <c r="Z338" s="50">
        <f>IF(NOTA[[#This Row],[JUMLAH]]="","",(NOTA[[#This Row],[JUMLAH]]-NOTA[[#This Row],[DISC 1-]])*NOTA[[#This Row],[DISC 2]])</f>
        <v>348000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2088000</v>
      </c>
      <c r="AC338" s="50">
        <f>IF(NOTA[[#This Row],[JUMLAH]]="","",NOTA[[#This Row],[JUMLAH]]-NOTA[[#This Row],[DISC]])</f>
        <v>6612000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2088000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6612000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338" s="50">
        <f>IF(OR(NOTA[[#This Row],[QTY]]="",NOTA[[#This Row],[HARGA SATUAN]]="",),"",NOTA[[#This Row],[QTY]]*NOTA[[#This Row],[HARGA SATUAN]])</f>
        <v>8700000</v>
      </c>
      <c r="AI338" s="39">
        <f ca="1">IF(NOTA[ID_H]="","",INDEX(NOTA[TANGGAL],MATCH(,INDIRECT(ADDRESS(ROW(NOTA[TANGGAL]),COLUMN(NOTA[TANGGAL]))&amp;":"&amp;ADDRESS(ROW(),COLUMN(NOTA[TANGGAL]))),-1)))</f>
        <v>45341</v>
      </c>
      <c r="AJ338" s="41" t="str">
        <f ca="1">IF(NOTA[[#This Row],[NAMA BARANG]]="","",INDEX(NOTA[SUPPLIER],MATCH(,INDIRECT(ADDRESS(ROW(NOTA[ID]),COLUMN(NOTA[ID]))&amp;":"&amp;ADDRESS(ROW(),COLUMN(NOTA[ID]))),-1)))</f>
        <v>SURYA PRATAMA</v>
      </c>
      <c r="AK338" s="41" t="str">
        <f ca="1">IF(NOTA[[#This Row],[ID_H]]="","",IF(NOTA[[#This Row],[FAKTUR]]="",INDIRECT(ADDRESS(ROW()-1,COLUMN())),NOTA[[#This Row],[FAKTUR]]))</f>
        <v>UNTANA</v>
      </c>
      <c r="AL338" s="38">
        <f ca="1">IF(NOTA[[#This Row],[ID]]="","",COUNTIF(NOTA[ID_H],NOTA[[#This Row],[ID_H]]))</f>
        <v>1</v>
      </c>
      <c r="AM338" s="38">
        <f>IF(NOTA[[#This Row],[TGL.NOTA]]="",IF(NOTA[[#This Row],[SUPPLIER_H]]="","",AM337),MONTH(NOTA[[#This Row],[TGL.NOTA]]))</f>
        <v>2</v>
      </c>
      <c r="AN338" s="38" t="str">
        <f>LOWER(SUBSTITUTE(SUBSTITUTE(SUBSTITUTE(SUBSTITUTE(SUBSTITUTE(SUBSTITUTE(SUBSTITUTE(SUBSTITUTE(SUBSTITUTE(NOTA[NAMA BARANG]," ",),".",""),"-",""),"(",""),")",""),",",""),"/",""),"""",""),"+",""))</f>
        <v>documenttrayeselonsusun3dt03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documenttrayeselonsusun3dt038700000.20.05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documenttrayeselonsusun3dt038700000.20.05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PRATAMAUNTANAF24B00009145334documenttrayeselonsusun3dt03</v>
      </c>
      <c r="AR338" s="38" t="e">
        <f>IF(NOTA[[#This Row],[CONCAT4]]="","",_xlfn.IFNA(MATCH(NOTA[[#This Row],[CONCAT4]],[2]!RAW[CONCAT_H],0),FALSE))</f>
        <v>#REF!</v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65</v>
      </c>
      <c r="E340" s="46"/>
      <c r="F340" s="37" t="s">
        <v>240</v>
      </c>
      <c r="G340" s="37" t="s">
        <v>109</v>
      </c>
      <c r="H340" s="47" t="s">
        <v>462</v>
      </c>
      <c r="I340" s="37"/>
      <c r="J340" s="39">
        <v>45337</v>
      </c>
      <c r="K340" s="37">
        <v>2</v>
      </c>
      <c r="L340" s="37" t="s">
        <v>463</v>
      </c>
      <c r="M340" s="40">
        <v>5</v>
      </c>
      <c r="N340" s="38">
        <v>480</v>
      </c>
      <c r="O340" s="37" t="s">
        <v>110</v>
      </c>
      <c r="P340" s="41">
        <v>26500</v>
      </c>
      <c r="Q340" s="42"/>
      <c r="R340" s="48" t="s">
        <v>248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12720000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12720000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40" s="50">
        <f>IF(OR(NOTA[[#This Row],[QTY]]="",NOTA[[#This Row],[HARGA SATUAN]]="",),"",NOTA[[#This Row],[QTY]]*NOTA[[#This Row],[HARGA SATUAN]])</f>
        <v>12720000</v>
      </c>
      <c r="AI340" s="39">
        <f ca="1">IF(NOTA[ID_H]="","",INDEX(NOTA[TANGGAL],MATCH(,INDIRECT(ADDRESS(ROW(NOTA[TANGGAL]),COLUMN(NOTA[TANGGAL]))&amp;":"&amp;ADDRESS(ROW(),COLUMN(NOTA[TANGGAL]))),-1)))</f>
        <v>45341</v>
      </c>
      <c r="AJ340" s="41" t="str">
        <f ca="1">IF(NOTA[[#This Row],[NAMA BARANG]]="","",INDEX(NOTA[SUPPLIER],MATCH(,INDIRECT(ADDRESS(ROW(NOTA[ID]),COLUMN(NOTA[ID]))&amp;":"&amp;ADDRESS(ROW(),COLUMN(NOTA[ID]))),-1)))</f>
        <v>DUTA BUANA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2</v>
      </c>
      <c r="AM340" s="38">
        <f>IF(NOTA[[#This Row],[TGL.NOTA]]="",IF(NOTA[[#This Row],[SUPPLIER_H]]="","",AM339),MONTH(NOTA[[#This Row],[TGL.NOTA]]))</f>
        <v>2</v>
      </c>
      <c r="AN34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BUANAUNTANAHM/029/02-24H45337ballpentf1190htm03mmhightech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162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96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65</v>
      </c>
      <c r="E341" s="46"/>
      <c r="F341" s="37"/>
      <c r="G341" s="37"/>
      <c r="H341" s="47"/>
      <c r="I341" s="37"/>
      <c r="J341" s="39"/>
      <c r="K341" s="37">
        <v>1</v>
      </c>
      <c r="L341" s="37" t="s">
        <v>464</v>
      </c>
      <c r="M341" s="40">
        <v>3</v>
      </c>
      <c r="N341" s="38">
        <v>288</v>
      </c>
      <c r="O341" s="37" t="s">
        <v>110</v>
      </c>
      <c r="P341" s="41">
        <v>30500</v>
      </c>
      <c r="Q341" s="42"/>
      <c r="R341" s="48" t="s">
        <v>248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8784000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8784000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21504000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41" s="50">
        <f>IF(OR(NOTA[[#This Row],[QTY]]="",NOTA[[#This Row],[HARGA SATUAN]]="",),"",NOTA[[#This Row],[QTY]]*NOTA[[#This Row],[HARGA SATUAN]])</f>
        <v>8784000</v>
      </c>
      <c r="AI341" s="39">
        <f ca="1">IF(NOTA[ID_H]="","",INDEX(NOTA[TANGGAL],MATCH(,INDIRECT(ADDRESS(ROW(NOTA[TANGGAL]),COLUMN(NOTA[TANGGAL]))&amp;":"&amp;ADDRESS(ROW(),COLUMN(NOTA[TANGGAL]))),-1)))</f>
        <v>45341</v>
      </c>
      <c r="AJ341" s="41" t="str">
        <f ca="1">IF(NOTA[[#This Row],[NAMA BARANG]]="","",INDEX(NOTA[SUPPLIER],MATCH(,INDIRECT(ADDRESS(ROW(NOTA[ID]),COLUMN(NOTA[ID]))&amp;":"&amp;ADDRESS(ROW(),COLUMN(NOTA[ID]))),-1)))</f>
        <v>DUTA BUANA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2</v>
      </c>
      <c r="AN34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147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96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DUT_1902_24H-6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66</v>
      </c>
      <c r="E343" s="46"/>
      <c r="F343" s="37" t="s">
        <v>240</v>
      </c>
      <c r="G343" s="37" t="s">
        <v>109</v>
      </c>
      <c r="H343" s="47" t="s">
        <v>465</v>
      </c>
      <c r="I343" s="37"/>
      <c r="J343" s="39">
        <v>45337</v>
      </c>
      <c r="K343" s="37">
        <v>0</v>
      </c>
      <c r="L343" s="37" t="s">
        <v>466</v>
      </c>
      <c r="M343" s="40">
        <v>1</v>
      </c>
      <c r="N343" s="38">
        <v>120</v>
      </c>
      <c r="O343" s="37" t="s">
        <v>114</v>
      </c>
      <c r="P343" s="41">
        <v>20000</v>
      </c>
      <c r="Q343" s="42"/>
      <c r="R343" s="48"/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2400000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2400000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43" s="50">
        <f>IF(OR(NOTA[[#This Row],[QTY]]="",NOTA[[#This Row],[HARGA SATUAN]]="",),"",NOTA[[#This Row],[QTY]]*NOTA[[#This Row],[HARGA SATUAN]])</f>
        <v>2400000</v>
      </c>
      <c r="AI343" s="39">
        <f ca="1">IF(NOTA[ID_H]="","",INDEX(NOTA[TANGGAL],MATCH(,INDIRECT(ADDRESS(ROW(NOTA[TANGGAL]),COLUMN(NOTA[TANGGAL]))&amp;":"&amp;ADDRESS(ROW(),COLUMN(NOTA[TANGGAL]))),-1)))</f>
        <v>45341</v>
      </c>
      <c r="AJ343" s="41" t="str">
        <f ca="1">IF(NOTA[[#This Row],[NAMA BARANG]]="","",INDEX(NOTA[SUPPLIER],MATCH(,INDIRECT(ADDRESS(ROW(NOTA[ID]),COLUMN(NOTA[ID]))&amp;":"&amp;ADDRESS(ROW(),COLUMN(NOTA[ID]))),-1)))</f>
        <v>DUTA BUANA</v>
      </c>
      <c r="AK343" s="41" t="str">
        <f ca="1">IF(NOTA[[#This Row],[ID_H]]="","",IF(NOTA[[#This Row],[FAKTUR]]="",INDIRECT(ADDRESS(ROW()-1,COLUMN())),NOTA[[#This Row],[FAKTUR]]))</f>
        <v>UNTANA</v>
      </c>
      <c r="AL343" s="38">
        <f ca="1">IF(NOTA[[#This Row],[ID]]="","",COUNTIF(NOTA[ID_H],NOTA[[#This Row],[ID_H]]))</f>
        <v>6</v>
      </c>
      <c r="AM343" s="38">
        <f>IF(NOTA[[#This Row],[TGL.NOTA]]="",IF(NOTA[[#This Row],[SUPPLIER_H]]="","",AM342),MONTH(NOTA[[#This Row],[TGL.NOTA]]))</f>
        <v>2</v>
      </c>
      <c r="AN343" s="38" t="str">
        <f>LOWER(SUBSTITUTE(SUBSTITUTE(SUBSTITUTE(SUBSTITUTE(SUBSTITUTE(SUBSTITUTE(SUBSTITUTE(SUBSTITUTE(SUBSTITUTE(NOTA[NAMA BARANG]," ",),".",""),"-",""),"(",""),")",""),",",""),"/",""),"""",""),"+",""))</f>
        <v>penciltf19424pastel_24wrpj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penciltf19424pastel_24wrpj2400000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penciltf19424pastel_24wrpj2400000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BUANAUNTANAHM/030/02-24H45337penciltf19424pastel_24wrpj</v>
      </c>
      <c r="AR343" s="38" t="e">
        <f>IF(NOTA[[#This Row],[CONCAT4]]="","",_xlfn.IFNA(MATCH(NOTA[[#This Row],[CONCAT4]],[2]!RAW[CONCAT_H],0),FALSE))</f>
        <v>#REF!</v>
      </c>
      <c r="AS343" s="38" t="e">
        <f>IF(NOTA[[#This Row],[CONCAT1]]="","",MATCH(NOTA[[#This Row],[CONCAT1]],[3]!db[NB NOTA_C],0))</f>
        <v>#N/A</v>
      </c>
      <c r="AT343" s="38" t="str">
        <f>IF(NOTA[[#This Row],[QTY/ CTN]]="","",TRUE)</f>
        <v/>
      </c>
      <c r="AU343" s="38" t="e">
        <f ca="1">IF(NOTA[[#This Row],[ID_H]]="","",IF(NOTA[[#This Row],[Column3]]=TRUE,NOTA[[#This Row],[QTY/ CTN]],INDEX([3]!db[QTY/ CTN],NOTA[[#This Row],[//DB]])))</f>
        <v>#N/A</v>
      </c>
      <c r="AV3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3" s="38" t="e">
        <f ca="1">IF(NOTA[[#This Row],[ID_H]]="","",MATCH(NOTA[[#This Row],[NB NOTA_C_QTY]],[4]!db[NB NOTA_C_QTY+F],0))</f>
        <v>#N/A</v>
      </c>
      <c r="AX343" s="53" t="e">
        <f ca="1">IF(NOTA[[#This Row],[NB NOTA_C_QTY]]="","",ROW()-2)</f>
        <v>#N/A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66</v>
      </c>
      <c r="E344" s="46"/>
      <c r="F344" s="37"/>
      <c r="G344" s="37"/>
      <c r="H344" s="47"/>
      <c r="I344" s="37"/>
      <c r="J344" s="39"/>
      <c r="K344" s="37">
        <v>1</v>
      </c>
      <c r="L344" s="37" t="s">
        <v>467</v>
      </c>
      <c r="M344" s="40">
        <v>7</v>
      </c>
      <c r="N344" s="38">
        <v>504</v>
      </c>
      <c r="O344" s="37" t="s">
        <v>114</v>
      </c>
      <c r="P344" s="41">
        <v>16000</v>
      </c>
      <c r="Q344" s="42"/>
      <c r="R344" s="48"/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8064000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8064000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4" s="50">
        <f>IF(OR(NOTA[[#This Row],[QTY]]="",NOTA[[#This Row],[HARGA SATUAN]]="",),"",NOTA[[#This Row],[QTY]]*NOTA[[#This Row],[HARGA SATUAN]])</f>
        <v>8064000</v>
      </c>
      <c r="AI344" s="39">
        <f ca="1">IF(NOTA[ID_H]="","",INDEX(NOTA[TANGGAL],MATCH(,INDIRECT(ADDRESS(ROW(NOTA[TANGGAL]),COLUMN(NOTA[TANGGAL]))&amp;":"&amp;ADDRESS(ROW(),COLUMN(NOTA[TANGGAL]))),-1)))</f>
        <v>45341</v>
      </c>
      <c r="AJ344" s="41" t="str">
        <f ca="1">IF(NOTA[[#This Row],[NAMA BARANG]]="","",INDEX(NOTA[SUPPLIER],MATCH(,INDIRECT(ADDRESS(ROW(NOTA[ID]),COLUMN(NOTA[ID]))&amp;":"&amp;ADDRESS(ROW(),COLUMN(NOTA[ID]))),-1)))</f>
        <v>DUTA BUANA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>
        <f ca="1">IF(NOTA[[#This Row],[TGL.NOTA]]="",IF(NOTA[[#This Row],[SUPPLIER_H]]="","",AM343),MONTH(NOTA[[#This Row],[TGL.NOTA]]))</f>
        <v>2</v>
      </c>
      <c r="AN344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32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72 SET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66</v>
      </c>
      <c r="E345" s="46"/>
      <c r="F345" s="37"/>
      <c r="G345" s="37"/>
      <c r="H345" s="47"/>
      <c r="I345" s="37"/>
      <c r="J345" s="39"/>
      <c r="K345" s="37">
        <v>1</v>
      </c>
      <c r="L345" s="37" t="s">
        <v>468</v>
      </c>
      <c r="M345" s="40">
        <v>7</v>
      </c>
      <c r="N345" s="38">
        <v>504</v>
      </c>
      <c r="O345" s="37" t="s">
        <v>114</v>
      </c>
      <c r="P345" s="41">
        <v>16000</v>
      </c>
      <c r="Q345" s="42"/>
      <c r="R345" s="48"/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8064000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8064000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5" s="50">
        <f>IF(OR(NOTA[[#This Row],[QTY]]="",NOTA[[#This Row],[HARGA SATUAN]]="",),"",NOTA[[#This Row],[QTY]]*NOTA[[#This Row],[HARGA SATUAN]])</f>
        <v>8064000</v>
      </c>
      <c r="AI345" s="39">
        <f ca="1">IF(NOTA[ID_H]="","",INDEX(NOTA[TANGGAL],MATCH(,INDIRECT(ADDRESS(ROW(NOTA[TANGGAL]),COLUMN(NOTA[TANGGAL]))&amp;":"&amp;ADDRESS(ROW(),COLUMN(NOTA[TANGGAL]))),-1)))</f>
        <v>45341</v>
      </c>
      <c r="AJ345" s="41" t="str">
        <f ca="1">IF(NOTA[[#This Row],[NAMA BARANG]]="","",INDEX(NOTA[SUPPLIER],MATCH(,INDIRECT(ADDRESS(ROW(NOTA[ID]),COLUMN(NOTA[ID]))&amp;":"&amp;ADDRESS(ROW(),COLUMN(NOTA[ID]))),-1)))</f>
        <v>DUTA BUANA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2</v>
      </c>
      <c r="AN345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33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72 SET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66</v>
      </c>
      <c r="E346" s="46"/>
      <c r="F346" s="37"/>
      <c r="G346" s="37"/>
      <c r="H346" s="47"/>
      <c r="I346" s="37"/>
      <c r="J346" s="39"/>
      <c r="K346" s="37">
        <v>1</v>
      </c>
      <c r="L346" s="37" t="s">
        <v>469</v>
      </c>
      <c r="M346" s="40">
        <v>6</v>
      </c>
      <c r="N346" s="38">
        <v>432</v>
      </c>
      <c r="O346" s="37" t="s">
        <v>114</v>
      </c>
      <c r="P346" s="41">
        <v>16000</v>
      </c>
      <c r="Q346" s="42"/>
      <c r="R346" s="48"/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6912000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6912000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6" s="50">
        <f>IF(OR(NOTA[[#This Row],[QTY]]="",NOTA[[#This Row],[HARGA SATUAN]]="",),"",NOTA[[#This Row],[QTY]]*NOTA[[#This Row],[HARGA SATUAN]])</f>
        <v>6912000</v>
      </c>
      <c r="AI346" s="39">
        <f ca="1">IF(NOTA[ID_H]="","",INDEX(NOTA[TANGGAL],MATCH(,INDIRECT(ADDRESS(ROW(NOTA[TANGGAL]),COLUMN(NOTA[TANGGAL]))&amp;":"&amp;ADDRESS(ROW(),COLUMN(NOTA[TANGGAL]))),-1)))</f>
        <v>45341</v>
      </c>
      <c r="AJ346" s="41" t="str">
        <f ca="1">IF(NOTA[[#This Row],[NAMA BARANG]]="","",INDEX(NOTA[SUPPLIER],MATCH(,INDIRECT(ADDRESS(ROW(NOTA[ID]),COLUMN(NOTA[ID]))&amp;":"&amp;ADDRESS(ROW(),COLUMN(NOTA[ID]))),-1)))</f>
        <v>DUTA BUANA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2</v>
      </c>
      <c r="AN346" s="38" t="str">
        <f>LOWER(SUBSTITUTE(SUBSTITUTE(SUBSTITUTE(SUBSTITUTE(SUBSTITUTE(SUBSTITUTE(SUBSTITUTE(SUBSTITUTE(SUBSTITUTE(NOTA[NAMA BARANG]," ",),".",""),"-",""),"(",""),")",""),",",""),"/",""),"""",""),"+",""))</f>
        <v>acryliccolourtfac006m12x6mlmetallic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e">
        <f>IF(NOTA[[#This Row],[CONCAT1]]="","",MATCH(NOTA[[#This Row],[CONCAT1]],[3]!db[NB NOTA_C],0))</f>
        <v>#N/A</v>
      </c>
      <c r="AT346" s="38" t="str">
        <f>IF(NOTA[[#This Row],[QTY/ CTN]]="","",TRUE)</f>
        <v/>
      </c>
      <c r="AU346" s="38" t="e">
        <f ca="1">IF(NOTA[[#This Row],[ID_H]]="","",IF(NOTA[[#This Row],[Column3]]=TRUE,NOTA[[#This Row],[QTY/ CTN]],INDEX([3]!db[QTY/ CTN],NOTA[[#This Row],[//DB]])))</f>
        <v>#N/A</v>
      </c>
      <c r="AV3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6" s="38" t="e">
        <f ca="1">IF(NOTA[[#This Row],[ID_H]]="","",MATCH(NOTA[[#This Row],[NB NOTA_C_QTY]],[4]!db[NB NOTA_C_QTY+F],0))</f>
        <v>#N/A</v>
      </c>
      <c r="AX346" s="53" t="e">
        <f ca="1">IF(NOTA[[#This Row],[NB NOTA_C_QTY]]="","",ROW()-2)</f>
        <v>#N/A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66</v>
      </c>
      <c r="E347" s="46"/>
      <c r="F347" s="37"/>
      <c r="G347" s="37"/>
      <c r="H347" s="47"/>
      <c r="I347" s="37"/>
      <c r="J347" s="39"/>
      <c r="K347" s="37">
        <v>1</v>
      </c>
      <c r="L347" s="37" t="s">
        <v>470</v>
      </c>
      <c r="M347" s="40">
        <v>5</v>
      </c>
      <c r="N347" s="38">
        <v>300</v>
      </c>
      <c r="O347" s="37" t="s">
        <v>114</v>
      </c>
      <c r="P347" s="41">
        <v>20500</v>
      </c>
      <c r="Q347" s="42"/>
      <c r="R347" s="48"/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6150000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6150000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47" s="50">
        <f>IF(OR(NOTA[[#This Row],[QTY]]="",NOTA[[#This Row],[HARGA SATUAN]]="",),"",NOTA[[#This Row],[QTY]]*NOTA[[#This Row],[HARGA SATUAN]])</f>
        <v>6150000</v>
      </c>
      <c r="AI347" s="39">
        <f ca="1">IF(NOTA[ID_H]="","",INDEX(NOTA[TANGGAL],MATCH(,INDIRECT(ADDRESS(ROW(NOTA[TANGGAL]),COLUMN(NOTA[TANGGAL]))&amp;":"&amp;ADDRESS(ROW(),COLUMN(NOTA[TANGGAL]))),-1)))</f>
        <v>45341</v>
      </c>
      <c r="AJ347" s="41" t="str">
        <f ca="1">IF(NOTA[[#This Row],[NAMA BARANG]]="","",INDEX(NOTA[SUPPLIER],MATCH(,INDIRECT(ADDRESS(ROW(NOTA[ID]),COLUMN(NOTA[ID]))&amp;":"&amp;ADDRESS(ROW(),COLUMN(NOTA[ID]))),-1)))</f>
        <v>DUTA BUANA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2</v>
      </c>
      <c r="AN347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29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60 SET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66</v>
      </c>
      <c r="E348" s="46"/>
      <c r="F348" s="37"/>
      <c r="G348" s="37"/>
      <c r="H348" s="47"/>
      <c r="I348" s="37"/>
      <c r="J348" s="39"/>
      <c r="K348" s="37">
        <v>0</v>
      </c>
      <c r="L348" s="37" t="s">
        <v>471</v>
      </c>
      <c r="M348" s="40">
        <v>1</v>
      </c>
      <c r="N348" s="38">
        <v>144</v>
      </c>
      <c r="O348" s="37" t="s">
        <v>110</v>
      </c>
      <c r="P348" s="41"/>
      <c r="Q348" s="42"/>
      <c r="R348" s="48"/>
      <c r="S348" s="49"/>
      <c r="T348" s="44"/>
      <c r="U348" s="44"/>
      <c r="V348" s="50">
        <v>947700</v>
      </c>
      <c r="W348" s="45" t="s">
        <v>364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947700</v>
      </c>
      <c r="AF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30642300</v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45341</v>
      </c>
      <c r="AJ348" s="41" t="str">
        <f ca="1">IF(NOTA[[#This Row],[NAMA BARANG]]="","",INDEX(NOTA[SUPPLIER],MATCH(,INDIRECT(ADDRESS(ROW(NOTA[ID]),COLUMN(NOTA[ID]))&amp;":"&amp;ADDRESS(ROW(),COLUMN(NOTA[ID]))),-1)))</f>
        <v>DUTA BUANA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2</v>
      </c>
      <c r="AN348" s="38" t="str">
        <f>LOWER(SUBSTITUTE(SUBSTITUTE(SUBSTITUTE(SUBSTITUTE(SUBSTITUTE(SUBSTITUTE(SUBSTITUTE(SUBSTITUTE(SUBSTITUTE(NOTA[NAMA BARANG]," ",),".",""),"-",""),"(",""),")",""),",",""),"/",""),"""",""),"+",""))</f>
        <v>ballpenpromosi891aubonus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ballpenpromosi891aubonus0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ballpenpromosi891aubonus0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e">
        <f>IF(NOTA[[#This Row],[CONCAT1]]="","",MATCH(NOTA[[#This Row],[CONCAT1]],[3]!db[NB NOTA_C],0))</f>
        <v>#N/A</v>
      </c>
      <c r="AT348" s="38" t="str">
        <f>IF(NOTA[[#This Row],[QTY/ CTN]]="","",TRUE)</f>
        <v/>
      </c>
      <c r="AU348" s="38" t="e">
        <f ca="1">IF(NOTA[[#This Row],[ID_H]]="","",IF(NOTA[[#This Row],[Column3]]=TRUE,NOTA[[#This Row],[QTY/ CTN]],INDEX([3]!db[QTY/ CTN],NOTA[[#This Row],[//DB]])))</f>
        <v>#N/A</v>
      </c>
      <c r="AV3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8" s="38" t="e">
        <f ca="1">IF(NOTA[[#This Row],[ID_H]]="","",MATCH(NOTA[[#This Row],[NB NOTA_C_QTY]],[4]!db[NB NOTA_C_QTY+F],0))</f>
        <v>#N/A</v>
      </c>
      <c r="AX348" s="53" t="e">
        <f ca="1">IF(NOTA[[#This Row],[NB NOTA_C_QTY]]="","",ROW()-2)</f>
        <v>#N/A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GUN_2102_049-3</v>
      </c>
      <c r="C350" s="38" t="e">
        <f ca="1">IF(NOTA[[#This Row],[ID_P]]="","",MATCH(NOTA[[#This Row],[ID_P]],[1]!B_MSK[N_ID],0))</f>
        <v>#REF!</v>
      </c>
      <c r="D350" s="38">
        <f ca="1">IF(NOTA[[#This Row],[NAMA BARANG]]="","",INDEX(NOTA[ID],MATCH(,INDIRECT(ADDRESS(ROW(NOTA[ID]),COLUMN(NOTA[ID]))&amp;":"&amp;ADDRESS(ROW(),COLUMN(NOTA[ID]))),-1)))</f>
        <v>67</v>
      </c>
      <c r="E350" s="46">
        <v>45343</v>
      </c>
      <c r="F350" s="37" t="s">
        <v>137</v>
      </c>
      <c r="G350" s="37" t="s">
        <v>109</v>
      </c>
      <c r="H350" s="47" t="s">
        <v>472</v>
      </c>
      <c r="I350" s="37"/>
      <c r="J350" s="39">
        <v>45335</v>
      </c>
      <c r="K350" s="37">
        <v>0</v>
      </c>
      <c r="L350" s="37" t="s">
        <v>473</v>
      </c>
      <c r="M350" s="40">
        <v>3</v>
      </c>
      <c r="N350" s="38">
        <v>180</v>
      </c>
      <c r="O350" s="37" t="s">
        <v>110</v>
      </c>
      <c r="P350" s="41">
        <v>49200</v>
      </c>
      <c r="Q350" s="42"/>
      <c r="R350" s="48"/>
      <c r="S350" s="49">
        <v>0.05</v>
      </c>
      <c r="T350" s="44">
        <v>0.1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8856000</v>
      </c>
      <c r="Y350" s="50">
        <f>IF(NOTA[[#This Row],[JUMLAH]]="","",NOTA[[#This Row],[JUMLAH]]*NOTA[[#This Row],[DISC 1]])</f>
        <v>442800</v>
      </c>
      <c r="Z350" s="50">
        <f>IF(NOTA[[#This Row],[JUMLAH]]="","",(NOTA[[#This Row],[JUMLAH]]-NOTA[[#This Row],[DISC 1-]])*NOTA[[#This Row],[DISC 2]])</f>
        <v>841320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1284120</v>
      </c>
      <c r="AC350" s="50">
        <f>IF(NOTA[[#This Row],[JUMLAH]]="","",NOTA[[#This Row],[JUMLAH]]-NOTA[[#This Row],[DISC]])</f>
        <v>7571880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50" s="50">
        <f>IF(OR(NOTA[[#This Row],[QTY]]="",NOTA[[#This Row],[HARGA SATUAN]]="",),"",NOTA[[#This Row],[QTY]]*NOTA[[#This Row],[HARGA SATUAN]])</f>
        <v>8856000</v>
      </c>
      <c r="AI350" s="39">
        <f ca="1">IF(NOTA[ID_H]="","",INDEX(NOTA[TANGGAL],MATCH(,INDIRECT(ADDRESS(ROW(NOTA[TANGGAL]),COLUMN(NOTA[TANGGAL]))&amp;":"&amp;ADDRESS(ROW(),COLUMN(NOTA[TANGGAL]))),-1)))</f>
        <v>45343</v>
      </c>
      <c r="AJ350" s="41" t="str">
        <f ca="1">IF(NOTA[[#This Row],[NAMA BARANG]]="","",INDEX(NOTA[SUPPLIER],MATCH(,INDIRECT(ADDRESS(ROW(NOTA[ID]),COLUMN(NOTA[ID]))&amp;":"&amp;ADDRESS(ROW(),COLUMN(NOTA[ID]))),-1)))</f>
        <v>GUNINDO</v>
      </c>
      <c r="AK350" s="41" t="str">
        <f ca="1">IF(NOTA[[#This Row],[ID_H]]="","",IF(NOTA[[#This Row],[FAKTUR]]="",INDIRECT(ADDRESS(ROW()-1,COLUMN())),NOTA[[#This Row],[FAKTUR]]))</f>
        <v>UNTANA</v>
      </c>
      <c r="AL350" s="38">
        <f ca="1">IF(NOTA[[#This Row],[ID]]="","",COUNTIF(NOTA[ID_H],NOTA[[#This Row],[ID_H]]))</f>
        <v>3</v>
      </c>
      <c r="AM350" s="38">
        <f>IF(NOTA[[#This Row],[TGL.NOTA]]="",IF(NOTA[[#This Row],[SUPPLIER_H]]="","",AM349),MONTH(NOTA[[#This Row],[TGL.NOTA]]))</f>
        <v>2</v>
      </c>
      <c r="AN350" s="38" t="str">
        <f>LOWER(SUBSTITUTE(SUBSTITUTE(SUBSTITUTE(SUBSTITUTE(SUBSTITUTE(SUBSTITUTE(SUBSTITUTE(SUBSTITUTE(SUBSTITUTE(NOTA[NAMA BARANG]," ",),".",""),"-",""),"(",""),")",""),",",""),"/",""),"""",""),"+",""))</f>
        <v>ossgunindo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GUNINDOUNTANA240204945335ossgunindo</v>
      </c>
      <c r="AR350" s="38" t="e">
        <f>IF(NOTA[[#This Row],[CONCAT4]]="","",_xlfn.IFNA(MATCH(NOTA[[#This Row],[CONCAT4]],[2]!RAW[CONCAT_H],0),FALSE))</f>
        <v>#REF!</v>
      </c>
      <c r="AS350" s="38">
        <f>IF(NOTA[[#This Row],[CONCAT1]]="","",MATCH(NOTA[[#This Row],[CONCAT1]],[3]!db[NB NOTA_C],0))</f>
        <v>2210</v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67</v>
      </c>
      <c r="E351" s="46"/>
      <c r="F351" s="37"/>
      <c r="G351" s="37"/>
      <c r="H351" s="47"/>
      <c r="I351" s="37"/>
      <c r="J351" s="39"/>
      <c r="K351" s="37">
        <v>0</v>
      </c>
      <c r="L351" s="37" t="s">
        <v>474</v>
      </c>
      <c r="M351" s="40">
        <v>1</v>
      </c>
      <c r="N351" s="38">
        <v>60</v>
      </c>
      <c r="O351" s="37" t="s">
        <v>110</v>
      </c>
      <c r="P351" s="41">
        <v>57000</v>
      </c>
      <c r="Q351" s="42"/>
      <c r="R351" s="48"/>
      <c r="S351" s="49">
        <v>0.05</v>
      </c>
      <c r="T351" s="44">
        <v>0.1</v>
      </c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3420000</v>
      </c>
      <c r="Y351" s="50">
        <f>IF(NOTA[[#This Row],[JUMLAH]]="","",NOTA[[#This Row],[JUMLAH]]*NOTA[[#This Row],[DISC 1]])</f>
        <v>171000</v>
      </c>
      <c r="Z351" s="50">
        <f>IF(NOTA[[#This Row],[JUMLAH]]="","",(NOTA[[#This Row],[JUMLAH]]-NOTA[[#This Row],[DISC 1-]])*NOTA[[#This Row],[DISC 2]])</f>
        <v>324900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495900</v>
      </c>
      <c r="AC351" s="50">
        <f>IF(NOTA[[#This Row],[JUMLAH]]="","",NOTA[[#This Row],[JUMLAH]]-NOTA[[#This Row],[DISC]])</f>
        <v>2924100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351" s="50">
        <f>IF(OR(NOTA[[#This Row],[QTY]]="",NOTA[[#This Row],[HARGA SATUAN]]="",),"",NOTA[[#This Row],[QTY]]*NOTA[[#This Row],[HARGA SATUAN]])</f>
        <v>3420000</v>
      </c>
      <c r="AI351" s="39">
        <f ca="1">IF(NOTA[ID_H]="","",INDEX(NOTA[TANGGAL],MATCH(,INDIRECT(ADDRESS(ROW(NOTA[TANGGAL]),COLUMN(NOTA[TANGGAL]))&amp;":"&amp;ADDRESS(ROW(),COLUMN(NOTA[TANGGAL]))),-1)))</f>
        <v>45343</v>
      </c>
      <c r="AJ351" s="41" t="str">
        <f ca="1">IF(NOTA[[#This Row],[NAMA BARANG]]="","",INDEX(NOTA[SUPPLIER],MATCH(,INDIRECT(ADDRESS(ROW(NOTA[ID]),COLUMN(NOTA[ID]))&amp;":"&amp;ADDRESS(ROW(),COLUMN(NOTA[ID]))),-1)))</f>
        <v>GUNINDO</v>
      </c>
      <c r="AK351" s="41" t="str">
        <f ca="1">IF(NOTA[[#This Row],[ID_H]]="","",IF(NOTA[[#This Row],[FAKTUR]]="",INDIRECT(ADDRESS(ROW()-1,COLUMN())),NOTA[[#This Row],[FAKTUR]]))</f>
        <v>UNTANA</v>
      </c>
      <c r="AL351" s="38" t="str">
        <f ca="1">IF(NOTA[[#This Row],[ID]]="","",COUNTIF(NOTA[ID_H],NOTA[[#This Row],[ID_H]]))</f>
        <v/>
      </c>
      <c r="AM351" s="38">
        <f ca="1">IF(NOTA[[#This Row],[TGL.NOTA]]="",IF(NOTA[[#This Row],[SUPPLIER_H]]="","",AM350),MONTH(NOTA[[#This Row],[TGL.NOTA]]))</f>
        <v>2</v>
      </c>
      <c r="AN351" s="38" t="str">
        <f>LOWER(SUBSTITUTE(SUBSTITUTE(SUBSTITUTE(SUBSTITUTE(SUBSTITUTE(SUBSTITUTE(SUBSTITUTE(SUBSTITUTE(SUBSTITUTE(NOTA[NAMA BARANG]," ",),".",""),"-",""),"(",""),")",""),",",""),"/",""),"""",""),"+",""))</f>
        <v>ommgunindo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>
        <f>IF(NOTA[[#This Row],[CONCAT1]]="","",MATCH(NOTA[[#This Row],[CONCAT1]],[3]!db[NB NOTA_C],0))</f>
        <v>2196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60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67</v>
      </c>
      <c r="E352" s="46"/>
      <c r="F352" s="37"/>
      <c r="G352" s="37"/>
      <c r="H352" s="47"/>
      <c r="I352" s="39"/>
      <c r="J352" s="39"/>
      <c r="K352" s="37">
        <v>0</v>
      </c>
      <c r="L352" s="37" t="s">
        <v>138</v>
      </c>
      <c r="M352" s="40">
        <v>2</v>
      </c>
      <c r="N352" s="38">
        <v>60</v>
      </c>
      <c r="O352" s="37" t="s">
        <v>110</v>
      </c>
      <c r="P352" s="41">
        <v>70000</v>
      </c>
      <c r="Q352" s="42"/>
      <c r="R352" s="48"/>
      <c r="S352" s="49">
        <v>0.05</v>
      </c>
      <c r="T352" s="44">
        <v>0.1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4200000</v>
      </c>
      <c r="Y352" s="50">
        <f>IF(NOTA[[#This Row],[JUMLAH]]="","",NOTA[[#This Row],[JUMLAH]]*NOTA[[#This Row],[DISC 1]])</f>
        <v>210000</v>
      </c>
      <c r="Z352" s="50">
        <f>IF(NOTA[[#This Row],[JUMLAH]]="","",(NOTA[[#This Row],[JUMLAH]]-NOTA[[#This Row],[DISC 1-]])*NOTA[[#This Row],[DISC 2]])</f>
        <v>399000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609000</v>
      </c>
      <c r="AC352" s="50">
        <f>IF(NOTA[[#This Row],[JUMLAH]]="","",NOTA[[#This Row],[JUMLAH]]-NOTA[[#This Row],[DISC]])</f>
        <v>3591000</v>
      </c>
      <c r="AD352" s="50"/>
      <c r="AE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2389020</v>
      </c>
      <c r="AF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14086980</v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52" s="50">
        <f>IF(OR(NOTA[[#This Row],[QTY]]="",NOTA[[#This Row],[HARGA SATUAN]]="",),"",NOTA[[#This Row],[QTY]]*NOTA[[#This Row],[HARGA SATUAN]])</f>
        <v>4200000</v>
      </c>
      <c r="AI352" s="39">
        <f ca="1">IF(NOTA[ID_H]="","",INDEX(NOTA[TANGGAL],MATCH(,INDIRECT(ADDRESS(ROW(NOTA[TANGGAL]),COLUMN(NOTA[TANGGAL]))&amp;":"&amp;ADDRESS(ROW(),COLUMN(NOTA[TANGGAL]))),-1)))</f>
        <v>45343</v>
      </c>
      <c r="AJ352" s="41" t="str">
        <f ca="1">IF(NOTA[[#This Row],[NAMA BARANG]]="","",INDEX(NOTA[SUPPLIER],MATCH(,INDIRECT(ADDRESS(ROW(NOTA[ID]),COLUMN(NOTA[ID]))&amp;":"&amp;ADDRESS(ROW(),COLUMN(NOTA[ID]))),-1)))</f>
        <v>GUNINDO</v>
      </c>
      <c r="AK352" s="41" t="str">
        <f ca="1">IF(NOTA[[#This Row],[ID_H]]="","",IF(NOTA[[#This Row],[FAKTUR]]="",INDIRECT(ADDRESS(ROW()-1,COLUMN())),NOTA[[#This Row],[FAKTUR]]))</f>
        <v>UNTANA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2</v>
      </c>
      <c r="AN352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2193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30 LSN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DBS_2102_724-1</v>
      </c>
      <c r="C354" s="38" t="e">
        <f ca="1">IF(NOTA[[#This Row],[ID_P]]="","",MATCH(NOTA[[#This Row],[ID_P]],[1]!B_MSK[N_ID],0))</f>
        <v>#REF!</v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 t="s">
        <v>475</v>
      </c>
      <c r="G354" s="37" t="s">
        <v>109</v>
      </c>
      <c r="H354" s="47" t="s">
        <v>476</v>
      </c>
      <c r="I354" s="37"/>
      <c r="J354" s="39">
        <v>45339</v>
      </c>
      <c r="K354" s="37">
        <v>3</v>
      </c>
      <c r="L354" s="37" t="s">
        <v>358</v>
      </c>
      <c r="M354" s="40">
        <v>4</v>
      </c>
      <c r="N354" s="38">
        <v>384</v>
      </c>
      <c r="O354" s="37" t="s">
        <v>110</v>
      </c>
      <c r="P354" s="41">
        <v>29000</v>
      </c>
      <c r="Q354" s="42"/>
      <c r="R354" s="48" t="s">
        <v>248</v>
      </c>
      <c r="S354" s="49"/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11136000</v>
      </c>
      <c r="Y354" s="50">
        <f>IF(NOTA[[#This Row],[JUMLAH]]="","",NOTA[[#This Row],[JUMLAH]]*NOTA[[#This Row],[DISC 1]])</f>
        <v>0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0</v>
      </c>
      <c r="AC354" s="50">
        <f>IF(NOTA[[#This Row],[JUMLAH]]="","",NOTA[[#This Row],[JUMLAH]]-NOTA[[#This Row],[DISC]])</f>
        <v>11136000</v>
      </c>
      <c r="AD354" s="50"/>
      <c r="AE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11136000</v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54" s="50">
        <f>IF(OR(NOTA[[#This Row],[QTY]]="",NOTA[[#This Row],[HARGA SATUAN]]="",),"",NOTA[[#This Row],[QTY]]*NOTA[[#This Row],[HARGA SATUAN]])</f>
        <v>11136000</v>
      </c>
      <c r="AI354" s="39">
        <f ca="1">IF(NOTA[ID_H]="","",INDEX(NOTA[TANGGAL],MATCH(,INDIRECT(ADDRESS(ROW(NOTA[TANGGAL]),COLUMN(NOTA[TANGGAL]))&amp;":"&amp;ADDRESS(ROW(),COLUMN(NOTA[TANGGAL]))),-1)))</f>
        <v>45343</v>
      </c>
      <c r="AJ354" s="41" t="str">
        <f ca="1">IF(NOTA[[#This Row],[NAMA BARANG]]="","",INDEX(NOTA[SUPPLIER],MATCH(,INDIRECT(ADDRESS(ROW(NOTA[ID]),COLUMN(NOTA[ID]))&amp;":"&amp;ADDRESS(ROW(),COLUMN(NOTA[ID]))),-1)))</f>
        <v>DB STATIONERY</v>
      </c>
      <c r="AK354" s="41" t="str">
        <f ca="1">IF(NOTA[[#This Row],[ID_H]]="","",IF(NOTA[[#This Row],[FAKTUR]]="",INDIRECT(ADDRESS(ROW()-1,COLUMN())),NOTA[[#This Row],[FAKTUR]]))</f>
        <v>UNTANA</v>
      </c>
      <c r="AL354" s="38">
        <f ca="1">IF(NOTA[[#This Row],[ID]]="","",COUNTIF(NOTA[ID_H],NOTA[[#This Row],[ID_H]]))</f>
        <v>1</v>
      </c>
      <c r="AM354" s="38">
        <f>IF(NOTA[[#This Row],[TGL.NOTA]]="",IF(NOTA[[#This Row],[SUPPLIER_H]]="","",AM353),MONTH(NOTA[[#This Row],[TGL.NOTA]]))</f>
        <v>2</v>
      </c>
      <c r="AN354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STATIONERYUNTANAJUB2072445339mekpensil20tm01800</v>
      </c>
      <c r="AR354" s="38" t="e">
        <f>IF(NOTA[[#This Row],[CONCAT4]]="","",_xlfn.IFNA(MATCH(NOTA[[#This Row],[CONCAT4]],[2]!RAW[CONCAT_H],0),FALSE))</f>
        <v>#REF!</v>
      </c>
      <c r="AS354" s="38">
        <f>IF(NOTA[[#This Row],[CONCAT1]]="","",MATCH(NOTA[[#This Row],[CONCAT1]],[3]!db[NB NOTA_C],0))</f>
        <v>2092</v>
      </c>
      <c r="AT354" s="38" t="b">
        <f>IF(NOTA[[#This Row],[QTY/ CTN]]="","",TRUE)</f>
        <v>1</v>
      </c>
      <c r="AU354" s="38" t="str">
        <f ca="1">IF(NOTA[[#This Row],[ID_H]]="","",IF(NOTA[[#This Row],[Column3]]=TRUE,NOTA[[#This Row],[QTY/ CTN]],INDEX([3]!db[QTY/ CTN],NOTA[[#This Row],[//DB]])))</f>
        <v>96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99J_2102_424-5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69</v>
      </c>
      <c r="E356" s="46"/>
      <c r="F356" s="37" t="s">
        <v>25</v>
      </c>
      <c r="G356" s="37" t="s">
        <v>23</v>
      </c>
      <c r="H356" s="47" t="s">
        <v>477</v>
      </c>
      <c r="I356" s="37"/>
      <c r="J356" s="39">
        <v>45341</v>
      </c>
      <c r="K356" s="37">
        <v>0</v>
      </c>
      <c r="L356" s="37" t="s">
        <v>481</v>
      </c>
      <c r="M356" s="40">
        <v>1</v>
      </c>
      <c r="N356" s="38">
        <v>96</v>
      </c>
      <c r="O356" s="37" t="s">
        <v>110</v>
      </c>
      <c r="P356" s="41">
        <v>37500</v>
      </c>
      <c r="Q356" s="42"/>
      <c r="R356" s="48">
        <v>96</v>
      </c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3600000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3600000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6" s="50">
        <f>IF(OR(NOTA[[#This Row],[QTY]]="",NOTA[[#This Row],[HARGA SATUAN]]="",),"",NOTA[[#This Row],[QTY]]*NOTA[[#This Row],[HARGA SATUAN]])</f>
        <v>3600000</v>
      </c>
      <c r="AI356" s="39">
        <f ca="1">IF(NOTA[ID_H]="","",INDEX(NOTA[TANGGAL],MATCH(,INDIRECT(ADDRESS(ROW(NOTA[TANGGAL]),COLUMN(NOTA[TANGGAL]))&amp;":"&amp;ADDRESS(ROW(),COLUMN(NOTA[TANGGAL]))),-1)))</f>
        <v>45343</v>
      </c>
      <c r="AJ356" s="41" t="str">
        <f ca="1">IF(NOTA[[#This Row],[NAMA BARANG]]="","",INDEX(NOTA[SUPPLIER],MATCH(,INDIRECT(ADDRESS(ROW(NOTA[ID]),COLUMN(NOTA[ID]))&amp;":"&amp;ADDRESS(ROW(),COLUMN(NOTA[ID]))),-1)))</f>
        <v>99 JAYA UTAMA</v>
      </c>
      <c r="AK356" s="41" t="str">
        <f ca="1">IF(NOTA[[#This Row],[ID_H]]="","",IF(NOTA[[#This Row],[FAKTUR]]="",INDIRECT(ADDRESS(ROW()-1,COLUMN())),NOTA[[#This Row],[FAKTUR]]))</f>
        <v>ARTO MORO</v>
      </c>
      <c r="AL356" s="38">
        <f ca="1">IF(NOTA[[#This Row],[ID]]="","",COUNTIF(NOTA[ID_H],NOTA[[#This Row],[ID_H]]))</f>
        <v>5</v>
      </c>
      <c r="AM356" s="38">
        <f>IF(NOTA[[#This Row],[TGL.NOTA]]="",IF(NOTA[[#This Row],[SUPPLIER_H]]="","",AM355),MONTH(NOTA[[#This Row],[TGL.NOTA]]))</f>
        <v>2</v>
      </c>
      <c r="AN356" s="38" t="str">
        <f>LOWER(SUBSTITUTE(SUBSTITUTE(SUBSTITUTE(SUBSTITUTE(SUBSTITUTE(SUBSTITUTE(SUBSTITUTE(SUBSTITUTE(SUBSTITUTE(NOTA[NAMA BARANG]," ",),".",""),"-",""),"(",""),")",""),",",""),"/",""),"""",""),"+",""))</f>
        <v>gelpenweiyadae681hitam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gelpenweiyadae681hitam3600000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gelpenweiyadae681hitam3600000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MOROJUB234/2445341gelpenweiyadae681hitam</v>
      </c>
      <c r="AR356" s="38" t="e">
        <f>IF(NOTA[[#This Row],[CONCAT4]]="","",_xlfn.IFNA(MATCH(NOTA[[#This Row],[CONCAT4]],[2]!RAW[CONCAT_H],0),FALSE))</f>
        <v>#REF!</v>
      </c>
      <c r="AS356" s="38" t="e">
        <f>IF(NOTA[[#This Row],[CONCAT1]]="","",MATCH(NOTA[[#This Row],[CONCAT1]],[3]!db[NB NOTA_C],0))</f>
        <v>#N/A</v>
      </c>
      <c r="AT356" s="38" t="b">
        <f>IF(NOTA[[#This Row],[QTY/ CTN]]="","",TRUE)</f>
        <v>1</v>
      </c>
      <c r="AU356" s="38">
        <f ca="1">IF(NOTA[[#This Row],[ID_H]]="","",IF(NOTA[[#This Row],[Column3]]=TRUE,NOTA[[#This Row],[QTY/ CTN]],INDEX([3]!db[QTY/ CTN],NOTA[[#This Row],[//DB]])))</f>
        <v>96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gelpenweiyadae681hitam96artomoro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69</v>
      </c>
      <c r="E357" s="46"/>
      <c r="F357" s="37"/>
      <c r="G357" s="37"/>
      <c r="H357" s="47"/>
      <c r="I357" s="37"/>
      <c r="J357" s="39"/>
      <c r="K357" s="37">
        <v>0</v>
      </c>
      <c r="L357" s="37" t="s">
        <v>478</v>
      </c>
      <c r="M357" s="40">
        <v>1</v>
      </c>
      <c r="N357" s="38">
        <v>60</v>
      </c>
      <c r="O357" s="37" t="s">
        <v>113</v>
      </c>
      <c r="P357" s="41">
        <v>37500</v>
      </c>
      <c r="Q357" s="42"/>
      <c r="R357" s="48">
        <v>60</v>
      </c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2250000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2250000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57" s="50">
        <f>IF(OR(NOTA[[#This Row],[QTY]]="",NOTA[[#This Row],[HARGA SATUAN]]="",),"",NOTA[[#This Row],[QTY]]*NOTA[[#This Row],[HARGA SATUAN]])</f>
        <v>2250000</v>
      </c>
      <c r="AI357" s="39">
        <f ca="1">IF(NOTA[ID_H]="","",INDEX(NOTA[TANGGAL],MATCH(,INDIRECT(ADDRESS(ROW(NOTA[TANGGAL]),COLUMN(NOTA[TANGGAL]))&amp;":"&amp;ADDRESS(ROW(),COLUMN(NOTA[TANGGAL]))),-1)))</f>
        <v>45343</v>
      </c>
      <c r="AJ357" s="41" t="str">
        <f ca="1">IF(NOTA[[#This Row],[NAMA BARANG]]="","",INDEX(NOTA[SUPPLIER],MATCH(,INDIRECT(ADDRESS(ROW(NOTA[ID]),COLUMN(NOTA[ID]))&amp;":"&amp;ADDRESS(ROW(),COLUMN(NOTA[ID]))),-1)))</f>
        <v>99 JAYA UTAMA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2</v>
      </c>
      <c r="AN357" s="38" t="str">
        <f>LOWER(SUBSTITUTE(SUBSTITUTE(SUBSTITUTE(SUBSTITUTE(SUBSTITUTE(SUBSTITUTE(SUBSTITUTE(SUBSTITUTE(SUBSTITUTE(NOTA[NAMA BARANG]," ",),".",""),"-",""),"(",""),")",""),",",""),"/",""),"""",""),"+",""))</f>
        <v>isigelweiyadae681r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1440</v>
      </c>
      <c r="AT357" s="38" t="b">
        <f>IF(NOTA[[#This Row],[QTY/ CTN]]="","",TRUE)</f>
        <v>1</v>
      </c>
      <c r="AU357" s="38">
        <f ca="1">IF(NOTA[[#This Row],[ID_H]]="","",IF(NOTA[[#This Row],[Column3]]=TRUE,NOTA[[#This Row],[QTY/ CTN]],INDEX([3]!db[QTY/ CTN],NOTA[[#This Row],[//DB]])))</f>
        <v>60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69</v>
      </c>
      <c r="E358" s="46"/>
      <c r="F358" s="37"/>
      <c r="G358" s="37"/>
      <c r="H358" s="47"/>
      <c r="I358" s="37"/>
      <c r="J358" s="39"/>
      <c r="K358" s="37">
        <v>0</v>
      </c>
      <c r="L358" s="37" t="s">
        <v>479</v>
      </c>
      <c r="M358" s="40">
        <v>1</v>
      </c>
      <c r="N358" s="38">
        <v>144</v>
      </c>
      <c r="O358" s="37" t="s">
        <v>110</v>
      </c>
      <c r="P358" s="41">
        <v>27500</v>
      </c>
      <c r="Q358" s="42"/>
      <c r="R358" s="48">
        <v>144</v>
      </c>
      <c r="S358" s="49"/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3960000</v>
      </c>
      <c r="Y358" s="50">
        <f>IF(NOTA[[#This Row],[JUMLAH]]="","",NOTA[[#This Row],[JUMLAH]]*NOTA[[#This Row],[DISC 1]])</f>
        <v>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0</v>
      </c>
      <c r="AC358" s="50">
        <f>IF(NOTA[[#This Row],[JUMLAH]]="","",NOTA[[#This Row],[JUMLAH]]-NOTA[[#This Row],[DISC]])</f>
        <v>3960000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58" s="50">
        <f>IF(OR(NOTA[[#This Row],[QTY]]="",NOTA[[#This Row],[HARGA SATUAN]]="",),"",NOTA[[#This Row],[QTY]]*NOTA[[#This Row],[HARGA SATUAN]])</f>
        <v>3960000</v>
      </c>
      <c r="AI358" s="39">
        <f ca="1">IF(NOTA[ID_H]="","",INDEX(NOTA[TANGGAL],MATCH(,INDIRECT(ADDRESS(ROW(NOTA[TANGGAL]),COLUMN(NOTA[TANGGAL]))&amp;":"&amp;ADDRESS(ROW(),COLUMN(NOTA[TANGGAL]))),-1)))</f>
        <v>45343</v>
      </c>
      <c r="AJ358" s="41" t="str">
        <f ca="1">IF(NOTA[[#This Row],[NAMA BARANG]]="","",INDEX(NOTA[SUPPLIER],MATCH(,INDIRECT(ADDRESS(ROW(NOTA[ID]),COLUMN(NOTA[ID]))&amp;":"&amp;ADDRESS(ROW(),COLUMN(NOTA[ID]))),-1)))</f>
        <v>99 JAYA UTAMA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2</v>
      </c>
      <c r="AN358" s="3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1125</v>
      </c>
      <c r="AT358" s="38" t="b">
        <f>IF(NOTA[[#This Row],[QTY/ CTN]]="","",TRUE)</f>
        <v>1</v>
      </c>
      <c r="AU358" s="38">
        <f ca="1">IF(NOTA[[#This Row],[ID_H]]="","",IF(NOTA[[#This Row],[Column3]]=TRUE,NOTA[[#This Row],[QTY/ CTN]],INDEX([3]!db[QTY/ CTN],NOTA[[#This Row],[//DB]])))</f>
        <v>144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geltechjobwritetg322b144artomoro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69</v>
      </c>
      <c r="E359" s="46"/>
      <c r="F359" s="37"/>
      <c r="G359" s="37"/>
      <c r="H359" s="47"/>
      <c r="I359" s="37"/>
      <c r="J359" s="39"/>
      <c r="K359" s="37">
        <v>0</v>
      </c>
      <c r="L359" s="37" t="s">
        <v>482</v>
      </c>
      <c r="M359" s="40">
        <v>1</v>
      </c>
      <c r="N359" s="38">
        <v>80</v>
      </c>
      <c r="O359" s="37" t="s">
        <v>113</v>
      </c>
      <c r="P359" s="41">
        <v>22500</v>
      </c>
      <c r="Q359" s="42"/>
      <c r="R359" s="48">
        <v>80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1800000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1800000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359" s="50">
        <f>IF(OR(NOTA[[#This Row],[QTY]]="",NOTA[[#This Row],[HARGA SATUAN]]="",),"",NOTA[[#This Row],[QTY]]*NOTA[[#This Row],[HARGA SATUAN]])</f>
        <v>1800000</v>
      </c>
      <c r="AI359" s="39">
        <f ca="1">IF(NOTA[ID_H]="","",INDEX(NOTA[TANGGAL],MATCH(,INDIRECT(ADDRESS(ROW(NOTA[TANGGAL]),COLUMN(NOTA[TANGGAL]))&amp;":"&amp;ADDRESS(ROW(),COLUMN(NOTA[TANGGAL]))),-1)))</f>
        <v>45343</v>
      </c>
      <c r="AJ359" s="41" t="str">
        <f ca="1">IF(NOTA[[#This Row],[NAMA BARANG]]="","",INDEX(NOTA[SUPPLIER],MATCH(,INDIRECT(ADDRESS(ROW(NOTA[ID]),COLUMN(NOTA[ID]))&amp;":"&amp;ADDRESS(ROW(),COLUMN(NOTA[ID]))),-1)))</f>
        <v>99 JAYA UTAMA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2</v>
      </c>
      <c r="AN359" s="38" t="str">
        <f>LOWER(SUBSTITUTE(SUBSTITUTE(SUBSTITUTE(SUBSTITUTE(SUBSTITUTE(SUBSTITUTE(SUBSTITUTE(SUBSTITUTE(SUBSTITUTE(NOTA[NAMA BARANG]," ",),".",""),"-",""),"(",""),")",""),",",""),"/",""),"""",""),"+",""))</f>
        <v>isigeltizo10tg308ar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isigeltizo10tg308ar1800000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isigeltizo10tg308ar1800000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e">
        <f>IF(NOTA[[#This Row],[CONCAT1]]="","",MATCH(NOTA[[#This Row],[CONCAT1]],[3]!db[NB NOTA_C],0))</f>
        <v>#N/A</v>
      </c>
      <c r="AT359" s="38" t="b">
        <f>IF(NOTA[[#This Row],[QTY/ CTN]]="","",TRUE)</f>
        <v>1</v>
      </c>
      <c r="AU359" s="38">
        <f ca="1">IF(NOTA[[#This Row],[ID_H]]="","",IF(NOTA[[#This Row],[Column3]]=TRUE,NOTA[[#This Row],[QTY/ CTN]],INDEX([3]!db[QTY/ CTN],NOTA[[#This Row],[//DB]])))</f>
        <v>80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isigeltizo10tg308ar80artomoro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69</v>
      </c>
      <c r="E360" s="46"/>
      <c r="F360" s="37"/>
      <c r="G360" s="37"/>
      <c r="H360" s="47"/>
      <c r="I360" s="37"/>
      <c r="J360" s="39"/>
      <c r="K360" s="37">
        <v>0</v>
      </c>
      <c r="L360" s="37" t="s">
        <v>480</v>
      </c>
      <c r="M360" s="40">
        <v>1</v>
      </c>
      <c r="N360" s="38">
        <v>96</v>
      </c>
      <c r="O360" s="37" t="s">
        <v>110</v>
      </c>
      <c r="P360" s="41">
        <v>37500</v>
      </c>
      <c r="Q360" s="42"/>
      <c r="R360" s="48">
        <v>96</v>
      </c>
      <c r="S360" s="49"/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3600000</v>
      </c>
      <c r="Y360" s="50">
        <f>IF(NOTA[[#This Row],[JUMLAH]]="","",NOTA[[#This Row],[JUMLAH]]*NOTA[[#This Row],[DISC 1]])</f>
        <v>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0</v>
      </c>
      <c r="AC360" s="50">
        <f>IF(NOTA[[#This Row],[JUMLAH]]="","",NOTA[[#This Row],[JUMLAH]]-NOTA[[#This Row],[DISC]])</f>
        <v>3600000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15210000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60" s="50">
        <f>IF(OR(NOTA[[#This Row],[QTY]]="",NOTA[[#This Row],[HARGA SATUAN]]="",),"",NOTA[[#This Row],[QTY]]*NOTA[[#This Row],[HARGA SATUAN]])</f>
        <v>3600000</v>
      </c>
      <c r="AI360" s="39">
        <f ca="1">IF(NOTA[ID_H]="","",INDEX(NOTA[TANGGAL],MATCH(,INDIRECT(ADDRESS(ROW(NOTA[TANGGAL]),COLUMN(NOTA[TANGGAL]))&amp;":"&amp;ADDRESS(ROW(),COLUMN(NOTA[TANGGAL]))),-1)))</f>
        <v>45343</v>
      </c>
      <c r="AJ360" s="41" t="str">
        <f ca="1">IF(NOTA[[#This Row],[NAMA BARANG]]="","",INDEX(NOTA[SUPPLIER],MATCH(,INDIRECT(ADDRESS(ROW(NOTA[ID]),COLUMN(NOTA[ID]))&amp;":"&amp;ADDRESS(ROW(),COLUMN(NOTA[ID]))),-1)))</f>
        <v>99 JAYA UTAMA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2</v>
      </c>
      <c r="AN360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1113</v>
      </c>
      <c r="AT360" s="38" t="b">
        <f>IF(NOTA[[#This Row],[QTY/ CTN]]="","",TRUE)</f>
        <v>1</v>
      </c>
      <c r="AU360" s="38">
        <f ca="1">IF(NOTA[[#This Row],[ID_H]]="","",IF(NOTA[[#This Row],[Column3]]=TRUE,NOTA[[#This Row],[QTY/ CTN]],INDEX([3]!db[QTY/ CTN],NOTA[[#This Row],[//DB]])))</f>
        <v>96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DBS_2102_524-7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70</v>
      </c>
      <c r="E362" s="46"/>
      <c r="F362" s="37" t="s">
        <v>475</v>
      </c>
      <c r="G362" s="37" t="s">
        <v>109</v>
      </c>
      <c r="H362" s="47" t="s">
        <v>483</v>
      </c>
      <c r="I362" s="37"/>
      <c r="J362" s="39">
        <v>45341</v>
      </c>
      <c r="K362" s="37">
        <v>1</v>
      </c>
      <c r="L362" s="37" t="s">
        <v>484</v>
      </c>
      <c r="M362" s="40">
        <v>3</v>
      </c>
      <c r="N362" s="38">
        <v>540</v>
      </c>
      <c r="O362" s="37" t="s">
        <v>113</v>
      </c>
      <c r="P362" s="41">
        <v>22000</v>
      </c>
      <c r="Q362" s="42"/>
      <c r="R362" s="48">
        <v>180</v>
      </c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11880000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11880000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2" s="50">
        <f>IF(OR(NOTA[[#This Row],[QTY]]="",NOTA[[#This Row],[HARGA SATUAN]]="",),"",NOTA[[#This Row],[QTY]]*NOTA[[#This Row],[HARGA SATUAN]])</f>
        <v>11880000</v>
      </c>
      <c r="AI362" s="39">
        <f ca="1">IF(NOTA[ID_H]="","",INDEX(NOTA[TANGGAL],MATCH(,INDIRECT(ADDRESS(ROW(NOTA[TANGGAL]),COLUMN(NOTA[TANGGAL]))&amp;":"&amp;ADDRESS(ROW(),COLUMN(NOTA[TANGGAL]))),-1)))</f>
        <v>45343</v>
      </c>
      <c r="AJ362" s="41" t="str">
        <f ca="1">IF(NOTA[[#This Row],[NAMA BARANG]]="","",INDEX(NOTA[SUPPLIER],MATCH(,INDIRECT(ADDRESS(ROW(NOTA[ID]),COLUMN(NOTA[ID]))&amp;":"&amp;ADDRESS(ROW(),COLUMN(NOTA[ID]))),-1)))</f>
        <v>DB STATIONERY</v>
      </c>
      <c r="AK362" s="41" t="str">
        <f ca="1">IF(NOTA[[#This Row],[ID_H]]="","",IF(NOTA[[#This Row],[FAKTUR]]="",INDIRECT(ADDRESS(ROW()-1,COLUMN())),NOTA[[#This Row],[FAKTUR]]))</f>
        <v>UNTANA</v>
      </c>
      <c r="AL362" s="38">
        <f ca="1">IF(NOTA[[#This Row],[ID]]="","",COUNTIF(NOTA[ID_H],NOTA[[#This Row],[ID_H]]))</f>
        <v>7</v>
      </c>
      <c r="AM362" s="38">
        <f>IF(NOTA[[#This Row],[TGL.NOTA]]="",IF(NOTA[[#This Row],[SUPPLIER_H]]="","",AM361),MONTH(NOTA[[#This Row],[TGL.NOTA]]))</f>
        <v>2</v>
      </c>
      <c r="AN362" s="38" t="str">
        <f>LOWER(SUBSTITUTE(SUBSTITUTE(SUBSTITUTE(SUBSTITUTE(SUBSTITUTE(SUBSTITUTE(SUBSTITUTE(SUBSTITUTE(SUBSTITUTE(NOTA[NAMA BARANG]," ",),".",""),"-",""),"(",""),")",""),",",""),"/",""),"""",""),"+",""))</f>
        <v>tpbdxlgbd786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tpbdxlgbd7863960000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tpbdxlgbd7863960000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STATIONERYUNTANAJUB235/2445341tpbdxlgbd786</v>
      </c>
      <c r="AR362" s="38" t="e">
        <f>IF(NOTA[[#This Row],[CONCAT4]]="","",_xlfn.IFNA(MATCH(NOTA[[#This Row],[CONCAT4]],[2]!RAW[CONCAT_H],0),FALSE))</f>
        <v>#REF!</v>
      </c>
      <c r="AS362" s="38" t="e">
        <f>IF(NOTA[[#This Row],[CONCAT1]]="","",MATCH(NOTA[[#This Row],[CONCAT1]],[3]!db[NB NOTA_C],0))</f>
        <v>#N/A</v>
      </c>
      <c r="AT362" s="38" t="b">
        <f>IF(NOTA[[#This Row],[QTY/ CTN]]="","",TRUE)</f>
        <v>1</v>
      </c>
      <c r="AU362" s="38">
        <f ca="1">IF(NOTA[[#This Row],[ID_H]]="","",IF(NOTA[[#This Row],[Column3]]=TRUE,NOTA[[#This Row],[QTY/ CTN]],INDEX([3]!db[QTY/ CTN],NOTA[[#This Row],[//DB]])))</f>
        <v>180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tpbdxlgbd786180untana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70</v>
      </c>
      <c r="E363" s="46"/>
      <c r="F363" s="37"/>
      <c r="G363" s="37"/>
      <c r="H363" s="47"/>
      <c r="I363" s="37"/>
      <c r="J363" s="39"/>
      <c r="K363" s="37">
        <v>1</v>
      </c>
      <c r="L363" s="37" t="s">
        <v>485</v>
      </c>
      <c r="M363" s="40">
        <v>3</v>
      </c>
      <c r="N363" s="38">
        <v>540</v>
      </c>
      <c r="O363" s="37" t="s">
        <v>113</v>
      </c>
      <c r="P363" s="41">
        <v>22000</v>
      </c>
      <c r="Q363" s="42"/>
      <c r="R363" s="48">
        <v>180</v>
      </c>
      <c r="S363" s="49"/>
      <c r="T363" s="44"/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11880000</v>
      </c>
      <c r="Y363" s="50">
        <f>IF(NOTA[[#This Row],[JUMLAH]]="","",NOTA[[#This Row],[JUMLAH]]*NOTA[[#This Row],[DISC 1]])</f>
        <v>0</v>
      </c>
      <c r="Z363" s="50">
        <f>IF(NOTA[[#This Row],[JUMLAH]]="","",(NOTA[[#This Row],[JUMLAH]]-NOTA[[#This Row],[DISC 1-]])*NOTA[[#This Row],[DISC 2]])</f>
        <v>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0</v>
      </c>
      <c r="AC363" s="50">
        <f>IF(NOTA[[#This Row],[JUMLAH]]="","",NOTA[[#This Row],[JUMLAH]]-NOTA[[#This Row],[DISC]])</f>
        <v>11880000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3" s="50">
        <f>IF(OR(NOTA[[#This Row],[QTY]]="",NOTA[[#This Row],[HARGA SATUAN]]="",),"",NOTA[[#This Row],[QTY]]*NOTA[[#This Row],[HARGA SATUAN]])</f>
        <v>11880000</v>
      </c>
      <c r="AI363" s="39">
        <f ca="1">IF(NOTA[ID_H]="","",INDEX(NOTA[TANGGAL],MATCH(,INDIRECT(ADDRESS(ROW(NOTA[TANGGAL]),COLUMN(NOTA[TANGGAL]))&amp;":"&amp;ADDRESS(ROW(),COLUMN(NOTA[TANGGAL]))),-1)))</f>
        <v>45343</v>
      </c>
      <c r="AJ363" s="41" t="str">
        <f ca="1">IF(NOTA[[#This Row],[NAMA BARANG]]="","",INDEX(NOTA[SUPPLIER],MATCH(,INDIRECT(ADDRESS(ROW(NOTA[ID]),COLUMN(NOTA[ID]))&amp;":"&amp;ADDRESS(ROW(),COLUMN(NOTA[ID]))),-1)))</f>
        <v>DB STATIONERY</v>
      </c>
      <c r="AK363" s="41" t="str">
        <f ca="1">IF(NOTA[[#This Row],[ID_H]]="","",IF(NOTA[[#This Row],[FAKTUR]]="",INDIRECT(ADDRESS(ROW()-1,COLUMN())),NOTA[[#This Row],[FAKTUR]]))</f>
        <v>UNTANA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2</v>
      </c>
      <c r="AN363" s="38" t="str">
        <f>LOWER(SUBSTITUTE(SUBSTITUTE(SUBSTITUTE(SUBSTITUTE(SUBSTITUTE(SUBSTITUTE(SUBSTITUTE(SUBSTITUTE(SUBSTITUTE(NOTA[NAMA BARANG]," ",),".",""),"-",""),"(",""),")",""),",",""),"/",""),"""",""),"+",""))</f>
        <v>tpbdxlgbd814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tpbdxlgbd8143960000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tpbdxlgbd8143960000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e">
        <f>IF(NOTA[[#This Row],[CONCAT1]]="","",MATCH(NOTA[[#This Row],[CONCAT1]],[3]!db[NB NOTA_C],0))</f>
        <v>#N/A</v>
      </c>
      <c r="AT363" s="38" t="b">
        <f>IF(NOTA[[#This Row],[QTY/ CTN]]="","",TRUE)</f>
        <v>1</v>
      </c>
      <c r="AU363" s="38">
        <f ca="1">IF(NOTA[[#This Row],[ID_H]]="","",IF(NOTA[[#This Row],[Column3]]=TRUE,NOTA[[#This Row],[QTY/ CTN]],INDEX([3]!db[QTY/ CTN],NOTA[[#This Row],[//DB]])))</f>
        <v>180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tpbdxlgbd814180untana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70</v>
      </c>
      <c r="E364" s="46"/>
      <c r="F364" s="37"/>
      <c r="G364" s="37"/>
      <c r="H364" s="47"/>
      <c r="I364" s="37"/>
      <c r="J364" s="39"/>
      <c r="K364" s="37">
        <v>1</v>
      </c>
      <c r="L364" s="37" t="s">
        <v>486</v>
      </c>
      <c r="M364" s="40">
        <v>3</v>
      </c>
      <c r="N364" s="38">
        <v>540</v>
      </c>
      <c r="O364" s="37" t="s">
        <v>113</v>
      </c>
      <c r="P364" s="41">
        <v>15750</v>
      </c>
      <c r="Q364" s="42"/>
      <c r="R364" s="48">
        <v>180</v>
      </c>
      <c r="S364" s="49"/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8505000</v>
      </c>
      <c r="Y364" s="50">
        <f>IF(NOTA[[#This Row],[JUMLAH]]="","",NOTA[[#This Row],[JUMLAH]]*NOTA[[#This Row],[DISC 1]])</f>
        <v>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0</v>
      </c>
      <c r="AC364" s="50">
        <f>IF(NOTA[[#This Row],[JUMLAH]]="","",NOTA[[#This Row],[JUMLAH]]-NOTA[[#This Row],[DISC]])</f>
        <v>8505000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H364" s="50">
        <f>IF(OR(NOTA[[#This Row],[QTY]]="",NOTA[[#This Row],[HARGA SATUAN]]="",),"",NOTA[[#This Row],[QTY]]*NOTA[[#This Row],[HARGA SATUAN]])</f>
        <v>8505000</v>
      </c>
      <c r="AI364" s="39">
        <f ca="1">IF(NOTA[ID_H]="","",INDEX(NOTA[TANGGAL],MATCH(,INDIRECT(ADDRESS(ROW(NOTA[TANGGAL]),COLUMN(NOTA[TANGGAL]))&amp;":"&amp;ADDRESS(ROW(),COLUMN(NOTA[TANGGAL]))),-1)))</f>
        <v>45343</v>
      </c>
      <c r="AJ364" s="41" t="str">
        <f ca="1">IF(NOTA[[#This Row],[NAMA BARANG]]="","",INDEX(NOTA[SUPPLIER],MATCH(,INDIRECT(ADDRESS(ROW(NOTA[ID]),COLUMN(NOTA[ID]))&amp;":"&amp;ADDRESS(ROW(),COLUMN(NOTA[ID]))),-1)))</f>
        <v>DB STATIONERY</v>
      </c>
      <c r="AK364" s="41" t="str">
        <f ca="1">IF(NOTA[[#This Row],[ID_H]]="","",IF(NOTA[[#This Row],[FAKTUR]]="",INDIRECT(ADDRESS(ROW()-1,COLUMN())),NOTA[[#This Row],[FAKTUR]]))</f>
        <v>UNTANA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2</v>
      </c>
      <c r="AN364" s="38" t="str">
        <f>LOWER(SUBSTITUTE(SUBSTITUTE(SUBSTITUTE(SUBSTITUTE(SUBSTITUTE(SUBSTITUTE(SUBSTITUTE(SUBSTITUTE(SUBSTITUTE(NOTA[NAMA BARANG]," ",),".",""),"-",""),"(",""),")",""),",",""),"/",""),"""",""),"+",""))</f>
        <v>tpensilbdxlgbd194b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tpensilbdxlgbd194b2835000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tpensilbdxlgbd194b2835000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e">
        <f>IF(NOTA[[#This Row],[CONCAT1]]="","",MATCH(NOTA[[#This Row],[CONCAT1]],[3]!db[NB NOTA_C],0))</f>
        <v>#N/A</v>
      </c>
      <c r="AT364" s="38" t="b">
        <f>IF(NOTA[[#This Row],[QTY/ CTN]]="","",TRUE)</f>
        <v>1</v>
      </c>
      <c r="AU364" s="38">
        <f ca="1">IF(NOTA[[#This Row],[ID_H]]="","",IF(NOTA[[#This Row],[Column3]]=TRUE,NOTA[[#This Row],[QTY/ CTN]],INDEX([3]!db[QTY/ CTN],NOTA[[#This Row],[//DB]])))</f>
        <v>180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tpensilbdxlgbd194b180untana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70</v>
      </c>
      <c r="E365" s="46"/>
      <c r="F365" s="37"/>
      <c r="G365" s="37"/>
      <c r="H365" s="47"/>
      <c r="I365" s="37"/>
      <c r="J365" s="39"/>
      <c r="K365" s="37">
        <v>1</v>
      </c>
      <c r="L365" s="37" t="s">
        <v>487</v>
      </c>
      <c r="M365" s="40">
        <v>3</v>
      </c>
      <c r="N365" s="38">
        <v>540</v>
      </c>
      <c r="O365" s="37" t="s">
        <v>113</v>
      </c>
      <c r="P365" s="41">
        <v>22500</v>
      </c>
      <c r="Q365" s="42"/>
      <c r="R365" s="48">
        <v>180</v>
      </c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12150000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12150000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65" s="50">
        <f>IF(OR(NOTA[[#This Row],[QTY]]="",NOTA[[#This Row],[HARGA SATUAN]]="",),"",NOTA[[#This Row],[QTY]]*NOTA[[#This Row],[HARGA SATUAN]])</f>
        <v>12150000</v>
      </c>
      <c r="AI365" s="39">
        <f ca="1">IF(NOTA[ID_H]="","",INDEX(NOTA[TANGGAL],MATCH(,INDIRECT(ADDRESS(ROW(NOTA[TANGGAL]),COLUMN(NOTA[TANGGAL]))&amp;":"&amp;ADDRESS(ROW(),COLUMN(NOTA[TANGGAL]))),-1)))</f>
        <v>45343</v>
      </c>
      <c r="AJ365" s="41" t="str">
        <f ca="1">IF(NOTA[[#This Row],[NAMA BARANG]]="","",INDEX(NOTA[SUPPLIER],MATCH(,INDIRECT(ADDRESS(ROW(NOTA[ID]),COLUMN(NOTA[ID]))&amp;":"&amp;ADDRESS(ROW(),COLUMN(NOTA[ID]))),-1)))</f>
        <v>DB STATIONERY</v>
      </c>
      <c r="AK365" s="41" t="str">
        <f ca="1">IF(NOTA[[#This Row],[ID_H]]="","",IF(NOTA[[#This Row],[FAKTUR]]="",INDIRECT(ADDRESS(ROW()-1,COLUMN())),NOTA[[#This Row],[FAKTUR]]))</f>
        <v>UNTANA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2</v>
      </c>
      <c r="AN365" s="38" t="str">
        <f>LOWER(SUBSTITUTE(SUBSTITUTE(SUBSTITUTE(SUBSTITUTE(SUBSTITUTE(SUBSTITUTE(SUBSTITUTE(SUBSTITUTE(SUBSTITUTE(NOTA[NAMA BARANG]," ",),".",""),"-",""),"(",""),")",""),",",""),"/",""),"""",""),"+",""))</f>
        <v>tpbdxlgbd838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tpbdxlgbd8384050000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tpbdxlgbd8384050000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e">
        <f>IF(NOTA[[#This Row],[CONCAT1]]="","",MATCH(NOTA[[#This Row],[CONCAT1]],[3]!db[NB NOTA_C],0))</f>
        <v>#N/A</v>
      </c>
      <c r="AT365" s="38" t="b">
        <f>IF(NOTA[[#This Row],[QTY/ CTN]]="","",TRUE)</f>
        <v>1</v>
      </c>
      <c r="AU365" s="38">
        <f ca="1">IF(NOTA[[#This Row],[ID_H]]="","",IF(NOTA[[#This Row],[Column3]]=TRUE,NOTA[[#This Row],[QTY/ CTN]],INDEX([3]!db[QTY/ CTN],NOTA[[#This Row],[//DB]])))</f>
        <v>180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tpbdxlgbd838180untana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70</v>
      </c>
      <c r="E366" s="46"/>
      <c r="F366" s="37"/>
      <c r="G366" s="37"/>
      <c r="H366" s="47"/>
      <c r="I366" s="37"/>
      <c r="J366" s="39"/>
      <c r="K366" s="37">
        <v>1</v>
      </c>
      <c r="L366" s="37" t="s">
        <v>488</v>
      </c>
      <c r="M366" s="40">
        <v>3</v>
      </c>
      <c r="N366" s="38">
        <v>540</v>
      </c>
      <c r="O366" s="37" t="s">
        <v>113</v>
      </c>
      <c r="P366" s="41">
        <v>24000</v>
      </c>
      <c r="Q366" s="42"/>
      <c r="R366" s="48">
        <v>180</v>
      </c>
      <c r="S366" s="49"/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12960000</v>
      </c>
      <c r="Y366" s="50">
        <f>IF(NOTA[[#This Row],[JUMLAH]]="","",NOTA[[#This Row],[JUMLAH]]*NOTA[[#This Row],[DISC 1]])</f>
        <v>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0</v>
      </c>
      <c r="AC366" s="50">
        <f>IF(NOTA[[#This Row],[JUMLAH]]="","",NOTA[[#This Row],[JUMLAH]]-NOTA[[#This Row],[DISC]])</f>
        <v>12960000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6" s="50">
        <f>IF(OR(NOTA[[#This Row],[QTY]]="",NOTA[[#This Row],[HARGA SATUAN]]="",),"",NOTA[[#This Row],[QTY]]*NOTA[[#This Row],[HARGA SATUAN]])</f>
        <v>12960000</v>
      </c>
      <c r="AI366" s="39">
        <f ca="1">IF(NOTA[ID_H]="","",INDEX(NOTA[TANGGAL],MATCH(,INDIRECT(ADDRESS(ROW(NOTA[TANGGAL]),COLUMN(NOTA[TANGGAL]))&amp;":"&amp;ADDRESS(ROW(),COLUMN(NOTA[TANGGAL]))),-1)))</f>
        <v>45343</v>
      </c>
      <c r="AJ366" s="41" t="str">
        <f ca="1">IF(NOTA[[#This Row],[NAMA BARANG]]="","",INDEX(NOTA[SUPPLIER],MATCH(,INDIRECT(ADDRESS(ROW(NOTA[ID]),COLUMN(NOTA[ID]))&amp;":"&amp;ADDRESS(ROW(),COLUMN(NOTA[ID]))),-1)))</f>
        <v>DB STATIONERY</v>
      </c>
      <c r="AK366" s="41" t="str">
        <f ca="1">IF(NOTA[[#This Row],[ID_H]]="","",IF(NOTA[[#This Row],[FAKTUR]]="",INDIRECT(ADDRESS(ROW()-1,COLUMN())),NOTA[[#This Row],[FAKTUR]]))</f>
        <v>UNTANA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2</v>
      </c>
      <c r="AN366" s="38" t="str">
        <f>LOWER(SUBSTITUTE(SUBSTITUTE(SUBSTITUTE(SUBSTITUTE(SUBSTITUTE(SUBSTITUTE(SUBSTITUTE(SUBSTITUTE(SUBSTITUTE(NOTA[NAMA BARANG]," ",),".",""),"-",""),"(",""),")",""),",",""),"/",""),"""",""),"+",""))</f>
        <v>tpbdxlgbd954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tpbdxlgbd9544320000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tpbdxlgbd9544320000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e">
        <f>IF(NOTA[[#This Row],[CONCAT1]]="","",MATCH(NOTA[[#This Row],[CONCAT1]],[3]!db[NB NOTA_C],0))</f>
        <v>#N/A</v>
      </c>
      <c r="AT366" s="38" t="b">
        <f>IF(NOTA[[#This Row],[QTY/ CTN]]="","",TRUE)</f>
        <v>1</v>
      </c>
      <c r="AU366" s="38">
        <f ca="1">IF(NOTA[[#This Row],[ID_H]]="","",IF(NOTA[[#This Row],[Column3]]=TRUE,NOTA[[#This Row],[QTY/ CTN]],INDEX([3]!db[QTY/ CTN],NOTA[[#This Row],[//DB]])))</f>
        <v>180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tpbdxlgbd954180untana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>
        <v>1</v>
      </c>
      <c r="L367" s="37" t="s">
        <v>489</v>
      </c>
      <c r="M367" s="40">
        <v>3</v>
      </c>
      <c r="N367" s="38">
        <v>540</v>
      </c>
      <c r="O367" s="37" t="s">
        <v>113</v>
      </c>
      <c r="P367" s="41">
        <v>22000</v>
      </c>
      <c r="Q367" s="42"/>
      <c r="R367" s="48">
        <v>180</v>
      </c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11880000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11880000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7" s="50">
        <f>IF(OR(NOTA[[#This Row],[QTY]]="",NOTA[[#This Row],[HARGA SATUAN]]="",),"",NOTA[[#This Row],[QTY]]*NOTA[[#This Row],[HARGA SATUAN]])</f>
        <v>11880000</v>
      </c>
      <c r="AI367" s="39">
        <f ca="1">IF(NOTA[ID_H]="","",INDEX(NOTA[TANGGAL],MATCH(,INDIRECT(ADDRESS(ROW(NOTA[TANGGAL]),COLUMN(NOTA[TANGGAL]))&amp;":"&amp;ADDRESS(ROW(),COLUMN(NOTA[TANGGAL]))),-1)))</f>
        <v>45343</v>
      </c>
      <c r="AJ367" s="41" t="str">
        <f ca="1">IF(NOTA[[#This Row],[NAMA BARANG]]="","",INDEX(NOTA[SUPPLIER],MATCH(,INDIRECT(ADDRESS(ROW(NOTA[ID]),COLUMN(NOTA[ID]))&amp;":"&amp;ADDRESS(ROW(),COLUMN(NOTA[ID]))),-1)))</f>
        <v>DB STATIONERY</v>
      </c>
      <c r="AK367" s="41" t="str">
        <f ca="1">IF(NOTA[[#This Row],[ID_H]]="","",IF(NOTA[[#This Row],[FAKTUR]]="",INDIRECT(ADDRESS(ROW()-1,COLUMN())),NOTA[[#This Row],[FAKTUR]]))</f>
        <v>UNTANA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2</v>
      </c>
      <c r="AN367" s="38" t="str">
        <f>LOWER(SUBSTITUTE(SUBSTITUTE(SUBSTITUTE(SUBSTITUTE(SUBSTITUTE(SUBSTITUTE(SUBSTITUTE(SUBSTITUTE(SUBSTITUTE(NOTA[NAMA BARANG]," ",),".",""),"-",""),"(",""),")",""),",",""),"/",""),"""",""),"+",""))</f>
        <v>tppensilbdxlgbd860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tppensilbdxlgbd8603960000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tppensilbdxlgbd8603960000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e">
        <f>IF(NOTA[[#This Row],[CONCAT1]]="","",MATCH(NOTA[[#This Row],[CONCAT1]],[3]!db[NB NOTA_C],0))</f>
        <v>#N/A</v>
      </c>
      <c r="AT367" s="38" t="b">
        <f>IF(NOTA[[#This Row],[QTY/ CTN]]="","",TRUE)</f>
        <v>1</v>
      </c>
      <c r="AU367" s="38">
        <f ca="1">IF(NOTA[[#This Row],[ID_H]]="","",IF(NOTA[[#This Row],[Column3]]=TRUE,NOTA[[#This Row],[QTY/ CTN]],INDEX([3]!db[QTY/ CTN],NOTA[[#This Row],[//DB]])))</f>
        <v>180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tppensilbdxlgbd860180untana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70</v>
      </c>
      <c r="E368" s="46"/>
      <c r="F368" s="37"/>
      <c r="G368" s="37"/>
      <c r="H368" s="47"/>
      <c r="I368" s="37"/>
      <c r="J368" s="39"/>
      <c r="K368" s="37">
        <v>1</v>
      </c>
      <c r="L368" s="37" t="s">
        <v>490</v>
      </c>
      <c r="M368" s="40">
        <v>3</v>
      </c>
      <c r="N368" s="38">
        <v>540</v>
      </c>
      <c r="O368" s="37" t="s">
        <v>113</v>
      </c>
      <c r="P368" s="41">
        <v>22000</v>
      </c>
      <c r="Q368" s="42"/>
      <c r="R368" s="48">
        <v>180</v>
      </c>
      <c r="S368" s="49"/>
      <c r="T368" s="44"/>
      <c r="U368" s="44"/>
      <c r="V368" s="50">
        <v>2028375</v>
      </c>
      <c r="W368" s="45"/>
      <c r="X368" s="50">
        <f>IF(NOTA[[#This Row],[HARGA/ CTN]]="",NOTA[[#This Row],[JUMLAH_H]],NOTA[[#This Row],[HARGA/ CTN]]*IF(NOTA[[#This Row],[C]]="",0,NOTA[[#This Row],[C]]))</f>
        <v>11880000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11880000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2028375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79106625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8" s="50">
        <f>IF(OR(NOTA[[#This Row],[QTY]]="",NOTA[[#This Row],[HARGA SATUAN]]="",),"",NOTA[[#This Row],[QTY]]*NOTA[[#This Row],[HARGA SATUAN]])</f>
        <v>11880000</v>
      </c>
      <c r="AI368" s="39">
        <f ca="1">IF(NOTA[ID_H]="","",INDEX(NOTA[TANGGAL],MATCH(,INDIRECT(ADDRESS(ROW(NOTA[TANGGAL]),COLUMN(NOTA[TANGGAL]))&amp;":"&amp;ADDRESS(ROW(),COLUMN(NOTA[TANGGAL]))),-1)))</f>
        <v>45343</v>
      </c>
      <c r="AJ368" s="41" t="str">
        <f ca="1">IF(NOTA[[#This Row],[NAMA BARANG]]="","",INDEX(NOTA[SUPPLIER],MATCH(,INDIRECT(ADDRESS(ROW(NOTA[ID]),COLUMN(NOTA[ID]))&amp;":"&amp;ADDRESS(ROW(),COLUMN(NOTA[ID]))),-1)))</f>
        <v>DB STATIONERY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2</v>
      </c>
      <c r="AN368" s="3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3032</v>
      </c>
      <c r="AT368" s="38" t="b">
        <f>IF(NOTA[[#This Row],[QTY/ CTN]]="","",TRUE)</f>
        <v>1</v>
      </c>
      <c r="AU368" s="38">
        <f ca="1">IF(NOTA[[#This Row],[ID_H]]="","",IF(NOTA[[#This Row],[Column3]]=TRUE,NOTA[[#This Row],[QTY/ CTN]],INDEX([3]!db[QTY/ CTN],NOTA[[#This Row],[//DB]])))</f>
        <v>180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DUT_2102_4-H-2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 t="s">
        <v>240</v>
      </c>
      <c r="G370" s="37" t="s">
        <v>109</v>
      </c>
      <c r="H370" s="47" t="s">
        <v>491</v>
      </c>
      <c r="I370" s="37"/>
      <c r="J370" s="39">
        <v>45341</v>
      </c>
      <c r="K370" s="37">
        <v>1</v>
      </c>
      <c r="L370" s="37" t="s">
        <v>492</v>
      </c>
      <c r="M370" s="40">
        <v>3</v>
      </c>
      <c r="N370" s="38">
        <v>180</v>
      </c>
      <c r="O370" s="37" t="s">
        <v>110</v>
      </c>
      <c r="P370" s="41">
        <v>40000</v>
      </c>
      <c r="Q370" s="42"/>
      <c r="R370" s="48">
        <v>60</v>
      </c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7200000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7200000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0" s="50">
        <f>IF(OR(NOTA[[#This Row],[QTY]]="",NOTA[[#This Row],[HARGA SATUAN]]="",),"",NOTA[[#This Row],[QTY]]*NOTA[[#This Row],[HARGA SATUAN]])</f>
        <v>7200000</v>
      </c>
      <c r="AI370" s="39">
        <f ca="1">IF(NOTA[ID_H]="","",INDEX(NOTA[TANGGAL],MATCH(,INDIRECT(ADDRESS(ROW(NOTA[TANGGAL]),COLUMN(NOTA[TANGGAL]))&amp;":"&amp;ADDRESS(ROW(),COLUMN(NOTA[TANGGAL]))),-1)))</f>
        <v>45343</v>
      </c>
      <c r="AJ370" s="41" t="str">
        <f ca="1">IF(NOTA[[#This Row],[NAMA BARANG]]="","",INDEX(NOTA[SUPPLIER],MATCH(,INDIRECT(ADDRESS(ROW(NOTA[ID]),COLUMN(NOTA[ID]))&amp;":"&amp;ADDRESS(ROW(),COLUMN(NOTA[ID]))),-1)))</f>
        <v>DUTA BUANA</v>
      </c>
      <c r="AK370" s="41" t="str">
        <f ca="1">IF(NOTA[[#This Row],[ID_H]]="","",IF(NOTA[[#This Row],[FAKTUR]]="",INDIRECT(ADDRESS(ROW()-1,COLUMN())),NOTA[[#This Row],[FAKTUR]]))</f>
        <v>UNTANA</v>
      </c>
      <c r="AL370" s="38">
        <f ca="1">IF(NOTA[[#This Row],[ID]]="","",COUNTIF(NOTA[ID_H],NOTA[[#This Row],[ID_H]]))</f>
        <v>2</v>
      </c>
      <c r="AM370" s="38">
        <f>IF(NOTA[[#This Row],[TGL.NOTA]]="",IF(NOTA[[#This Row],[SUPPLIER_H]]="","",AM369),MONTH(NOTA[[#This Row],[TGL.NOTA]]))</f>
        <v>2</v>
      </c>
      <c r="AN370" s="38" t="str">
        <f>LOWER(SUBSTITUTE(SUBSTITUTE(SUBSTITUTE(SUBSTITUTE(SUBSTITUTE(SUBSTITUTE(SUBSTITUTE(SUBSTITUTE(SUBSTITUTE(NOTA[NAMA BARANG]," ",),".",""),"-",""),"(",""),")",""),",",""),"/",""),"""",""),"+",""))</f>
        <v>ballpentf20375wr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ballpentf20375wr2400000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ballpentf20375wr2400000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BUANAUNTANAHM/033/02-24-H45341ballpentf20375wr</v>
      </c>
      <c r="AR370" s="38" t="e">
        <f>IF(NOTA[[#This Row],[CONCAT4]]="","",_xlfn.IFNA(MATCH(NOTA[[#This Row],[CONCAT4]],[2]!RAW[CONCAT_H],0),FALSE))</f>
        <v>#REF!</v>
      </c>
      <c r="AS370" s="38" t="e">
        <f>IF(NOTA[[#This Row],[CONCAT1]]="","",MATCH(NOTA[[#This Row],[CONCAT1]],[3]!db[NB NOTA_C],0))</f>
        <v>#N/A</v>
      </c>
      <c r="AT370" s="38" t="b">
        <f>IF(NOTA[[#This Row],[QTY/ CTN]]="","",TRUE)</f>
        <v>1</v>
      </c>
      <c r="AU370" s="38">
        <f ca="1">IF(NOTA[[#This Row],[ID_H]]="","",IF(NOTA[[#This Row],[Column3]]=TRUE,NOTA[[#This Row],[QTY/ CTN]],INDEX([3]!db[QTY/ CTN],NOTA[[#This Row],[//DB]])))</f>
        <v>60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ballpentf20375wr60untana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71</v>
      </c>
      <c r="E371" s="46"/>
      <c r="F371" s="37"/>
      <c r="G371" s="37"/>
      <c r="H371" s="47"/>
      <c r="I371" s="37"/>
      <c r="J371" s="39"/>
      <c r="K371" s="37">
        <v>0</v>
      </c>
      <c r="L371" s="37" t="s">
        <v>493</v>
      </c>
      <c r="M371" s="40">
        <v>1</v>
      </c>
      <c r="N371" s="38">
        <v>10</v>
      </c>
      <c r="O371" s="37" t="s">
        <v>110</v>
      </c>
      <c r="P371" s="41">
        <v>242000</v>
      </c>
      <c r="Q371" s="42"/>
      <c r="R371" s="48">
        <v>10</v>
      </c>
      <c r="S371" s="49"/>
      <c r="T371" s="44"/>
      <c r="U371" s="44"/>
      <c r="V371" s="50">
        <v>288600</v>
      </c>
      <c r="W371" s="45"/>
      <c r="X371" s="50">
        <f>IF(NOTA[[#This Row],[HARGA/ CTN]]="",NOTA[[#This Row],[JUMLAH_H]],NOTA[[#This Row],[HARGA/ CTN]]*IF(NOTA[[#This Row],[C]]="",0,NOTA[[#This Row],[C]]))</f>
        <v>2420000</v>
      </c>
      <c r="Y371" s="50">
        <f>IF(NOTA[[#This Row],[JUMLAH]]="","",NOTA[[#This Row],[JUMLAH]]*NOTA[[#This Row],[DISC 1]])</f>
        <v>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0</v>
      </c>
      <c r="AC371" s="50">
        <f>IF(NOTA[[#This Row],[JUMLAH]]="","",NOTA[[#This Row],[JUMLAH]]-NOTA[[#This Row],[DISC]])</f>
        <v>2420000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288600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9331400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371" s="50">
        <f>IF(OR(NOTA[[#This Row],[QTY]]="",NOTA[[#This Row],[HARGA SATUAN]]="",),"",NOTA[[#This Row],[QTY]]*NOTA[[#This Row],[HARGA SATUAN]])</f>
        <v>2420000</v>
      </c>
      <c r="AI371" s="39">
        <f ca="1">IF(NOTA[ID_H]="","",INDEX(NOTA[TANGGAL],MATCH(,INDIRECT(ADDRESS(ROW(NOTA[TANGGAL]),COLUMN(NOTA[TANGGAL]))&amp;":"&amp;ADDRESS(ROW(),COLUMN(NOTA[TANGGAL]))),-1)))</f>
        <v>45343</v>
      </c>
      <c r="AJ371" s="41" t="str">
        <f ca="1">IF(NOTA[[#This Row],[NAMA BARANG]]="","",INDEX(NOTA[SUPPLIER],MATCH(,INDIRECT(ADDRESS(ROW(NOTA[ID]),COLUMN(NOTA[ID]))&amp;":"&amp;ADDRESS(ROW(),COLUMN(NOTA[ID]))),-1)))</f>
        <v>DUTA BUANA</v>
      </c>
      <c r="AK371" s="41" t="str">
        <f ca="1">IF(NOTA[[#This Row],[ID_H]]="","",IF(NOTA[[#This Row],[FAKTUR]]="",INDIRECT(ADDRESS(ROW()-1,COLUMN())),NOTA[[#This Row],[FAKTUR]]))</f>
        <v>UNTANA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2</v>
      </c>
      <c r="AN371" s="38" t="str">
        <f>LOWER(SUBSTITUTE(SUBSTITUTE(SUBSTITUTE(SUBSTITUTE(SUBSTITUTE(SUBSTITUTE(SUBSTITUTE(SUBSTITUTE(SUBSTITUTE(NOTA[NAMA BARANG]," ",),".",""),"-",""),"(",""),")",""),",",""),"/",""),"""",""),"+",""))</f>
        <v>garisanbesi100cmtf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995</v>
      </c>
      <c r="AT371" s="38" t="b">
        <f>IF(NOTA[[#This Row],[QTY/ CTN]]="","",TRUE)</f>
        <v>1</v>
      </c>
      <c r="AU371" s="38">
        <f ca="1">IF(NOTA[[#This Row],[ID_H]]="","",IF(NOTA[[#This Row],[Column3]]=TRUE,NOTA[[#This Row],[QTY/ CTN]],INDEX([3]!db[QTY/ CTN],NOTA[[#This Row],[//DB]])))</f>
        <v>10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garisanbesi100cmtf10untana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GRA_2102_-1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 t="s">
        <v>125</v>
      </c>
      <c r="G374" s="37" t="s">
        <v>109</v>
      </c>
      <c r="H374" s="47"/>
      <c r="I374" s="37" t="s">
        <v>351</v>
      </c>
      <c r="J374" s="39">
        <v>45338</v>
      </c>
      <c r="K374" s="37"/>
      <c r="L374" s="37" t="s">
        <v>494</v>
      </c>
      <c r="M374" s="40">
        <v>50</v>
      </c>
      <c r="N374" s="38">
        <f>60*50</f>
        <v>3000</v>
      </c>
      <c r="O374" s="37" t="s">
        <v>110</v>
      </c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45343</v>
      </c>
      <c r="AJ374" s="41" t="str">
        <f ca="1">IF(NOTA[[#This Row],[NAMA BARANG]]="","",INDEX(NOTA[SUPPLIER],MATCH(,INDIRECT(ADDRESS(ROW(NOTA[ID]),COLUMN(NOTA[ID]))&amp;":"&amp;ADDRESS(ROW(),COLUMN(NOTA[ID]))),-1)))</f>
        <v>GRAFINDO</v>
      </c>
      <c r="AK374" s="41" t="str">
        <f ca="1">IF(NOTA[[#This Row],[ID_H]]="","",IF(NOTA[[#This Row],[FAKTUR]]="",INDIRECT(ADDRESS(ROW()-1,COLUMN())),NOTA[[#This Row],[FAKTUR]]))</f>
        <v>UNTANA</v>
      </c>
      <c r="AL374" s="38">
        <f ca="1">IF(NOTA[[#This Row],[ID]]="","",COUNTIF(NOTA[ID_H],NOTA[[#This Row],[ID_H]]))</f>
        <v>1</v>
      </c>
      <c r="AM374" s="38">
        <f>IF(NOTA[[#This Row],[TGL.NOTA]]="",IF(NOTA[[#This Row],[SUPPLIER_H]]="","",AM373),MONTH(NOTA[[#This Row],[TGL.NOTA]]))</f>
        <v>2</v>
      </c>
      <c r="AN374" s="38" t="str">
        <f>LOWER(SUBSTITUTE(SUBSTITUTE(SUBSTITUTE(SUBSTITUTE(SUBSTITUTE(SUBSTITUTE(SUBSTITUTE(SUBSTITUTE(SUBSTITUTE(NOTA[NAMA BARANG]," ",),".",""),"-",""),"(",""),")",""),",",""),"/",""),"""",""),"+",""))</f>
        <v>clearholderfoliasikaac105fputih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clearholderfoliasikaac105fputih0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clearholderfoliasikaac105fputih0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GRAFINDOUNTANASJ45338clearholderfoliasikaac105fputih</v>
      </c>
      <c r="AR374" s="38" t="e">
        <f>IF(NOTA[[#This Row],[CONCAT4]]="","",_xlfn.IFNA(MATCH(NOTA[[#This Row],[CONCAT4]],[2]!RAW[CONCAT_H],0),FALSE))</f>
        <v>#REF!</v>
      </c>
      <c r="AS374" s="38" t="e">
        <f>IF(NOTA[[#This Row],[CONCAT1]]="","",MATCH(NOTA[[#This Row],[CONCAT1]],[3]!db[NB NOTA_C],0))</f>
        <v>#N/A</v>
      </c>
      <c r="AT374" s="38" t="str">
        <f>IF(NOTA[[#This Row],[QTY/ CTN]]="","",TRUE)</f>
        <v/>
      </c>
      <c r="AU374" s="38" t="e">
        <f ca="1">IF(NOTA[[#This Row],[ID_H]]="","",IF(NOTA[[#This Row],[Column3]]=TRUE,NOTA[[#This Row],[QTY/ CTN]],INDEX([3]!db[QTY/ CTN],NOTA[[#This Row],[//DB]])))</f>
        <v>#N/A</v>
      </c>
      <c r="AV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4" s="38" t="e">
        <f ca="1">IF(NOTA[[#This Row],[ID_H]]="","",MATCH(NOTA[[#This Row],[NB NOTA_C_QTY]],[4]!db[NB NOTA_C_QTY+F],0))</f>
        <v>#N/A</v>
      </c>
      <c r="AX374" s="53" t="e">
        <f ca="1">IF(NOTA[[#This Row],[NB NOTA_C_QTY]]="","",ROW()-2)</f>
        <v>#N/A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GRA_2102_215-1</v>
      </c>
      <c r="C376" s="38" t="e">
        <f ca="1">IF(NOTA[[#This Row],[ID_P]]="","",MATCH(NOTA[[#This Row],[ID_P]],[1]!B_MSK[N_ID],0))</f>
        <v>#REF!</v>
      </c>
      <c r="D376" s="38">
        <f ca="1">IF(NOTA[[#This Row],[NAMA BARANG]]="","",INDEX(NOTA[ID],MATCH(,INDIRECT(ADDRESS(ROW(NOTA[ID]),COLUMN(NOTA[ID]))&amp;":"&amp;ADDRESS(ROW(),COLUMN(NOTA[ID]))),-1)))</f>
        <v>73</v>
      </c>
      <c r="E376" s="46"/>
      <c r="F376" s="37" t="s">
        <v>125</v>
      </c>
      <c r="G376" s="37" t="s">
        <v>109</v>
      </c>
      <c r="H376" s="47" t="s">
        <v>495</v>
      </c>
      <c r="I376" s="37"/>
      <c r="J376" s="39">
        <v>45341</v>
      </c>
      <c r="K376" s="37"/>
      <c r="L376" s="37" t="s">
        <v>496</v>
      </c>
      <c r="M376" s="40">
        <v>15</v>
      </c>
      <c r="N376" s="38">
        <v>900</v>
      </c>
      <c r="O376" s="37" t="s">
        <v>110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8100000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8100000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6" s="50">
        <f>IF(OR(NOTA[[#This Row],[QTY]]="",NOTA[[#This Row],[HARGA SATUAN]]="",),"",NOTA[[#This Row],[QTY]]*NOTA[[#This Row],[HARGA SATUAN]])</f>
        <v>8100000</v>
      </c>
      <c r="AI376" s="39">
        <f ca="1">IF(NOTA[ID_H]="","",INDEX(NOTA[TANGGAL],MATCH(,INDIRECT(ADDRESS(ROW(NOTA[TANGGAL]),COLUMN(NOTA[TANGGAL]))&amp;":"&amp;ADDRESS(ROW(),COLUMN(NOTA[TANGGAL]))),-1)))</f>
        <v>45343</v>
      </c>
      <c r="AJ376" s="41" t="str">
        <f ca="1">IF(NOTA[[#This Row],[NAMA BARANG]]="","",INDEX(NOTA[SUPPLIER],MATCH(,INDIRECT(ADDRESS(ROW(NOTA[ID]),COLUMN(NOTA[ID]))&amp;":"&amp;ADDRESS(ROW(),COLUMN(NOTA[ID]))),-1)))</f>
        <v>GRAFINDO</v>
      </c>
      <c r="AK376" s="41" t="str">
        <f ca="1">IF(NOTA[[#This Row],[ID_H]]="","",IF(NOTA[[#This Row],[FAKTUR]]="",INDIRECT(ADDRESS(ROW()-1,COLUMN())),NOTA[[#This Row],[FAKTUR]]))</f>
        <v>UNTANA</v>
      </c>
      <c r="AL376" s="38">
        <f ca="1">IF(NOTA[[#This Row],[ID]]="","",COUNTIF(NOTA[ID_H],NOTA[[#This Row],[ID_H]]))</f>
        <v>1</v>
      </c>
      <c r="AM376" s="38">
        <f>IF(NOTA[[#This Row],[TGL.NOTA]]="",IF(NOTA[[#This Row],[SUPPLIER_H]]="","",AM375),MONTH(NOTA[[#This Row],[TGL.NOTA]]))</f>
        <v>2</v>
      </c>
      <c r="AN376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GRAFINDOUNTANAGA-24-02-021545341maplclearhsikaac105putih</v>
      </c>
      <c r="AR376" s="38" t="e">
        <f>IF(NOTA[[#This Row],[CONCAT4]]="","",_xlfn.IFNA(MATCH(NOTA[[#This Row],[CONCAT4]],[2]!RAW[CONCAT_H],0),FALSE))</f>
        <v>#REF!</v>
      </c>
      <c r="AS376" s="38" t="e">
        <f>IF(NOTA[[#This Row],[CONCAT1]]="","",MATCH(NOTA[[#This Row],[CONCAT1]],[3]!db[NB NOTA_C],0))</f>
        <v>#N/A</v>
      </c>
      <c r="AT376" s="38" t="str">
        <f>IF(NOTA[[#This Row],[QTY/ CTN]]="","",TRUE)</f>
        <v/>
      </c>
      <c r="AU376" s="38" t="e">
        <f ca="1">IF(NOTA[[#This Row],[ID_H]]="","",IF(NOTA[[#This Row],[Column3]]=TRUE,NOTA[[#This Row],[QTY/ CTN]],INDEX([3]!db[QTY/ CTN],NOTA[[#This Row],[//DB]])))</f>
        <v>#N/A</v>
      </c>
      <c r="AV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6" s="38" t="e">
        <f ca="1">IF(NOTA[[#This Row],[ID_H]]="","",MATCH(NOTA[[#This Row],[NB NOTA_C_QTY]],[4]!db[NB NOTA_C_QTY+F],0))</f>
        <v>#N/A</v>
      </c>
      <c r="AX376" s="53" t="e">
        <f ca="1">IF(NOTA[[#This Row],[NB NOTA_C_QTY]]="","",ROW()-2)</f>
        <v>#N/A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GRA_2102_326-1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74</v>
      </c>
      <c r="E378" s="46"/>
      <c r="F378" s="37" t="s">
        <v>125</v>
      </c>
      <c r="G378" s="37" t="s">
        <v>109</v>
      </c>
      <c r="H378" s="47" t="s">
        <v>497</v>
      </c>
      <c r="I378" s="37"/>
      <c r="J378" s="39">
        <v>45341</v>
      </c>
      <c r="K378" s="37"/>
      <c r="L378" s="37" t="s">
        <v>496</v>
      </c>
      <c r="M378" s="40">
        <v>15</v>
      </c>
      <c r="N378" s="38">
        <v>900</v>
      </c>
      <c r="O378" s="37" t="s">
        <v>110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8100000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8100000</v>
      </c>
      <c r="AD378" s="50"/>
      <c r="AE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8" s="50">
        <f>IF(OR(NOTA[[#This Row],[QTY]]="",NOTA[[#This Row],[HARGA SATUAN]]="",),"",NOTA[[#This Row],[QTY]]*NOTA[[#This Row],[HARGA SATUAN]])</f>
        <v>8100000</v>
      </c>
      <c r="AI378" s="39">
        <f ca="1">IF(NOTA[ID_H]="","",INDEX(NOTA[TANGGAL],MATCH(,INDIRECT(ADDRESS(ROW(NOTA[TANGGAL]),COLUMN(NOTA[TANGGAL]))&amp;":"&amp;ADDRESS(ROW(),COLUMN(NOTA[TANGGAL]))),-1)))</f>
        <v>45343</v>
      </c>
      <c r="AJ378" s="41" t="str">
        <f ca="1">IF(NOTA[[#This Row],[NAMA BARANG]]="","",INDEX(NOTA[SUPPLIER],MATCH(,INDIRECT(ADDRESS(ROW(NOTA[ID]),COLUMN(NOTA[ID]))&amp;":"&amp;ADDRESS(ROW(),COLUMN(NOTA[ID]))),-1)))</f>
        <v>GRAFINDO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1</v>
      </c>
      <c r="AM378" s="38">
        <f>IF(NOTA[[#This Row],[TGL.NOTA]]="",IF(NOTA[[#This Row],[SUPPLIER_H]]="","",AM377),MONTH(NOTA[[#This Row],[TGL.NOTA]]))</f>
        <v>2</v>
      </c>
      <c r="AN378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GRAFINDOUNTANAGA-24-02-032645341maplclearhsikaac105putih</v>
      </c>
      <c r="AR378" s="38" t="e">
        <f>IF(NOTA[[#This Row],[CONCAT4]]="","",_xlfn.IFNA(MATCH(NOTA[[#This Row],[CONCAT4]],[2]!RAW[CONCAT_H],0),FALSE))</f>
        <v>#REF!</v>
      </c>
      <c r="AS378" s="38" t="e">
        <f>IF(NOTA[[#This Row],[CONCAT1]]="","",MATCH(NOTA[[#This Row],[CONCAT1]],[3]!db[NB NOTA_C],0))</f>
        <v>#N/A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#N/A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8" s="38" t="e">
        <f ca="1">IF(NOTA[[#This Row],[ID_H]]="","",MATCH(NOTA[[#This Row],[NB NOTA_C_QTY]],[4]!db[NB NOTA_C_QTY+F],0))</f>
        <v>#N/A</v>
      </c>
      <c r="AX378" s="53" t="e">
        <f ca="1">IF(NOTA[[#This Row],[NB NOTA_C_QTY]]="","",ROW()-2)</f>
        <v>#N/A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MSI_2102_462-1</v>
      </c>
      <c r="C380" s="38" t="e">
        <f ca="1">IF(NOTA[[#This Row],[ID_P]]="","",MATCH(NOTA[[#This Row],[ID_P]],[1]!B_MSK[N_ID],0))</f>
        <v>#REF!</v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F380" s="37" t="s">
        <v>498</v>
      </c>
      <c r="G380" s="37" t="s">
        <v>109</v>
      </c>
      <c r="H380" s="47" t="s">
        <v>499</v>
      </c>
      <c r="I380" s="37"/>
      <c r="J380" s="39">
        <v>45322</v>
      </c>
      <c r="K380" s="37">
        <v>1</v>
      </c>
      <c r="L380" s="37" t="s">
        <v>500</v>
      </c>
      <c r="M380" s="40">
        <v>10</v>
      </c>
      <c r="N380" s="38">
        <v>1000</v>
      </c>
      <c r="O380" s="37" t="s">
        <v>113</v>
      </c>
      <c r="P380" s="41">
        <v>13500</v>
      </c>
      <c r="Q380" s="42"/>
      <c r="R380" s="48" t="s">
        <v>271</v>
      </c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13500000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13500000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80" s="50">
        <f>IF(OR(NOTA[[#This Row],[QTY]]="",NOTA[[#This Row],[HARGA SATUAN]]="",),"",NOTA[[#This Row],[QTY]]*NOTA[[#This Row],[HARGA SATUAN]])</f>
        <v>13500000</v>
      </c>
      <c r="AI380" s="39">
        <f ca="1">IF(NOTA[ID_H]="","",INDEX(NOTA[TANGGAL],MATCH(,INDIRECT(ADDRESS(ROW(NOTA[TANGGAL]),COLUMN(NOTA[TANGGAL]))&amp;":"&amp;ADDRESS(ROW(),COLUMN(NOTA[TANGGAL]))),-1)))</f>
        <v>45343</v>
      </c>
      <c r="AJ380" s="41" t="str">
        <f ca="1">IF(NOTA[[#This Row],[NAMA BARANG]]="","",INDEX(NOTA[SUPPLIER],MATCH(,INDIRECT(ADDRESS(ROW(NOTA[ID]),COLUMN(NOTA[ID]))&amp;":"&amp;ADDRESS(ROW(),COLUMN(NOTA[ID]))),-1)))</f>
        <v>MSI</v>
      </c>
      <c r="AK380" s="41" t="str">
        <f ca="1">IF(NOTA[[#This Row],[ID_H]]="","",IF(NOTA[[#This Row],[FAKTUR]]="",INDIRECT(ADDRESS(ROW()-1,COLUMN())),NOTA[[#This Row],[FAKTUR]]))</f>
        <v>UNTANA</v>
      </c>
      <c r="AL380" s="38">
        <f ca="1">IF(NOTA[[#This Row],[ID]]="","",COUNTIF(NOTA[ID_H],NOTA[[#This Row],[ID_H]]))</f>
        <v>1</v>
      </c>
      <c r="AM380" s="38">
        <f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MSIUNTANA24/I/46245322acryliccolorspaintvtro</v>
      </c>
      <c r="AR380" s="38" t="e">
        <f>IF(NOTA[[#This Row],[CONCAT4]]="","",_xlfn.IFNA(MATCH(NOTA[[#This Row],[CONCAT4]],[2]!RAW[CONCAT_H],0),FALSE))</f>
        <v>#REF!</v>
      </c>
      <c r="AS380" s="38">
        <f>IF(NOTA[[#This Row],[CONCAT1]]="","",MATCH(NOTA[[#This Row],[CONCAT1]],[3]!db[NB NOTA_C],0))</f>
        <v>23</v>
      </c>
      <c r="AT380" s="38" t="b">
        <f>IF(NOTA[[#This Row],[QTY/ CTN]]="","",TRUE)</f>
        <v>1</v>
      </c>
      <c r="AU380" s="38" t="str">
        <f ca="1">IF(NOTA[[#This Row],[ID_H]]="","",IF(NOTA[[#This Row],[Column3]]=TRUE,NOTA[[#This Row],[QTY/ CTN]],INDEX([3]!db[QTY/ CTN],NOTA[[#This Row],[//DB]])))</f>
        <v>100 PCS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ETJ_2102_324-2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76</v>
      </c>
      <c r="E382" s="46"/>
      <c r="F382" s="37" t="s">
        <v>229</v>
      </c>
      <c r="G382" s="37" t="s">
        <v>109</v>
      </c>
      <c r="H382" s="47" t="s">
        <v>501</v>
      </c>
      <c r="I382" s="37"/>
      <c r="J382" s="39">
        <v>45341</v>
      </c>
      <c r="K382" s="37">
        <v>0</v>
      </c>
      <c r="L382" s="37" t="s">
        <v>502</v>
      </c>
      <c r="M382" s="40">
        <v>1</v>
      </c>
      <c r="N382" s="38">
        <v>50</v>
      </c>
      <c r="O382" s="37" t="s">
        <v>110</v>
      </c>
      <c r="P382" s="41">
        <v>37500</v>
      </c>
      <c r="Q382" s="42"/>
      <c r="R382" s="48" t="s">
        <v>503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1875000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1875000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H382" s="50">
        <f>IF(OR(NOTA[[#This Row],[QTY]]="",NOTA[[#This Row],[HARGA SATUAN]]="",),"",NOTA[[#This Row],[QTY]]*NOTA[[#This Row],[HARGA SATUAN]])</f>
        <v>1875000</v>
      </c>
      <c r="AI382" s="39">
        <f ca="1">IF(NOTA[ID_H]="","",INDEX(NOTA[TANGGAL],MATCH(,INDIRECT(ADDRESS(ROW(NOTA[TANGGAL]),COLUMN(NOTA[TANGGAL]))&amp;":"&amp;ADDRESS(ROW(),COLUMN(NOTA[TANGGAL]))),-1)))</f>
        <v>45343</v>
      </c>
      <c r="AJ382" s="41" t="str">
        <f ca="1">IF(NOTA[[#This Row],[NAMA BARANG]]="","",INDEX(NOTA[SUPPLIER],MATCH(,INDIRECT(ADDRESS(ROW(NOTA[ID]),COLUMN(NOTA[ID]))&amp;":"&amp;ADDRESS(ROW(),COLUMN(NOTA[ID]))),-1)))</f>
        <v>ETJ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2</v>
      </c>
      <c r="AM382" s="38">
        <f>IF(NOTA[[#This Row],[TGL.NOTA]]="",IF(NOTA[[#This Row],[SUPPLIER_H]]="","",AM381),MONTH(NOTA[[#This Row],[TGL.NOTA]]))</f>
        <v>2</v>
      </c>
      <c r="AN382" s="38" t="str">
        <f>LOWER(SUBSTITUTE(SUBSTITUTE(SUBSTITUTE(SUBSTITUTE(SUBSTITUTE(SUBSTITUTE(SUBSTITUTE(SUBSTITUTE(SUBSTITUTE(NOTA[NAMA BARANG]," ",),".",""),"-",""),"(",""),")",""),",",""),"/",""),"""",""),"+",""))</f>
        <v>entergrs60cm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entergrs60cm1875000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entergrs60cm1875000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ETJUNTANABX3.2445341entergrs60cm</v>
      </c>
      <c r="AR382" s="38" t="e">
        <f>IF(NOTA[[#This Row],[CONCAT4]]="","",_xlfn.IFNA(MATCH(NOTA[[#This Row],[CONCAT4]],[2]!RAW[CONCAT_H],0),FALSE))</f>
        <v>#REF!</v>
      </c>
      <c r="AS382" s="38">
        <f>IF(NOTA[[#This Row],[CONCAT1]]="","",MATCH(NOTA[[#This Row],[CONCAT1]],[3]!db[NB NOTA_C],0))</f>
        <v>946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50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entergrs60cm50lsnuntana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76</v>
      </c>
      <c r="E383" s="46"/>
      <c r="F383" s="37"/>
      <c r="G383" s="37"/>
      <c r="H383" s="47"/>
      <c r="I383" s="37"/>
      <c r="J383" s="39"/>
      <c r="K383" s="37"/>
      <c r="L383" s="37" t="s">
        <v>251</v>
      </c>
      <c r="M383" s="40">
        <v>1</v>
      </c>
      <c r="N383" s="38">
        <v>200</v>
      </c>
      <c r="O383" s="37" t="s">
        <v>110</v>
      </c>
      <c r="P383" s="41">
        <v>8750</v>
      </c>
      <c r="Q383" s="42"/>
      <c r="R383" s="48" t="s">
        <v>252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1750000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1750000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3625000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83" s="50">
        <f>IF(OR(NOTA[[#This Row],[QTY]]="",NOTA[[#This Row],[HARGA SATUAN]]="",),"",NOTA[[#This Row],[QTY]]*NOTA[[#This Row],[HARGA SATUAN]])</f>
        <v>1750000</v>
      </c>
      <c r="AI383" s="39">
        <f ca="1">IF(NOTA[ID_H]="","",INDEX(NOTA[TANGGAL],MATCH(,INDIRECT(ADDRESS(ROW(NOTA[TANGGAL]),COLUMN(NOTA[TANGGAL]))&amp;":"&amp;ADDRESS(ROW(),COLUMN(NOTA[TANGGAL]))),-1)))</f>
        <v>45343</v>
      </c>
      <c r="AJ383" s="41" t="str">
        <f ca="1">IF(NOTA[[#This Row],[NAMA BARANG]]="","",INDEX(NOTA[SUPPLIER],MATCH(,INDIRECT(ADDRESS(ROW(NOTA[ID]),COLUMN(NOTA[ID]))&amp;":"&amp;ADDRESS(ROW(),COLUMN(NOTA[ID]))),-1)))</f>
        <v>ETJ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2</v>
      </c>
      <c r="AN383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921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200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AND_2102_471-3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77</v>
      </c>
      <c r="E385" s="46"/>
      <c r="F385" s="37" t="s">
        <v>504</v>
      </c>
      <c r="G385" s="37" t="s">
        <v>109</v>
      </c>
      <c r="H385" s="47" t="s">
        <v>505</v>
      </c>
      <c r="I385" s="37"/>
      <c r="J385" s="39">
        <v>45341</v>
      </c>
      <c r="K385" s="37">
        <v>1</v>
      </c>
      <c r="L385" s="37" t="s">
        <v>506</v>
      </c>
      <c r="M385" s="40">
        <v>2</v>
      </c>
      <c r="N385" s="38">
        <v>50</v>
      </c>
      <c r="O385" s="37" t="s">
        <v>110</v>
      </c>
      <c r="P385" s="41">
        <v>32500</v>
      </c>
      <c r="Q385" s="42"/>
      <c r="R385" s="48">
        <v>25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1625000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1625000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85" s="50">
        <f>IF(OR(NOTA[[#This Row],[QTY]]="",NOTA[[#This Row],[HARGA SATUAN]]="",),"",NOTA[[#This Row],[QTY]]*NOTA[[#This Row],[HARGA SATUAN]])</f>
        <v>1625000</v>
      </c>
      <c r="AI385" s="39">
        <f ca="1">IF(NOTA[ID_H]="","",INDEX(NOTA[TANGGAL],MATCH(,INDIRECT(ADDRESS(ROW(NOTA[TANGGAL]),COLUMN(NOTA[TANGGAL]))&amp;":"&amp;ADDRESS(ROW(),COLUMN(NOTA[TANGGAL]))),-1)))</f>
        <v>45343</v>
      </c>
      <c r="AJ385" s="41" t="str">
        <f ca="1">IF(NOTA[[#This Row],[NAMA BARANG]]="","",INDEX(NOTA[SUPPLIER],MATCH(,INDIRECT(ADDRESS(ROW(NOTA[ID]),COLUMN(NOTA[ID]))&amp;":"&amp;ADDRESS(ROW(),COLUMN(NOTA[ID]))),-1)))</f>
        <v>ANDY</v>
      </c>
      <c r="AK385" s="41" t="str">
        <f ca="1">IF(NOTA[[#This Row],[ID_H]]="","",IF(NOTA[[#This Row],[FAKTUR]]="",INDIRECT(ADDRESS(ROW()-1,COLUMN())),NOTA[[#This Row],[FAKTUR]]))</f>
        <v>UNTANA</v>
      </c>
      <c r="AL385" s="38">
        <f ca="1">IF(NOTA[[#This Row],[ID]]="","",COUNTIF(NOTA[ID_H],NOTA[[#This Row],[ID_H]]))</f>
        <v>3</v>
      </c>
      <c r="AM385" s="38">
        <f>IF(NOTA[[#This Row],[TGL.NOTA]]="",IF(NOTA[[#This Row],[SUPPLIER_H]]="","",AM384),MONTH(NOTA[[#This Row],[TGL.NOTA]]))</f>
        <v>2</v>
      </c>
      <c r="AN385" s="38" t="str">
        <f>LOWER(SUBSTITUTE(SUBSTITUTE(SUBSTITUTE(SUBSTITUTE(SUBSTITUTE(SUBSTITUTE(SUBSTITUTE(SUBSTITUTE(SUBSTITUTE(NOTA[NAMA BARANG]," ",),".",""),"-",""),"(",""),")",""),",",""),"/",""),"""",""),"+",""))</f>
        <v>penggarisbesi40cmyoeker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penggarisbesi40cmyoeker812500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penggarisbesi40cmyoeker812500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ANDYUNTANASO24/047145341penggarisbesi40cmyoeker</v>
      </c>
      <c r="AR385" s="38" t="e">
        <f>IF(NOTA[[#This Row],[CONCAT4]]="","",_xlfn.IFNA(MATCH(NOTA[[#This Row],[CONCAT4]],[2]!RAW[CONCAT_H],0),FALSE))</f>
        <v>#REF!</v>
      </c>
      <c r="AS385" s="38" t="e">
        <f>IF(NOTA[[#This Row],[CONCAT1]]="","",MATCH(NOTA[[#This Row],[CONCAT1]],[3]!db[NB NOTA_C],0))</f>
        <v>#N/A</v>
      </c>
      <c r="AT385" s="38" t="b">
        <f>IF(NOTA[[#This Row],[QTY/ CTN]]="","",TRUE)</f>
        <v>1</v>
      </c>
      <c r="AU385" s="38">
        <f ca="1">IF(NOTA[[#This Row],[ID_H]]="","",IF(NOTA[[#This Row],[Column3]]=TRUE,NOTA[[#This Row],[QTY/ CTN]],INDEX([3]!db[QTY/ CTN],NOTA[[#This Row],[//DB]])))</f>
        <v>25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penggarisbesi40cmyoeker25untana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77</v>
      </c>
      <c r="E386" s="46"/>
      <c r="F386" s="37"/>
      <c r="G386" s="37"/>
      <c r="H386" s="47"/>
      <c r="I386" s="37"/>
      <c r="J386" s="39"/>
      <c r="K386" s="37">
        <v>0</v>
      </c>
      <c r="L386" s="37" t="s">
        <v>507</v>
      </c>
      <c r="M386" s="40">
        <v>1</v>
      </c>
      <c r="N386" s="38">
        <v>25</v>
      </c>
      <c r="O386" s="37" t="s">
        <v>110</v>
      </c>
      <c r="P386" s="41">
        <v>37500</v>
      </c>
      <c r="Q386" s="42"/>
      <c r="R386" s="48">
        <v>25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937500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937500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386" s="50">
        <f>IF(OR(NOTA[[#This Row],[QTY]]="",NOTA[[#This Row],[HARGA SATUAN]]="",),"",NOTA[[#This Row],[QTY]]*NOTA[[#This Row],[HARGA SATUAN]])</f>
        <v>937500</v>
      </c>
      <c r="AI386" s="39">
        <f ca="1">IF(NOTA[ID_H]="","",INDEX(NOTA[TANGGAL],MATCH(,INDIRECT(ADDRESS(ROW(NOTA[TANGGAL]),COLUMN(NOTA[TANGGAL]))&amp;":"&amp;ADDRESS(ROW(),COLUMN(NOTA[TANGGAL]))),-1)))</f>
        <v>45343</v>
      </c>
      <c r="AJ386" s="41" t="str">
        <f ca="1">IF(NOTA[[#This Row],[NAMA BARANG]]="","",INDEX(NOTA[SUPPLIER],MATCH(,INDIRECT(ADDRESS(ROW(NOTA[ID]),COLUMN(NOTA[ID]))&amp;":"&amp;ADDRESS(ROW(),COLUMN(NOTA[ID]))),-1)))</f>
        <v>ANDY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2</v>
      </c>
      <c r="AN386" s="38" t="str">
        <f>LOWER(SUBSTITUTE(SUBSTITUTE(SUBSTITUTE(SUBSTITUTE(SUBSTITUTE(SUBSTITUTE(SUBSTITUTE(SUBSTITUTE(SUBSTITUTE(NOTA[NAMA BARANG]," ",),".",""),"-",""),"(",""),")",""),",",""),"/",""),"""",""),"+",""))</f>
        <v>penggarisbesi50cmyoeker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penggarisbesi50cmyoeker937500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penggarisbesi50cmyoeker937500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e">
        <f>IF(NOTA[[#This Row],[CONCAT1]]="","",MATCH(NOTA[[#This Row],[CONCAT1]],[3]!db[NB NOTA_C],0))</f>
        <v>#N/A</v>
      </c>
      <c r="AT386" s="38" t="b">
        <f>IF(NOTA[[#This Row],[QTY/ CTN]]="","",TRUE)</f>
        <v>1</v>
      </c>
      <c r="AU386" s="38">
        <f ca="1">IF(NOTA[[#This Row],[ID_H]]="","",IF(NOTA[[#This Row],[Column3]]=TRUE,NOTA[[#This Row],[QTY/ CTN]],INDEX([3]!db[QTY/ CTN],NOTA[[#This Row],[//DB]])))</f>
        <v>25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penggarisbesi50cmyoeker25untana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77</v>
      </c>
      <c r="E387" s="46"/>
      <c r="F387" s="37"/>
      <c r="G387" s="37"/>
      <c r="H387" s="47"/>
      <c r="I387" s="37"/>
      <c r="J387" s="39"/>
      <c r="K387" s="37">
        <v>1</v>
      </c>
      <c r="L387" s="37" t="s">
        <v>508</v>
      </c>
      <c r="M387" s="40">
        <v>2</v>
      </c>
      <c r="N387" s="38">
        <v>50</v>
      </c>
      <c r="O387" s="37" t="s">
        <v>110</v>
      </c>
      <c r="P387" s="41">
        <v>42500</v>
      </c>
      <c r="Q387" s="42"/>
      <c r="R387" s="48">
        <v>25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2125000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2125000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4687500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87" s="50">
        <f>IF(OR(NOTA[[#This Row],[QTY]]="",NOTA[[#This Row],[HARGA SATUAN]]="",),"",NOTA[[#This Row],[QTY]]*NOTA[[#This Row],[HARGA SATUAN]])</f>
        <v>2125000</v>
      </c>
      <c r="AI387" s="39">
        <f ca="1">IF(NOTA[ID_H]="","",INDEX(NOTA[TANGGAL],MATCH(,INDIRECT(ADDRESS(ROW(NOTA[TANGGAL]),COLUMN(NOTA[TANGGAL]))&amp;":"&amp;ADDRESS(ROW(),COLUMN(NOTA[TANGGAL]))),-1)))</f>
        <v>45343</v>
      </c>
      <c r="AJ387" s="41" t="str">
        <f ca="1">IF(NOTA[[#This Row],[NAMA BARANG]]="","",INDEX(NOTA[SUPPLIER],MATCH(,INDIRECT(ADDRESS(ROW(NOTA[ID]),COLUMN(NOTA[ID]))&amp;":"&amp;ADDRESS(ROW(),COLUMN(NOTA[ID]))),-1)))</f>
        <v>ANDY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2</v>
      </c>
      <c r="AN387" s="38" t="str">
        <f>LOWER(SUBSTITUTE(SUBSTITUTE(SUBSTITUTE(SUBSTITUTE(SUBSTITUTE(SUBSTITUTE(SUBSTITUTE(SUBSTITUTE(SUBSTITUTE(NOTA[NAMA BARANG]," ",),".",""),"-",""),"(",""),")",""),",",""),"/",""),"""",""),"+",""))</f>
        <v>penggarisbesi60cmyoeker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penggarisbesi60cmyoeker1062500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penggarisbesi60cmyoeker1062500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e">
        <f>IF(NOTA[[#This Row],[CONCAT1]]="","",MATCH(NOTA[[#This Row],[CONCAT1]],[3]!db[NB NOTA_C],0))</f>
        <v>#N/A</v>
      </c>
      <c r="AT387" s="38" t="b">
        <f>IF(NOTA[[#This Row],[QTY/ CTN]]="","",TRUE)</f>
        <v>1</v>
      </c>
      <c r="AU387" s="38">
        <f ca="1">IF(NOTA[[#This Row],[ID_H]]="","",IF(NOTA[[#This Row],[Column3]]=TRUE,NOTA[[#This Row],[QTY/ CTN]],INDEX([3]!db[QTY/ CTN],NOTA[[#This Row],[//DB]])))</f>
        <v>25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penggarisbesi60cmyoeker25untana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HEN_2202_-2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78</v>
      </c>
      <c r="E389" s="46">
        <v>45344</v>
      </c>
      <c r="F389" s="37" t="s">
        <v>509</v>
      </c>
      <c r="G389" s="37" t="s">
        <v>109</v>
      </c>
      <c r="H389" s="47"/>
      <c r="I389" s="37"/>
      <c r="J389" s="39">
        <v>45338</v>
      </c>
      <c r="K389" s="37">
        <v>7</v>
      </c>
      <c r="L389" s="37" t="s">
        <v>510</v>
      </c>
      <c r="M389" s="40">
        <v>25</v>
      </c>
      <c r="N389" s="38">
        <f>24*25</f>
        <v>600</v>
      </c>
      <c r="O389" s="37" t="s">
        <v>114</v>
      </c>
      <c r="P389" s="41">
        <v>30500</v>
      </c>
      <c r="Q389" s="42"/>
      <c r="R389" s="48" t="s">
        <v>540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18300000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18300000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389" s="50">
        <f>IF(OR(NOTA[[#This Row],[QTY]]="",NOTA[[#This Row],[HARGA SATUAN]]="",),"",NOTA[[#This Row],[QTY]]*NOTA[[#This Row],[HARGA SATUAN]])</f>
        <v>18300000</v>
      </c>
      <c r="AI389" s="39">
        <f ca="1">IF(NOTA[ID_H]="","",INDEX(NOTA[TANGGAL],MATCH(,INDIRECT(ADDRESS(ROW(NOTA[TANGGAL]),COLUMN(NOTA[TANGGAL]))&amp;":"&amp;ADDRESS(ROW(),COLUMN(NOTA[TANGGAL]))),-1)))</f>
        <v>45344</v>
      </c>
      <c r="AJ389" s="41" t="str">
        <f ca="1">IF(NOTA[[#This Row],[NAMA BARANG]]="","",INDEX(NOTA[SUPPLIER],MATCH(,INDIRECT(ADDRESS(ROW(NOTA[ID]),COLUMN(NOTA[ID]))&amp;":"&amp;ADDRESS(ROW(),COLUMN(NOTA[ID]))),-1)))</f>
        <v>HENDA SUKSES ABADI</v>
      </c>
      <c r="AK389" s="41" t="str">
        <f ca="1">IF(NOTA[[#This Row],[ID_H]]="","",IF(NOTA[[#This Row],[FAKTUR]]="",INDIRECT(ADDRESS(ROW()-1,COLUMN())),NOTA[[#This Row],[FAKTUR]]))</f>
        <v>UNTANA</v>
      </c>
      <c r="AL389" s="38">
        <f ca="1">IF(NOTA[[#This Row],[ID]]="","",COUNTIF(NOTA[ID_H],NOTA[[#This Row],[ID_H]]))</f>
        <v>2</v>
      </c>
      <c r="AM389" s="38">
        <f>IF(NOTA[[#This Row],[TGL.NOTA]]="",IF(NOTA[[#This Row],[SUPPLIER_H]]="","",AM388),MONTH(NOTA[[#This Row],[TGL.NOTA]]))</f>
        <v>2</v>
      </c>
      <c r="AN389" s="38" t="str">
        <f>LOWER(SUBSTITUTE(SUBSTITUTE(SUBSTITUTE(SUBSTITUTE(SUBSTITUTE(SUBSTITUTE(SUBSTITUTE(SUBSTITUTE(SUBSTITUTE(NOTA[NAMA BARANG]," ",),".",""),"-",""),"(",""),")",""),",",""),"/",""),"""",""),"+",""))</f>
        <v>spidol83812warna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spidol83812warna732000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spidol83812warna732000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ABADIUNTANA45338spidol83812warna</v>
      </c>
      <c r="AR389" s="38" t="e">
        <f>IF(NOTA[[#This Row],[CONCAT4]]="","",_xlfn.IFNA(MATCH(NOTA[[#This Row],[CONCAT4]],[2]!RAW[CONCAT_H],0),FALSE))</f>
        <v>#REF!</v>
      </c>
      <c r="AS389" s="38" t="e">
        <f>IF(NOTA[[#This Row],[CONCAT1]]="","",MATCH(NOTA[[#This Row],[CONCAT1]],[3]!db[NB NOTA_C],0))</f>
        <v>#N/A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24 SET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spidol83812warna24setuntana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78</v>
      </c>
      <c r="E390" s="46"/>
      <c r="F390" s="37"/>
      <c r="G390" s="37"/>
      <c r="H390" s="47"/>
      <c r="I390" s="37"/>
      <c r="J390" s="39"/>
      <c r="K390" s="37"/>
      <c r="L390" s="37" t="s">
        <v>511</v>
      </c>
      <c r="M390" s="40">
        <v>25</v>
      </c>
      <c r="N390" s="38">
        <f>144*25</f>
        <v>3600</v>
      </c>
      <c r="O390" s="37" t="s">
        <v>214</v>
      </c>
      <c r="P390" s="41">
        <v>9500</v>
      </c>
      <c r="Q390" s="42"/>
      <c r="R390" s="48" t="s">
        <v>344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34200000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34200000</v>
      </c>
      <c r="AD390" s="50"/>
      <c r="AE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52500000</v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0" s="50">
        <f>IF(OR(NOTA[[#This Row],[QTY]]="",NOTA[[#This Row],[HARGA SATUAN]]="",),"",NOTA[[#This Row],[QTY]]*NOTA[[#This Row],[HARGA SATUAN]])</f>
        <v>34200000</v>
      </c>
      <c r="AI390" s="39">
        <f ca="1">IF(NOTA[ID_H]="","",INDEX(NOTA[TANGGAL],MATCH(,INDIRECT(ADDRESS(ROW(NOTA[TANGGAL]),COLUMN(NOTA[TANGGAL]))&amp;":"&amp;ADDRESS(ROW(),COLUMN(NOTA[TANGGAL]))),-1)))</f>
        <v>45344</v>
      </c>
      <c r="AJ390" s="41" t="str">
        <f ca="1">IF(NOTA[[#This Row],[NAMA BARANG]]="","",INDEX(NOTA[SUPPLIER],MATCH(,INDIRECT(ADDRESS(ROW(NOTA[ID]),COLUMN(NOTA[ID]))&amp;":"&amp;ADDRESS(ROW(),COLUMN(NOTA[ID]))),-1)))</f>
        <v>HENDA SUKSES ABADI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2</v>
      </c>
      <c r="AN390" s="38" t="str">
        <f>LOWER(SUBSTITUTE(SUBSTITUTE(SUBSTITUTE(SUBSTITUTE(SUBSTITUTE(SUBSTITUTE(SUBSTITUTE(SUBSTITUTE(SUBSTITUTE(NOTA[NAMA BARANG]," ",),".",""),"-",""),"(",""),")",""),",",""),"/",""),"""",""),"+",""))</f>
        <v>serutantoplesgolden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serutantoplesgolden1368000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serutantoplesgolden1368000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e">
        <f>IF(NOTA[[#This Row],[CONCAT1]]="","",MATCH(NOTA[[#This Row],[CONCAT1]],[3]!db[NB NOTA_C],0))</f>
        <v>#N/A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PAK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serutantoplesgolden144pakuntana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KEN_2102_182-10</v>
      </c>
      <c r="C392" s="38" t="e">
        <f ca="1">IF(NOTA[[#This Row],[ID_P]]="","",MATCH(NOTA[[#This Row],[ID_P]],[1]!B_MSK[N_ID],0))</f>
        <v>#REF!</v>
      </c>
      <c r="D392" s="38">
        <f ca="1">IF(NOTA[[#This Row],[NAMA BARANG]]="","",INDEX(NOTA[ID],MATCH(,INDIRECT(ADDRESS(ROW(NOTA[ID]),COLUMN(NOTA[ID]))&amp;":"&amp;ADDRESS(ROW(),COLUMN(NOTA[ID]))),-1)))</f>
        <v>79</v>
      </c>
      <c r="E392" s="46">
        <v>45343</v>
      </c>
      <c r="F392" s="37" t="s">
        <v>22</v>
      </c>
      <c r="G392" s="37" t="s">
        <v>23</v>
      </c>
      <c r="H392" s="47" t="s">
        <v>512</v>
      </c>
      <c r="I392" s="37"/>
      <c r="J392" s="39">
        <v>45341</v>
      </c>
      <c r="K392" s="37">
        <v>0</v>
      </c>
      <c r="L392" s="37" t="s">
        <v>513</v>
      </c>
      <c r="M392" s="40">
        <v>2</v>
      </c>
      <c r="O392" s="37"/>
      <c r="P392" s="41"/>
      <c r="Q392" s="42">
        <v>1584000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3168000</v>
      </c>
      <c r="Y392" s="50">
        <f>IF(NOTA[[#This Row],[JUMLAH]]="","",NOTA[[#This Row],[JUMLAH]]*NOTA[[#This Row],[DISC 1]])</f>
        <v>538560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538560</v>
      </c>
      <c r="AC392" s="50">
        <f>IF(NOTA[[#This Row],[JUMLAH]]="","",NOTA[[#This Row],[JUMLAH]]-NOTA[[#This Row],[DISC]])</f>
        <v>2629440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45343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>
        <f ca="1">IF(NOTA[[#This Row],[ID]]="","",COUNTIF(NOTA[ID_H],NOTA[[#This Row],[ID_H]]))</f>
        <v>10</v>
      </c>
      <c r="AM392" s="38">
        <f>IF(NOTA[[#This Row],[TGL.NOTA]]="",IF(NOTA[[#This Row],[SUPPLIER_H]]="","",AM391),MONTH(NOTA[[#This Row],[TGL.NOTA]]))</f>
        <v>2</v>
      </c>
      <c r="AN392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MORO2402118245341kenkopushpinpn30color</v>
      </c>
      <c r="AR392" s="38" t="e">
        <f>IF(NOTA[[#This Row],[CONCAT4]]="","",_xlfn.IFNA(MATCH(NOTA[[#This Row],[CONCAT4]],[2]!RAW[CONCAT_H],0),FALSE))</f>
        <v>#REF!</v>
      </c>
      <c r="AS392" s="38">
        <f>IF(NOTA[[#This Row],[CONCAT1]]="","",MATCH(NOTA[[#This Row],[CONCAT1]],[3]!db[NB NOTA_C],0))</f>
        <v>1764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48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>
        <v>0</v>
      </c>
      <c r="L393" s="37" t="s">
        <v>119</v>
      </c>
      <c r="M393" s="40">
        <v>3</v>
      </c>
      <c r="O393" s="37"/>
      <c r="P393" s="41"/>
      <c r="Q393" s="42">
        <v>5616000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16848000</v>
      </c>
      <c r="Y393" s="50">
        <f>IF(NOTA[[#This Row],[JUMLAH]]="","",NOTA[[#This Row],[JUMLAH]]*NOTA[[#This Row],[DISC 1]])</f>
        <v>2864160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2864160</v>
      </c>
      <c r="AC393" s="50">
        <f>IF(NOTA[[#This Row],[JUMLAH]]="","",NOTA[[#This Row],[JUMLAH]]-NOTA[[#This Row],[DISC]])</f>
        <v>13983840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45343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2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1632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>
        <v>0</v>
      </c>
      <c r="L394" s="37" t="s">
        <v>514</v>
      </c>
      <c r="M394" s="40">
        <v>1</v>
      </c>
      <c r="O394" s="37"/>
      <c r="P394" s="41"/>
      <c r="Q394" s="42">
        <v>5702400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5702400</v>
      </c>
      <c r="Y394" s="50">
        <f>IF(NOTA[[#This Row],[JUMLAH]]="","",NOTA[[#This Row],[JUMLAH]]*NOTA[[#This Row],[DISC 1]])</f>
        <v>969408.00000000012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969408.00000000012</v>
      </c>
      <c r="AC394" s="50">
        <f>IF(NOTA[[#This Row],[JUMLAH]]="","",NOTA[[#This Row],[JUMLAH]]-NOTA[[#This Row],[DISC]])</f>
        <v>4732992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45343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1645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>
        <v>0</v>
      </c>
      <c r="L395" s="37" t="s">
        <v>515</v>
      </c>
      <c r="M395" s="40">
        <v>1</v>
      </c>
      <c r="O395" s="37"/>
      <c r="P395" s="41"/>
      <c r="Q395" s="42">
        <v>1992000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1992000</v>
      </c>
      <c r="Y395" s="50">
        <f>IF(NOTA[[#This Row],[JUMLAH]]="","",NOTA[[#This Row],[JUMLAH]]*NOTA[[#This Row],[DISC 1]])</f>
        <v>338640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338640</v>
      </c>
      <c r="AC395" s="50">
        <f>IF(NOTA[[#This Row],[JUMLAH]]="","",NOTA[[#This Row],[JUMLAH]]-NOTA[[#This Row],[DISC]])</f>
        <v>1653360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45343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2</v>
      </c>
      <c r="AN395" s="38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1786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20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>
        <v>0</v>
      </c>
      <c r="L396" s="37" t="s">
        <v>516</v>
      </c>
      <c r="M396" s="40">
        <v>6</v>
      </c>
      <c r="O396" s="37"/>
      <c r="P396" s="41"/>
      <c r="Q396" s="42">
        <v>900000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5400000</v>
      </c>
      <c r="Y396" s="50">
        <f>IF(NOTA[[#This Row],[JUMLAH]]="","",NOTA[[#This Row],[JUMLAH]]*NOTA[[#This Row],[DISC 1]])</f>
        <v>918000.00000000012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918000.00000000012</v>
      </c>
      <c r="AC396" s="50">
        <f>IF(NOTA[[#This Row],[JUMLAH]]="","",NOTA[[#This Row],[JUMLAH]]-NOTA[[#This Row],[DISC]])</f>
        <v>4482000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45343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2</v>
      </c>
      <c r="AN39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1513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5 GRS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79</v>
      </c>
      <c r="E397" s="46"/>
      <c r="F397" s="37"/>
      <c r="G397" s="37"/>
      <c r="H397" s="47"/>
      <c r="I397" s="37"/>
      <c r="J397" s="39"/>
      <c r="K397" s="37">
        <v>0</v>
      </c>
      <c r="L397" s="37" t="s">
        <v>434</v>
      </c>
      <c r="M397" s="40">
        <v>1</v>
      </c>
      <c r="O397" s="37"/>
      <c r="P397" s="41"/>
      <c r="Q397" s="42">
        <v>2352000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2352000</v>
      </c>
      <c r="Y397" s="50">
        <f>IF(NOTA[[#This Row],[JUMLAH]]="","",NOTA[[#This Row],[JUMLAH]]*NOTA[[#This Row],[DISC 1]])</f>
        <v>399840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399840</v>
      </c>
      <c r="AC397" s="50">
        <f>IF(NOTA[[#This Row],[JUMLAH]]="","",NOTA[[#This Row],[JUMLAH]]-NOTA[[#This Row],[DISC]])</f>
        <v>1952160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45343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2</v>
      </c>
      <c r="AN39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1792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20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79</v>
      </c>
      <c r="E398" s="46"/>
      <c r="F398" s="37"/>
      <c r="G398" s="37"/>
      <c r="H398" s="47"/>
      <c r="I398" s="37"/>
      <c r="J398" s="39"/>
      <c r="K398" s="37">
        <v>0</v>
      </c>
      <c r="L398" s="37" t="s">
        <v>517</v>
      </c>
      <c r="M398" s="40">
        <v>1</v>
      </c>
      <c r="O398" s="37"/>
      <c r="P398" s="41"/>
      <c r="Q398" s="42">
        <v>372000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372000</v>
      </c>
      <c r="Y398" s="50">
        <f>IF(NOTA[[#This Row],[JUMLAH]]="","",NOTA[[#This Row],[JUMLAH]]*NOTA[[#This Row],[DISC 1]])</f>
        <v>63240.000000000007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63240.000000000007</v>
      </c>
      <c r="AC398" s="50">
        <f>IF(NOTA[[#This Row],[JUMLAH]]="","",NOTA[[#This Row],[JUMLAH]]-NOTA[[#This Row],[DISC]])</f>
        <v>308760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45343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2</v>
      </c>
      <c r="AN398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1807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24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79</v>
      </c>
      <c r="E399" s="46"/>
      <c r="F399" s="37"/>
      <c r="G399" s="37"/>
      <c r="H399" s="47"/>
      <c r="I399" s="37"/>
      <c r="J399" s="39"/>
      <c r="K399" s="37">
        <v>0</v>
      </c>
      <c r="L399" s="37" t="s">
        <v>518</v>
      </c>
      <c r="M399" s="40">
        <v>1</v>
      </c>
      <c r="O399" s="37"/>
      <c r="P399" s="41"/>
      <c r="Q399" s="42">
        <v>420000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420000</v>
      </c>
      <c r="Y399" s="50">
        <f>IF(NOTA[[#This Row],[JUMLAH]]="","",NOTA[[#This Row],[JUMLAH]]*NOTA[[#This Row],[DISC 1]])</f>
        <v>71400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71400</v>
      </c>
      <c r="AC399" s="50">
        <f>IF(NOTA[[#This Row],[JUMLAH]]="","",NOTA[[#This Row],[JUMLAH]]-NOTA[[#This Row],[DISC]])</f>
        <v>348600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45343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2</v>
      </c>
      <c r="AN399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1810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24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79</v>
      </c>
      <c r="E400" s="46"/>
      <c r="F400" s="37"/>
      <c r="G400" s="37"/>
      <c r="H400" s="47"/>
      <c r="I400" s="37"/>
      <c r="J400" s="39"/>
      <c r="K400" s="37">
        <v>0</v>
      </c>
      <c r="L400" s="37" t="s">
        <v>519</v>
      </c>
      <c r="M400" s="40">
        <v>1</v>
      </c>
      <c r="O400" s="37"/>
      <c r="P400" s="41"/>
      <c r="Q400" s="42">
        <v>348000</v>
      </c>
      <c r="R400" s="50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348000</v>
      </c>
      <c r="Y400" s="50">
        <f>IF(NOTA[[#This Row],[JUMLAH]]="","",NOTA[[#This Row],[JUMLAH]]*NOTA[[#This Row],[DISC 1]])</f>
        <v>59160.000000000007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59160.000000000007</v>
      </c>
      <c r="AC400" s="50">
        <f>IF(NOTA[[#This Row],[JUMLAH]]="","",NOTA[[#This Row],[JUMLAH]]-NOTA[[#This Row],[DISC]])</f>
        <v>288840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45343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2</v>
      </c>
      <c r="AN400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1812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12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79</v>
      </c>
      <c r="E401" s="46"/>
      <c r="F401" s="37"/>
      <c r="G401" s="37"/>
      <c r="H401" s="47"/>
      <c r="I401" s="37"/>
      <c r="J401" s="39"/>
      <c r="K401" s="37">
        <v>0</v>
      </c>
      <c r="L401" s="37" t="s">
        <v>520</v>
      </c>
      <c r="M401" s="40">
        <v>1</v>
      </c>
      <c r="O401" s="37"/>
      <c r="P401" s="41"/>
      <c r="Q401" s="42">
        <v>1188000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1188000</v>
      </c>
      <c r="Y401" s="50">
        <f>IF(NOTA[[#This Row],[JUMLAH]]="","",NOTA[[#This Row],[JUMLAH]]*NOTA[[#This Row],[DISC 1]])</f>
        <v>201960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201960</v>
      </c>
      <c r="AC401" s="50">
        <f>IF(NOTA[[#This Row],[JUMLAH]]="","",NOTA[[#This Row],[JUMLAH]]-NOTA[[#This Row],[DISC]])</f>
        <v>986040</v>
      </c>
      <c r="AD401" s="50"/>
      <c r="AE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6424368</v>
      </c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31366032</v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45343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2</v>
      </c>
      <c r="AN40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1769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10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KEN_2102_183-4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 t="s">
        <v>22</v>
      </c>
      <c r="G403" s="37" t="s">
        <v>23</v>
      </c>
      <c r="H403" s="47" t="s">
        <v>521</v>
      </c>
      <c r="I403" s="37"/>
      <c r="J403" s="39">
        <v>45341</v>
      </c>
      <c r="K403" s="37">
        <v>0</v>
      </c>
      <c r="L403" s="37" t="s">
        <v>285</v>
      </c>
      <c r="M403" s="40">
        <v>2</v>
      </c>
      <c r="O403" s="37"/>
      <c r="P403" s="41"/>
      <c r="Q403" s="42">
        <v>2764800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5529600</v>
      </c>
      <c r="Y403" s="50">
        <f>IF(NOTA[[#This Row],[JUMLAH]]="","",NOTA[[#This Row],[JUMLAH]]*NOTA[[#This Row],[DISC 1]])</f>
        <v>940032.00000000012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940032.00000000012</v>
      </c>
      <c r="AC403" s="50">
        <f>IF(NOTA[[#This Row],[JUMLAH]]="","",NOTA[[#This Row],[JUMLAH]]-NOTA[[#This Row],[DISC]])</f>
        <v>4589568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45343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>
        <f ca="1">IF(NOTA[[#This Row],[ID]]="","",COUNTIF(NOTA[ID_H],NOTA[[#This Row],[ID_H]]))</f>
        <v>4</v>
      </c>
      <c r="AM403" s="38">
        <f>IF(NOTA[[#This Row],[TGL.NOTA]]="",IF(NOTA[[#This Row],[SUPPLIER_H]]="","",AM402),MONTH(NOTA[[#This Row],[TGL.NOTA]]))</f>
        <v>2</v>
      </c>
      <c r="AN403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MORO2402118345341kenkogelpenke100black</v>
      </c>
      <c r="AR403" s="38" t="e">
        <f>IF(NOTA[[#This Row],[CONCAT4]]="","",_xlfn.IFNA(MATCH(NOTA[[#This Row],[CONCAT4]],[2]!RAW[CONCAT_H],0),FALSE))</f>
        <v>#REF!</v>
      </c>
      <c r="AS403" s="38">
        <f>IF(NOTA[[#This Row],[CONCAT1]]="","",MATCH(NOTA[[#This Row],[CONCAT1]],[3]!db[NB NOTA_C],0))</f>
        <v>1651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144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>
        <v>1</v>
      </c>
      <c r="L404" s="54" t="s">
        <v>522</v>
      </c>
      <c r="M404" s="40">
        <v>2</v>
      </c>
      <c r="O404" s="37"/>
      <c r="P404" s="41"/>
      <c r="Q404" s="42">
        <v>2376000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4752000</v>
      </c>
      <c r="Y404" s="50">
        <f>IF(NOTA[[#This Row],[JUMLAH]]="","",NOTA[[#This Row],[JUMLAH]]*NOTA[[#This Row],[DISC 1]])</f>
        <v>807840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807840</v>
      </c>
      <c r="AC404" s="50">
        <f>IF(NOTA[[#This Row],[JUMLAH]]="","",NOTA[[#This Row],[JUMLAH]]-NOTA[[#This Row],[DISC]])</f>
        <v>3944160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45343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2</v>
      </c>
      <c r="AN40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1673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36 BOX (30 PCS)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80</v>
      </c>
      <c r="E405" s="46"/>
      <c r="F405" s="37"/>
      <c r="G405" s="37"/>
      <c r="H405" s="47"/>
      <c r="I405" s="37"/>
      <c r="J405" s="39"/>
      <c r="K405" s="37">
        <v>0</v>
      </c>
      <c r="L405" s="37" t="s">
        <v>523</v>
      </c>
      <c r="M405" s="40">
        <v>1</v>
      </c>
      <c r="O405" s="37"/>
      <c r="P405" s="41"/>
      <c r="Q405" s="42">
        <v>2592000</v>
      </c>
      <c r="R405" s="48"/>
      <c r="S405" s="49">
        <v>0.17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2592000</v>
      </c>
      <c r="Y405" s="50">
        <f>IF(NOTA[[#This Row],[JUMLAH]]="","",NOTA[[#This Row],[JUMLAH]]*NOTA[[#This Row],[DISC 1]])</f>
        <v>440640.00000000006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440640.00000000006</v>
      </c>
      <c r="AC405" s="50">
        <f>IF(NOTA[[#This Row],[JUMLAH]]="","",NOTA[[#This Row],[JUMLAH]]-NOTA[[#This Row],[DISC]])</f>
        <v>2151360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05" s="50" t="str">
        <f>IF(OR(NOTA[[#This Row],[QTY]]="",NOTA[[#This Row],[HARGA SATUAN]]="",),"",NOTA[[#This Row],[QTY]]*NOTA[[#This Row],[HARGA SATUAN]])</f>
        <v/>
      </c>
      <c r="AI405" s="39">
        <f ca="1">IF(NOTA[ID_H]="","",INDEX(NOTA[TANGGAL],MATCH(,INDIRECT(ADDRESS(ROW(NOTA[TANGGAL]),COLUMN(NOTA[TANGGAL]))&amp;":"&amp;ADDRESS(ROW(),COLUMN(NOTA[TANGGAL]))),-1)))</f>
        <v>45343</v>
      </c>
      <c r="AJ405" s="41" t="str">
        <f ca="1">IF(NOTA[[#This Row],[NAMA BARANG]]="","",INDEX(NOTA[SUPPLIER],MATCH(,INDIRECT(ADDRESS(ROW(NOTA[ID]),COLUMN(NOTA[ID]))&amp;":"&amp;ADDRESS(ROW(),COLUMN(NOTA[ID]))),-1)))</f>
        <v>KENKO SINAR INDONESIA</v>
      </c>
      <c r="AK405" s="41" t="str">
        <f ca="1">IF(NOTA[[#This Row],[ID_H]]="","",IF(NOTA[[#This Row],[FAKTUR]]="",INDIRECT(ADDRESS(ROW()-1,COLUMN())),NOTA[[#This Row],[FAKTUR]]))</f>
        <v>ARTO MORO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2</v>
      </c>
      <c r="AN40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1671</v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>36 BOX (20 PCS)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80</v>
      </c>
      <c r="E406" s="46"/>
      <c r="F406" s="37"/>
      <c r="G406" s="37"/>
      <c r="H406" s="47"/>
      <c r="I406" s="37"/>
      <c r="J406" s="39"/>
      <c r="K406" s="37">
        <v>0</v>
      </c>
      <c r="L406" s="37" t="s">
        <v>524</v>
      </c>
      <c r="M406" s="40">
        <v>1</v>
      </c>
      <c r="O406" s="37"/>
      <c r="P406" s="41"/>
      <c r="Q406" s="42">
        <v>1040000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1040000</v>
      </c>
      <c r="Y406" s="50">
        <f>IF(NOTA[[#This Row],[JUMLAH]]="","",NOTA[[#This Row],[JUMLAH]]*NOTA[[#This Row],[DISC 1]])</f>
        <v>176800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176800</v>
      </c>
      <c r="AC406" s="50">
        <f>IF(NOTA[[#This Row],[JUMLAH]]="","",NOTA[[#This Row],[JUMLAH]]-NOTA[[#This Row],[DISC]])</f>
        <v>863200</v>
      </c>
      <c r="AD406" s="50"/>
      <c r="AE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2365312</v>
      </c>
      <c r="AF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11548288</v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45343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2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1703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80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KEN_2102_167-5</v>
      </c>
      <c r="C408" s="38" t="e">
        <f ca="1">IF(NOTA[[#This Row],[ID_P]]="","",MATCH(NOTA[[#This Row],[ID_P]],[1]!B_MSK[N_ID],0))</f>
        <v>#REF!</v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 t="s">
        <v>22</v>
      </c>
      <c r="G408" s="37" t="s">
        <v>23</v>
      </c>
      <c r="H408" s="47" t="s">
        <v>525</v>
      </c>
      <c r="I408" s="37"/>
      <c r="J408" s="39">
        <v>45341</v>
      </c>
      <c r="K408" s="37"/>
      <c r="L408" s="54" t="s">
        <v>526</v>
      </c>
      <c r="M408" s="40">
        <v>1</v>
      </c>
      <c r="O408" s="37"/>
      <c r="P408" s="41"/>
      <c r="Q408" s="42">
        <v>4320000</v>
      </c>
      <c r="R408" s="48"/>
      <c r="S408" s="49">
        <v>0.17</v>
      </c>
      <c r="T408" s="44">
        <v>0.05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4320000</v>
      </c>
      <c r="Y408" s="50">
        <f>IF(NOTA[[#This Row],[JUMLAH]]="","",NOTA[[#This Row],[JUMLAH]]*NOTA[[#This Row],[DISC 1]])</f>
        <v>734400</v>
      </c>
      <c r="Z408" s="50">
        <f>IF(NOTA[[#This Row],[JUMLAH]]="","",(NOTA[[#This Row],[JUMLAH]]-NOTA[[#This Row],[DISC 1-]])*NOTA[[#This Row],[DISC 2]])</f>
        <v>179280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913680</v>
      </c>
      <c r="AC408" s="50">
        <f>IF(NOTA[[#This Row],[JUMLAH]]="","",NOTA[[#This Row],[JUMLAH]]-NOTA[[#This Row],[DISC]])</f>
        <v>3406320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45343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>
        <f ca="1">IF(NOTA[[#This Row],[ID]]="","",COUNTIF(NOTA[ID_H],NOTA[[#This Row],[ID_H]]))</f>
        <v>5</v>
      </c>
      <c r="AM408" s="38">
        <f>IF(NOTA[[#This Row],[TGL.NOTA]]="",IF(NOTA[[#This Row],[SUPPLIER_H]]="","",AM406),MONTH(NOTA[[#This Row],[TGL.NOTA]]))</f>
        <v>2</v>
      </c>
      <c r="AN408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MORO2402116745341kenkogelpeneasyklikblack</v>
      </c>
      <c r="AR408" s="38" t="e">
        <f>IF(NOTA[[#This Row],[CONCAT4]]="","",_xlfn.IFNA(MATCH(NOTA[[#This Row],[CONCAT4]],[2]!RAW[CONCAT_H],0),FALSE))</f>
        <v>#REF!</v>
      </c>
      <c r="AS408" s="38" t="e">
        <f>IF(NOTA[[#This Row],[CONCAT1]]="","",MATCH(NOTA[[#This Row],[CONCAT1]],[3]!db[NB NOTA_C],0))</f>
        <v>#N/A</v>
      </c>
      <c r="AT408" s="38" t="str">
        <f>IF(NOTA[[#This Row],[QTY/ CTN]]="","",TRUE)</f>
        <v/>
      </c>
      <c r="AU408" s="38" t="e">
        <f ca="1">IF(NOTA[[#This Row],[ID_H]]="","",IF(NOTA[[#This Row],[Column3]]=TRUE,NOTA[[#This Row],[QTY/ CTN]],INDEX([3]!db[QTY/ CTN],NOTA[[#This Row],[//DB]])))</f>
        <v>#N/A</v>
      </c>
      <c r="AV4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8" s="38" t="e">
        <f ca="1">IF(NOTA[[#This Row],[ID_H]]="","",MATCH(NOTA[[#This Row],[NB NOTA_C_QTY]],[4]!db[NB NOTA_C_QTY+F],0))</f>
        <v>#N/A</v>
      </c>
      <c r="AX408" s="53" t="e">
        <f ca="1">IF(NOTA[[#This Row],[NB NOTA_C_QTY]]="","",ROW()-2)</f>
        <v>#N/A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>
        <v>0</v>
      </c>
      <c r="L409" s="37" t="s">
        <v>527</v>
      </c>
      <c r="M409" s="40">
        <v>5</v>
      </c>
      <c r="O409" s="37"/>
      <c r="P409" s="41"/>
      <c r="Q409" s="42">
        <v>2952000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14760000</v>
      </c>
      <c r="Y409" s="50">
        <f>IF(NOTA[[#This Row],[JUMLAH]]="","",NOTA[[#This Row],[JUMLAH]]*NOTA[[#This Row],[DISC 1]])</f>
        <v>2509200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2509200</v>
      </c>
      <c r="AC409" s="50">
        <f>IF(NOTA[[#This Row],[JUMLAH]]="","",NOTA[[#This Row],[JUMLAH]]-NOTA[[#This Row],[DISC]])</f>
        <v>12250800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45343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2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1611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>
        <v>0</v>
      </c>
      <c r="L410" s="37" t="s">
        <v>528</v>
      </c>
      <c r="M410" s="40">
        <v>1</v>
      </c>
      <c r="O410" s="37"/>
      <c r="P410" s="41"/>
      <c r="Q410" s="42">
        <v>2016000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2016000</v>
      </c>
      <c r="Y410" s="50">
        <f>IF(NOTA[[#This Row],[JUMLAH]]="","",NOTA[[#This Row],[JUMLAH]]*NOTA[[#This Row],[DISC 1]])</f>
        <v>342720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342720</v>
      </c>
      <c r="AC410" s="50">
        <f>IF(NOTA[[#This Row],[JUMLAH]]="","",NOTA[[#This Row],[JUMLAH]]-NOTA[[#This Row],[DISC]])</f>
        <v>1673280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45343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2</v>
      </c>
      <c r="AN410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1558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16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>
        <v>0</v>
      </c>
      <c r="L411" s="37" t="s">
        <v>529</v>
      </c>
      <c r="M411" s="40">
        <v>1</v>
      </c>
      <c r="O411" s="37"/>
      <c r="P411" s="41"/>
      <c r="Q411" s="42">
        <v>2640000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2640000</v>
      </c>
      <c r="Y411" s="50">
        <f>IF(NOTA[[#This Row],[JUMLAH]]="","",NOTA[[#This Row],[JUMLAH]]*NOTA[[#This Row],[DISC 1]])</f>
        <v>448800.00000000006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448800.00000000006</v>
      </c>
      <c r="AC411" s="50">
        <f>IF(NOTA[[#This Row],[JUMLAH]]="","",NOTA[[#This Row],[JUMLAH]]-NOTA[[#This Row],[DISC]])</f>
        <v>2191200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45343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2</v>
      </c>
      <c r="AN411" s="38" t="str">
        <f>LOWER(SUBSTITUTE(SUBSTITUTE(SUBSTITUTE(SUBSTITUTE(SUBSTITUTE(SUBSTITUTE(SUBSTITUTE(SUBSTITUTE(SUBSTITUTE(NOTA[NAMA BARANG]," ",),".",""),"-",""),"(",""),")",""),",",""),"/",""),"""",""),"+",""))</f>
        <v>kenko36colorpencilcp36fsandybear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e">
        <f>IF(NOTA[[#This Row],[CONCAT1]]="","",MATCH(NOTA[[#This Row],[CONCAT1]],[3]!db[NB NOTA_C],0))</f>
        <v>#N/A</v>
      </c>
      <c r="AT411" s="38" t="str">
        <f>IF(NOTA[[#This Row],[QTY/ CTN]]="","",TRUE)</f>
        <v/>
      </c>
      <c r="AU411" s="38" t="e">
        <f ca="1">IF(NOTA[[#This Row],[ID_H]]="","",IF(NOTA[[#This Row],[Column3]]=TRUE,NOTA[[#This Row],[QTY/ CTN]],INDEX([3]!db[QTY/ CTN],NOTA[[#This Row],[//DB]])))</f>
        <v>#N/A</v>
      </c>
      <c r="AV4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11" s="38" t="e">
        <f ca="1">IF(NOTA[[#This Row],[ID_H]]="","",MATCH(NOTA[[#This Row],[NB NOTA_C_QTY]],[4]!db[NB NOTA_C_QTY+F],0))</f>
        <v>#N/A</v>
      </c>
      <c r="AX411" s="53" t="e">
        <f ca="1">IF(NOTA[[#This Row],[NB NOTA_C_QTY]]="","",ROW()-2)</f>
        <v>#N/A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>
        <v>14</v>
      </c>
      <c r="L412" s="37" t="s">
        <v>432</v>
      </c>
      <c r="M412" s="40">
        <v>20</v>
      </c>
      <c r="O412" s="37"/>
      <c r="P412" s="41"/>
      <c r="Q412" s="42">
        <v>1954800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39096000</v>
      </c>
      <c r="Y412" s="50">
        <f>IF(NOTA[[#This Row],[JUMLAH]]="","",NOTA[[#This Row],[JUMLAH]]*NOTA[[#This Row],[DISC 1]])</f>
        <v>6646320.0000000009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6646320.0000000009</v>
      </c>
      <c r="AC412" s="50">
        <f>IF(NOTA[[#This Row],[JUMLAH]]="","",NOTA[[#This Row],[JUMLAH]]-NOTA[[#This Row],[DISC]])</f>
        <v>32449680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10860720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51971280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45343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2</v>
      </c>
      <c r="AN41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1569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36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KEN_2302_218-4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82</v>
      </c>
      <c r="E414" s="46">
        <v>45345</v>
      </c>
      <c r="F414" s="37" t="s">
        <v>22</v>
      </c>
      <c r="G414" s="37" t="s">
        <v>23</v>
      </c>
      <c r="H414" s="47" t="s">
        <v>530</v>
      </c>
      <c r="I414" s="37"/>
      <c r="J414" s="39">
        <v>45342</v>
      </c>
      <c r="K414" s="37">
        <v>1</v>
      </c>
      <c r="L414" s="37" t="s">
        <v>432</v>
      </c>
      <c r="M414" s="40">
        <v>20</v>
      </c>
      <c r="O414" s="37"/>
      <c r="P414" s="41"/>
      <c r="Q414" s="42">
        <v>1954800</v>
      </c>
      <c r="R414" s="48"/>
      <c r="S414" s="49">
        <v>0.17</v>
      </c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39096000</v>
      </c>
      <c r="Y414" s="50">
        <f>IF(NOTA[[#This Row],[JUMLAH]]="","",NOTA[[#This Row],[JUMLAH]]*NOTA[[#This Row],[DISC 1]])</f>
        <v>6646320.0000000009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6646320.0000000009</v>
      </c>
      <c r="AC414" s="50">
        <f>IF(NOTA[[#This Row],[JUMLAH]]="","",NOTA[[#This Row],[JUMLAH]]-NOTA[[#This Row],[DISC]])</f>
        <v>32449680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4" s="50" t="str">
        <f>IF(OR(NOTA[[#This Row],[QTY]]="",NOTA[[#This Row],[HARGA SATUAN]]="",),"",NOTA[[#This Row],[QTY]]*NOTA[[#This Row],[HARGA SATUAN]])</f>
        <v/>
      </c>
      <c r="AI414" s="39">
        <f ca="1">IF(NOTA[ID_H]="","",INDEX(NOTA[TANGGAL],MATCH(,INDIRECT(ADDRESS(ROW(NOTA[TANGGAL]),COLUMN(NOTA[TANGGAL]))&amp;":"&amp;ADDRESS(ROW(),COLUMN(NOTA[TANGGAL]))),-1)))</f>
        <v>45345</v>
      </c>
      <c r="AJ414" s="41" t="str">
        <f ca="1">IF(NOTA[[#This Row],[NAMA BARANG]]="","",INDEX(NOTA[SUPPLIER],MATCH(,INDIRECT(ADDRESS(ROW(NOTA[ID]),COLUMN(NOTA[ID]))&amp;":"&amp;ADDRESS(ROW(),COLUMN(NOTA[ID]))),-1)))</f>
        <v>KENKO SINAR INDONESIA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4</v>
      </c>
      <c r="AM414" s="38">
        <f>IF(NOTA[[#This Row],[TGL.NOTA]]="",IF(NOTA[[#This Row],[SUPPLIER_H]]="","",AM413),MONTH(NOTA[[#This Row],[TGL.NOTA]]))</f>
        <v>2</v>
      </c>
      <c r="AN4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MORO2402121845342kenkocorrectionfluidke01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1569</v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>36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>
        <v>1</v>
      </c>
      <c r="L415" s="37" t="s">
        <v>531</v>
      </c>
      <c r="M415" s="40">
        <v>3</v>
      </c>
      <c r="O415" s="37"/>
      <c r="P415" s="41"/>
      <c r="Q415" s="42">
        <v>1695600</v>
      </c>
      <c r="R415" s="48"/>
      <c r="S415" s="49">
        <v>0.17</v>
      </c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5086800</v>
      </c>
      <c r="Y415" s="50">
        <f>IF(NOTA[[#This Row],[JUMLAH]]="","",NOTA[[#This Row],[JUMLAH]]*NOTA[[#This Row],[DISC 1]])</f>
        <v>864756.00000000012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864756.00000000012</v>
      </c>
      <c r="AC415" s="50">
        <f>IF(NOTA[[#This Row],[JUMLAH]]="","",NOTA[[#This Row],[JUMLAH]]-NOTA[[#This Row],[DISC]])</f>
        <v>4222044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15" s="50" t="str">
        <f>IF(OR(NOTA[[#This Row],[QTY]]="",NOTA[[#This Row],[HARGA SATUAN]]="",),"",NOTA[[#This Row],[QTY]]*NOTA[[#This Row],[HARGA SATUAN]])</f>
        <v/>
      </c>
      <c r="AI415" s="39">
        <f ca="1">IF(NOTA[ID_H]="","",INDEX(NOTA[TANGGAL],MATCH(,INDIRECT(ADDRESS(ROW(NOTA[TANGGAL]),COLUMN(NOTA[TANGGAL]))&amp;":"&amp;ADDRESS(ROW(),COLUMN(NOTA[TANGGAL]))),-1)))</f>
        <v>45345</v>
      </c>
      <c r="AJ415" s="41" t="str">
        <f ca="1">IF(NOTA[[#This Row],[NAMA BARANG]]="","",INDEX(NOTA[SUPPLIER],MATCH(,INDIRECT(ADDRESS(ROW(NOTA[ID]),COLUMN(NOTA[ID]))&amp;":"&amp;ADDRESS(ROW(),COLUMN(NOTA[ID]))),-1)))</f>
        <v>KENKO SINAR INDONESIA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2</v>
      </c>
      <c r="AN41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1571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36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>
        <v>0</v>
      </c>
      <c r="L416" s="37" t="s">
        <v>275</v>
      </c>
      <c r="M416" s="40">
        <v>1</v>
      </c>
      <c r="O416" s="37"/>
      <c r="P416" s="41"/>
      <c r="Q416" s="42">
        <v>860000</v>
      </c>
      <c r="R416" s="48"/>
      <c r="S416" s="49">
        <v>0.17</v>
      </c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860000</v>
      </c>
      <c r="Y416" s="50">
        <f>IF(NOTA[[#This Row],[JUMLAH]]="","",NOTA[[#This Row],[JUMLAH]]*NOTA[[#This Row],[DISC 1]])</f>
        <v>146200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146200</v>
      </c>
      <c r="AC416" s="50">
        <f>IF(NOTA[[#This Row],[JUMLAH]]="","",NOTA[[#This Row],[JUMLAH]]-NOTA[[#This Row],[DISC]])</f>
        <v>713800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16" s="50" t="str">
        <f>IF(OR(NOTA[[#This Row],[QTY]]="",NOTA[[#This Row],[HARGA SATUAN]]="",),"",NOTA[[#This Row],[QTY]]*NOTA[[#This Row],[HARGA SATUAN]])</f>
        <v/>
      </c>
      <c r="AI416" s="39">
        <f ca="1">IF(NOTA[ID_H]="","",INDEX(NOTA[TANGGAL],MATCH(,INDIRECT(ADDRESS(ROW(NOTA[TANGGAL]),COLUMN(NOTA[TANGGAL]))&amp;":"&amp;ADDRESS(ROW(),COLUMN(NOTA[TANGGAL]))),-1)))</f>
        <v>45345</v>
      </c>
      <c r="AJ416" s="41" t="str">
        <f ca="1">IF(NOTA[[#This Row],[NAMA BARANG]]="","",INDEX(NOTA[SUPPLIER],MATCH(,INDIRECT(ADDRESS(ROW(NOTA[ID]),COLUMN(NOTA[ID]))&amp;":"&amp;ADDRESS(ROW(),COLUMN(NOTA[ID]))),-1)))</f>
        <v>KENKO SINAR INDONESIA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2</v>
      </c>
      <c r="AN41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1697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200 BOX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>
        <v>0</v>
      </c>
      <c r="L417" s="37" t="s">
        <v>119</v>
      </c>
      <c r="M417" s="40">
        <v>5</v>
      </c>
      <c r="O417" s="37"/>
      <c r="P417" s="41"/>
      <c r="Q417" s="42">
        <v>5616000</v>
      </c>
      <c r="R417" s="48"/>
      <c r="S417" s="49">
        <v>0.17</v>
      </c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28080000</v>
      </c>
      <c r="Y417" s="50">
        <f>IF(NOTA[[#This Row],[JUMLAH]]="","",NOTA[[#This Row],[JUMLAH]]*NOTA[[#This Row],[DISC 1]])</f>
        <v>4773600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4773600</v>
      </c>
      <c r="AC417" s="50">
        <f>IF(NOTA[[#This Row],[JUMLAH]]="","",NOTA[[#This Row],[JUMLAH]]-NOTA[[#This Row],[DISC]])</f>
        <v>23306400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12430876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60691924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17" s="50" t="str">
        <f>IF(OR(NOTA[[#This Row],[QTY]]="",NOTA[[#This Row],[HARGA SATUAN]]="",),"",NOTA[[#This Row],[QTY]]*NOTA[[#This Row],[HARGA SATUAN]])</f>
        <v/>
      </c>
      <c r="AI417" s="39">
        <f ca="1">IF(NOTA[ID_H]="","",INDEX(NOTA[TANGGAL],MATCH(,INDIRECT(ADDRESS(ROW(NOTA[TANGGAL]),COLUMN(NOTA[TANGGAL]))&amp;":"&amp;ADDRESS(ROW(),COLUMN(NOTA[TANGGAL]))),-1)))</f>
        <v>45345</v>
      </c>
      <c r="AJ417" s="41" t="str">
        <f ca="1">IF(NOTA[[#This Row],[NAMA BARANG]]="","",INDEX(NOTA[SUPPLIER],MATCH(,INDIRECT(ADDRESS(ROW(NOTA[ID]),COLUMN(NOTA[ID]))&amp;":"&amp;ADDRESS(ROW(),COLUMN(NOTA[ID]))),-1)))</f>
        <v>KENKO SINAR INDONESIA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2</v>
      </c>
      <c r="AN41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1632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144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KEN_2102_053-8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45343</v>
      </c>
      <c r="F419" s="37" t="s">
        <v>22</v>
      </c>
      <c r="G419" s="37" t="s">
        <v>23</v>
      </c>
      <c r="H419" s="47" t="s">
        <v>532</v>
      </c>
      <c r="I419" s="37"/>
      <c r="J419" s="39">
        <v>45339</v>
      </c>
      <c r="K419" s="37">
        <v>3</v>
      </c>
      <c r="L419" s="37" t="s">
        <v>533</v>
      </c>
      <c r="M419" s="40">
        <v>4</v>
      </c>
      <c r="O419" s="37"/>
      <c r="P419" s="41"/>
      <c r="Q419" s="42">
        <v>900000</v>
      </c>
      <c r="R419" s="48"/>
      <c r="S419" s="49">
        <v>0.17</v>
      </c>
      <c r="T419" s="44"/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3600000</v>
      </c>
      <c r="Y419" s="50">
        <f>IF(NOTA[[#This Row],[JUMLAH]]="","",NOTA[[#This Row],[JUMLAH]]*NOTA[[#This Row],[DISC 1]])</f>
        <v>612000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612000</v>
      </c>
      <c r="AC419" s="50">
        <f>IF(NOTA[[#This Row],[JUMLAH]]="","",NOTA[[#This Row],[JUMLAH]]-NOTA[[#This Row],[DISC]])</f>
        <v>2988000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9" s="50" t="str">
        <f>IF(OR(NOTA[[#This Row],[QTY]]="",NOTA[[#This Row],[HARGA SATUAN]]="",),"",NOTA[[#This Row],[QTY]]*NOTA[[#This Row],[HARGA SATUAN]])</f>
        <v/>
      </c>
      <c r="AI419" s="39">
        <f ca="1">IF(NOTA[ID_H]="","",INDEX(NOTA[TANGGAL],MATCH(,INDIRECT(ADDRESS(ROW(NOTA[TANGGAL]),COLUMN(NOTA[TANGGAL]))&amp;":"&amp;ADDRESS(ROW(),COLUMN(NOTA[TANGGAL]))),-1)))</f>
        <v>45343</v>
      </c>
      <c r="AJ419" s="41" t="str">
        <f ca="1">IF(NOTA[[#This Row],[NAMA BARANG]]="","",INDEX(NOTA[SUPPLIER],MATCH(,INDIRECT(ADDRESS(ROW(NOTA[ID]),COLUMN(NOTA[ID]))&amp;":"&amp;ADDRESS(ROW(),COLUMN(NOTA[ID]))),-1)))</f>
        <v>KENKO SINAR INDONESIA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8</v>
      </c>
      <c r="AM419" s="38">
        <f>IF(NOTA[[#This Row],[TGL.NOTA]]="",IF(NOTA[[#This Row],[SUPPLIER_H]]="","",AM418),MONTH(NOTA[[#This Row],[TGL.NOTA]]))</f>
        <v>2</v>
      </c>
      <c r="AN41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MORO2402105345339kenkobinderclipno260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1513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 GRS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>
        <v>0</v>
      </c>
      <c r="L420" s="37" t="s">
        <v>534</v>
      </c>
      <c r="M420" s="40">
        <v>1</v>
      </c>
      <c r="O420" s="37"/>
      <c r="P420" s="41"/>
      <c r="Q420" s="42">
        <v>800000</v>
      </c>
      <c r="R420" s="48"/>
      <c r="S420" s="49">
        <v>0.17</v>
      </c>
      <c r="T420" s="44"/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800000</v>
      </c>
      <c r="Y420" s="50">
        <f>IF(NOTA[[#This Row],[JUMLAH]]="","",NOTA[[#This Row],[JUMLAH]]*NOTA[[#This Row],[DISC 1]])</f>
        <v>136000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136000</v>
      </c>
      <c r="AC420" s="50">
        <f>IF(NOTA[[#This Row],[JUMLAH]]="","",NOTA[[#This Row],[JUMLAH]]-NOTA[[#This Row],[DISC]])</f>
        <v>664000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20" s="50" t="str">
        <f>IF(OR(NOTA[[#This Row],[QTY]]="",NOTA[[#This Row],[HARGA SATUAN]]="",),"",NOTA[[#This Row],[QTY]]*NOTA[[#This Row],[HARGA SATUAN]])</f>
        <v/>
      </c>
      <c r="AI420" s="39">
        <f ca="1">IF(NOTA[ID_H]="","",INDEX(NOTA[TANGGAL],MATCH(,INDIRECT(ADDRESS(ROW(NOTA[TANGGAL]),COLUMN(NOTA[TANGGAL]))&amp;":"&amp;ADDRESS(ROW(),COLUMN(NOTA[TANGGAL]))),-1)))</f>
        <v>45343</v>
      </c>
      <c r="AJ420" s="41" t="str">
        <f ca="1">IF(NOTA[[#This Row],[NAMA BARANG]]="","",INDEX(NOTA[SUPPLIER],MATCH(,INDIRECT(ADDRESS(ROW(NOTA[ID]),COLUMN(NOTA[ID]))&amp;":"&amp;ADDRESS(ROW(),COLUMN(NOTA[ID]))),-1)))</f>
        <v>KENKO SINAR INDONESIA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2</v>
      </c>
      <c r="AN42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1813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500 BOX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427</v>
      </c>
      <c r="M421" s="40">
        <v>1</v>
      </c>
      <c r="O421" s="37"/>
      <c r="P421" s="41"/>
      <c r="Q421" s="42">
        <v>2088000</v>
      </c>
      <c r="R421" s="48"/>
      <c r="S421" s="49">
        <v>0.17</v>
      </c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2088000</v>
      </c>
      <c r="Y421" s="50">
        <f>IF(NOTA[[#This Row],[JUMLAH]]="","",NOTA[[#This Row],[JUMLAH]]*NOTA[[#This Row],[DISC 1]])</f>
        <v>354960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354960</v>
      </c>
      <c r="AC421" s="50">
        <f>IF(NOTA[[#This Row],[JUMLAH]]="","",NOTA[[#This Row],[JUMLAH]]-NOTA[[#This Row],[DISC]])</f>
        <v>1733040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1" s="50" t="str">
        <f>IF(OR(NOTA[[#This Row],[QTY]]="",NOTA[[#This Row],[HARGA SATUAN]]="",),"",NOTA[[#This Row],[QTY]]*NOTA[[#This Row],[HARGA SATUAN]])</f>
        <v/>
      </c>
      <c r="AI421" s="39">
        <f ca="1">IF(NOTA[ID_H]="","",INDEX(NOTA[TANGGAL],MATCH(,INDIRECT(ADDRESS(ROW(NOTA[TANGGAL]),COLUMN(NOTA[TANGGAL]))&amp;":"&amp;ADDRESS(ROW(),COLUMN(NOTA[TANGGAL]))),-1)))</f>
        <v>45343</v>
      </c>
      <c r="AJ421" s="41" t="str">
        <f ca="1">IF(NOTA[[#This Row],[NAMA BARANG]]="","",INDEX(NOTA[SUPPLIER],MATCH(,INDIRECT(ADDRESS(ROW(NOTA[ID]),COLUMN(NOTA[ID]))&amp;":"&amp;ADDRESS(ROW(),COLUMN(NOTA[ID]))),-1)))</f>
        <v>KENKO SINAR INDONESIA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2</v>
      </c>
      <c r="AN42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2984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12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8">
        <v>0</v>
      </c>
      <c r="L422" s="37" t="s">
        <v>535</v>
      </c>
      <c r="M422" s="40">
        <v>1</v>
      </c>
      <c r="O422" s="37"/>
      <c r="P422" s="41"/>
      <c r="Q422" s="42">
        <v>2112000</v>
      </c>
      <c r="R422" s="48"/>
      <c r="S422" s="49">
        <v>0.17</v>
      </c>
      <c r="T422" s="44"/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2112000</v>
      </c>
      <c r="Y422" s="50">
        <f>IF(NOTA[[#This Row],[JUMLAH]]="","",NOTA[[#This Row],[JUMLAH]]*NOTA[[#This Row],[DISC 1]])</f>
        <v>359040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359040</v>
      </c>
      <c r="AC422" s="50">
        <f>IF(NOTA[[#This Row],[JUMLAH]]="","",NOTA[[#This Row],[JUMLAH]]-NOTA[[#This Row],[DISC]])</f>
        <v>1752960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2" s="50" t="str">
        <f>IF(OR(NOTA[[#This Row],[QTY]]="",NOTA[[#This Row],[HARGA SATUAN]]="",),"",NOTA[[#This Row],[QTY]]*NOTA[[#This Row],[HARGA SATUAN]])</f>
        <v/>
      </c>
      <c r="AI422" s="39">
        <f ca="1">IF(NOTA[ID_H]="","",INDEX(NOTA[TANGGAL],MATCH(,INDIRECT(ADDRESS(ROW(NOTA[TANGGAL]),COLUMN(NOTA[TANGGAL]))&amp;":"&amp;ADDRESS(ROW(),COLUMN(NOTA[TANGGAL]))),-1)))</f>
        <v>45343</v>
      </c>
      <c r="AJ422" s="41" t="str">
        <f ca="1">IF(NOTA[[#This Row],[NAMA BARANG]]="","",INDEX(NOTA[SUPPLIER],MATCH(,INDIRECT(ADDRESS(ROW(NOTA[ID]),COLUMN(NOTA[ID]))&amp;":"&amp;ADDRESS(ROW(),COLUMN(NOTA[ID]))),-1)))</f>
        <v>KENKO SINAR INDONESIA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2</v>
      </c>
      <c r="AN422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1726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20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>
        <v>0</v>
      </c>
      <c r="L423" s="37" t="s">
        <v>536</v>
      </c>
      <c r="M423" s="40">
        <v>1</v>
      </c>
      <c r="O423" s="37"/>
      <c r="P423" s="41"/>
      <c r="Q423" s="42">
        <v>2208000</v>
      </c>
      <c r="R423" s="48"/>
      <c r="S423" s="49">
        <v>0.17</v>
      </c>
      <c r="T423" s="44"/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2208000</v>
      </c>
      <c r="Y423" s="50">
        <f>IF(NOTA[[#This Row],[JUMLAH]]="","",NOTA[[#This Row],[JUMLAH]]*NOTA[[#This Row],[DISC 1]])</f>
        <v>375360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375360</v>
      </c>
      <c r="AC423" s="50">
        <f>IF(NOTA[[#This Row],[JUMLAH]]="","",NOTA[[#This Row],[JUMLAH]]-NOTA[[#This Row],[DISC]])</f>
        <v>1832640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23" s="50" t="str">
        <f>IF(OR(NOTA[[#This Row],[QTY]]="",NOTA[[#This Row],[HARGA SATUAN]]="",),"",NOTA[[#This Row],[QTY]]*NOTA[[#This Row],[HARGA SATUAN]])</f>
        <v/>
      </c>
      <c r="AI423" s="39">
        <f ca="1">IF(NOTA[ID_H]="","",INDEX(NOTA[TANGGAL],MATCH(,INDIRECT(ADDRESS(ROW(NOTA[TANGGAL]),COLUMN(NOTA[TANGGAL]))&amp;":"&amp;ADDRESS(ROW(),COLUMN(NOTA[TANGGAL]))),-1)))</f>
        <v>45343</v>
      </c>
      <c r="AJ423" s="41" t="str">
        <f ca="1">IF(NOTA[[#This Row],[NAMA BARANG]]="","",INDEX(NOTA[SUPPLIER],MATCH(,INDIRECT(ADDRESS(ROW(NOTA[ID]),COLUMN(NOTA[ID]))&amp;":"&amp;ADDRESS(ROW(),COLUMN(NOTA[ID]))),-1)))</f>
        <v>KENKO SINAR INDONESIA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2</v>
      </c>
      <c r="AN423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1730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20 GRS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>
        <v>0</v>
      </c>
      <c r="L424" s="37" t="s">
        <v>537</v>
      </c>
      <c r="M424" s="40">
        <v>1</v>
      </c>
      <c r="O424" s="37"/>
      <c r="P424" s="41"/>
      <c r="Q424" s="42">
        <v>2361600</v>
      </c>
      <c r="R424" s="48"/>
      <c r="S424" s="49">
        <v>0.17</v>
      </c>
      <c r="T424" s="44"/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2361600</v>
      </c>
      <c r="Y424" s="50">
        <f>IF(NOTA[[#This Row],[JUMLAH]]="","",NOTA[[#This Row],[JUMLAH]]*NOTA[[#This Row],[DISC 1]])</f>
        <v>401472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401472</v>
      </c>
      <c r="AC424" s="50">
        <f>IF(NOTA[[#This Row],[JUMLAH]]="","",NOTA[[#This Row],[JUMLAH]]-NOTA[[#This Row],[DISC]])</f>
        <v>1960128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24" s="50" t="str">
        <f>IF(OR(NOTA[[#This Row],[QTY]]="",NOTA[[#This Row],[HARGA SATUAN]]="",),"",NOTA[[#This Row],[QTY]]*NOTA[[#This Row],[HARGA SATUAN]])</f>
        <v/>
      </c>
      <c r="AI424" s="39">
        <f ca="1">IF(NOTA[ID_H]="","",INDEX(NOTA[TANGGAL],MATCH(,INDIRECT(ADDRESS(ROW(NOTA[TANGGAL]),COLUMN(NOTA[TANGGAL]))&amp;":"&amp;ADDRESS(ROW(),COLUMN(NOTA[TANGGAL]))),-1)))</f>
        <v>45343</v>
      </c>
      <c r="AJ424" s="41" t="str">
        <f ca="1">IF(NOTA[[#This Row],[NAMA BARANG]]="","",INDEX(NOTA[SUPPLIER],MATCH(,INDIRECT(ADDRESS(ROW(NOTA[ID]),COLUMN(NOTA[ID]))&amp;":"&amp;ADDRESS(ROW(),COLUMN(NOTA[ID]))),-1)))</f>
        <v>KENKO SINAR INDONESIA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2</v>
      </c>
      <c r="AN424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kenkocorrectiontapect6348mx5mm23616000.17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kenkocorrectiontapect6348mx5mm23616000.17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1588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48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kenkocorrectiontapect6348mx5mm48lsnartomoro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>
        <v>1</v>
      </c>
      <c r="L425" s="37" t="s">
        <v>527</v>
      </c>
      <c r="M425" s="40">
        <v>2</v>
      </c>
      <c r="O425" s="37"/>
      <c r="P425" s="41"/>
      <c r="Q425" s="42">
        <v>2952000</v>
      </c>
      <c r="R425" s="48"/>
      <c r="S425" s="49">
        <v>0.17</v>
      </c>
      <c r="T425" s="44"/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5904000</v>
      </c>
      <c r="Y425" s="50">
        <f>IF(NOTA[[#This Row],[JUMLAH]]="","",NOTA[[#This Row],[JUMLAH]]*NOTA[[#This Row],[DISC 1]])</f>
        <v>1003680.0000000001</v>
      </c>
      <c r="Z425" s="50">
        <f>IF(NOTA[[#This Row],[JUMLAH]]="","",(NOTA[[#This Row],[JUMLAH]]-NOTA[[#This Row],[DISC 1-]])*NOTA[[#This Row],[DISC 2]])</f>
        <v>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1003680.0000000001</v>
      </c>
      <c r="AC425" s="50">
        <f>IF(NOTA[[#This Row],[JUMLAH]]="","",NOTA[[#This Row],[JUMLAH]]-NOTA[[#This Row],[DISC]])</f>
        <v>4900320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25" s="50" t="str">
        <f>IF(OR(NOTA[[#This Row],[QTY]]="",NOTA[[#This Row],[HARGA SATUAN]]="",),"",NOTA[[#This Row],[QTY]]*NOTA[[#This Row],[HARGA SATUAN]])</f>
        <v/>
      </c>
      <c r="AI425" s="39">
        <f ca="1">IF(NOTA[ID_H]="","",INDEX(NOTA[TANGGAL],MATCH(,INDIRECT(ADDRESS(ROW(NOTA[TANGGAL]),COLUMN(NOTA[TANGGAL]))&amp;":"&amp;ADDRESS(ROW(),COLUMN(NOTA[TANGGAL]))),-1)))</f>
        <v>45343</v>
      </c>
      <c r="AJ425" s="41" t="str">
        <f ca="1">IF(NOTA[[#This Row],[NAMA BARANG]]="","",INDEX(NOTA[SUPPLIER],MATCH(,INDIRECT(ADDRESS(ROW(NOTA[ID]),COLUMN(NOTA[ID]))&amp;":"&amp;ADDRESS(ROW(),COLUMN(NOTA[ID]))),-1)))</f>
        <v>KENKO SINAR INDONESIA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2</v>
      </c>
      <c r="AN4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1611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20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538</v>
      </c>
      <c r="M426" s="40">
        <v>1</v>
      </c>
      <c r="O426" s="37"/>
      <c r="P426" s="41"/>
      <c r="Q426" s="42">
        <v>5443200</v>
      </c>
      <c r="R426" s="48" t="s">
        <v>539</v>
      </c>
      <c r="S426" s="49">
        <v>0.17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5443200</v>
      </c>
      <c r="Y426" s="50">
        <f>IF(NOTA[[#This Row],[JUMLAH]]="","",NOTA[[#This Row],[JUMLAH]]*NOTA[[#This Row],[DISC 1]])</f>
        <v>925344.00000000012</v>
      </c>
      <c r="Z426" s="50">
        <f>IF(NOTA[[#This Row],[JUMLAH]]="","",(NOTA[[#This Row],[JUMLAH]]-NOTA[[#This Row],[DISC 1-]])*NOTA[[#This Row],[DISC 2]])</f>
        <v>225892.80000000002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1151236.8</v>
      </c>
      <c r="AC426" s="50">
        <f>IF(NOTA[[#This Row],[JUMLAH]]="","",NOTA[[#This Row],[JUMLAH]]-NOTA[[#This Row],[DISC]])</f>
        <v>4291963.2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4393748.8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20123051.199999999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426" s="50" t="str">
        <f>IF(OR(NOTA[[#This Row],[QTY]]="",NOTA[[#This Row],[HARGA SATUAN]]="",),"",NOTA[[#This Row],[QTY]]*NOTA[[#This Row],[HARGA SATUAN]])</f>
        <v/>
      </c>
      <c r="AI426" s="39">
        <f ca="1">IF(NOTA[ID_H]="","",INDEX(NOTA[TANGGAL],MATCH(,INDIRECT(ADDRESS(ROW(NOTA[TANGGAL]),COLUMN(NOTA[TANGGAL]))&amp;":"&amp;ADDRESS(ROW(),COLUMN(NOTA[TANGGAL]))),-1)))</f>
        <v>45343</v>
      </c>
      <c r="AJ426" s="41" t="str">
        <f ca="1">IF(NOTA[[#This Row],[NAMA BARANG]]="","",INDEX(NOTA[SUPPLIER],MATCH(,INDIRECT(ADDRESS(ROW(NOTA[ID]),COLUMN(NOTA[ID]))&amp;":"&amp;ADDRESS(ROW(),COLUMN(NOTA[ID]))),-1)))</f>
        <v>KENKO SINAR INDONESIA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2</v>
      </c>
      <c r="AN426" s="38" t="str">
        <f>LOWER(SUBSTITUTE(SUBSTITUTE(SUBSTITUTE(SUBSTITUTE(SUBSTITUTE(SUBSTITUTE(SUBSTITUTE(SUBSTITUTE(SUBSTITUTE(NOTA[NAMA BARANG]," ",),".",""),"-",""),"(",""),")",""),",",""),"/",""),"""",""),"+",""))</f>
        <v>kenkogelpen3n1gp30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kenkogelpen3n1gp3054432000.170.05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kenkogelpen3n1gp3054432000.170.05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e">
        <f>IF(NOTA[[#This Row],[CONCAT1]]="","",MATCH(NOTA[[#This Row],[CONCAT1]],[3]!db[NB NOTA_C],0))</f>
        <v>#N/A</v>
      </c>
      <c r="AT426" s="38" t="b">
        <f>IF(NOTA[[#This Row],[QTY/ CTN]]="","",TRUE)</f>
        <v>1</v>
      </c>
      <c r="AU426" s="38" t="str">
        <f ca="1">IF(NOTA[[#This Row],[ID_H]]="","",IF(NOTA[[#This Row],[Column3]]=TRUE,NOTA[[#This Row],[QTY/ CTN]],INDEX([3]!db[QTY/ CTN],NOTA[[#This Row],[//DB]])))</f>
        <v>72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kenkogelpen3n1gp3072lsnartomoro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Row],[SUPPLIER_H]]="","",#REF!),MONTH(NOTA[[#This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3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Row],[SUPPLIER_H]]="","",#REF!),MONTH(NOTA[[#This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37"/>
      <c r="I467" s="39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8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3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6" t="str">
        <f>IF(NOTA[[#This Row],[ID_P]]="","",MATCH(NOTA[[#This Row],[ID_P]],[1]!B_MSK[N_ID],0))</f>
        <v/>
      </c>
      <c r="D487" s="56" t="str">
        <f ca="1">IF(NOTA[[#This Row],[NAMA BARANG]]="","",INDEX(NOTA[ID],MATCH(,INDIRECT(ADDRESS(ROW(NOTA[ID]),COLUMN(NOTA[ID]))&amp;":"&amp;ADDRESS(ROW(),COLUMN(NOTA[ID]))),-1)))</f>
        <v/>
      </c>
      <c r="E487" s="57"/>
      <c r="F487" s="58"/>
      <c r="G487" s="58"/>
      <c r="H487" s="59"/>
      <c r="I487" s="58"/>
      <c r="J487" s="60"/>
      <c r="K487" s="58"/>
      <c r="L487" s="37"/>
      <c r="M487" s="61"/>
      <c r="N487" s="56"/>
      <c r="O487" s="37"/>
      <c r="P487" s="55"/>
      <c r="Q487" s="62"/>
      <c r="R487" s="48"/>
      <c r="S487" s="64"/>
      <c r="T487" s="65"/>
      <c r="U487" s="65"/>
      <c r="V487" s="66"/>
      <c r="W487" s="67"/>
      <c r="X487" s="66" t="str">
        <f>IF(NOTA[[#This Row],[HARGA/ CTN]]="",NOTA[[#This Row],[JUMLAH_H]],NOTA[[#This Row],[HARGA/ CTN]]*IF(NOTA[[#This Row],[C]]="",0,NOTA[[#This Row],[C]]))</f>
        <v/>
      </c>
      <c r="Y487" s="66" t="str">
        <f>IF(NOTA[[#This Row],[JUMLAH]]="","",NOTA[[#This Row],[JUMLAH]]*NOTA[[#This Row],[DISC 1]])</f>
        <v/>
      </c>
      <c r="Z487" s="66" t="str">
        <f>IF(NOTA[[#This Row],[JUMLAH]]="","",(NOTA[[#This Row],[JUMLAH]]-NOTA[[#This Row],[DISC 1-]])*NOTA[[#This Row],[DISC 2]])</f>
        <v/>
      </c>
      <c r="AA487" s="66" t="str">
        <f>IF(NOTA[[#This Row],[JUMLAH]]="","",(NOTA[[#This Row],[JUMLAH]]-NOTA[[#This Row],[DISC 1-]]-NOTA[[#This Row],[DISC 2-]])*NOTA[[#This Row],[DISC 3]])</f>
        <v/>
      </c>
      <c r="AB487" s="66" t="str">
        <f>IF(NOTA[[#This Row],[JUMLAH]]="","",NOTA[[#This Row],[DISC 1-]]+NOTA[[#This Row],[DISC 2-]]+NOTA[[#This Row],[DISC 3-]])</f>
        <v/>
      </c>
      <c r="AC487" s="66" t="str">
        <f>IF(NOTA[[#This Row],[JUMLAH]]="","",NOTA[[#This Row],[JUMLAH]]-NOTA[[#This Row],[DISC]])</f>
        <v/>
      </c>
      <c r="AD487" s="66"/>
      <c r="AE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66" t="str">
        <f>IF(OR(NOTA[[#This Row],[QTY]]="",NOTA[[#This Row],[HARGA SATUAN]]="",),"",NOTA[[#This Row],[QTY]]*NOTA[[#This Row],[HARGA SATUAN]])</f>
        <v/>
      </c>
      <c r="AI487" s="60" t="str">
        <f ca="1">IF(NOTA[ID_H]="","",INDEX(NOTA[TANGGAL],MATCH(,INDIRECT(ADDRESS(ROW(NOTA[TANGGAL]),COLUMN(NOTA[TANGGAL]))&amp;":"&amp;ADDRESS(ROW(),COLUMN(NOTA[TANGGAL]))),-1)))</f>
        <v/>
      </c>
      <c r="AJ487" s="55" t="str">
        <f ca="1">IF(NOTA[[#This Row],[NAMA BARANG]]="","",INDEX(NOTA[SUPPLIER],MATCH(,INDIRECT(ADDRESS(ROW(NOTA[ID]),COLUMN(NOTA[ID]))&amp;":"&amp;ADDRESS(ROW(),COLUMN(NOTA[ID]))),-1)))</f>
        <v/>
      </c>
      <c r="AK487" s="55" t="str">
        <f ca="1">IF(NOTA[[#This Row],[ID_H]]="","",IF(NOTA[[#This Row],[FAKTUR]]="",INDIRECT(ADDRESS(ROW()-1,COLUMN())),NOTA[[#This Row],[FAKTUR]]))</f>
        <v/>
      </c>
      <c r="AL487" s="56" t="str">
        <f ca="1">IF(NOTA[[#This Row],[ID]]="","",COUNTIF(NOTA[ID_H],NOTA[[#This Row],[ID_H]]))</f>
        <v/>
      </c>
      <c r="AM487" s="56" t="str">
        <f ca="1">IF(NOTA[[#This Row],[TGL.NOTA]]="",IF(NOTA[[#This Row],[SUPPLIER_H]]="","",AM486),MONTH(NOTA[[#This Row],[TGL.NOTA]]))</f>
        <v/>
      </c>
      <c r="AN487" s="56" t="str">
        <f>LOWER(SUBSTITUTE(SUBSTITUTE(SUBSTITUTE(SUBSTITUTE(SUBSTITUTE(SUBSTITUTE(SUBSTITUTE(SUBSTITUTE(SUBSTITUTE(NOTA[NAMA BARANG]," ",),".",""),"-",""),"(",""),")",""),",",""),"/",""),"""",""),"+",""))</f>
        <v/>
      </c>
      <c r="AO4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56" t="str">
        <f>IF(NOTA[[#This Row],[CONCAT4]]="","",_xlfn.IFNA(MATCH(NOTA[[#This Row],[CONCAT4]],[2]!RAW[CONCAT_H],0),FALSE))</f>
        <v/>
      </c>
      <c r="AS487" s="56" t="str">
        <f>IF(NOTA[[#This Row],[CONCAT1]]="","",MATCH(NOTA[[#This Row],[CONCAT1]],[3]!db[NB NOTA_C],0))</f>
        <v/>
      </c>
      <c r="AT487" s="56" t="str">
        <f>IF(NOTA[[#This Row],[QTY/ CTN]]="","",TRUE)</f>
        <v/>
      </c>
      <c r="AU487" s="56" t="str">
        <f ca="1">IF(NOTA[[#This Row],[ID_H]]="","",IF(NOTA[[#This Row],[Column3]]=TRUE,NOTA[[#This Row],[QTY/ CTN]],INDEX([3]!db[QTY/ CTN],NOTA[[#This Row],[//DB]])))</f>
        <v/>
      </c>
      <c r="AV4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56" t="str">
        <f ca="1">IF(NOTA[[#This Row],[ID_H]]="","",MATCH(NOTA[[#This Row],[NB NOTA_C_QTY]],[4]!db[NB NOTA_C_QTY+F],0))</f>
        <v/>
      </c>
      <c r="AX487" s="68" t="str">
        <f ca="1">IF(NOTA[[#This Row],[NB NOTA_C_QTY]]="","",ROW()-2)</f>
        <v/>
      </c>
    </row>
    <row r="488" spans="1:50" s="38" customFormat="1" ht="20.100000000000001" customHeight="1" x14ac:dyDescent="0.25">
      <c r="A4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6" t="str">
        <f>IF(NOTA[[#This Row],[ID_P]]="","",MATCH(NOTA[[#This Row],[ID_P]],[1]!B_MSK[N_ID],0))</f>
        <v/>
      </c>
      <c r="D488" s="56" t="str">
        <f ca="1">IF(NOTA[[#This Row],[NAMA BARANG]]="","",INDEX(NOTA[ID],MATCH(,INDIRECT(ADDRESS(ROW(NOTA[ID]),COLUMN(NOTA[ID]))&amp;":"&amp;ADDRESS(ROW(),COLUMN(NOTA[ID]))),-1)))</f>
        <v/>
      </c>
      <c r="E488" s="57"/>
      <c r="F488" s="37"/>
      <c r="G488" s="37"/>
      <c r="H488" s="47"/>
      <c r="I488" s="58"/>
      <c r="J488" s="60"/>
      <c r="K488" s="58"/>
      <c r="L488" s="37"/>
      <c r="M488" s="61"/>
      <c r="N488" s="56"/>
      <c r="O488" s="37"/>
      <c r="P488" s="55"/>
      <c r="Q488" s="62"/>
      <c r="R488" s="48"/>
      <c r="S488" s="64"/>
      <c r="T488" s="65"/>
      <c r="U488" s="65"/>
      <c r="V488" s="66"/>
      <c r="W488" s="67"/>
      <c r="X488" s="66" t="str">
        <f>IF(NOTA[[#This Row],[HARGA/ CTN]]="",NOTA[[#This Row],[JUMLAH_H]],NOTA[[#This Row],[HARGA/ CTN]]*IF(NOTA[[#This Row],[C]]="",0,NOTA[[#This Row],[C]]))</f>
        <v/>
      </c>
      <c r="Y488" s="66" t="str">
        <f>IF(NOTA[[#This Row],[JUMLAH]]="","",NOTA[[#This Row],[JUMLAH]]*NOTA[[#This Row],[DISC 1]])</f>
        <v/>
      </c>
      <c r="Z488" s="66" t="str">
        <f>IF(NOTA[[#This Row],[JUMLAH]]="","",(NOTA[[#This Row],[JUMLAH]]-NOTA[[#This Row],[DISC 1-]])*NOTA[[#This Row],[DISC 2]])</f>
        <v/>
      </c>
      <c r="AA488" s="66" t="str">
        <f>IF(NOTA[[#This Row],[JUMLAH]]="","",(NOTA[[#This Row],[JUMLAH]]-NOTA[[#This Row],[DISC 1-]]-NOTA[[#This Row],[DISC 2-]])*NOTA[[#This Row],[DISC 3]])</f>
        <v/>
      </c>
      <c r="AB488" s="66" t="str">
        <f>IF(NOTA[[#This Row],[JUMLAH]]="","",NOTA[[#This Row],[DISC 1-]]+NOTA[[#This Row],[DISC 2-]]+NOTA[[#This Row],[DISC 3-]])</f>
        <v/>
      </c>
      <c r="AC488" s="66" t="str">
        <f>IF(NOTA[[#This Row],[JUMLAH]]="","",NOTA[[#This Row],[JUMLAH]]-NOTA[[#This Row],[DISC]])</f>
        <v/>
      </c>
      <c r="AD488" s="66"/>
      <c r="AE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66" t="str">
        <f>IF(OR(NOTA[[#This Row],[QTY]]="",NOTA[[#This Row],[HARGA SATUAN]]="",),"",NOTA[[#This Row],[QTY]]*NOTA[[#This Row],[HARGA SATUAN]])</f>
        <v/>
      </c>
      <c r="AI488" s="60" t="str">
        <f ca="1">IF(NOTA[ID_H]="","",INDEX(NOTA[TANGGAL],MATCH(,INDIRECT(ADDRESS(ROW(NOTA[TANGGAL]),COLUMN(NOTA[TANGGAL]))&amp;":"&amp;ADDRESS(ROW(),COLUMN(NOTA[TANGGAL]))),-1)))</f>
        <v/>
      </c>
      <c r="AJ488" s="55" t="str">
        <f ca="1">IF(NOTA[[#This Row],[NAMA BARANG]]="","",INDEX(NOTA[SUPPLIER],MATCH(,INDIRECT(ADDRESS(ROW(NOTA[ID]),COLUMN(NOTA[ID]))&amp;":"&amp;ADDRESS(ROW(),COLUMN(NOTA[ID]))),-1)))</f>
        <v/>
      </c>
      <c r="AK488" s="55" t="str">
        <f ca="1">IF(NOTA[[#This Row],[ID_H]]="","",IF(NOTA[[#This Row],[FAKTUR]]="",INDIRECT(ADDRESS(ROW()-1,COLUMN())),NOTA[[#This Row],[FAKTUR]]))</f>
        <v/>
      </c>
      <c r="AL488" s="56" t="str">
        <f ca="1">IF(NOTA[[#This Row],[ID]]="","",COUNTIF(NOTA[ID_H],NOTA[[#This Row],[ID_H]]))</f>
        <v/>
      </c>
      <c r="AM488" s="56" t="str">
        <f ca="1">IF(NOTA[[#This Row],[TGL.NOTA]]="",IF(NOTA[[#This Row],[SUPPLIER_H]]="","",AM487),MONTH(NOTA[[#This Row],[TGL.NOTA]]))</f>
        <v/>
      </c>
      <c r="AN488" s="56" t="str">
        <f>LOWER(SUBSTITUTE(SUBSTITUTE(SUBSTITUTE(SUBSTITUTE(SUBSTITUTE(SUBSTITUTE(SUBSTITUTE(SUBSTITUTE(SUBSTITUTE(NOTA[NAMA BARANG]," ",),".",""),"-",""),"(",""),")",""),",",""),"/",""),"""",""),"+",""))</f>
        <v/>
      </c>
      <c r="AO4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56" t="str">
        <f>IF(NOTA[[#This Row],[CONCAT4]]="","",_xlfn.IFNA(MATCH(NOTA[[#This Row],[CONCAT4]],[2]!RAW[CONCAT_H],0),FALSE))</f>
        <v/>
      </c>
      <c r="AS488" s="56" t="str">
        <f>IF(NOTA[[#This Row],[CONCAT1]]="","",MATCH(NOTA[[#This Row],[CONCAT1]],[3]!db[NB NOTA_C],0))</f>
        <v/>
      </c>
      <c r="AT488" s="56" t="str">
        <f>IF(NOTA[[#This Row],[QTY/ CTN]]="","",TRUE)</f>
        <v/>
      </c>
      <c r="AU488" s="56" t="str">
        <f ca="1">IF(NOTA[[#This Row],[ID_H]]="","",IF(NOTA[[#This Row],[Column3]]=TRUE,NOTA[[#This Row],[QTY/ CTN]],INDEX([3]!db[QTY/ CTN],NOTA[[#This Row],[//DB]])))</f>
        <v/>
      </c>
      <c r="AV4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56" t="str">
        <f ca="1">IF(NOTA[[#This Row],[ID_H]]="","",MATCH(NOTA[[#This Row],[NB NOTA_C_QTY]],[4]!db[NB NOTA_C_QTY+F],0))</f>
        <v/>
      </c>
      <c r="AX488" s="68" t="str">
        <f ca="1">IF(NOTA[[#This Row],[NB NOTA_C_QTY]]="","",ROW()-2)</f>
        <v/>
      </c>
    </row>
    <row r="489" spans="1:50" s="38" customFormat="1" ht="20.100000000000001" customHeight="1" x14ac:dyDescent="0.25">
      <c r="A4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6" t="str">
        <f>IF(NOTA[[#This Row],[ID_P]]="","",MATCH(NOTA[[#This Row],[ID_P]],[1]!B_MSK[N_ID],0))</f>
        <v/>
      </c>
      <c r="D489" s="56" t="str">
        <f ca="1">IF(NOTA[[#This Row],[NAMA BARANG]]="","",INDEX(NOTA[ID],MATCH(,INDIRECT(ADDRESS(ROW(NOTA[ID]),COLUMN(NOTA[ID]))&amp;":"&amp;ADDRESS(ROW(),COLUMN(NOTA[ID]))),-1)))</f>
        <v/>
      </c>
      <c r="E489" s="57"/>
      <c r="F489" s="58"/>
      <c r="G489" s="58"/>
      <c r="H489" s="59"/>
      <c r="I489" s="58"/>
      <c r="J489" s="60"/>
      <c r="K489" s="58"/>
      <c r="L489" s="37"/>
      <c r="M489" s="61"/>
      <c r="N489" s="56"/>
      <c r="O489" s="37"/>
      <c r="P489" s="55"/>
      <c r="Q489" s="62"/>
      <c r="R489" s="63"/>
      <c r="S489" s="64"/>
      <c r="T489" s="65"/>
      <c r="U489" s="65"/>
      <c r="V489" s="66"/>
      <c r="W489" s="67"/>
      <c r="X489" s="66" t="str">
        <f>IF(NOTA[[#This Row],[HARGA/ CTN]]="",NOTA[[#This Row],[JUMLAH_H]],NOTA[[#This Row],[HARGA/ CTN]]*IF(NOTA[[#This Row],[C]]="",0,NOTA[[#This Row],[C]]))</f>
        <v/>
      </c>
      <c r="Y489" s="66" t="str">
        <f>IF(NOTA[[#This Row],[JUMLAH]]="","",NOTA[[#This Row],[JUMLAH]]*NOTA[[#This Row],[DISC 1]])</f>
        <v/>
      </c>
      <c r="Z489" s="66" t="str">
        <f>IF(NOTA[[#This Row],[JUMLAH]]="","",(NOTA[[#This Row],[JUMLAH]]-NOTA[[#This Row],[DISC 1-]])*NOTA[[#This Row],[DISC 2]])</f>
        <v/>
      </c>
      <c r="AA489" s="66" t="str">
        <f>IF(NOTA[[#This Row],[JUMLAH]]="","",(NOTA[[#This Row],[JUMLAH]]-NOTA[[#This Row],[DISC 1-]]-NOTA[[#This Row],[DISC 2-]])*NOTA[[#This Row],[DISC 3]])</f>
        <v/>
      </c>
      <c r="AB489" s="66" t="str">
        <f>IF(NOTA[[#This Row],[JUMLAH]]="","",NOTA[[#This Row],[DISC 1-]]+NOTA[[#This Row],[DISC 2-]]+NOTA[[#This Row],[DISC 3-]])</f>
        <v/>
      </c>
      <c r="AC489" s="66" t="str">
        <f>IF(NOTA[[#This Row],[JUMLAH]]="","",NOTA[[#This Row],[JUMLAH]]-NOTA[[#This Row],[DISC]])</f>
        <v/>
      </c>
      <c r="AD489" s="66"/>
      <c r="AE4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66" t="str">
        <f>IF(OR(NOTA[[#This Row],[QTY]]="",NOTA[[#This Row],[HARGA SATUAN]]="",),"",NOTA[[#This Row],[QTY]]*NOTA[[#This Row],[HARGA SATUAN]])</f>
        <v/>
      </c>
      <c r="AI489" s="60" t="str">
        <f ca="1">IF(NOTA[ID_H]="","",INDEX(NOTA[TANGGAL],MATCH(,INDIRECT(ADDRESS(ROW(NOTA[TANGGAL]),COLUMN(NOTA[TANGGAL]))&amp;":"&amp;ADDRESS(ROW(),COLUMN(NOTA[TANGGAL]))),-1)))</f>
        <v/>
      </c>
      <c r="AJ489" s="55" t="str">
        <f ca="1">IF(NOTA[[#This Row],[NAMA BARANG]]="","",INDEX(NOTA[SUPPLIER],MATCH(,INDIRECT(ADDRESS(ROW(NOTA[ID]),COLUMN(NOTA[ID]))&amp;":"&amp;ADDRESS(ROW(),COLUMN(NOTA[ID]))),-1)))</f>
        <v/>
      </c>
      <c r="AK489" s="55" t="str">
        <f ca="1">IF(NOTA[[#This Row],[ID_H]]="","",IF(NOTA[[#This Row],[FAKTUR]]="",INDIRECT(ADDRESS(ROW()-1,COLUMN())),NOTA[[#This Row],[FAKTUR]]))</f>
        <v/>
      </c>
      <c r="AL489" s="56" t="str">
        <f ca="1">IF(NOTA[[#This Row],[ID]]="","",COUNTIF(NOTA[ID_H],NOTA[[#This Row],[ID_H]]))</f>
        <v/>
      </c>
      <c r="AM489" s="56" t="str">
        <f ca="1">IF(NOTA[[#This Row],[TGL.NOTA]]="",IF(NOTA[[#This Row],[SUPPLIER_H]]="","",AM488),MONTH(NOTA[[#This Row],[TGL.NOTA]]))</f>
        <v/>
      </c>
      <c r="AN489" s="56" t="str">
        <f>LOWER(SUBSTITUTE(SUBSTITUTE(SUBSTITUTE(SUBSTITUTE(SUBSTITUTE(SUBSTITUTE(SUBSTITUTE(SUBSTITUTE(SUBSTITUTE(NOTA[NAMA BARANG]," ",),".",""),"-",""),"(",""),")",""),",",""),"/",""),"""",""),"+",""))</f>
        <v/>
      </c>
      <c r="AO4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56" t="str">
        <f>IF(NOTA[[#This Row],[CONCAT4]]="","",_xlfn.IFNA(MATCH(NOTA[[#This Row],[CONCAT4]],[2]!RAW[CONCAT_H],0),FALSE))</f>
        <v/>
      </c>
      <c r="AS489" s="56" t="str">
        <f>IF(NOTA[[#This Row],[CONCAT1]]="","",MATCH(NOTA[[#This Row],[CONCAT1]],[3]!db[NB NOTA_C],0))</f>
        <v/>
      </c>
      <c r="AT489" s="56" t="str">
        <f>IF(NOTA[[#This Row],[QTY/ CTN]]="","",TRUE)</f>
        <v/>
      </c>
      <c r="AU489" s="56" t="str">
        <f ca="1">IF(NOTA[[#This Row],[ID_H]]="","",IF(NOTA[[#This Row],[Column3]]=TRUE,NOTA[[#This Row],[QTY/ CTN]],INDEX([3]!db[QTY/ CTN],NOTA[[#This Row],[//DB]])))</f>
        <v/>
      </c>
      <c r="AV4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56" t="str">
        <f ca="1">IF(NOTA[[#This Row],[ID_H]]="","",MATCH(NOTA[[#This Row],[NB NOTA_C_QTY]],[4]!db[NB NOTA_C_QTY+F],0))</f>
        <v/>
      </c>
      <c r="AX489" s="68" t="str">
        <f ca="1">IF(NOTA[[#This Row],[NB NOTA_C_QTY]]="","",ROW()-2)</f>
        <v/>
      </c>
    </row>
    <row r="490" spans="1:50" s="38" customFormat="1" ht="20.100000000000001" customHeight="1" x14ac:dyDescent="0.25">
      <c r="A4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6" t="str">
        <f>IF(NOTA[[#This Row],[ID_P]]="","",MATCH(NOTA[[#This Row],[ID_P]],[1]!B_MSK[N_ID],0))</f>
        <v/>
      </c>
      <c r="D490" s="56" t="str">
        <f ca="1">IF(NOTA[[#This Row],[NAMA BARANG]]="","",INDEX(NOTA[ID],MATCH(,INDIRECT(ADDRESS(ROW(NOTA[ID]),COLUMN(NOTA[ID]))&amp;":"&amp;ADDRESS(ROW(),COLUMN(NOTA[ID]))),-1)))</f>
        <v/>
      </c>
      <c r="E490" s="57"/>
      <c r="F490" s="37"/>
      <c r="G490" s="37"/>
      <c r="H490" s="47"/>
      <c r="I490" s="58"/>
      <c r="J490" s="60"/>
      <c r="K490" s="58"/>
      <c r="L490" s="37"/>
      <c r="M490" s="61"/>
      <c r="N490" s="56"/>
      <c r="O490" s="37"/>
      <c r="P490" s="55"/>
      <c r="Q490" s="62"/>
      <c r="R490" s="48"/>
      <c r="S490" s="64"/>
      <c r="T490" s="65"/>
      <c r="U490" s="65"/>
      <c r="V490" s="66"/>
      <c r="W490" s="67"/>
      <c r="X490" s="66" t="str">
        <f>IF(NOTA[[#This Row],[HARGA/ CTN]]="",NOTA[[#This Row],[JUMLAH_H]],NOTA[[#This Row],[HARGA/ CTN]]*IF(NOTA[[#This Row],[C]]="",0,NOTA[[#This Row],[C]]))</f>
        <v/>
      </c>
      <c r="Y490" s="66" t="str">
        <f>IF(NOTA[[#This Row],[JUMLAH]]="","",NOTA[[#This Row],[JUMLAH]]*NOTA[[#This Row],[DISC 1]])</f>
        <v/>
      </c>
      <c r="Z490" s="66" t="str">
        <f>IF(NOTA[[#This Row],[JUMLAH]]="","",(NOTA[[#This Row],[JUMLAH]]-NOTA[[#This Row],[DISC 1-]])*NOTA[[#This Row],[DISC 2]])</f>
        <v/>
      </c>
      <c r="AA490" s="66" t="str">
        <f>IF(NOTA[[#This Row],[JUMLAH]]="","",(NOTA[[#This Row],[JUMLAH]]-NOTA[[#This Row],[DISC 1-]]-NOTA[[#This Row],[DISC 2-]])*NOTA[[#This Row],[DISC 3]])</f>
        <v/>
      </c>
      <c r="AB490" s="66" t="str">
        <f>IF(NOTA[[#This Row],[JUMLAH]]="","",NOTA[[#This Row],[DISC 1-]]+NOTA[[#This Row],[DISC 2-]]+NOTA[[#This Row],[DISC 3-]])</f>
        <v/>
      </c>
      <c r="AC490" s="66" t="str">
        <f>IF(NOTA[[#This Row],[JUMLAH]]="","",NOTA[[#This Row],[JUMLAH]]-NOTA[[#This Row],[DISC]])</f>
        <v/>
      </c>
      <c r="AD490" s="66"/>
      <c r="AE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66" t="str">
        <f>IF(OR(NOTA[[#This Row],[QTY]]="",NOTA[[#This Row],[HARGA SATUAN]]="",),"",NOTA[[#This Row],[QTY]]*NOTA[[#This Row],[HARGA SATUAN]])</f>
        <v/>
      </c>
      <c r="AI490" s="60" t="str">
        <f ca="1">IF(NOTA[ID_H]="","",INDEX(NOTA[TANGGAL],MATCH(,INDIRECT(ADDRESS(ROW(NOTA[TANGGAL]),COLUMN(NOTA[TANGGAL]))&amp;":"&amp;ADDRESS(ROW(),COLUMN(NOTA[TANGGAL]))),-1)))</f>
        <v/>
      </c>
      <c r="AJ490" s="55" t="str">
        <f ca="1">IF(NOTA[[#This Row],[NAMA BARANG]]="","",INDEX(NOTA[SUPPLIER],MATCH(,INDIRECT(ADDRESS(ROW(NOTA[ID]),COLUMN(NOTA[ID]))&amp;":"&amp;ADDRESS(ROW(),COLUMN(NOTA[ID]))),-1)))</f>
        <v/>
      </c>
      <c r="AK490" s="55" t="str">
        <f ca="1">IF(NOTA[[#This Row],[ID_H]]="","",IF(NOTA[[#This Row],[FAKTUR]]="",INDIRECT(ADDRESS(ROW()-1,COLUMN())),NOTA[[#This Row],[FAKTUR]]))</f>
        <v/>
      </c>
      <c r="AL490" s="56" t="str">
        <f ca="1">IF(NOTA[[#This Row],[ID]]="","",COUNTIF(NOTA[ID_H],NOTA[[#This Row],[ID_H]]))</f>
        <v/>
      </c>
      <c r="AM490" s="56" t="str">
        <f ca="1">IF(NOTA[[#This Row],[TGL.NOTA]]="",IF(NOTA[[#This Row],[SUPPLIER_H]]="","",AM489),MONTH(NOTA[[#This Row],[TGL.NOTA]]))</f>
        <v/>
      </c>
      <c r="AN490" s="56" t="str">
        <f>LOWER(SUBSTITUTE(SUBSTITUTE(SUBSTITUTE(SUBSTITUTE(SUBSTITUTE(SUBSTITUTE(SUBSTITUTE(SUBSTITUTE(SUBSTITUTE(NOTA[NAMA BARANG]," ",),".",""),"-",""),"(",""),")",""),",",""),"/",""),"""",""),"+",""))</f>
        <v/>
      </c>
      <c r="AO4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56" t="str">
        <f>IF(NOTA[[#This Row],[CONCAT4]]="","",_xlfn.IFNA(MATCH(NOTA[[#This Row],[CONCAT4]],[2]!RAW[CONCAT_H],0),FALSE))</f>
        <v/>
      </c>
      <c r="AS490" s="56" t="str">
        <f>IF(NOTA[[#This Row],[CONCAT1]]="","",MATCH(NOTA[[#This Row],[CONCAT1]],[3]!db[NB NOTA_C],0))</f>
        <v/>
      </c>
      <c r="AT490" s="56" t="str">
        <f>IF(NOTA[[#This Row],[QTY/ CTN]]="","",TRUE)</f>
        <v/>
      </c>
      <c r="AU490" s="56" t="str">
        <f ca="1">IF(NOTA[[#This Row],[ID_H]]="","",IF(NOTA[[#This Row],[Column3]]=TRUE,NOTA[[#This Row],[QTY/ CTN]],INDEX([3]!db[QTY/ CTN],NOTA[[#This Row],[//DB]])))</f>
        <v/>
      </c>
      <c r="AV4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56" t="str">
        <f ca="1">IF(NOTA[[#This Row],[ID_H]]="","",MATCH(NOTA[[#This Row],[NB NOTA_C_QTY]],[4]!db[NB NOTA_C_QTY+F],0))</f>
        <v/>
      </c>
      <c r="AX490" s="68" t="str">
        <f ca="1">IF(NOTA[[#This Row],[NB NOTA_C_QTY]]="","",ROW()-2)</f>
        <v/>
      </c>
    </row>
    <row r="491" spans="1:50" s="38" customFormat="1" ht="20.100000000000001" customHeight="1" x14ac:dyDescent="0.25">
      <c r="A4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6" t="str">
        <f>IF(NOTA[[#This Row],[ID_P]]="","",MATCH(NOTA[[#This Row],[ID_P]],[1]!B_MSK[N_ID],0))</f>
        <v/>
      </c>
      <c r="D491" s="56" t="str">
        <f ca="1">IF(NOTA[[#This Row],[NAMA BARANG]]="","",INDEX(NOTA[ID],MATCH(,INDIRECT(ADDRESS(ROW(NOTA[ID]),COLUMN(NOTA[ID]))&amp;":"&amp;ADDRESS(ROW(),COLUMN(NOTA[ID]))),-1)))</f>
        <v/>
      </c>
      <c r="E491" s="57"/>
      <c r="F491" s="37"/>
      <c r="G491" s="37"/>
      <c r="H491" s="47"/>
      <c r="I491" s="58"/>
      <c r="J491" s="60"/>
      <c r="K491" s="58"/>
      <c r="L491" s="37"/>
      <c r="M491" s="61"/>
      <c r="N491" s="56"/>
      <c r="O491" s="37"/>
      <c r="P491" s="55"/>
      <c r="Q491" s="62"/>
      <c r="R491" s="63"/>
      <c r="S491" s="64"/>
      <c r="T491" s="65"/>
      <c r="U491" s="65"/>
      <c r="V491" s="66"/>
      <c r="W491" s="67"/>
      <c r="X491" s="66" t="str">
        <f>IF(NOTA[[#This Row],[HARGA/ CTN]]="",NOTA[[#This Row],[JUMLAH_H]],NOTA[[#This Row],[HARGA/ CTN]]*IF(NOTA[[#This Row],[C]]="",0,NOTA[[#This Row],[C]]))</f>
        <v/>
      </c>
      <c r="Y491" s="66" t="str">
        <f>IF(NOTA[[#This Row],[JUMLAH]]="","",NOTA[[#This Row],[JUMLAH]]*NOTA[[#This Row],[DISC 1]])</f>
        <v/>
      </c>
      <c r="Z491" s="66" t="str">
        <f>IF(NOTA[[#This Row],[JUMLAH]]="","",(NOTA[[#This Row],[JUMLAH]]-NOTA[[#This Row],[DISC 1-]])*NOTA[[#This Row],[DISC 2]])</f>
        <v/>
      </c>
      <c r="AA491" s="66" t="str">
        <f>IF(NOTA[[#This Row],[JUMLAH]]="","",(NOTA[[#This Row],[JUMLAH]]-NOTA[[#This Row],[DISC 1-]]-NOTA[[#This Row],[DISC 2-]])*NOTA[[#This Row],[DISC 3]])</f>
        <v/>
      </c>
      <c r="AB491" s="66" t="str">
        <f>IF(NOTA[[#This Row],[JUMLAH]]="","",NOTA[[#This Row],[DISC 1-]]+NOTA[[#This Row],[DISC 2-]]+NOTA[[#This Row],[DISC 3-]])</f>
        <v/>
      </c>
      <c r="AC491" s="66" t="str">
        <f>IF(NOTA[[#This Row],[JUMLAH]]="","",NOTA[[#This Row],[JUMLAH]]-NOTA[[#This Row],[DISC]])</f>
        <v/>
      </c>
      <c r="AD491" s="66"/>
      <c r="AE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66" t="str">
        <f>IF(OR(NOTA[[#This Row],[QTY]]="",NOTA[[#This Row],[HARGA SATUAN]]="",),"",NOTA[[#This Row],[QTY]]*NOTA[[#This Row],[HARGA SATUAN]])</f>
        <v/>
      </c>
      <c r="AI491" s="60" t="str">
        <f ca="1">IF(NOTA[ID_H]="","",INDEX(NOTA[TANGGAL],MATCH(,INDIRECT(ADDRESS(ROW(NOTA[TANGGAL]),COLUMN(NOTA[TANGGAL]))&amp;":"&amp;ADDRESS(ROW(),COLUMN(NOTA[TANGGAL]))),-1)))</f>
        <v/>
      </c>
      <c r="AJ491" s="55" t="str">
        <f ca="1">IF(NOTA[[#This Row],[NAMA BARANG]]="","",INDEX(NOTA[SUPPLIER],MATCH(,INDIRECT(ADDRESS(ROW(NOTA[ID]),COLUMN(NOTA[ID]))&amp;":"&amp;ADDRESS(ROW(),COLUMN(NOTA[ID]))),-1)))</f>
        <v/>
      </c>
      <c r="AK491" s="55" t="str">
        <f ca="1">IF(NOTA[[#This Row],[ID_H]]="","",IF(NOTA[[#This Row],[FAKTUR]]="",INDIRECT(ADDRESS(ROW()-1,COLUMN())),NOTA[[#This Row],[FAKTUR]]))</f>
        <v/>
      </c>
      <c r="AL491" s="56" t="str">
        <f ca="1">IF(NOTA[[#This Row],[ID]]="","",COUNTIF(NOTA[ID_H],NOTA[[#This Row],[ID_H]]))</f>
        <v/>
      </c>
      <c r="AM491" s="56" t="str">
        <f ca="1">IF(NOTA[[#This Row],[TGL.NOTA]]="",IF(NOTA[[#This Row],[SUPPLIER_H]]="","",AM490),MONTH(NOTA[[#This Row],[TGL.NOTA]]))</f>
        <v/>
      </c>
      <c r="AN491" s="56" t="str">
        <f>LOWER(SUBSTITUTE(SUBSTITUTE(SUBSTITUTE(SUBSTITUTE(SUBSTITUTE(SUBSTITUTE(SUBSTITUTE(SUBSTITUTE(SUBSTITUTE(NOTA[NAMA BARANG]," ",),".",""),"-",""),"(",""),")",""),",",""),"/",""),"""",""),"+",""))</f>
        <v/>
      </c>
      <c r="AO4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56" t="str">
        <f>IF(NOTA[[#This Row],[CONCAT4]]="","",_xlfn.IFNA(MATCH(NOTA[[#This Row],[CONCAT4]],[2]!RAW[CONCAT_H],0),FALSE))</f>
        <v/>
      </c>
      <c r="AS491" s="56" t="str">
        <f>IF(NOTA[[#This Row],[CONCAT1]]="","",MATCH(NOTA[[#This Row],[CONCAT1]],[3]!db[NB NOTA_C],0))</f>
        <v/>
      </c>
      <c r="AT491" s="56" t="str">
        <f>IF(NOTA[[#This Row],[QTY/ CTN]]="","",TRUE)</f>
        <v/>
      </c>
      <c r="AU491" s="56" t="str">
        <f ca="1">IF(NOTA[[#This Row],[ID_H]]="","",IF(NOTA[[#This Row],[Column3]]=TRUE,NOTA[[#This Row],[QTY/ CTN]],INDEX([3]!db[QTY/ CTN],NOTA[[#This Row],[//DB]])))</f>
        <v/>
      </c>
      <c r="AV4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56" t="str">
        <f ca="1">IF(NOTA[[#This Row],[ID_H]]="","",MATCH(NOTA[[#This Row],[NB NOTA_C_QTY]],[4]!db[NB NOTA_C_QTY+F],0))</f>
        <v/>
      </c>
      <c r="AX491" s="68" t="str">
        <f ca="1">IF(NOTA[[#This Row],[NB NOTA_C_QTY]]="","",ROW()-2)</f>
        <v/>
      </c>
    </row>
    <row r="492" spans="1:50" s="38" customFormat="1" ht="20.10000000000000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 t="str">
        <f ca="1">IF(NOTA[[#This Row],[NAMA BARANG]]="","",INDEX(NOTA[ID],MATCH(,INDIRECT(ADDRESS(ROW(NOTA[ID]),COLUMN(NOTA[ID]))&amp;":"&amp;ADDRESS(ROW(),COLUMN(NOTA[ID]))),-1)))</f>
        <v/>
      </c>
      <c r="E492" s="57"/>
      <c r="F492" s="37"/>
      <c r="G492" s="37"/>
      <c r="H492" s="47"/>
      <c r="I492" s="58"/>
      <c r="J492" s="60"/>
      <c r="K492" s="58"/>
      <c r="L492" s="37"/>
      <c r="M492" s="61"/>
      <c r="N492" s="56"/>
      <c r="O492" s="37"/>
      <c r="P492" s="55"/>
      <c r="Q492" s="62"/>
      <c r="R492" s="63"/>
      <c r="S492" s="64"/>
      <c r="T492" s="65"/>
      <c r="U492" s="65"/>
      <c r="V492" s="66"/>
      <c r="W492" s="45"/>
      <c r="X492" s="66" t="str">
        <f>IF(NOTA[[#This Row],[HARGA/ CTN]]="",NOTA[[#This Row],[JUMLAH_H]],NOTA[[#This Row],[HARGA/ CTN]]*IF(NOTA[[#This Row],[C]]="",0,NOTA[[#This Row],[C]]))</f>
        <v/>
      </c>
      <c r="Y492" s="66" t="str">
        <f>IF(NOTA[[#This Row],[JUMLAH]]="","",NOTA[[#This Row],[JUMLAH]]*NOTA[[#This Row],[DISC 1]])</f>
        <v/>
      </c>
      <c r="Z492" s="66" t="str">
        <f>IF(NOTA[[#This Row],[JUMLAH]]="","",(NOTA[[#This Row],[JUMLAH]]-NOTA[[#This Row],[DISC 1-]])*NOTA[[#This Row],[DISC 2]])</f>
        <v/>
      </c>
      <c r="AA492" s="66" t="str">
        <f>IF(NOTA[[#This Row],[JUMLAH]]="","",(NOTA[[#This Row],[JUMLAH]]-NOTA[[#This Row],[DISC 1-]]-NOTA[[#This Row],[DISC 2-]])*NOTA[[#This Row],[DISC 3]])</f>
        <v/>
      </c>
      <c r="AB492" s="66" t="str">
        <f>IF(NOTA[[#This Row],[JUMLAH]]="","",NOTA[[#This Row],[DISC 1-]]+NOTA[[#This Row],[DISC 2-]]+NOTA[[#This Row],[DISC 3-]])</f>
        <v/>
      </c>
      <c r="AC492" s="66" t="str">
        <f>IF(NOTA[[#This Row],[JUMLAH]]="","",NOTA[[#This Row],[JUMLAH]]-NOTA[[#This Row],[DISC]])</f>
        <v/>
      </c>
      <c r="AD492" s="66"/>
      <c r="AE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66" t="str">
        <f>IF(OR(NOTA[[#This Row],[QTY]]="",NOTA[[#This Row],[HARGA SATUAN]]="",),"",NOTA[[#This Row],[QTY]]*NOTA[[#This Row],[HARGA SATUAN]])</f>
        <v/>
      </c>
      <c r="AI492" s="60" t="str">
        <f ca="1">IF(NOTA[ID_H]="","",INDEX(NOTA[TANGGAL],MATCH(,INDIRECT(ADDRESS(ROW(NOTA[TANGGAL]),COLUMN(NOTA[TANGGAL]))&amp;":"&amp;ADDRESS(ROW(),COLUMN(NOTA[TANGGAL]))),-1)))</f>
        <v/>
      </c>
      <c r="AJ492" s="55" t="str">
        <f ca="1">IF(NOTA[[#This Row],[NAMA BARANG]]="","",INDEX(NOTA[SUPPLIER],MATCH(,INDIRECT(ADDRESS(ROW(NOTA[ID]),COLUMN(NOTA[ID]))&amp;":"&amp;ADDRESS(ROW(),COLUMN(NOTA[ID]))),-1)))</f>
        <v/>
      </c>
      <c r="AK492" s="55" t="str">
        <f ca="1">IF(NOTA[[#This Row],[ID_H]]="","",IF(NOTA[[#This Row],[FAKTUR]]="",INDIRECT(ADDRESS(ROW()-1,COLUMN())),NOTA[[#This Row],[FAKTUR]]))</f>
        <v/>
      </c>
      <c r="AL492" s="56" t="str">
        <f ca="1">IF(NOTA[[#This Row],[ID]]="","",COUNTIF(NOTA[ID_H],NOTA[[#This Row],[ID_H]]))</f>
        <v/>
      </c>
      <c r="AM492" s="56" t="str">
        <f ca="1">IF(NOTA[[#This Row],[TGL.NOTA]]="",IF(NOTA[[#This Row],[SUPPLIER_H]]="","",AM491),MONTH(NOTA[[#This Row],[TGL.NOTA]]))</f>
        <v/>
      </c>
      <c r="AN492" s="56" t="str">
        <f>LOWER(SUBSTITUTE(SUBSTITUTE(SUBSTITUTE(SUBSTITUTE(SUBSTITUTE(SUBSTITUTE(SUBSTITUTE(SUBSTITUTE(SUBSTITUTE(NOTA[NAMA BARANG]," ",),".",""),"-",""),"(",""),")",""),",",""),"/",""),"""",""),"+",""))</f>
        <v/>
      </c>
      <c r="AO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56" t="str">
        <f>IF(NOTA[[#This Row],[CONCAT4]]="","",_xlfn.IFNA(MATCH(NOTA[[#This Row],[CONCAT4]],[2]!RAW[CONCAT_H],0),FALSE))</f>
        <v/>
      </c>
      <c r="AS492" s="56" t="str">
        <f>IF(NOTA[[#This Row],[CONCAT1]]="","",MATCH(NOTA[[#This Row],[CONCAT1]],[3]!db[NB NOTA_C],0))</f>
        <v/>
      </c>
      <c r="AT492" s="56" t="str">
        <f>IF(NOTA[[#This Row],[QTY/ CTN]]="","",TRUE)</f>
        <v/>
      </c>
      <c r="AU492" s="56" t="str">
        <f ca="1">IF(NOTA[[#This Row],[ID_H]]="","",IF(NOTA[[#This Row],[Column3]]=TRUE,NOTA[[#This Row],[QTY/ CTN]],INDEX([3]!db[QTY/ CTN],NOTA[[#This Row],[//DB]])))</f>
        <v/>
      </c>
      <c r="AV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56" t="str">
        <f ca="1">IF(NOTA[[#This Row],[ID_H]]="","",MATCH(NOTA[[#This Row],[NB NOTA_C_QTY]],[4]!db[NB NOTA_C_QTY+F],0))</f>
        <v/>
      </c>
      <c r="AX492" s="68" t="str">
        <f ca="1">IF(NOTA[[#This Row],[NB NOTA_C_QTY]]="","",ROW()-2)</f>
        <v/>
      </c>
    </row>
    <row r="493" spans="1:50" s="38" customFormat="1" ht="20.10000000000000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 t="str">
        <f ca="1">IF(NOTA[[#This Row],[NAMA BARANG]]="","",INDEX(NOTA[ID],MATCH(,INDIRECT(ADDRESS(ROW(NOTA[ID]),COLUMN(NOTA[ID]))&amp;":"&amp;ADDRESS(ROW(),COLUMN(NOTA[ID]))),-1)))</f>
        <v/>
      </c>
      <c r="E493" s="57"/>
      <c r="F493" s="58"/>
      <c r="G493" s="58"/>
      <c r="H493" s="59"/>
      <c r="I493" s="58"/>
      <c r="J493" s="60"/>
      <c r="K493" s="58"/>
      <c r="L493" s="37"/>
      <c r="M493" s="61"/>
      <c r="N493" s="56"/>
      <c r="O493" s="37"/>
      <c r="P493" s="55"/>
      <c r="Q493" s="62"/>
      <c r="R493" s="63"/>
      <c r="S493" s="64"/>
      <c r="T493" s="65"/>
      <c r="U493" s="65"/>
      <c r="V493" s="66"/>
      <c r="W493" s="67"/>
      <c r="X493" s="66" t="str">
        <f>IF(NOTA[[#This Row],[HARGA/ CTN]]="",NOTA[[#This Row],[JUMLAH_H]],NOTA[[#This Row],[HARGA/ CTN]]*IF(NOTA[[#This Row],[C]]="",0,NOTA[[#This Row],[C]]))</f>
        <v/>
      </c>
      <c r="Y493" s="66" t="str">
        <f>IF(NOTA[[#This Row],[JUMLAH]]="","",NOTA[[#This Row],[JUMLAH]]*NOTA[[#This Row],[DISC 1]])</f>
        <v/>
      </c>
      <c r="Z493" s="66" t="str">
        <f>IF(NOTA[[#This Row],[JUMLAH]]="","",(NOTA[[#This Row],[JUMLAH]]-NOTA[[#This Row],[DISC 1-]])*NOTA[[#This Row],[DISC 2]])</f>
        <v/>
      </c>
      <c r="AA493" s="66" t="str">
        <f>IF(NOTA[[#This Row],[JUMLAH]]="","",(NOTA[[#This Row],[JUMLAH]]-NOTA[[#This Row],[DISC 1-]]-NOTA[[#This Row],[DISC 2-]])*NOTA[[#This Row],[DISC 3]])</f>
        <v/>
      </c>
      <c r="AB493" s="66" t="str">
        <f>IF(NOTA[[#This Row],[JUMLAH]]="","",NOTA[[#This Row],[DISC 1-]]+NOTA[[#This Row],[DISC 2-]]+NOTA[[#This Row],[DISC 3-]])</f>
        <v/>
      </c>
      <c r="AC493" s="66" t="str">
        <f>IF(NOTA[[#This Row],[JUMLAH]]="","",NOTA[[#This Row],[JUMLAH]]-NOTA[[#This Row],[DISC]])</f>
        <v/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66" t="str">
        <f>IF(OR(NOTA[[#This Row],[QTY]]="",NOTA[[#This Row],[HARGA SATUAN]]="",),"",NOTA[[#This Row],[QTY]]*NOTA[[#This Row],[HARGA SATUAN]])</f>
        <v/>
      </c>
      <c r="AI493" s="60" t="str">
        <f ca="1">IF(NOTA[ID_H]="","",INDEX(NOTA[TANGGAL],MATCH(,INDIRECT(ADDRESS(ROW(NOTA[TANGGAL]),COLUMN(NOTA[TANGGAL]))&amp;":"&amp;ADDRESS(ROW(),COLUMN(NOTA[TANGGAL]))),-1)))</f>
        <v/>
      </c>
      <c r="AJ493" s="55" t="str">
        <f ca="1">IF(NOTA[[#This Row],[NAMA BARANG]]="","",INDEX(NOTA[SUPPLIER],MATCH(,INDIRECT(ADDRESS(ROW(NOTA[ID]),COLUMN(NOTA[ID]))&amp;":"&amp;ADDRESS(ROW(),COLUMN(NOTA[ID]))),-1)))</f>
        <v/>
      </c>
      <c r="AK493" s="55" t="str">
        <f ca="1">IF(NOTA[[#This Row],[ID_H]]="","",IF(NOTA[[#This Row],[FAKTUR]]="",INDIRECT(ADDRESS(ROW()-1,COLUMN())),NOTA[[#This Row],[FAKTUR]]))</f>
        <v/>
      </c>
      <c r="AL493" s="56" t="str">
        <f ca="1">IF(NOTA[[#This Row],[ID]]="","",COUNTIF(NOTA[ID_H],NOTA[[#This Row],[ID_H]]))</f>
        <v/>
      </c>
      <c r="AM493" s="56" t="str">
        <f ca="1">IF(NOTA[[#This Row],[TGL.NOTA]]="",IF(NOTA[[#This Row],[SUPPLIER_H]]="","",AM492),MONTH(NOTA[[#This Row],[TGL.NOTA]]))</f>
        <v/>
      </c>
      <c r="AN493" s="56" t="str">
        <f>LOWER(SUBSTITUTE(SUBSTITUTE(SUBSTITUTE(SUBSTITUTE(SUBSTITUTE(SUBSTITUTE(SUBSTITUTE(SUBSTITUTE(SUBSTITUTE(NOTA[NAMA BARANG]," ",),".",""),"-",""),"(",""),")",""),",",""),"/",""),"""",""),"+",""))</f>
        <v/>
      </c>
      <c r="AO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56" t="str">
        <f>IF(NOTA[[#This Row],[CONCAT4]]="","",_xlfn.IFNA(MATCH(NOTA[[#This Row],[CONCAT4]],[2]!RAW[CONCAT_H],0),FALSE))</f>
        <v/>
      </c>
      <c r="AS493" s="56" t="str">
        <f>IF(NOTA[[#This Row],[CONCAT1]]="","",MATCH(NOTA[[#This Row],[CONCAT1]],[3]!db[NB NOTA_C],0))</f>
        <v/>
      </c>
      <c r="AT493" s="56" t="str">
        <f>IF(NOTA[[#This Row],[QTY/ CTN]]="","",TRUE)</f>
        <v/>
      </c>
      <c r="AU493" s="56" t="str">
        <f ca="1">IF(NOTA[[#This Row],[ID_H]]="","",IF(NOTA[[#This Row],[Column3]]=TRUE,NOTA[[#This Row],[QTY/ CTN]],INDEX([3]!db[QTY/ CTN],NOTA[[#This Row],[//DB]])))</f>
        <v/>
      </c>
      <c r="AV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56" t="str">
        <f ca="1">IF(NOTA[[#This Row],[ID_H]]="","",MATCH(NOTA[[#This Row],[NB NOTA_C_QTY]],[4]!db[NB NOTA_C_QTY+F],0))</f>
        <v/>
      </c>
      <c r="AX493" s="68" t="str">
        <f ca="1">IF(NOTA[[#This Row],[NB NOTA_C_QTY]]="","",ROW()-2)</f>
        <v/>
      </c>
    </row>
    <row r="494" spans="1:50" s="38" customFormat="1" ht="20.100000000000001" customHeight="1" x14ac:dyDescent="0.25">
      <c r="A4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6" t="str">
        <f>IF(NOTA[[#This Row],[ID_P]]="","",MATCH(NOTA[[#This Row],[ID_P]],[1]!B_MSK[N_ID],0))</f>
        <v/>
      </c>
      <c r="D494" s="56" t="str">
        <f ca="1">IF(NOTA[[#This Row],[NAMA BARANG]]="","",INDEX(NOTA[ID],MATCH(,INDIRECT(ADDRESS(ROW(NOTA[ID]),COLUMN(NOTA[ID]))&amp;":"&amp;ADDRESS(ROW(),COLUMN(NOTA[ID]))),-1)))</f>
        <v/>
      </c>
      <c r="E494" s="57"/>
      <c r="F494" s="58"/>
      <c r="G494" s="58"/>
      <c r="H494" s="59"/>
      <c r="I494" s="58"/>
      <c r="J494" s="60"/>
      <c r="K494" s="58"/>
      <c r="L494" s="37"/>
      <c r="M494" s="61"/>
      <c r="N494" s="56"/>
      <c r="O494" s="37"/>
      <c r="P494" s="55"/>
      <c r="Q494" s="62"/>
      <c r="R494" s="63"/>
      <c r="S494" s="64"/>
      <c r="T494" s="65"/>
      <c r="U494" s="65"/>
      <c r="V494" s="66"/>
      <c r="W494" s="67"/>
      <c r="X494" s="66" t="str">
        <f>IF(NOTA[[#This Row],[HARGA/ CTN]]="",NOTA[[#This Row],[JUMLAH_H]],NOTA[[#This Row],[HARGA/ CTN]]*IF(NOTA[[#This Row],[C]]="",0,NOTA[[#This Row],[C]]))</f>
        <v/>
      </c>
      <c r="Y494" s="66" t="str">
        <f>IF(NOTA[[#This Row],[JUMLAH]]="","",NOTA[[#This Row],[JUMLAH]]*NOTA[[#This Row],[DISC 1]])</f>
        <v/>
      </c>
      <c r="Z494" s="66" t="str">
        <f>IF(NOTA[[#This Row],[JUMLAH]]="","",(NOTA[[#This Row],[JUMLAH]]-NOTA[[#This Row],[DISC 1-]])*NOTA[[#This Row],[DISC 2]])</f>
        <v/>
      </c>
      <c r="AA494" s="66" t="str">
        <f>IF(NOTA[[#This Row],[JUMLAH]]="","",(NOTA[[#This Row],[JUMLAH]]-NOTA[[#This Row],[DISC 1-]]-NOTA[[#This Row],[DISC 2-]])*NOTA[[#This Row],[DISC 3]])</f>
        <v/>
      </c>
      <c r="AB494" s="66" t="str">
        <f>IF(NOTA[[#This Row],[JUMLAH]]="","",NOTA[[#This Row],[DISC 1-]]+NOTA[[#This Row],[DISC 2-]]+NOTA[[#This Row],[DISC 3-]])</f>
        <v/>
      </c>
      <c r="AC494" s="66" t="str">
        <f>IF(NOTA[[#This Row],[JUMLAH]]="","",NOTA[[#This Row],[JUMLAH]]-NOTA[[#This Row],[DISC]])</f>
        <v/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66" t="str">
        <f>IF(OR(NOTA[[#This Row],[QTY]]="",NOTA[[#This Row],[HARGA SATUAN]]="",),"",NOTA[[#This Row],[QTY]]*NOTA[[#This Row],[HARGA SATUAN]])</f>
        <v/>
      </c>
      <c r="AI494" s="60" t="str">
        <f ca="1">IF(NOTA[ID_H]="","",INDEX(NOTA[TANGGAL],MATCH(,INDIRECT(ADDRESS(ROW(NOTA[TANGGAL]),COLUMN(NOTA[TANGGAL]))&amp;":"&amp;ADDRESS(ROW(),COLUMN(NOTA[TANGGAL]))),-1)))</f>
        <v/>
      </c>
      <c r="AJ494" s="55" t="str">
        <f ca="1">IF(NOTA[[#This Row],[NAMA BARANG]]="","",INDEX(NOTA[SUPPLIER],MATCH(,INDIRECT(ADDRESS(ROW(NOTA[ID]),COLUMN(NOTA[ID]))&amp;":"&amp;ADDRESS(ROW(),COLUMN(NOTA[ID]))),-1)))</f>
        <v/>
      </c>
      <c r="AK494" s="55" t="str">
        <f ca="1">IF(NOTA[[#This Row],[ID_H]]="","",IF(NOTA[[#This Row],[FAKTUR]]="",INDIRECT(ADDRESS(ROW()-1,COLUMN())),NOTA[[#This Row],[FAKTUR]]))</f>
        <v/>
      </c>
      <c r="AL494" s="56" t="str">
        <f ca="1">IF(NOTA[[#This Row],[ID]]="","",COUNTIF(NOTA[ID_H],NOTA[[#This Row],[ID_H]]))</f>
        <v/>
      </c>
      <c r="AM494" s="56" t="str">
        <f ca="1">IF(NOTA[[#This Row],[TGL.NOTA]]="",IF(NOTA[[#This Row],[SUPPLIER_H]]="","",AM493),MONTH(NOTA[[#This Row],[TGL.NOTA]]))</f>
        <v/>
      </c>
      <c r="AN494" s="56" t="str">
        <f>LOWER(SUBSTITUTE(SUBSTITUTE(SUBSTITUTE(SUBSTITUTE(SUBSTITUTE(SUBSTITUTE(SUBSTITUTE(SUBSTITUTE(SUBSTITUTE(NOTA[NAMA BARANG]," ",),".",""),"-",""),"(",""),")",""),",",""),"/",""),"""",""),"+",""))</f>
        <v/>
      </c>
      <c r="AO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56" t="str">
        <f>IF(NOTA[[#This Row],[CONCAT4]]="","",_xlfn.IFNA(MATCH(NOTA[[#This Row],[CONCAT4]],[2]!RAW[CONCAT_H],0),FALSE))</f>
        <v/>
      </c>
      <c r="AS494" s="56" t="str">
        <f>IF(NOTA[[#This Row],[CONCAT1]]="","",MATCH(NOTA[[#This Row],[CONCAT1]],[3]!db[NB NOTA_C],0))</f>
        <v/>
      </c>
      <c r="AT494" s="56" t="str">
        <f>IF(NOTA[[#This Row],[QTY/ CTN]]="","",TRUE)</f>
        <v/>
      </c>
      <c r="AU494" s="56" t="str">
        <f ca="1">IF(NOTA[[#This Row],[ID_H]]="","",IF(NOTA[[#This Row],[Column3]]=TRUE,NOTA[[#This Row],[QTY/ CTN]],INDEX([3]!db[QTY/ CTN],NOTA[[#This Row],[//DB]])))</f>
        <v/>
      </c>
      <c r="AV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56" t="str">
        <f ca="1">IF(NOTA[[#This Row],[ID_H]]="","",MATCH(NOTA[[#This Row],[NB NOTA_C_QTY]],[4]!db[NB NOTA_C_QTY+F],0))</f>
        <v/>
      </c>
      <c r="AX494" s="68" t="str">
        <f ca="1">IF(NOTA[[#This Row],[NB NOTA_C_QTY]]="","",ROW()-2)</f>
        <v/>
      </c>
    </row>
    <row r="495" spans="1:50" s="38" customFormat="1" ht="20.10000000000000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 t="str">
        <f ca="1">IF(NOTA[[#This Row],[NAMA BARANG]]="","",INDEX(NOTA[ID],MATCH(,INDIRECT(ADDRESS(ROW(NOTA[ID]),COLUMN(NOTA[ID]))&amp;":"&amp;ADDRESS(ROW(),COLUMN(NOTA[ID]))),-1)))</f>
        <v/>
      </c>
      <c r="E495" s="57"/>
      <c r="F495" s="37"/>
      <c r="G495" s="37"/>
      <c r="H495" s="47"/>
      <c r="I495" s="58"/>
      <c r="J495" s="60"/>
      <c r="K495" s="58"/>
      <c r="L495" s="37"/>
      <c r="M495" s="61"/>
      <c r="N495" s="56"/>
      <c r="O495" s="37"/>
      <c r="P495" s="55"/>
      <c r="Q495" s="62"/>
      <c r="R495" s="63"/>
      <c r="S495" s="64"/>
      <c r="T495" s="65"/>
      <c r="U495" s="65"/>
      <c r="V495" s="66"/>
      <c r="W495" s="45"/>
      <c r="X495" s="66" t="str">
        <f>IF(NOTA[[#This Row],[HARGA/ CTN]]="",NOTA[[#This Row],[JUMLAH_H]],NOTA[[#This Row],[HARGA/ CTN]]*IF(NOTA[[#This Row],[C]]="",0,NOTA[[#This Row],[C]]))</f>
        <v/>
      </c>
      <c r="Y495" s="66" t="str">
        <f>IF(NOTA[[#This Row],[JUMLAH]]="","",NOTA[[#This Row],[JUMLAH]]*NOTA[[#This Row],[DISC 1]])</f>
        <v/>
      </c>
      <c r="Z495" s="66" t="str">
        <f>IF(NOTA[[#This Row],[JUMLAH]]="","",(NOTA[[#This Row],[JUMLAH]]-NOTA[[#This Row],[DISC 1-]])*NOTA[[#This Row],[DISC 2]])</f>
        <v/>
      </c>
      <c r="AA495" s="66" t="str">
        <f>IF(NOTA[[#This Row],[JUMLAH]]="","",(NOTA[[#This Row],[JUMLAH]]-NOTA[[#This Row],[DISC 1-]]-NOTA[[#This Row],[DISC 2-]])*NOTA[[#This Row],[DISC 3]])</f>
        <v/>
      </c>
      <c r="AB495" s="66" t="str">
        <f>IF(NOTA[[#This Row],[JUMLAH]]="","",NOTA[[#This Row],[DISC 1-]]+NOTA[[#This Row],[DISC 2-]]+NOTA[[#This Row],[DISC 3-]])</f>
        <v/>
      </c>
      <c r="AC495" s="66" t="str">
        <f>IF(NOTA[[#This Row],[JUMLAH]]="","",NOTA[[#This Row],[JUMLAH]]-NOTA[[#This Row],[DISC]])</f>
        <v/>
      </c>
      <c r="AD495" s="66"/>
      <c r="AE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66" t="str">
        <f>IF(OR(NOTA[[#This Row],[QTY]]="",NOTA[[#This Row],[HARGA SATUAN]]="",),"",NOTA[[#This Row],[QTY]]*NOTA[[#This Row],[HARGA SATUAN]])</f>
        <v/>
      </c>
      <c r="AI495" s="60" t="str">
        <f ca="1">IF(NOTA[ID_H]="","",INDEX(NOTA[TANGGAL],MATCH(,INDIRECT(ADDRESS(ROW(NOTA[TANGGAL]),COLUMN(NOTA[TANGGAL]))&amp;":"&amp;ADDRESS(ROW(),COLUMN(NOTA[TANGGAL]))),-1)))</f>
        <v/>
      </c>
      <c r="AJ495" s="55" t="str">
        <f ca="1">IF(NOTA[[#This Row],[NAMA BARANG]]="","",INDEX(NOTA[SUPPLIER],MATCH(,INDIRECT(ADDRESS(ROW(NOTA[ID]),COLUMN(NOTA[ID]))&amp;":"&amp;ADDRESS(ROW(),COLUMN(NOTA[ID]))),-1)))</f>
        <v/>
      </c>
      <c r="AK495" s="55" t="str">
        <f ca="1">IF(NOTA[[#This Row],[ID_H]]="","",IF(NOTA[[#This Row],[FAKTUR]]="",INDIRECT(ADDRESS(ROW()-1,COLUMN())),NOTA[[#This Row],[FAKTUR]]))</f>
        <v/>
      </c>
      <c r="AL495" s="56" t="str">
        <f ca="1">IF(NOTA[[#This Row],[ID]]="","",COUNTIF(NOTA[ID_H],NOTA[[#This Row],[ID_H]]))</f>
        <v/>
      </c>
      <c r="AM495" s="56" t="str">
        <f ca="1">IF(NOTA[[#This Row],[TGL.NOTA]]="",IF(NOTA[[#This Row],[SUPPLIER_H]]="","",AM494),MONTH(NOTA[[#This Row],[TGL.NOTA]]))</f>
        <v/>
      </c>
      <c r="AN495" s="56" t="str">
        <f>LOWER(SUBSTITUTE(SUBSTITUTE(SUBSTITUTE(SUBSTITUTE(SUBSTITUTE(SUBSTITUTE(SUBSTITUTE(SUBSTITUTE(SUBSTITUTE(NOTA[NAMA BARANG]," ",),".",""),"-",""),"(",""),")",""),",",""),"/",""),"""",""),"+",""))</f>
        <v/>
      </c>
      <c r="AO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56" t="str">
        <f>IF(NOTA[[#This Row],[CONCAT4]]="","",_xlfn.IFNA(MATCH(NOTA[[#This Row],[CONCAT4]],[2]!RAW[CONCAT_H],0),FALSE))</f>
        <v/>
      </c>
      <c r="AS495" s="56" t="str">
        <f>IF(NOTA[[#This Row],[CONCAT1]]="","",MATCH(NOTA[[#This Row],[CONCAT1]],[3]!db[NB NOTA_C],0))</f>
        <v/>
      </c>
      <c r="AT495" s="56" t="str">
        <f>IF(NOTA[[#This Row],[QTY/ CTN]]="","",TRUE)</f>
        <v/>
      </c>
      <c r="AU495" s="56" t="str">
        <f ca="1">IF(NOTA[[#This Row],[ID_H]]="","",IF(NOTA[[#This Row],[Column3]]=TRUE,NOTA[[#This Row],[QTY/ CTN]],INDEX([3]!db[QTY/ CTN],NOTA[[#This Row],[//DB]])))</f>
        <v/>
      </c>
      <c r="AV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56" t="str">
        <f ca="1">IF(NOTA[[#This Row],[ID_H]]="","",MATCH(NOTA[[#This Row],[NB NOTA_C_QTY]],[4]!db[NB NOTA_C_QTY+F],0))</f>
        <v/>
      </c>
      <c r="AX495" s="68" t="str">
        <f ca="1">IF(NOTA[[#This Row],[NB NOTA_C_QTY]]="","",ROW()-2)</f>
        <v/>
      </c>
    </row>
    <row r="496" spans="1:50" s="38" customFormat="1" ht="20.10000000000000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 t="str">
        <f ca="1">IF(NOTA[[#This Row],[NAMA BARANG]]="","",INDEX(NOTA[ID],MATCH(,INDIRECT(ADDRESS(ROW(NOTA[ID]),COLUMN(NOTA[ID]))&amp;":"&amp;ADDRESS(ROW(),COLUMN(NOTA[ID]))),-1)))</f>
        <v/>
      </c>
      <c r="E496" s="57"/>
      <c r="F496" s="37"/>
      <c r="G496" s="37"/>
      <c r="H496" s="47"/>
      <c r="I496" s="58"/>
      <c r="J496" s="60"/>
      <c r="K496" s="58"/>
      <c r="L496" s="37"/>
      <c r="M496" s="61"/>
      <c r="N496" s="56"/>
      <c r="O496" s="37"/>
      <c r="P496" s="55"/>
      <c r="Q496" s="62"/>
      <c r="R496" s="63"/>
      <c r="S496" s="64"/>
      <c r="T496" s="65"/>
      <c r="U496" s="65"/>
      <c r="V496" s="66"/>
      <c r="W496" s="67"/>
      <c r="X496" s="66" t="str">
        <f>IF(NOTA[[#This Row],[HARGA/ CTN]]="",NOTA[[#This Row],[JUMLAH_H]],NOTA[[#This Row],[HARGA/ CTN]]*IF(NOTA[[#This Row],[C]]="",0,NOTA[[#This Row],[C]]))</f>
        <v/>
      </c>
      <c r="Y496" s="66" t="str">
        <f>IF(NOTA[[#This Row],[JUMLAH]]="","",NOTA[[#This Row],[JUMLAH]]*NOTA[[#This Row],[DISC 1]])</f>
        <v/>
      </c>
      <c r="Z496" s="66" t="str">
        <f>IF(NOTA[[#This Row],[JUMLAH]]="","",(NOTA[[#This Row],[JUMLAH]]-NOTA[[#This Row],[DISC 1-]])*NOTA[[#This Row],[DISC 2]])</f>
        <v/>
      </c>
      <c r="AA496" s="66" t="str">
        <f>IF(NOTA[[#This Row],[JUMLAH]]="","",(NOTA[[#This Row],[JUMLAH]]-NOTA[[#This Row],[DISC 1-]]-NOTA[[#This Row],[DISC 2-]])*NOTA[[#This Row],[DISC 3]])</f>
        <v/>
      </c>
      <c r="AB496" s="66" t="str">
        <f>IF(NOTA[[#This Row],[JUMLAH]]="","",NOTA[[#This Row],[DISC 1-]]+NOTA[[#This Row],[DISC 2-]]+NOTA[[#This Row],[DISC 3-]])</f>
        <v/>
      </c>
      <c r="AC496" s="66" t="str">
        <f>IF(NOTA[[#This Row],[JUMLAH]]="","",NOTA[[#This Row],[JUMLAH]]-NOTA[[#This Row],[DISC]])</f>
        <v/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66" t="str">
        <f>IF(OR(NOTA[[#This Row],[QTY]]="",NOTA[[#This Row],[HARGA SATUAN]]="",),"",NOTA[[#This Row],[QTY]]*NOTA[[#This Row],[HARGA SATUAN]])</f>
        <v/>
      </c>
      <c r="AI496" s="60" t="str">
        <f ca="1">IF(NOTA[ID_H]="","",INDEX(NOTA[TANGGAL],MATCH(,INDIRECT(ADDRESS(ROW(NOTA[TANGGAL]),COLUMN(NOTA[TANGGAL]))&amp;":"&amp;ADDRESS(ROW(),COLUMN(NOTA[TANGGAL]))),-1)))</f>
        <v/>
      </c>
      <c r="AJ496" s="55" t="str">
        <f ca="1">IF(NOTA[[#This Row],[NAMA BARANG]]="","",INDEX(NOTA[SUPPLIER],MATCH(,INDIRECT(ADDRESS(ROW(NOTA[ID]),COLUMN(NOTA[ID]))&amp;":"&amp;ADDRESS(ROW(),COLUMN(NOTA[ID]))),-1)))</f>
        <v/>
      </c>
      <c r="AK496" s="55" t="str">
        <f ca="1">IF(NOTA[[#This Row],[ID_H]]="","",IF(NOTA[[#This Row],[FAKTUR]]="",INDIRECT(ADDRESS(ROW()-1,COLUMN())),NOTA[[#This Row],[FAKTUR]]))</f>
        <v/>
      </c>
      <c r="AL496" s="56" t="str">
        <f ca="1">IF(NOTA[[#This Row],[ID]]="","",COUNTIF(NOTA[ID_H],NOTA[[#This Row],[ID_H]]))</f>
        <v/>
      </c>
      <c r="AM496" s="56" t="str">
        <f ca="1">IF(NOTA[[#This Row],[TGL.NOTA]]="",IF(NOTA[[#This Row],[SUPPLIER_H]]="","",AM495),MONTH(NOTA[[#This Row],[TGL.NOTA]]))</f>
        <v/>
      </c>
      <c r="AN496" s="56" t="str">
        <f>LOWER(SUBSTITUTE(SUBSTITUTE(SUBSTITUTE(SUBSTITUTE(SUBSTITUTE(SUBSTITUTE(SUBSTITUTE(SUBSTITUTE(SUBSTITUTE(NOTA[NAMA BARANG]," ",),".",""),"-",""),"(",""),")",""),",",""),"/",""),"""",""),"+",""))</f>
        <v/>
      </c>
      <c r="AO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56" t="str">
        <f>IF(NOTA[[#This Row],[CONCAT4]]="","",_xlfn.IFNA(MATCH(NOTA[[#This Row],[CONCAT4]],[2]!RAW[CONCAT_H],0),FALSE))</f>
        <v/>
      </c>
      <c r="AS496" s="56" t="str">
        <f>IF(NOTA[[#This Row],[CONCAT1]]="","",MATCH(NOTA[[#This Row],[CONCAT1]],[3]!db[NB NOTA_C],0))</f>
        <v/>
      </c>
      <c r="AT496" s="56" t="str">
        <f>IF(NOTA[[#This Row],[QTY/ CTN]]="","",TRUE)</f>
        <v/>
      </c>
      <c r="AU496" s="56" t="str">
        <f ca="1">IF(NOTA[[#This Row],[ID_H]]="","",IF(NOTA[[#This Row],[Column3]]=TRUE,NOTA[[#This Row],[QTY/ CTN]],INDEX([3]!db[QTY/ CTN],NOTA[[#This Row],[//DB]])))</f>
        <v/>
      </c>
      <c r="AV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56" t="str">
        <f ca="1">IF(NOTA[[#This Row],[ID_H]]="","",MATCH(NOTA[[#This Row],[NB NOTA_C_QTY]],[4]!db[NB NOTA_C_QTY+F],0))</f>
        <v/>
      </c>
      <c r="AX496" s="68" t="str">
        <f ca="1">IF(NOTA[[#This Row],[NB NOTA_C_QTY]]="","",ROW()-2)</f>
        <v/>
      </c>
    </row>
    <row r="497" spans="1:50" s="38" customFormat="1" ht="20.100000000000001" customHeight="1" x14ac:dyDescent="0.25">
      <c r="A4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6" t="str">
        <f>IF(NOTA[[#This Row],[ID_P]]="","",MATCH(NOTA[[#This Row],[ID_P]],[1]!B_MSK[N_ID],0))</f>
        <v/>
      </c>
      <c r="D497" s="56" t="str">
        <f ca="1">IF(NOTA[[#This Row],[NAMA BARANG]]="","",INDEX(NOTA[ID],MATCH(,INDIRECT(ADDRESS(ROW(NOTA[ID]),COLUMN(NOTA[ID]))&amp;":"&amp;ADDRESS(ROW(),COLUMN(NOTA[ID]))),-1)))</f>
        <v/>
      </c>
      <c r="E497" s="57"/>
      <c r="F497" s="37"/>
      <c r="G497" s="37"/>
      <c r="H497" s="47"/>
      <c r="I497" s="58"/>
      <c r="J497" s="60"/>
      <c r="K497" s="58"/>
      <c r="L497" s="37"/>
      <c r="M497" s="61"/>
      <c r="N497" s="56"/>
      <c r="O497" s="37"/>
      <c r="P497" s="55"/>
      <c r="Q497" s="62"/>
      <c r="R497" s="63"/>
      <c r="S497" s="64"/>
      <c r="T497" s="65"/>
      <c r="U497" s="65"/>
      <c r="V497" s="66"/>
      <c r="W497" s="67"/>
      <c r="X497" s="66" t="str">
        <f>IF(NOTA[[#This Row],[HARGA/ CTN]]="",NOTA[[#This Row],[JUMLAH_H]],NOTA[[#This Row],[HARGA/ CTN]]*IF(NOTA[[#This Row],[C]]="",0,NOTA[[#This Row],[C]]))</f>
        <v/>
      </c>
      <c r="Y497" s="66" t="str">
        <f>IF(NOTA[[#This Row],[JUMLAH]]="","",NOTA[[#This Row],[JUMLAH]]*NOTA[[#This Row],[DISC 1]])</f>
        <v/>
      </c>
      <c r="Z497" s="66" t="str">
        <f>IF(NOTA[[#This Row],[JUMLAH]]="","",(NOTA[[#This Row],[JUMLAH]]-NOTA[[#This Row],[DISC 1-]])*NOTA[[#This Row],[DISC 2]])</f>
        <v/>
      </c>
      <c r="AA497" s="66" t="str">
        <f>IF(NOTA[[#This Row],[JUMLAH]]="","",(NOTA[[#This Row],[JUMLAH]]-NOTA[[#This Row],[DISC 1-]]-NOTA[[#This Row],[DISC 2-]])*NOTA[[#This Row],[DISC 3]])</f>
        <v/>
      </c>
      <c r="AB497" s="66" t="str">
        <f>IF(NOTA[[#This Row],[JUMLAH]]="","",NOTA[[#This Row],[DISC 1-]]+NOTA[[#This Row],[DISC 2-]]+NOTA[[#This Row],[DISC 3-]])</f>
        <v/>
      </c>
      <c r="AC497" s="66" t="str">
        <f>IF(NOTA[[#This Row],[JUMLAH]]="","",NOTA[[#This Row],[JUMLAH]]-NOTA[[#This Row],[DISC]])</f>
        <v/>
      </c>
      <c r="AD497" s="66"/>
      <c r="AE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66" t="str">
        <f>IF(OR(NOTA[[#This Row],[QTY]]="",NOTA[[#This Row],[HARGA SATUAN]]="",),"",NOTA[[#This Row],[QTY]]*NOTA[[#This Row],[HARGA SATUAN]])</f>
        <v/>
      </c>
      <c r="AI497" s="60" t="str">
        <f ca="1">IF(NOTA[ID_H]="","",INDEX(NOTA[TANGGAL],MATCH(,INDIRECT(ADDRESS(ROW(NOTA[TANGGAL]),COLUMN(NOTA[TANGGAL]))&amp;":"&amp;ADDRESS(ROW(),COLUMN(NOTA[TANGGAL]))),-1)))</f>
        <v/>
      </c>
      <c r="AJ497" s="55" t="str">
        <f ca="1">IF(NOTA[[#This Row],[NAMA BARANG]]="","",INDEX(NOTA[SUPPLIER],MATCH(,INDIRECT(ADDRESS(ROW(NOTA[ID]),COLUMN(NOTA[ID]))&amp;":"&amp;ADDRESS(ROW(),COLUMN(NOTA[ID]))),-1)))</f>
        <v/>
      </c>
      <c r="AK497" s="55" t="str">
        <f ca="1">IF(NOTA[[#This Row],[ID_H]]="","",IF(NOTA[[#This Row],[FAKTUR]]="",INDIRECT(ADDRESS(ROW()-1,COLUMN())),NOTA[[#This Row],[FAKTUR]]))</f>
        <v/>
      </c>
      <c r="AL497" s="56" t="str">
        <f ca="1">IF(NOTA[[#This Row],[ID]]="","",COUNTIF(NOTA[ID_H],NOTA[[#This Row],[ID_H]]))</f>
        <v/>
      </c>
      <c r="AM497" s="56" t="str">
        <f ca="1">IF(NOTA[[#This Row],[TGL.NOTA]]="",IF(NOTA[[#This Row],[SUPPLIER_H]]="","",AM496),MONTH(NOTA[[#This Row],[TGL.NOTA]]))</f>
        <v/>
      </c>
      <c r="AN497" s="56" t="str">
        <f>LOWER(SUBSTITUTE(SUBSTITUTE(SUBSTITUTE(SUBSTITUTE(SUBSTITUTE(SUBSTITUTE(SUBSTITUTE(SUBSTITUTE(SUBSTITUTE(NOTA[NAMA BARANG]," ",),".",""),"-",""),"(",""),")",""),",",""),"/",""),"""",""),"+",""))</f>
        <v/>
      </c>
      <c r="AO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56" t="str">
        <f>IF(NOTA[[#This Row],[CONCAT4]]="","",_xlfn.IFNA(MATCH(NOTA[[#This Row],[CONCAT4]],[2]!RAW[CONCAT_H],0),FALSE))</f>
        <v/>
      </c>
      <c r="AS497" s="56" t="str">
        <f>IF(NOTA[[#This Row],[CONCAT1]]="","",MATCH(NOTA[[#This Row],[CONCAT1]],[3]!db[NB NOTA_C],0))</f>
        <v/>
      </c>
      <c r="AT497" s="56" t="str">
        <f>IF(NOTA[[#This Row],[QTY/ CTN]]="","",TRUE)</f>
        <v/>
      </c>
      <c r="AU497" s="56" t="str">
        <f ca="1">IF(NOTA[[#This Row],[ID_H]]="","",IF(NOTA[[#This Row],[Column3]]=TRUE,NOTA[[#This Row],[QTY/ CTN]],INDEX([3]!db[QTY/ CTN],NOTA[[#This Row],[//DB]])))</f>
        <v/>
      </c>
      <c r="AV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56" t="str">
        <f ca="1">IF(NOTA[[#This Row],[ID_H]]="","",MATCH(NOTA[[#This Row],[NB NOTA_C_QTY]],[4]!db[NB NOTA_C_QTY+F],0))</f>
        <v/>
      </c>
      <c r="AX497" s="68" t="str">
        <f ca="1">IF(NOTA[[#This Row],[NB NOTA_C_QTY]]="","",ROW()-2)</f>
        <v/>
      </c>
    </row>
    <row r="498" spans="1:50" s="38" customFormat="1" ht="20.10000000000000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 t="str">
        <f ca="1">IF(NOTA[[#This Row],[NAMA BARANG]]="","",INDEX(NOTA[ID],MATCH(,INDIRECT(ADDRESS(ROW(NOTA[ID]),COLUMN(NOTA[ID]))&amp;":"&amp;ADDRESS(ROW(),COLUMN(NOTA[ID]))),-1)))</f>
        <v/>
      </c>
      <c r="E498" s="57"/>
      <c r="F498" s="58"/>
      <c r="G498" s="58"/>
      <c r="H498" s="59"/>
      <c r="I498" s="58"/>
      <c r="J498" s="60"/>
      <c r="K498" s="58"/>
      <c r="L498" s="37"/>
      <c r="M498" s="61"/>
      <c r="N498" s="56"/>
      <c r="O498" s="37"/>
      <c r="P498" s="55"/>
      <c r="Q498" s="62"/>
      <c r="R498" s="63"/>
      <c r="S498" s="64"/>
      <c r="T498" s="65"/>
      <c r="U498" s="65"/>
      <c r="V498" s="66"/>
      <c r="W498" s="67"/>
      <c r="X498" s="66" t="str">
        <f>IF(NOTA[[#This Row],[HARGA/ CTN]]="",NOTA[[#This Row],[JUMLAH_H]],NOTA[[#This Row],[HARGA/ CTN]]*IF(NOTA[[#This Row],[C]]="",0,NOTA[[#This Row],[C]]))</f>
        <v/>
      </c>
      <c r="Y498" s="66" t="str">
        <f>IF(NOTA[[#This Row],[JUMLAH]]="","",NOTA[[#This Row],[JUMLAH]]*NOTA[[#This Row],[DISC 1]])</f>
        <v/>
      </c>
      <c r="Z498" s="66" t="str">
        <f>IF(NOTA[[#This Row],[JUMLAH]]="","",(NOTA[[#This Row],[JUMLAH]]-NOTA[[#This Row],[DISC 1-]])*NOTA[[#This Row],[DISC 2]])</f>
        <v/>
      </c>
      <c r="AA498" s="66" t="str">
        <f>IF(NOTA[[#This Row],[JUMLAH]]="","",(NOTA[[#This Row],[JUMLAH]]-NOTA[[#This Row],[DISC 1-]]-NOTA[[#This Row],[DISC 2-]])*NOTA[[#This Row],[DISC 3]])</f>
        <v/>
      </c>
      <c r="AB498" s="66" t="str">
        <f>IF(NOTA[[#This Row],[JUMLAH]]="","",NOTA[[#This Row],[DISC 1-]]+NOTA[[#This Row],[DISC 2-]]+NOTA[[#This Row],[DISC 3-]])</f>
        <v/>
      </c>
      <c r="AC498" s="66" t="str">
        <f>IF(NOTA[[#This Row],[JUMLAH]]="","",NOTA[[#This Row],[JUMLAH]]-NOTA[[#This Row],[DISC]])</f>
        <v/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66" t="str">
        <f>IF(OR(NOTA[[#This Row],[QTY]]="",NOTA[[#This Row],[HARGA SATUAN]]="",),"",NOTA[[#This Row],[QTY]]*NOTA[[#This Row],[HARGA SATUAN]])</f>
        <v/>
      </c>
      <c r="AI498" s="60" t="str">
        <f ca="1">IF(NOTA[ID_H]="","",INDEX(NOTA[TANGGAL],MATCH(,INDIRECT(ADDRESS(ROW(NOTA[TANGGAL]),COLUMN(NOTA[TANGGAL]))&amp;":"&amp;ADDRESS(ROW(),COLUMN(NOTA[TANGGAL]))),-1)))</f>
        <v/>
      </c>
      <c r="AJ498" s="55" t="str">
        <f ca="1">IF(NOTA[[#This Row],[NAMA BARANG]]="","",INDEX(NOTA[SUPPLIER],MATCH(,INDIRECT(ADDRESS(ROW(NOTA[ID]),COLUMN(NOTA[ID]))&amp;":"&amp;ADDRESS(ROW(),COLUMN(NOTA[ID]))),-1)))</f>
        <v/>
      </c>
      <c r="AK498" s="55" t="str">
        <f ca="1">IF(NOTA[[#This Row],[ID_H]]="","",IF(NOTA[[#This Row],[FAKTUR]]="",INDIRECT(ADDRESS(ROW()-1,COLUMN())),NOTA[[#This Row],[FAKTUR]]))</f>
        <v/>
      </c>
      <c r="AL498" s="56" t="str">
        <f ca="1">IF(NOTA[[#This Row],[ID]]="","",COUNTIF(NOTA[ID_H],NOTA[[#This Row],[ID_H]]))</f>
        <v/>
      </c>
      <c r="AM498" s="56" t="str">
        <f ca="1">IF(NOTA[[#This Row],[TGL.NOTA]]="",IF(NOTA[[#This Row],[SUPPLIER_H]]="","",AM497),MONTH(NOTA[[#This Row],[TGL.NOTA]]))</f>
        <v/>
      </c>
      <c r="AN498" s="56" t="str">
        <f>LOWER(SUBSTITUTE(SUBSTITUTE(SUBSTITUTE(SUBSTITUTE(SUBSTITUTE(SUBSTITUTE(SUBSTITUTE(SUBSTITUTE(SUBSTITUTE(NOTA[NAMA BARANG]," ",),".",""),"-",""),"(",""),")",""),",",""),"/",""),"""",""),"+",""))</f>
        <v/>
      </c>
      <c r="AO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56" t="str">
        <f>IF(NOTA[[#This Row],[CONCAT4]]="","",_xlfn.IFNA(MATCH(NOTA[[#This Row],[CONCAT4]],[2]!RAW[CONCAT_H],0),FALSE))</f>
        <v/>
      </c>
      <c r="AS498" s="56" t="str">
        <f>IF(NOTA[[#This Row],[CONCAT1]]="","",MATCH(NOTA[[#This Row],[CONCAT1]],[3]!db[NB NOTA_C],0))</f>
        <v/>
      </c>
      <c r="AT498" s="56" t="str">
        <f>IF(NOTA[[#This Row],[QTY/ CTN]]="","",TRUE)</f>
        <v/>
      </c>
      <c r="AU498" s="56" t="str">
        <f ca="1">IF(NOTA[[#This Row],[ID_H]]="","",IF(NOTA[[#This Row],[Column3]]=TRUE,NOTA[[#This Row],[QTY/ CTN]],INDEX([3]!db[QTY/ CTN],NOTA[[#This Row],[//DB]])))</f>
        <v/>
      </c>
      <c r="AV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56" t="str">
        <f ca="1">IF(NOTA[[#This Row],[ID_H]]="","",MATCH(NOTA[[#This Row],[NB NOTA_C_QTY]],[4]!db[NB NOTA_C_QTY+F],0))</f>
        <v/>
      </c>
      <c r="AX498" s="68" t="str">
        <f ca="1">IF(NOTA[[#This Row],[NB NOTA_C_QTY]]="","",ROW()-2)</f>
        <v/>
      </c>
    </row>
    <row r="499" spans="1:50" s="38" customFormat="1" ht="20.100000000000001" customHeight="1" x14ac:dyDescent="0.25">
      <c r="A4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6" t="str">
        <f>IF(NOTA[[#This Row],[ID_P]]="","",MATCH(NOTA[[#This Row],[ID_P]],[1]!B_MSK[N_ID],0))</f>
        <v/>
      </c>
      <c r="D499" s="56" t="str">
        <f ca="1">IF(NOTA[[#This Row],[NAMA BARANG]]="","",INDEX(NOTA[ID],MATCH(,INDIRECT(ADDRESS(ROW(NOTA[ID]),COLUMN(NOTA[ID]))&amp;":"&amp;ADDRESS(ROW(),COLUMN(NOTA[ID]))),-1)))</f>
        <v/>
      </c>
      <c r="E499" s="57"/>
      <c r="F499" s="58"/>
      <c r="G499" s="58"/>
      <c r="H499" s="59"/>
      <c r="I499" s="58"/>
      <c r="J499" s="60"/>
      <c r="K499" s="58"/>
      <c r="L499" s="37"/>
      <c r="M499" s="61"/>
      <c r="N499" s="56"/>
      <c r="O499" s="37"/>
      <c r="P499" s="55"/>
      <c r="Q499" s="62"/>
      <c r="R499" s="63"/>
      <c r="S499" s="64"/>
      <c r="T499" s="65"/>
      <c r="U499" s="65"/>
      <c r="V499" s="66"/>
      <c r="W499" s="67"/>
      <c r="X499" s="66" t="str">
        <f>IF(NOTA[[#This Row],[HARGA/ CTN]]="",NOTA[[#This Row],[JUMLAH_H]],NOTA[[#This Row],[HARGA/ CTN]]*IF(NOTA[[#This Row],[C]]="",0,NOTA[[#This Row],[C]]))</f>
        <v/>
      </c>
      <c r="Y499" s="66" t="str">
        <f>IF(NOTA[[#This Row],[JUMLAH]]="","",NOTA[[#This Row],[JUMLAH]]*NOTA[[#This Row],[DISC 1]])</f>
        <v/>
      </c>
      <c r="Z499" s="66" t="str">
        <f>IF(NOTA[[#This Row],[JUMLAH]]="","",(NOTA[[#This Row],[JUMLAH]]-NOTA[[#This Row],[DISC 1-]])*NOTA[[#This Row],[DISC 2]])</f>
        <v/>
      </c>
      <c r="AA499" s="66" t="str">
        <f>IF(NOTA[[#This Row],[JUMLAH]]="","",(NOTA[[#This Row],[JUMLAH]]-NOTA[[#This Row],[DISC 1-]]-NOTA[[#This Row],[DISC 2-]])*NOTA[[#This Row],[DISC 3]])</f>
        <v/>
      </c>
      <c r="AB499" s="66" t="str">
        <f>IF(NOTA[[#This Row],[JUMLAH]]="","",NOTA[[#This Row],[DISC 1-]]+NOTA[[#This Row],[DISC 2-]]+NOTA[[#This Row],[DISC 3-]])</f>
        <v/>
      </c>
      <c r="AC499" s="66" t="str">
        <f>IF(NOTA[[#This Row],[JUMLAH]]="","",NOTA[[#This Row],[JUMLAH]]-NOTA[[#This Row],[DISC]])</f>
        <v/>
      </c>
      <c r="AD499" s="66"/>
      <c r="AE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66" t="str">
        <f>IF(OR(NOTA[[#This Row],[QTY]]="",NOTA[[#This Row],[HARGA SATUAN]]="",),"",NOTA[[#This Row],[QTY]]*NOTA[[#This Row],[HARGA SATUAN]])</f>
        <v/>
      </c>
      <c r="AI499" s="60" t="str">
        <f ca="1">IF(NOTA[ID_H]="","",INDEX(NOTA[TANGGAL],MATCH(,INDIRECT(ADDRESS(ROW(NOTA[TANGGAL]),COLUMN(NOTA[TANGGAL]))&amp;":"&amp;ADDRESS(ROW(),COLUMN(NOTA[TANGGAL]))),-1)))</f>
        <v/>
      </c>
      <c r="AJ499" s="55" t="str">
        <f ca="1">IF(NOTA[[#This Row],[NAMA BARANG]]="","",INDEX(NOTA[SUPPLIER],MATCH(,INDIRECT(ADDRESS(ROW(NOTA[ID]),COLUMN(NOTA[ID]))&amp;":"&amp;ADDRESS(ROW(),COLUMN(NOTA[ID]))),-1)))</f>
        <v/>
      </c>
      <c r="AK499" s="55" t="str">
        <f ca="1">IF(NOTA[[#This Row],[ID_H]]="","",IF(NOTA[[#This Row],[FAKTUR]]="",INDIRECT(ADDRESS(ROW()-1,COLUMN())),NOTA[[#This Row],[FAKTUR]]))</f>
        <v/>
      </c>
      <c r="AL499" s="56" t="str">
        <f ca="1">IF(NOTA[[#This Row],[ID]]="","",COUNTIF(NOTA[ID_H],NOTA[[#This Row],[ID_H]]))</f>
        <v/>
      </c>
      <c r="AM499" s="56" t="str">
        <f ca="1">IF(NOTA[[#This Row],[TGL.NOTA]]="",IF(NOTA[[#This Row],[SUPPLIER_H]]="","",AM498),MONTH(NOTA[[#This Row],[TGL.NOTA]]))</f>
        <v/>
      </c>
      <c r="AN499" s="56" t="str">
        <f>LOWER(SUBSTITUTE(SUBSTITUTE(SUBSTITUTE(SUBSTITUTE(SUBSTITUTE(SUBSTITUTE(SUBSTITUTE(SUBSTITUTE(SUBSTITUTE(NOTA[NAMA BARANG]," ",),".",""),"-",""),"(",""),")",""),",",""),"/",""),"""",""),"+",""))</f>
        <v/>
      </c>
      <c r="AO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56" t="str">
        <f>IF(NOTA[[#This Row],[CONCAT4]]="","",_xlfn.IFNA(MATCH(NOTA[[#This Row],[CONCAT4]],[2]!RAW[CONCAT_H],0),FALSE))</f>
        <v/>
      </c>
      <c r="AS499" s="56" t="str">
        <f>IF(NOTA[[#This Row],[CONCAT1]]="","",MATCH(NOTA[[#This Row],[CONCAT1]],[3]!db[NB NOTA_C],0))</f>
        <v/>
      </c>
      <c r="AT499" s="56" t="str">
        <f>IF(NOTA[[#This Row],[QTY/ CTN]]="","",TRUE)</f>
        <v/>
      </c>
      <c r="AU499" s="56" t="str">
        <f ca="1">IF(NOTA[[#This Row],[ID_H]]="","",IF(NOTA[[#This Row],[Column3]]=TRUE,NOTA[[#This Row],[QTY/ CTN]],INDEX([3]!db[QTY/ CTN],NOTA[[#This Row],[//DB]])))</f>
        <v/>
      </c>
      <c r="AV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56" t="str">
        <f ca="1">IF(NOTA[[#This Row],[ID_H]]="","",MATCH(NOTA[[#This Row],[NB NOTA_C_QTY]],[4]!db[NB NOTA_C_QTY+F],0))</f>
        <v/>
      </c>
      <c r="AX499" s="68" t="str">
        <f ca="1">IF(NOTA[[#This Row],[NB NOTA_C_QTY]]="","",ROW()-2)</f>
        <v/>
      </c>
    </row>
    <row r="500" spans="1:50" s="38" customFormat="1" ht="20.10000000000000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58"/>
      <c r="J500" s="60"/>
      <c r="K500" s="58"/>
      <c r="L500" s="37"/>
      <c r="M500" s="61"/>
      <c r="N500" s="56"/>
      <c r="O500" s="37"/>
      <c r="P500" s="55"/>
      <c r="Q500" s="62"/>
      <c r="R500" s="63"/>
      <c r="S500" s="64"/>
      <c r="T500" s="65"/>
      <c r="U500" s="65"/>
      <c r="V500" s="66"/>
      <c r="W500" s="67"/>
      <c r="X500" s="66" t="str">
        <f>IF(NOTA[[#This Row],[HARGA/ CTN]]="",NOTA[[#This Row],[JUMLAH_H]],NOTA[[#This Row],[HARGA/ CTN]]*IF(NOTA[[#This Row],[C]]="",0,NOTA[[#This Row],[C]]))</f>
        <v/>
      </c>
      <c r="Y500" s="66" t="str">
        <f>IF(NOTA[[#This Row],[JUMLAH]]="","",NOTA[[#This Row],[JUMLAH]]*NOTA[[#This Row],[DISC 1]])</f>
        <v/>
      </c>
      <c r="Z500" s="66" t="str">
        <f>IF(NOTA[[#This Row],[JUMLAH]]="","",(NOTA[[#This Row],[JUMLAH]]-NOTA[[#This Row],[DISC 1-]])*NOTA[[#This Row],[DISC 2]])</f>
        <v/>
      </c>
      <c r="AA500" s="66" t="str">
        <f>IF(NOTA[[#This Row],[JUMLAH]]="","",(NOTA[[#This Row],[JUMLAH]]-NOTA[[#This Row],[DISC 1-]]-NOTA[[#This Row],[DISC 2-]])*NOTA[[#This Row],[DISC 3]])</f>
        <v/>
      </c>
      <c r="AB500" s="66" t="str">
        <f>IF(NOTA[[#This Row],[JUMLAH]]="","",NOTA[[#This Row],[DISC 1-]]+NOTA[[#This Row],[DISC 2-]]+NOTA[[#This Row],[DISC 3-]])</f>
        <v/>
      </c>
      <c r="AC500" s="66" t="str">
        <f>IF(NOTA[[#This Row],[JUMLAH]]="","",NOTA[[#This Row],[JUMLAH]]-NOTA[[#This Row],[DISC]])</f>
        <v/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66" t="str">
        <f>IF(OR(NOTA[[#This Row],[QTY]]="",NOTA[[#This Row],[HARGA SATUAN]]="",),"",NOTA[[#This Row],[QTY]]*NOTA[[#This Row],[HARGA SATUAN]])</f>
        <v/>
      </c>
      <c r="AI500" s="60" t="str">
        <f ca="1">IF(NOTA[ID_H]="","",INDEX(NOTA[TANGGAL],MATCH(,INDIRECT(ADDRESS(ROW(NOTA[TANGGAL]),COLUMN(NOTA[TANGGAL]))&amp;":"&amp;ADDRESS(ROW(),COLUMN(NOTA[TANGGAL]))),-1)))</f>
        <v/>
      </c>
      <c r="AJ500" s="55" t="str">
        <f ca="1">IF(NOTA[[#This Row],[NAMA BARANG]]="","",INDEX(NOTA[SUPPLIER],MATCH(,INDIRECT(ADDRESS(ROW(NOTA[ID]),COLUMN(NOTA[ID]))&amp;":"&amp;ADDRESS(ROW(),COLUMN(NOTA[ID]))),-1)))</f>
        <v/>
      </c>
      <c r="AK500" s="55" t="str">
        <f ca="1">IF(NOTA[[#This Row],[ID_H]]="","",IF(NOTA[[#This Row],[FAKTUR]]="",INDIRECT(ADDRESS(ROW()-1,COLUMN())),NOTA[[#This Row],[FAKTUR]]))</f>
        <v/>
      </c>
      <c r="AL500" s="56" t="str">
        <f ca="1">IF(NOTA[[#This Row],[ID]]="","",COUNTIF(NOTA[ID_H],NOTA[[#This Row],[ID_H]]))</f>
        <v/>
      </c>
      <c r="AM500" s="56" t="str">
        <f ca="1">IF(NOTA[[#This Row],[TGL.NOTA]]="",IF(NOTA[[#This Row],[SUPPLIER_H]]="","",AM499),MONTH(NOTA[[#This Row],[TGL.NOTA]]))</f>
        <v/>
      </c>
      <c r="AN500" s="56" t="str">
        <f>LOWER(SUBSTITUTE(SUBSTITUTE(SUBSTITUTE(SUBSTITUTE(SUBSTITUTE(SUBSTITUTE(SUBSTITUTE(SUBSTITUTE(SUBSTITUTE(NOTA[NAMA BARANG]," ",),".",""),"-",""),"(",""),")",""),",",""),"/",""),"""",""),"+",""))</f>
        <v/>
      </c>
      <c r="AO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56" t="str">
        <f>IF(NOTA[[#This Row],[CONCAT4]]="","",_xlfn.IFNA(MATCH(NOTA[[#This Row],[CONCAT4]],[2]!RAW[CONCAT_H],0),FALSE))</f>
        <v/>
      </c>
      <c r="AS500" s="56" t="str">
        <f>IF(NOTA[[#This Row],[CONCAT1]]="","",MATCH(NOTA[[#This Row],[CONCAT1]],[3]!db[NB NOTA_C],0))</f>
        <v/>
      </c>
      <c r="AT500" s="56" t="str">
        <f>IF(NOTA[[#This Row],[QTY/ CTN]]="","",TRUE)</f>
        <v/>
      </c>
      <c r="AU500" s="56" t="str">
        <f ca="1">IF(NOTA[[#This Row],[ID_H]]="","",IF(NOTA[[#This Row],[Column3]]=TRUE,NOTA[[#This Row],[QTY/ CTN]],INDEX([3]!db[QTY/ CTN],NOTA[[#This Row],[//DB]])))</f>
        <v/>
      </c>
      <c r="AV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56" t="str">
        <f ca="1">IF(NOTA[[#This Row],[ID_H]]="","",MATCH(NOTA[[#This Row],[NB NOTA_C_QTY]],[4]!db[NB NOTA_C_QTY+F],0))</f>
        <v/>
      </c>
      <c r="AX500" s="68" t="str">
        <f ca="1">IF(NOTA[[#This Row],[NB NOTA_C_QTY]]="","",ROW()-2)</f>
        <v/>
      </c>
    </row>
    <row r="501" spans="1:50" s="38" customFormat="1" ht="20.100000000000001" customHeight="1" x14ac:dyDescent="0.25">
      <c r="A5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6" t="str">
        <f>IF(NOTA[[#This Row],[ID_P]]="","",MATCH(NOTA[[#This Row],[ID_P]],[1]!B_MSK[N_ID],0))</f>
        <v/>
      </c>
      <c r="D501" s="56" t="str">
        <f ca="1">IF(NOTA[[#This Row],[NAMA BARANG]]="","",INDEX(NOTA[ID],MATCH(,INDIRECT(ADDRESS(ROW(NOTA[ID]),COLUMN(NOTA[ID]))&amp;":"&amp;ADDRESS(ROW(),COLUMN(NOTA[ID]))),-1)))</f>
        <v/>
      </c>
      <c r="E501" s="57"/>
      <c r="F501" s="58"/>
      <c r="G501" s="58"/>
      <c r="H501" s="59"/>
      <c r="I501" s="58"/>
      <c r="J501" s="60"/>
      <c r="K501" s="58"/>
      <c r="L501" s="37"/>
      <c r="M501" s="61"/>
      <c r="N501" s="56"/>
      <c r="O501" s="37"/>
      <c r="P501" s="55"/>
      <c r="Q501" s="62"/>
      <c r="R501" s="63"/>
      <c r="S501" s="64"/>
      <c r="T501" s="65"/>
      <c r="U501" s="65"/>
      <c r="V501" s="66"/>
      <c r="W501" s="67"/>
      <c r="X501" s="66" t="str">
        <f>IF(NOTA[[#This Row],[HARGA/ CTN]]="",NOTA[[#This Row],[JUMLAH_H]],NOTA[[#This Row],[HARGA/ CTN]]*IF(NOTA[[#This Row],[C]]="",0,NOTA[[#This Row],[C]]))</f>
        <v/>
      </c>
      <c r="Y501" s="66" t="str">
        <f>IF(NOTA[[#This Row],[JUMLAH]]="","",NOTA[[#This Row],[JUMLAH]]*NOTA[[#This Row],[DISC 1]])</f>
        <v/>
      </c>
      <c r="Z501" s="66" t="str">
        <f>IF(NOTA[[#This Row],[JUMLAH]]="","",(NOTA[[#This Row],[JUMLAH]]-NOTA[[#This Row],[DISC 1-]])*NOTA[[#This Row],[DISC 2]])</f>
        <v/>
      </c>
      <c r="AA501" s="66" t="str">
        <f>IF(NOTA[[#This Row],[JUMLAH]]="","",(NOTA[[#This Row],[JUMLAH]]-NOTA[[#This Row],[DISC 1-]]-NOTA[[#This Row],[DISC 2-]])*NOTA[[#This Row],[DISC 3]])</f>
        <v/>
      </c>
      <c r="AB501" s="66" t="str">
        <f>IF(NOTA[[#This Row],[JUMLAH]]="","",NOTA[[#This Row],[DISC 1-]]+NOTA[[#This Row],[DISC 2-]]+NOTA[[#This Row],[DISC 3-]])</f>
        <v/>
      </c>
      <c r="AC501" s="66" t="str">
        <f>IF(NOTA[[#This Row],[JUMLAH]]="","",NOTA[[#This Row],[JUMLAH]]-NOTA[[#This Row],[DISC]])</f>
        <v/>
      </c>
      <c r="AD501" s="66"/>
      <c r="AE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66" t="str">
        <f>IF(OR(NOTA[[#This Row],[QTY]]="",NOTA[[#This Row],[HARGA SATUAN]]="",),"",NOTA[[#This Row],[QTY]]*NOTA[[#This Row],[HARGA SATUAN]])</f>
        <v/>
      </c>
      <c r="AI501" s="60" t="str">
        <f ca="1">IF(NOTA[ID_H]="","",INDEX(NOTA[TANGGAL],MATCH(,INDIRECT(ADDRESS(ROW(NOTA[TANGGAL]),COLUMN(NOTA[TANGGAL]))&amp;":"&amp;ADDRESS(ROW(),COLUMN(NOTA[TANGGAL]))),-1)))</f>
        <v/>
      </c>
      <c r="AJ501" s="55" t="str">
        <f ca="1">IF(NOTA[[#This Row],[NAMA BARANG]]="","",INDEX(NOTA[SUPPLIER],MATCH(,INDIRECT(ADDRESS(ROW(NOTA[ID]),COLUMN(NOTA[ID]))&amp;":"&amp;ADDRESS(ROW(),COLUMN(NOTA[ID]))),-1)))</f>
        <v/>
      </c>
      <c r="AK501" s="55" t="str">
        <f ca="1">IF(NOTA[[#This Row],[ID_H]]="","",IF(NOTA[[#This Row],[FAKTUR]]="",INDIRECT(ADDRESS(ROW()-1,COLUMN())),NOTA[[#This Row],[FAKTUR]]))</f>
        <v/>
      </c>
      <c r="AL501" s="56" t="str">
        <f ca="1">IF(NOTA[[#This Row],[ID]]="","",COUNTIF(NOTA[ID_H],NOTA[[#This Row],[ID_H]]))</f>
        <v/>
      </c>
      <c r="AM501" s="56" t="str">
        <f ca="1">IF(NOTA[[#This Row],[TGL.NOTA]]="",IF(NOTA[[#This Row],[SUPPLIER_H]]="","",AM500),MONTH(NOTA[[#This Row],[TGL.NOTA]]))</f>
        <v/>
      </c>
      <c r="AN501" s="56" t="str">
        <f>LOWER(SUBSTITUTE(SUBSTITUTE(SUBSTITUTE(SUBSTITUTE(SUBSTITUTE(SUBSTITUTE(SUBSTITUTE(SUBSTITUTE(SUBSTITUTE(NOTA[NAMA BARANG]," ",),".",""),"-",""),"(",""),")",""),",",""),"/",""),"""",""),"+",""))</f>
        <v/>
      </c>
      <c r="AO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56" t="str">
        <f>IF(NOTA[[#This Row],[CONCAT4]]="","",_xlfn.IFNA(MATCH(NOTA[[#This Row],[CONCAT4]],[2]!RAW[CONCAT_H],0),FALSE))</f>
        <v/>
      </c>
      <c r="AS501" s="56" t="str">
        <f>IF(NOTA[[#This Row],[CONCAT1]]="","",MATCH(NOTA[[#This Row],[CONCAT1]],[3]!db[NB NOTA_C],0))</f>
        <v/>
      </c>
      <c r="AT501" s="56" t="str">
        <f>IF(NOTA[[#This Row],[QTY/ CTN]]="","",TRUE)</f>
        <v/>
      </c>
      <c r="AU501" s="56" t="str">
        <f ca="1">IF(NOTA[[#This Row],[ID_H]]="","",IF(NOTA[[#This Row],[Column3]]=TRUE,NOTA[[#This Row],[QTY/ CTN]],INDEX([3]!db[QTY/ CTN],NOTA[[#This Row],[//DB]])))</f>
        <v/>
      </c>
      <c r="AV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56" t="str">
        <f ca="1">IF(NOTA[[#This Row],[ID_H]]="","",MATCH(NOTA[[#This Row],[NB NOTA_C_QTY]],[4]!db[NB NOTA_C_QTY+F],0))</f>
        <v/>
      </c>
      <c r="AX501" s="68" t="str">
        <f ca="1">IF(NOTA[[#This Row],[NB NOTA_C_QTY]]="","",ROW()-2)</f>
        <v/>
      </c>
    </row>
    <row r="502" spans="1:50" s="38" customFormat="1" ht="20.10000000000000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 t="str">
        <f ca="1">IF(NOTA[[#This Row],[NAMA BARANG]]="","",INDEX(NOTA[ID],MATCH(,INDIRECT(ADDRESS(ROW(NOTA[ID]),COLUMN(NOTA[ID]))&amp;":"&amp;ADDRESS(ROW(),COLUMN(NOTA[ID]))),-1)))</f>
        <v/>
      </c>
      <c r="E502" s="57"/>
      <c r="F502" s="58"/>
      <c r="G502" s="58"/>
      <c r="H502" s="59"/>
      <c r="I502" s="58"/>
      <c r="J502" s="60"/>
      <c r="K502" s="58"/>
      <c r="L502" s="37"/>
      <c r="M502" s="61"/>
      <c r="N502" s="56"/>
      <c r="O502" s="37"/>
      <c r="P502" s="55"/>
      <c r="Q502" s="62"/>
      <c r="R502" s="63"/>
      <c r="S502" s="64"/>
      <c r="T502" s="65"/>
      <c r="U502" s="65"/>
      <c r="V502" s="66"/>
      <c r="W502" s="67"/>
      <c r="X502" s="66" t="str">
        <f>IF(NOTA[[#This Row],[HARGA/ CTN]]="",NOTA[[#This Row],[JUMLAH_H]],NOTA[[#This Row],[HARGA/ CTN]]*IF(NOTA[[#This Row],[C]]="",0,NOTA[[#This Row],[C]]))</f>
        <v/>
      </c>
      <c r="Y502" s="66" t="str">
        <f>IF(NOTA[[#This Row],[JUMLAH]]="","",NOTA[[#This Row],[JUMLAH]]*NOTA[[#This Row],[DISC 1]])</f>
        <v/>
      </c>
      <c r="Z502" s="66" t="str">
        <f>IF(NOTA[[#This Row],[JUMLAH]]="","",(NOTA[[#This Row],[JUMLAH]]-NOTA[[#This Row],[DISC 1-]])*NOTA[[#This Row],[DISC 2]])</f>
        <v/>
      </c>
      <c r="AA502" s="66" t="str">
        <f>IF(NOTA[[#This Row],[JUMLAH]]="","",(NOTA[[#This Row],[JUMLAH]]-NOTA[[#This Row],[DISC 1-]]-NOTA[[#This Row],[DISC 2-]])*NOTA[[#This Row],[DISC 3]])</f>
        <v/>
      </c>
      <c r="AB502" s="66" t="str">
        <f>IF(NOTA[[#This Row],[JUMLAH]]="","",NOTA[[#This Row],[DISC 1-]]+NOTA[[#This Row],[DISC 2-]]+NOTA[[#This Row],[DISC 3-]])</f>
        <v/>
      </c>
      <c r="AC502" s="66" t="str">
        <f>IF(NOTA[[#This Row],[JUMLAH]]="","",NOTA[[#This Row],[JUMLAH]]-NOTA[[#This Row],[DISC]])</f>
        <v/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66" t="str">
        <f>IF(OR(NOTA[[#This Row],[QTY]]="",NOTA[[#This Row],[HARGA SATUAN]]="",),"",NOTA[[#This Row],[QTY]]*NOTA[[#This Row],[HARGA SATUAN]])</f>
        <v/>
      </c>
      <c r="AI502" s="60" t="str">
        <f ca="1">IF(NOTA[ID_H]="","",INDEX(NOTA[TANGGAL],MATCH(,INDIRECT(ADDRESS(ROW(NOTA[TANGGAL]),COLUMN(NOTA[TANGGAL]))&amp;":"&amp;ADDRESS(ROW(),COLUMN(NOTA[TANGGAL]))),-1)))</f>
        <v/>
      </c>
      <c r="AJ502" s="55" t="str">
        <f ca="1">IF(NOTA[[#This Row],[NAMA BARANG]]="","",INDEX(NOTA[SUPPLIER],MATCH(,INDIRECT(ADDRESS(ROW(NOTA[ID]),COLUMN(NOTA[ID]))&amp;":"&amp;ADDRESS(ROW(),COLUMN(NOTA[ID]))),-1)))</f>
        <v/>
      </c>
      <c r="AK502" s="55" t="str">
        <f ca="1">IF(NOTA[[#This Row],[ID_H]]="","",IF(NOTA[[#This Row],[FAKTUR]]="",INDIRECT(ADDRESS(ROW()-1,COLUMN())),NOTA[[#This Row],[FAKTUR]]))</f>
        <v/>
      </c>
      <c r="AL502" s="56" t="str">
        <f ca="1">IF(NOTA[[#This Row],[ID]]="","",COUNTIF(NOTA[ID_H],NOTA[[#This Row],[ID_H]]))</f>
        <v/>
      </c>
      <c r="AM502" s="56" t="str">
        <f ca="1">IF(NOTA[[#This Row],[TGL.NOTA]]="",IF(NOTA[[#This Row],[SUPPLIER_H]]="","",AM501),MONTH(NOTA[[#This Row],[TGL.NOTA]]))</f>
        <v/>
      </c>
      <c r="AN502" s="56" t="str">
        <f>LOWER(SUBSTITUTE(SUBSTITUTE(SUBSTITUTE(SUBSTITUTE(SUBSTITUTE(SUBSTITUTE(SUBSTITUTE(SUBSTITUTE(SUBSTITUTE(NOTA[NAMA BARANG]," ",),".",""),"-",""),"(",""),")",""),",",""),"/",""),"""",""),"+",""))</f>
        <v/>
      </c>
      <c r="AO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56" t="str">
        <f>IF(NOTA[[#This Row],[CONCAT4]]="","",_xlfn.IFNA(MATCH(NOTA[[#This Row],[CONCAT4]],[2]!RAW[CONCAT_H],0),FALSE))</f>
        <v/>
      </c>
      <c r="AS502" s="56" t="str">
        <f>IF(NOTA[[#This Row],[CONCAT1]]="","",MATCH(NOTA[[#This Row],[CONCAT1]],[3]!db[NB NOTA_C],0))</f>
        <v/>
      </c>
      <c r="AT502" s="56" t="str">
        <f>IF(NOTA[[#This Row],[QTY/ CTN]]="","",TRUE)</f>
        <v/>
      </c>
      <c r="AU502" s="56" t="str">
        <f ca="1">IF(NOTA[[#This Row],[ID_H]]="","",IF(NOTA[[#This Row],[Column3]]=TRUE,NOTA[[#This Row],[QTY/ CTN]],INDEX([3]!db[QTY/ CTN],NOTA[[#This Row],[//DB]])))</f>
        <v/>
      </c>
      <c r="AV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56" t="str">
        <f ca="1">IF(NOTA[[#This Row],[ID_H]]="","",MATCH(NOTA[[#This Row],[NB NOTA_C_QTY]],[4]!db[NB NOTA_C_QTY+F],0))</f>
        <v/>
      </c>
      <c r="AX502" s="68" t="str">
        <f ca="1">IF(NOTA[[#This Row],[NB NOTA_C_QTY]]="","",ROW()-2)</f>
        <v/>
      </c>
    </row>
    <row r="503" spans="1:50" s="38" customFormat="1" ht="20.100000000000001" customHeight="1" x14ac:dyDescent="0.25">
      <c r="A5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6" t="str">
        <f>IF(NOTA[[#This Row],[ID_P]]="","",MATCH(NOTA[[#This Row],[ID_P]],[1]!B_MSK[N_ID],0))</f>
        <v/>
      </c>
      <c r="D503" s="56" t="str">
        <f ca="1">IF(NOTA[[#This Row],[NAMA BARANG]]="","",INDEX(NOTA[ID],MATCH(,INDIRECT(ADDRESS(ROW(NOTA[ID]),COLUMN(NOTA[ID]))&amp;":"&amp;ADDRESS(ROW(),COLUMN(NOTA[ID]))),-1)))</f>
        <v/>
      </c>
      <c r="E503" s="57"/>
      <c r="F503" s="37"/>
      <c r="G503" s="37"/>
      <c r="H503" s="47"/>
      <c r="I503" s="58"/>
      <c r="J503" s="60"/>
      <c r="K503" s="58"/>
      <c r="L503" s="37"/>
      <c r="M503" s="61"/>
      <c r="N503" s="56"/>
      <c r="O503" s="37"/>
      <c r="P503" s="55"/>
      <c r="Q503" s="62"/>
      <c r="R503" s="63"/>
      <c r="S503" s="64"/>
      <c r="T503" s="65"/>
      <c r="U503" s="65"/>
      <c r="V503" s="66"/>
      <c r="W503" s="67"/>
      <c r="X503" s="66" t="str">
        <f>IF(NOTA[[#This Row],[HARGA/ CTN]]="",NOTA[[#This Row],[JUMLAH_H]],NOTA[[#This Row],[HARGA/ CTN]]*IF(NOTA[[#This Row],[C]]="",0,NOTA[[#This Row],[C]]))</f>
        <v/>
      </c>
      <c r="Y503" s="66" t="str">
        <f>IF(NOTA[[#This Row],[JUMLAH]]="","",NOTA[[#This Row],[JUMLAH]]*NOTA[[#This Row],[DISC 1]])</f>
        <v/>
      </c>
      <c r="Z503" s="66" t="str">
        <f>IF(NOTA[[#This Row],[JUMLAH]]="","",(NOTA[[#This Row],[JUMLAH]]-NOTA[[#This Row],[DISC 1-]])*NOTA[[#This Row],[DISC 2]])</f>
        <v/>
      </c>
      <c r="AA503" s="66" t="str">
        <f>IF(NOTA[[#This Row],[JUMLAH]]="","",(NOTA[[#This Row],[JUMLAH]]-NOTA[[#This Row],[DISC 1-]]-NOTA[[#This Row],[DISC 2-]])*NOTA[[#This Row],[DISC 3]])</f>
        <v/>
      </c>
      <c r="AB503" s="66" t="str">
        <f>IF(NOTA[[#This Row],[JUMLAH]]="","",NOTA[[#This Row],[DISC 1-]]+NOTA[[#This Row],[DISC 2-]]+NOTA[[#This Row],[DISC 3-]])</f>
        <v/>
      </c>
      <c r="AC503" s="66" t="str">
        <f>IF(NOTA[[#This Row],[JUMLAH]]="","",NOTA[[#This Row],[JUMLAH]]-NOTA[[#This Row],[DISC]])</f>
        <v/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66" t="str">
        <f>IF(OR(NOTA[[#This Row],[QTY]]="",NOTA[[#This Row],[HARGA SATUAN]]="",),"",NOTA[[#This Row],[QTY]]*NOTA[[#This Row],[HARGA SATUAN]])</f>
        <v/>
      </c>
      <c r="AI503" s="60" t="str">
        <f ca="1">IF(NOTA[ID_H]="","",INDEX(NOTA[TANGGAL],MATCH(,INDIRECT(ADDRESS(ROW(NOTA[TANGGAL]),COLUMN(NOTA[TANGGAL]))&amp;":"&amp;ADDRESS(ROW(),COLUMN(NOTA[TANGGAL]))),-1)))</f>
        <v/>
      </c>
      <c r="AJ503" s="55" t="str">
        <f ca="1">IF(NOTA[[#This Row],[NAMA BARANG]]="","",INDEX(NOTA[SUPPLIER],MATCH(,INDIRECT(ADDRESS(ROW(NOTA[ID]),COLUMN(NOTA[ID]))&amp;":"&amp;ADDRESS(ROW(),COLUMN(NOTA[ID]))),-1)))</f>
        <v/>
      </c>
      <c r="AK503" s="55" t="str">
        <f ca="1">IF(NOTA[[#This Row],[ID_H]]="","",IF(NOTA[[#This Row],[FAKTUR]]="",INDIRECT(ADDRESS(ROW()-1,COLUMN())),NOTA[[#This Row],[FAKTUR]]))</f>
        <v/>
      </c>
      <c r="AL503" s="56" t="str">
        <f ca="1">IF(NOTA[[#This Row],[ID]]="","",COUNTIF(NOTA[ID_H],NOTA[[#This Row],[ID_H]]))</f>
        <v/>
      </c>
      <c r="AM503" s="56" t="str">
        <f ca="1">IF(NOTA[[#This Row],[TGL.NOTA]]="",IF(NOTA[[#This Row],[SUPPLIER_H]]="","",AM502),MONTH(NOTA[[#This Row],[TGL.NOTA]]))</f>
        <v/>
      </c>
      <c r="AN503" s="56" t="str">
        <f>LOWER(SUBSTITUTE(SUBSTITUTE(SUBSTITUTE(SUBSTITUTE(SUBSTITUTE(SUBSTITUTE(SUBSTITUTE(SUBSTITUTE(SUBSTITUTE(NOTA[NAMA BARANG]," ",),".",""),"-",""),"(",""),")",""),",",""),"/",""),"""",""),"+",""))</f>
        <v/>
      </c>
      <c r="AO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56" t="str">
        <f>IF(NOTA[[#This Row],[CONCAT4]]="","",_xlfn.IFNA(MATCH(NOTA[[#This Row],[CONCAT4]],[2]!RAW[CONCAT_H],0),FALSE))</f>
        <v/>
      </c>
      <c r="AS503" s="56" t="str">
        <f>IF(NOTA[[#This Row],[CONCAT1]]="","",MATCH(NOTA[[#This Row],[CONCAT1]],[3]!db[NB NOTA_C],0))</f>
        <v/>
      </c>
      <c r="AT503" s="56" t="str">
        <f>IF(NOTA[[#This Row],[QTY/ CTN]]="","",TRUE)</f>
        <v/>
      </c>
      <c r="AU503" s="56" t="str">
        <f ca="1">IF(NOTA[[#This Row],[ID_H]]="","",IF(NOTA[[#This Row],[Column3]]=TRUE,NOTA[[#This Row],[QTY/ CTN]],INDEX([3]!db[QTY/ CTN],NOTA[[#This Row],[//DB]])))</f>
        <v/>
      </c>
      <c r="AV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56" t="str">
        <f ca="1">IF(NOTA[[#This Row],[ID_H]]="","",MATCH(NOTA[[#This Row],[NB NOTA_C_QTY]],[4]!db[NB NOTA_C_QTY+F],0))</f>
        <v/>
      </c>
      <c r="AX503" s="68" t="str">
        <f ca="1">IF(NOTA[[#This Row],[NB NOTA_C_QTY]]="","",ROW()-2)</f>
        <v/>
      </c>
    </row>
    <row r="504" spans="1:50" s="38" customFormat="1" ht="20.10000000000000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 t="str">
        <f ca="1">IF(NOTA[[#This Row],[NAMA BARANG]]="","",INDEX(NOTA[ID],MATCH(,INDIRECT(ADDRESS(ROW(NOTA[ID]),COLUMN(NOTA[ID]))&amp;":"&amp;ADDRESS(ROW(),COLUMN(NOTA[ID]))),-1)))</f>
        <v/>
      </c>
      <c r="E504" s="57"/>
      <c r="F504" s="58"/>
      <c r="G504" s="58"/>
      <c r="H504" s="59"/>
      <c r="I504" s="58"/>
      <c r="J504" s="60"/>
      <c r="K504" s="58"/>
      <c r="L504" s="37"/>
      <c r="M504" s="61"/>
      <c r="N504" s="56"/>
      <c r="O504" s="37"/>
      <c r="P504" s="55"/>
      <c r="Q504" s="62"/>
      <c r="R504" s="63"/>
      <c r="S504" s="64"/>
      <c r="T504" s="65"/>
      <c r="U504" s="65"/>
      <c r="V504" s="66"/>
      <c r="W504" s="67"/>
      <c r="X504" s="66" t="str">
        <f>IF(NOTA[[#This Row],[HARGA/ CTN]]="",NOTA[[#This Row],[JUMLAH_H]],NOTA[[#This Row],[HARGA/ CTN]]*IF(NOTA[[#This Row],[C]]="",0,NOTA[[#This Row],[C]]))</f>
        <v/>
      </c>
      <c r="Y504" s="66" t="str">
        <f>IF(NOTA[[#This Row],[JUMLAH]]="","",NOTA[[#This Row],[JUMLAH]]*NOTA[[#This Row],[DISC 1]])</f>
        <v/>
      </c>
      <c r="Z504" s="66" t="str">
        <f>IF(NOTA[[#This Row],[JUMLAH]]="","",(NOTA[[#This Row],[JUMLAH]]-NOTA[[#This Row],[DISC 1-]])*NOTA[[#This Row],[DISC 2]])</f>
        <v/>
      </c>
      <c r="AA504" s="66" t="str">
        <f>IF(NOTA[[#This Row],[JUMLAH]]="","",(NOTA[[#This Row],[JUMLAH]]-NOTA[[#This Row],[DISC 1-]]-NOTA[[#This Row],[DISC 2-]])*NOTA[[#This Row],[DISC 3]])</f>
        <v/>
      </c>
      <c r="AB504" s="66" t="str">
        <f>IF(NOTA[[#This Row],[JUMLAH]]="","",NOTA[[#This Row],[DISC 1-]]+NOTA[[#This Row],[DISC 2-]]+NOTA[[#This Row],[DISC 3-]])</f>
        <v/>
      </c>
      <c r="AC504" s="66" t="str">
        <f>IF(NOTA[[#This Row],[JUMLAH]]="","",NOTA[[#This Row],[JUMLAH]]-NOTA[[#This Row],[DISC]])</f>
        <v/>
      </c>
      <c r="AD504" s="66"/>
      <c r="AE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66" t="str">
        <f>IF(OR(NOTA[[#This Row],[QTY]]="",NOTA[[#This Row],[HARGA SATUAN]]="",),"",NOTA[[#This Row],[QTY]]*NOTA[[#This Row],[HARGA SATUAN]])</f>
        <v/>
      </c>
      <c r="AI504" s="60" t="str">
        <f ca="1">IF(NOTA[ID_H]="","",INDEX(NOTA[TANGGAL],MATCH(,INDIRECT(ADDRESS(ROW(NOTA[TANGGAL]),COLUMN(NOTA[TANGGAL]))&amp;":"&amp;ADDRESS(ROW(),COLUMN(NOTA[TANGGAL]))),-1)))</f>
        <v/>
      </c>
      <c r="AJ504" s="55" t="str">
        <f ca="1">IF(NOTA[[#This Row],[NAMA BARANG]]="","",INDEX(NOTA[SUPPLIER],MATCH(,INDIRECT(ADDRESS(ROW(NOTA[ID]),COLUMN(NOTA[ID]))&amp;":"&amp;ADDRESS(ROW(),COLUMN(NOTA[ID]))),-1)))</f>
        <v/>
      </c>
      <c r="AK504" s="55" t="str">
        <f ca="1">IF(NOTA[[#This Row],[ID_H]]="","",IF(NOTA[[#This Row],[FAKTUR]]="",INDIRECT(ADDRESS(ROW()-1,COLUMN())),NOTA[[#This Row],[FAKTUR]]))</f>
        <v/>
      </c>
      <c r="AL504" s="56" t="str">
        <f ca="1">IF(NOTA[[#This Row],[ID]]="","",COUNTIF(NOTA[ID_H],NOTA[[#This Row],[ID_H]]))</f>
        <v/>
      </c>
      <c r="AM504" s="56" t="str">
        <f ca="1">IF(NOTA[[#This Row],[TGL.NOTA]]="",IF(NOTA[[#This Row],[SUPPLIER_H]]="","",AM503),MONTH(NOTA[[#This Row],[TGL.NOTA]]))</f>
        <v/>
      </c>
      <c r="AN504" s="56" t="str">
        <f>LOWER(SUBSTITUTE(SUBSTITUTE(SUBSTITUTE(SUBSTITUTE(SUBSTITUTE(SUBSTITUTE(SUBSTITUTE(SUBSTITUTE(SUBSTITUTE(NOTA[NAMA BARANG]," ",),".",""),"-",""),"(",""),")",""),",",""),"/",""),"""",""),"+",""))</f>
        <v/>
      </c>
      <c r="AO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56" t="str">
        <f>IF(NOTA[[#This Row],[CONCAT4]]="","",_xlfn.IFNA(MATCH(NOTA[[#This Row],[CONCAT4]],[2]!RAW[CONCAT_H],0),FALSE))</f>
        <v/>
      </c>
      <c r="AS504" s="56" t="str">
        <f>IF(NOTA[[#This Row],[CONCAT1]]="","",MATCH(NOTA[[#This Row],[CONCAT1]],[3]!db[NB NOTA_C],0))</f>
        <v/>
      </c>
      <c r="AT504" s="56" t="str">
        <f>IF(NOTA[[#This Row],[QTY/ CTN]]="","",TRUE)</f>
        <v/>
      </c>
      <c r="AU504" s="56" t="str">
        <f ca="1">IF(NOTA[[#This Row],[ID_H]]="","",IF(NOTA[[#This Row],[Column3]]=TRUE,NOTA[[#This Row],[QTY/ CTN]],INDEX([3]!db[QTY/ CTN],NOTA[[#This Row],[//DB]])))</f>
        <v/>
      </c>
      <c r="AV5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56" t="str">
        <f ca="1">IF(NOTA[[#This Row],[ID_H]]="","",MATCH(NOTA[[#This Row],[NB NOTA_C_QTY]],[4]!db[NB NOTA_C_QTY+F],0))</f>
        <v/>
      </c>
      <c r="AX504" s="68" t="str">
        <f ca="1">IF(NOTA[[#This Row],[NB NOTA_C_QTY]]="","",ROW()-2)</f>
        <v/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/>
      <c r="F505" s="37"/>
      <c r="G505" s="37"/>
      <c r="H505" s="47"/>
      <c r="I505" s="58"/>
      <c r="J505" s="60"/>
      <c r="K505" s="58"/>
      <c r="L505" s="37"/>
      <c r="M505" s="61"/>
      <c r="N505" s="56"/>
      <c r="O505" s="37"/>
      <c r="P505" s="55"/>
      <c r="Q505" s="62"/>
      <c r="R505" s="63"/>
      <c r="S505" s="64"/>
      <c r="T505" s="65"/>
      <c r="U505" s="65"/>
      <c r="V505" s="66"/>
      <c r="W505" s="67"/>
      <c r="X505" s="66" t="str">
        <f>IF(NOTA[[#This Row],[HARGA/ CTN]]="",NOTA[[#This Row],[JUMLAH_H]],NOTA[[#This Row],[HARGA/ CTN]]*IF(NOTA[[#This Row],[C]]="",0,NOTA[[#This Row],[C]]))</f>
        <v/>
      </c>
      <c r="Y505" s="66" t="str">
        <f>IF(NOTA[[#This Row],[JUMLAH]]="","",NOTA[[#This Row],[JUMLAH]]*NOTA[[#This Row],[DISC 1]])</f>
        <v/>
      </c>
      <c r="Z505" s="66" t="str">
        <f>IF(NOTA[[#This Row],[JUMLAH]]="","",(NOTA[[#This Row],[JUMLAH]]-NOTA[[#This Row],[DISC 1-]])*NOTA[[#This Row],[DISC 2]])</f>
        <v/>
      </c>
      <c r="AA505" s="66" t="str">
        <f>IF(NOTA[[#This Row],[JUMLAH]]="","",(NOTA[[#This Row],[JUMLAH]]-NOTA[[#This Row],[DISC 1-]]-NOTA[[#This Row],[DISC 2-]])*NOTA[[#This Row],[DISC 3]])</f>
        <v/>
      </c>
      <c r="AB505" s="66" t="str">
        <f>IF(NOTA[[#This Row],[JUMLAH]]="","",NOTA[[#This Row],[DISC 1-]]+NOTA[[#This Row],[DISC 2-]]+NOTA[[#This Row],[DISC 3-]])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55" t="str">
        <f ca="1">IF(NOTA[[#This Row],[NAMA BARANG]]="","",INDEX(NOTA[SUPPLIER],MATCH(,INDIRECT(ADDRESS(ROW(NOTA[ID]),COLUMN(NOTA[ID]))&amp;":"&amp;ADDRESS(ROW(),COLUMN(NOTA[ID]))),-1)))</f>
        <v/>
      </c>
      <c r="AK505" s="55" t="str">
        <f ca="1">IF(NOTA[[#This Row],[ID_H]]="","",IF(NOTA[[#This Row],[FAKTUR]]="",INDIRECT(ADDRESS(ROW()-1,COLUMN())),NOTA[[#This Row],[FAKTUR]]))</f>
        <v/>
      </c>
      <c r="AL505" s="56" t="str">
        <f ca="1">IF(NOTA[[#This Row],[ID]]="","",COUNTIF(NOTA[ID_H],NOTA[[#This Row],[ID_H]]))</f>
        <v/>
      </c>
      <c r="AM505" s="56" t="str">
        <f ca="1">IF(NOTA[[#This Row],[TGL.NOTA]]="",IF(NOTA[[#This Row],[SUPPLIER_H]]="","",AM504),MONTH(NOTA[[#This Row],[TGL.NOTA]]))</f>
        <v/>
      </c>
      <c r="AN505" s="56" t="str">
        <f>LOWER(SUBSTITUTE(SUBSTITUTE(SUBSTITUTE(SUBSTITUTE(SUBSTITUTE(SUBSTITUTE(SUBSTITUTE(SUBSTITUTE(SUBSTITUTE(NOTA[NAMA BARANG]," ",),".",""),"-",""),"(",""),")",""),",",""),"/",""),"""",""),"+",""))</f>
        <v/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 t="str">
        <f>IF(NOTA[[#This Row],[CONCAT1]]="","",MATCH(NOTA[[#This Row],[CONCAT1]],[3]!db[NB NOTA_C],0))</f>
        <v/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/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56" t="str">
        <f ca="1">IF(NOTA[[#This Row],[ID_H]]="","",MATCH(NOTA[[#This Row],[NB NOTA_C_QTY]],[4]!db[NB NOTA_C_QTY+F],0))</f>
        <v/>
      </c>
      <c r="AX505" s="68" t="str">
        <f ca="1">IF(NOTA[[#This Row],[NB NOTA_C_QTY]]="","",ROW()-2)</f>
        <v/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 t="str">
        <f ca="1">IF(NOTA[[#This Row],[NAMA BARANG]]="","",INDEX(NOTA[ID],MATCH(,INDIRECT(ADDRESS(ROW(NOTA[ID]),COLUMN(NOTA[ID]))&amp;":"&amp;ADDRESS(ROW(),COLUMN(NOTA[ID]))),-1)))</f>
        <v/>
      </c>
      <c r="E506" s="57"/>
      <c r="F506" s="37"/>
      <c r="G506" s="37"/>
      <c r="H506" s="47"/>
      <c r="I506" s="58"/>
      <c r="J506" s="60"/>
      <c r="K506" s="58"/>
      <c r="L506" s="37"/>
      <c r="M506" s="61"/>
      <c r="N506" s="56"/>
      <c r="O506" s="37"/>
      <c r="P506" s="55"/>
      <c r="Q506" s="62"/>
      <c r="R506" s="63"/>
      <c r="S506" s="64"/>
      <c r="T506" s="65"/>
      <c r="U506" s="65"/>
      <c r="V506" s="66"/>
      <c r="W506" s="67"/>
      <c r="X506" s="66" t="str">
        <f>IF(NOTA[[#This Row],[HARGA/ CTN]]="",NOTA[[#This Row],[JUMLAH_H]],NOTA[[#This Row],[HARGA/ CTN]]*IF(NOTA[[#This Row],[C]]="",0,NOTA[[#This Row],[C]]))</f>
        <v/>
      </c>
      <c r="Y506" s="66" t="str">
        <f>IF(NOTA[[#This Row],[JUMLAH]]="","",NOTA[[#This Row],[JUMLAH]]*NOTA[[#This Row],[DISC 1]])</f>
        <v/>
      </c>
      <c r="Z506" s="66" t="str">
        <f>IF(NOTA[[#This Row],[JUMLAH]]="","",(NOTA[[#This Row],[JUMLAH]]-NOTA[[#This Row],[DISC 1-]])*NOTA[[#This Row],[DISC 2]])</f>
        <v/>
      </c>
      <c r="AA506" s="66" t="str">
        <f>IF(NOTA[[#This Row],[JUMLAH]]="","",(NOTA[[#This Row],[JUMLAH]]-NOTA[[#This Row],[DISC 1-]]-NOTA[[#This Row],[DISC 2-]])*NOTA[[#This Row],[DISC 3]])</f>
        <v/>
      </c>
      <c r="AB506" s="66" t="str">
        <f>IF(NOTA[[#This Row],[JUMLAH]]="","",NOTA[[#This Row],[DISC 1-]]+NOTA[[#This Row],[DISC 2-]]+NOTA[[#This Row],[DISC 3-]])</f>
        <v/>
      </c>
      <c r="AC506" s="66" t="str">
        <f>IF(NOTA[[#This Row],[JUMLAH]]="","",NOTA[[#This Row],[JUMLAH]]-NOTA[[#This Row],[DISC]])</f>
        <v/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66" t="str">
        <f>IF(OR(NOTA[[#This Row],[QTY]]="",NOTA[[#This Row],[HARGA SATUAN]]="",),"",NOTA[[#This Row],[QTY]]*NOTA[[#This Row],[HARGA SATUAN]])</f>
        <v/>
      </c>
      <c r="AI506" s="60" t="str">
        <f ca="1">IF(NOTA[ID_H]="","",INDEX(NOTA[TANGGAL],MATCH(,INDIRECT(ADDRESS(ROW(NOTA[TANGGAL]),COLUMN(NOTA[TANGGAL]))&amp;":"&amp;ADDRESS(ROW(),COLUMN(NOTA[TANGGAL]))),-1)))</f>
        <v/>
      </c>
      <c r="AJ506" s="55" t="str">
        <f ca="1">IF(NOTA[[#This Row],[NAMA BARANG]]="","",INDEX(NOTA[SUPPLIER],MATCH(,INDIRECT(ADDRESS(ROW(NOTA[ID]),COLUMN(NOTA[ID]))&amp;":"&amp;ADDRESS(ROW(),COLUMN(NOTA[ID]))),-1)))</f>
        <v/>
      </c>
      <c r="AK506" s="55" t="str">
        <f ca="1">IF(NOTA[[#This Row],[ID_H]]="","",IF(NOTA[[#This Row],[FAKTUR]]="",INDIRECT(ADDRESS(ROW()-1,COLUMN())),NOTA[[#This Row],[FAKTUR]]))</f>
        <v/>
      </c>
      <c r="AL506" s="56" t="str">
        <f ca="1">IF(NOTA[[#This Row],[ID]]="","",COUNTIF(NOTA[ID_H],NOTA[[#This Row],[ID_H]]))</f>
        <v/>
      </c>
      <c r="AM506" s="56" t="str">
        <f ca="1">IF(NOTA[[#This Row],[TGL.NOTA]]="",IF(NOTA[[#This Row],[SUPPLIER_H]]="","",AM505),MONTH(NOTA[[#This Row],[TGL.NOTA]]))</f>
        <v/>
      </c>
      <c r="AN506" s="56" t="str">
        <f>LOWER(SUBSTITUTE(SUBSTITUTE(SUBSTITUTE(SUBSTITUTE(SUBSTITUTE(SUBSTITUTE(SUBSTITUTE(SUBSTITUTE(SUBSTITUTE(NOTA[NAMA BARANG]," ",),".",""),"-",""),"(",""),")",""),",",""),"/",""),"""",""),"+",""))</f>
        <v/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 t="str">
        <f>IF(NOTA[[#This Row],[CONCAT1]]="","",MATCH(NOTA[[#This Row],[CONCAT1]],[3]!db[NB NOTA_C],0))</f>
        <v/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/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56" t="str">
        <f ca="1">IF(NOTA[[#This Row],[ID_H]]="","",MATCH(NOTA[[#This Row],[NB NOTA_C_QTY]],[4]!db[NB NOTA_C_QTY+F],0))</f>
        <v/>
      </c>
      <c r="AX506" s="68" t="str">
        <f ca="1">IF(NOTA[[#This Row],[NB NOTA_C_QTY]]="","",ROW()-2)</f>
        <v/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 t="str">
        <f ca="1">IF(NOTA[[#This Row],[NAMA BARANG]]="","",INDEX(NOTA[ID],MATCH(,INDIRECT(ADDRESS(ROW(NOTA[ID]),COLUMN(NOTA[ID]))&amp;":"&amp;ADDRESS(ROW(),COLUMN(NOTA[ID]))),-1)))</f>
        <v/>
      </c>
      <c r="E507" s="57"/>
      <c r="F507" s="37"/>
      <c r="G507" s="37"/>
      <c r="H507" s="47"/>
      <c r="I507" s="58"/>
      <c r="J507" s="60"/>
      <c r="K507" s="58"/>
      <c r="L507" s="37"/>
      <c r="M507" s="61"/>
      <c r="N507" s="56"/>
      <c r="O507" s="37"/>
      <c r="P507" s="55"/>
      <c r="Q507" s="62"/>
      <c r="R507" s="63"/>
      <c r="S507" s="49"/>
      <c r="T507" s="65"/>
      <c r="U507" s="65"/>
      <c r="V507" s="66"/>
      <c r="W507" s="67"/>
      <c r="X507" s="66" t="str">
        <f>IF(NOTA[[#This Row],[HARGA/ CTN]]="",NOTA[[#This Row],[JUMLAH_H]],NOTA[[#This Row],[HARGA/ CTN]]*IF(NOTA[[#This Row],[C]]="",0,NOTA[[#This Row],[C]]))</f>
        <v/>
      </c>
      <c r="Y507" s="66" t="str">
        <f>IF(NOTA[[#This Row],[JUMLAH]]="","",NOTA[[#This Row],[JUMLAH]]*NOTA[[#This Row],[DISC 1]])</f>
        <v/>
      </c>
      <c r="Z507" s="66" t="str">
        <f>IF(NOTA[[#This Row],[JUMLAH]]="","",(NOTA[[#This Row],[JUMLAH]]-NOTA[[#This Row],[DISC 1-]])*NOTA[[#This Row],[DISC 2]])</f>
        <v/>
      </c>
      <c r="AA507" s="66" t="str">
        <f>IF(NOTA[[#This Row],[JUMLAH]]="","",(NOTA[[#This Row],[JUMLAH]]-NOTA[[#This Row],[DISC 1-]]-NOTA[[#This Row],[DISC 2-]])*NOTA[[#This Row],[DISC 3]])</f>
        <v/>
      </c>
      <c r="AB507" s="66" t="str">
        <f>IF(NOTA[[#This Row],[JUMLAH]]="","",NOTA[[#This Row],[DISC 1-]]+NOTA[[#This Row],[DISC 2-]]+NOTA[[#This Row],[DISC 3-]])</f>
        <v/>
      </c>
      <c r="AC507" s="66" t="str">
        <f>IF(NOTA[[#This Row],[JUMLAH]]="","",NOTA[[#This Row],[JUMLAH]]-NOTA[[#This Row],[DISC]])</f>
        <v/>
      </c>
      <c r="AD507" s="66"/>
      <c r="AE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66" t="str">
        <f>IF(OR(NOTA[[#This Row],[QTY]]="",NOTA[[#This Row],[HARGA SATUAN]]="",),"",NOTA[[#This Row],[QTY]]*NOTA[[#This Row],[HARGA SATUAN]])</f>
        <v/>
      </c>
      <c r="AI507" s="60" t="str">
        <f ca="1">IF(NOTA[ID_H]="","",INDEX(NOTA[TANGGAL],MATCH(,INDIRECT(ADDRESS(ROW(NOTA[TANGGAL]),COLUMN(NOTA[TANGGAL]))&amp;":"&amp;ADDRESS(ROW(),COLUMN(NOTA[TANGGAL]))),-1)))</f>
        <v/>
      </c>
      <c r="AJ507" s="55" t="str">
        <f ca="1">IF(NOTA[[#This Row],[NAMA BARANG]]="","",INDEX(NOTA[SUPPLIER],MATCH(,INDIRECT(ADDRESS(ROW(NOTA[ID]),COLUMN(NOTA[ID]))&amp;":"&amp;ADDRESS(ROW(),COLUMN(NOTA[ID]))),-1)))</f>
        <v/>
      </c>
      <c r="AK507" s="55" t="str">
        <f ca="1">IF(NOTA[[#This Row],[ID_H]]="","",IF(NOTA[[#This Row],[FAKTUR]]="",INDIRECT(ADDRESS(ROW()-1,COLUMN())),NOTA[[#This Row],[FAKTUR]]))</f>
        <v/>
      </c>
      <c r="AL507" s="56" t="str">
        <f ca="1">IF(NOTA[[#This Row],[ID]]="","",COUNTIF(NOTA[ID_H],NOTA[[#This Row],[ID_H]]))</f>
        <v/>
      </c>
      <c r="AM507" s="56" t="str">
        <f ca="1">IF(NOTA[[#This Row],[TGL.NOTA]]="",IF(NOTA[[#This Row],[SUPPLIER_H]]="","",AM506),MONTH(NOTA[[#This Row],[TGL.NOTA]]))</f>
        <v/>
      </c>
      <c r="AN507" s="56" t="str">
        <f>LOWER(SUBSTITUTE(SUBSTITUTE(SUBSTITUTE(SUBSTITUTE(SUBSTITUTE(SUBSTITUTE(SUBSTITUTE(SUBSTITUTE(SUBSTITUTE(NOTA[NAMA BARANG]," ",),".",""),"-",""),"(",""),")",""),",",""),"/",""),"""",""),"+",""))</f>
        <v/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 t="str">
        <f>IF(NOTA[[#This Row],[CONCAT1]]="","",MATCH(NOTA[[#This Row],[CONCAT1]],[3]!db[NB NOTA_C],0))</f>
        <v/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/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56" t="str">
        <f ca="1">IF(NOTA[[#This Row],[ID_H]]="","",MATCH(NOTA[[#This Row],[NB NOTA_C_QTY]],[4]!db[NB NOTA_C_QTY+F],0))</f>
        <v/>
      </c>
      <c r="AX507" s="68" t="str">
        <f ca="1">IF(NOTA[[#This Row],[NB NOTA_C_QTY]]="","",ROW()-2)</f>
        <v/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63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 t="str">
        <f ca="1">IF(NOTA[[#This Row],[NAMA BARANG]]="","",INDEX(NOTA[ID],MATCH(,INDIRECT(ADDRESS(ROW(NOTA[ID]),COLUMN(NOTA[ID]))&amp;":"&amp;ADDRESS(ROW(),COLUMN(NOTA[ID]))),-1)))</f>
        <v/>
      </c>
      <c r="E509" s="57"/>
      <c r="F509" s="58"/>
      <c r="G509" s="58"/>
      <c r="H509" s="59"/>
      <c r="I509" s="58"/>
      <c r="J509" s="60"/>
      <c r="K509" s="58"/>
      <c r="L509" s="37"/>
      <c r="M509" s="61"/>
      <c r="N509" s="56"/>
      <c r="O509" s="37"/>
      <c r="P509" s="55"/>
      <c r="Q509" s="62"/>
      <c r="R509" s="63"/>
      <c r="S509" s="64"/>
      <c r="T509" s="65"/>
      <c r="U509" s="65"/>
      <c r="V509" s="66"/>
      <c r="W509" s="67"/>
      <c r="X509" s="66" t="str">
        <f>IF(NOTA[[#This Row],[HARGA/ CTN]]="",NOTA[[#This Row],[JUMLAH_H]],NOTA[[#This Row],[HARGA/ CTN]]*IF(NOTA[[#This Row],[C]]="",0,NOTA[[#This Row],[C]]))</f>
        <v/>
      </c>
      <c r="Y509" s="66" t="str">
        <f>IF(NOTA[[#This Row],[JUMLAH]]="","",NOTA[[#This Row],[JUMLAH]]*NOTA[[#This Row],[DISC 1]])</f>
        <v/>
      </c>
      <c r="Z509" s="66" t="str">
        <f>IF(NOTA[[#This Row],[JUMLAH]]="","",(NOTA[[#This Row],[JUMLAH]]-NOTA[[#This Row],[DISC 1-]])*NOTA[[#This Row],[DISC 2]])</f>
        <v/>
      </c>
      <c r="AA509" s="66" t="str">
        <f>IF(NOTA[[#This Row],[JUMLAH]]="","",(NOTA[[#This Row],[JUMLAH]]-NOTA[[#This Row],[DISC 1-]]-NOTA[[#This Row],[DISC 2-]])*NOTA[[#This Row],[DISC 3]])</f>
        <v/>
      </c>
      <c r="AB509" s="66" t="str">
        <f>IF(NOTA[[#This Row],[JUMLAH]]="","",NOTA[[#This Row],[DISC 1-]]+NOTA[[#This Row],[DISC 2-]]+NOTA[[#This Row],[DISC 3-]])</f>
        <v/>
      </c>
      <c r="AC509" s="66" t="str">
        <f>IF(NOTA[[#This Row],[JUMLAH]]="","",NOTA[[#This Row],[JUMLAH]]-NOTA[[#This Row],[DISC]])</f>
        <v/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66" t="str">
        <f>IF(OR(NOTA[[#This Row],[QTY]]="",NOTA[[#This Row],[HARGA SATUAN]]="",),"",NOTA[[#This Row],[QTY]]*NOTA[[#This Row],[HARGA SATUAN]])</f>
        <v/>
      </c>
      <c r="AI509" s="60" t="str">
        <f ca="1">IF(NOTA[ID_H]="","",INDEX(NOTA[TANGGAL],MATCH(,INDIRECT(ADDRESS(ROW(NOTA[TANGGAL]),COLUMN(NOTA[TANGGAL]))&amp;":"&amp;ADDRESS(ROW(),COLUMN(NOTA[TANGGAL]))),-1)))</f>
        <v/>
      </c>
      <c r="AJ509" s="55" t="str">
        <f ca="1">IF(NOTA[[#This Row],[NAMA BARANG]]="","",INDEX(NOTA[SUPPLIER],MATCH(,INDIRECT(ADDRESS(ROW(NOTA[ID]),COLUMN(NOTA[ID]))&amp;":"&amp;ADDRESS(ROW(),COLUMN(NOTA[ID]))),-1)))</f>
        <v/>
      </c>
      <c r="AK509" s="55" t="str">
        <f ca="1">IF(NOTA[[#This Row],[ID_H]]="","",IF(NOTA[[#This Row],[FAKTUR]]="",INDIRECT(ADDRESS(ROW()-1,COLUMN())),NOTA[[#This Row],[FAKTUR]]))</f>
        <v/>
      </c>
      <c r="AL509" s="56" t="str">
        <f ca="1">IF(NOTA[[#This Row],[ID]]="","",COUNTIF(NOTA[ID_H],NOTA[[#This Row],[ID_H]]))</f>
        <v/>
      </c>
      <c r="AM509" s="56" t="str">
        <f ca="1">IF(NOTA[[#This Row],[TGL.NOTA]]="",IF(NOTA[[#This Row],[SUPPLIER_H]]="","",AM508),MONTH(NOTA[[#This Row],[TGL.NOTA]]))</f>
        <v/>
      </c>
      <c r="AN509" s="56" t="str">
        <f>LOWER(SUBSTITUTE(SUBSTITUTE(SUBSTITUTE(SUBSTITUTE(SUBSTITUTE(SUBSTITUTE(SUBSTITUTE(SUBSTITUTE(SUBSTITUTE(NOTA[NAMA BARANG]," ",),".",""),"-",""),"(",""),")",""),",",""),"/",""),"""",""),"+",""))</f>
        <v/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56" t="str">
        <f>IF(NOTA[[#This Row],[CONCAT4]]="","",_xlfn.IFNA(MATCH(NOTA[[#This Row],[CONCAT4]],[2]!RAW[CONCAT_H],0),FALSE))</f>
        <v/>
      </c>
      <c r="AS509" s="56" t="str">
        <f>IF(NOTA[[#This Row],[CONCAT1]]="","",MATCH(NOTA[[#This Row],[CONCAT1]],[3]!db[NB NOTA_C],0))</f>
        <v/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/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56" t="str">
        <f ca="1">IF(NOTA[[#This Row],[ID_H]]="","",MATCH(NOTA[[#This Row],[NB NOTA_C_QTY]],[4]!db[NB NOTA_C_QTY+F],0))</f>
        <v/>
      </c>
      <c r="AX509" s="68" t="str">
        <f ca="1">IF(NOTA[[#This Row],[NB NOTA_C_QTY]]="","",ROW()-2)</f>
        <v/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 t="str">
        <f ca="1">IF(NOTA[[#This Row],[NAMA BARANG]]="","",INDEX(NOTA[ID],MATCH(,INDIRECT(ADDRESS(ROW(NOTA[ID]),COLUMN(NOTA[ID]))&amp;":"&amp;ADDRESS(ROW(),COLUMN(NOTA[ID]))),-1)))</f>
        <v/>
      </c>
      <c r="E510" s="57"/>
      <c r="F510" s="37"/>
      <c r="G510" s="37"/>
      <c r="H510" s="47"/>
      <c r="I510" s="58"/>
      <c r="J510" s="60"/>
      <c r="K510" s="58"/>
      <c r="L510" s="37"/>
      <c r="M510" s="61"/>
      <c r="N510" s="56"/>
      <c r="O510" s="37"/>
      <c r="P510" s="55"/>
      <c r="Q510" s="62"/>
      <c r="R510" s="63"/>
      <c r="S510" s="64"/>
      <c r="T510" s="65"/>
      <c r="U510" s="65"/>
      <c r="V510" s="66"/>
      <c r="W510" s="67"/>
      <c r="X510" s="66" t="str">
        <f>IF(NOTA[[#This Row],[HARGA/ CTN]]="",NOTA[[#This Row],[JUMLAH_H]],NOTA[[#This Row],[HARGA/ CTN]]*IF(NOTA[[#This Row],[C]]="",0,NOTA[[#This Row],[C]]))</f>
        <v/>
      </c>
      <c r="Y510" s="66" t="str">
        <f>IF(NOTA[[#This Row],[JUMLAH]]="","",NOTA[[#This Row],[JUMLAH]]*NOTA[[#This Row],[DISC 1]])</f>
        <v/>
      </c>
      <c r="Z510" s="66" t="str">
        <f>IF(NOTA[[#This Row],[JUMLAH]]="","",(NOTA[[#This Row],[JUMLAH]]-NOTA[[#This Row],[DISC 1-]])*NOTA[[#This Row],[DISC 2]])</f>
        <v/>
      </c>
      <c r="AA510" s="66" t="str">
        <f>IF(NOTA[[#This Row],[JUMLAH]]="","",(NOTA[[#This Row],[JUMLAH]]-NOTA[[#This Row],[DISC 1-]]-NOTA[[#This Row],[DISC 2-]])*NOTA[[#This Row],[DISC 3]])</f>
        <v/>
      </c>
      <c r="AB510" s="66" t="str">
        <f>IF(NOTA[[#This Row],[JUMLAH]]="","",NOTA[[#This Row],[DISC 1-]]+NOTA[[#This Row],[DISC 2-]]+NOTA[[#This Row],[DISC 3-]])</f>
        <v/>
      </c>
      <c r="AC510" s="66" t="str">
        <f>IF(NOTA[[#This Row],[JUMLAH]]="","",NOTA[[#This Row],[JUMLAH]]-NOTA[[#This Row],[DISC]])</f>
        <v/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66" t="str">
        <f>IF(OR(NOTA[[#This Row],[QTY]]="",NOTA[[#This Row],[HARGA SATUAN]]="",),"",NOTA[[#This Row],[QTY]]*NOTA[[#This Row],[HARGA SATUAN]])</f>
        <v/>
      </c>
      <c r="AI510" s="60" t="str">
        <f ca="1">IF(NOTA[ID_H]="","",INDEX(NOTA[TANGGAL],MATCH(,INDIRECT(ADDRESS(ROW(NOTA[TANGGAL]),COLUMN(NOTA[TANGGAL]))&amp;":"&amp;ADDRESS(ROW(),COLUMN(NOTA[TANGGAL]))),-1)))</f>
        <v/>
      </c>
      <c r="AJ510" s="55" t="str">
        <f ca="1">IF(NOTA[[#This Row],[NAMA BARANG]]="","",INDEX(NOTA[SUPPLIER],MATCH(,INDIRECT(ADDRESS(ROW(NOTA[ID]),COLUMN(NOTA[ID]))&amp;":"&amp;ADDRESS(ROW(),COLUMN(NOTA[ID]))),-1)))</f>
        <v/>
      </c>
      <c r="AK510" s="55" t="str">
        <f ca="1">IF(NOTA[[#This Row],[ID_H]]="","",IF(NOTA[[#This Row],[FAKTUR]]="",INDIRECT(ADDRESS(ROW()-1,COLUMN())),NOTA[[#This Row],[FAKTUR]]))</f>
        <v/>
      </c>
      <c r="AL510" s="56" t="str">
        <f ca="1">IF(NOTA[[#This Row],[ID]]="","",COUNTIF(NOTA[ID_H],NOTA[[#This Row],[ID_H]]))</f>
        <v/>
      </c>
      <c r="AM510" s="56" t="str">
        <f ca="1">IF(NOTA[[#This Row],[TGL.NOTA]]="",IF(NOTA[[#This Row],[SUPPLIER_H]]="","",AM509),MONTH(NOTA[[#This Row],[TGL.NOTA]]))</f>
        <v/>
      </c>
      <c r="AN510" s="56" t="str">
        <f>LOWER(SUBSTITUTE(SUBSTITUTE(SUBSTITUTE(SUBSTITUTE(SUBSTITUTE(SUBSTITUTE(SUBSTITUTE(SUBSTITUTE(SUBSTITUTE(NOTA[NAMA BARANG]," ",),".",""),"-",""),"(",""),")",""),",",""),"/",""),"""",""),"+",""))</f>
        <v/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 t="str">
        <f>IF(NOTA[[#This Row],[CONCAT1]]="","",MATCH(NOTA[[#This Row],[CONCAT1]],[3]!db[NB NOTA_C],0))</f>
        <v/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/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56" t="str">
        <f ca="1">IF(NOTA[[#This Row],[ID_H]]="","",MATCH(NOTA[[#This Row],[NB NOTA_C_QTY]],[4]!db[NB NOTA_C_QTY+F],0))</f>
        <v/>
      </c>
      <c r="AX510" s="68" t="str">
        <f ca="1">IF(NOTA[[#This Row],[NB NOTA_C_QTY]]="","",ROW()-2)</f>
        <v/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58"/>
      <c r="J511" s="60"/>
      <c r="K511" s="58"/>
      <c r="L511" s="37"/>
      <c r="M511" s="61"/>
      <c r="N511" s="56"/>
      <c r="O511" s="37"/>
      <c r="P511" s="55"/>
      <c r="Q511" s="62"/>
      <c r="R511" s="63"/>
      <c r="S511" s="64"/>
      <c r="T511" s="65"/>
      <c r="U511" s="65"/>
      <c r="V511" s="66"/>
      <c r="W511" s="45"/>
      <c r="X511" s="66" t="str">
        <f>IF(NOTA[[#This Row],[HARGA/ CTN]]="",NOTA[[#This Row],[JUMLAH_H]],NOTA[[#This Row],[HARGA/ CTN]]*IF(NOTA[[#This Row],[C]]="",0,NOTA[[#This Row],[C]]))</f>
        <v/>
      </c>
      <c r="Y511" s="66" t="str">
        <f>IF(NOTA[[#This Row],[JUMLAH]]="","",NOTA[[#This Row],[JUMLAH]]*NOTA[[#This Row],[DISC 1]])</f>
        <v/>
      </c>
      <c r="Z511" s="66" t="str">
        <f>IF(NOTA[[#This Row],[JUMLAH]]="","",(NOTA[[#This Row],[JUMLAH]]-NOTA[[#This Row],[DISC 1-]])*NOTA[[#This Row],[DISC 2]])</f>
        <v/>
      </c>
      <c r="AA511" s="66" t="str">
        <f>IF(NOTA[[#This Row],[JUMLAH]]="","",(NOTA[[#This Row],[JUMLAH]]-NOTA[[#This Row],[DISC 1-]]-NOTA[[#This Row],[DISC 2-]])*NOTA[[#This Row],[DISC 3]])</f>
        <v/>
      </c>
      <c r="AB511" s="66" t="str">
        <f>IF(NOTA[[#This Row],[JUMLAH]]="","",NOTA[[#This Row],[DISC 1-]]+NOTA[[#This Row],[DISC 2-]]+NOTA[[#This Row],[DISC 3-]])</f>
        <v/>
      </c>
      <c r="AC511" s="66" t="str">
        <f>IF(NOTA[[#This Row],[JUMLAH]]="","",NOTA[[#This Row],[JUMLAH]]-NOTA[[#This Row],[DISC]])</f>
        <v/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66" t="str">
        <f>IF(OR(NOTA[[#This Row],[QTY]]="",NOTA[[#This Row],[HARGA SATUAN]]="",),"",NOTA[[#This Row],[QTY]]*NOTA[[#This Row],[HARGA SATUAN]])</f>
        <v/>
      </c>
      <c r="AI511" s="60" t="str">
        <f ca="1">IF(NOTA[ID_H]="","",INDEX(NOTA[TANGGAL],MATCH(,INDIRECT(ADDRESS(ROW(NOTA[TANGGAL]),COLUMN(NOTA[TANGGAL]))&amp;":"&amp;ADDRESS(ROW(),COLUMN(NOTA[TANGGAL]))),-1)))</f>
        <v/>
      </c>
      <c r="AJ511" s="55" t="str">
        <f ca="1">IF(NOTA[[#This Row],[NAMA BARANG]]="","",INDEX(NOTA[SUPPLIER],MATCH(,INDIRECT(ADDRESS(ROW(NOTA[ID]),COLUMN(NOTA[ID]))&amp;":"&amp;ADDRESS(ROW(),COLUMN(NOTA[ID]))),-1)))</f>
        <v/>
      </c>
      <c r="AK511" s="55" t="str">
        <f ca="1">IF(NOTA[[#This Row],[ID_H]]="","",IF(NOTA[[#This Row],[FAKTUR]]="",INDIRECT(ADDRESS(ROW()-1,COLUMN())),NOTA[[#This Row],[FAKTUR]]))</f>
        <v/>
      </c>
      <c r="AL511" s="56" t="str">
        <f ca="1">IF(NOTA[[#This Row],[ID]]="","",COUNTIF(NOTA[ID_H],NOTA[[#This Row],[ID_H]]))</f>
        <v/>
      </c>
      <c r="AM511" s="56" t="str">
        <f ca="1">IF(NOTA[[#This Row],[TGL.NOTA]]="",IF(NOTA[[#This Row],[SUPPLIER_H]]="","",AM510),MONTH(NOTA[[#This Row],[TGL.NOTA]]))</f>
        <v/>
      </c>
      <c r="AN511" s="56" t="str">
        <f>LOWER(SUBSTITUTE(SUBSTITUTE(SUBSTITUTE(SUBSTITUTE(SUBSTITUTE(SUBSTITUTE(SUBSTITUTE(SUBSTITUTE(SUBSTITUTE(NOTA[NAMA BARANG]," ",),".",""),"-",""),"(",""),")",""),",",""),"/",""),"""",""),"+",""))</f>
        <v/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 t="str">
        <f>IF(NOTA[[#This Row],[CONCAT1]]="","",MATCH(NOTA[[#This Row],[CONCAT1]],[3]!db[NB NOTA_C],0))</f>
        <v/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/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56" t="str">
        <f ca="1">IF(NOTA[[#This Row],[ID_H]]="","",MATCH(NOTA[[#This Row],[NB NOTA_C_QTY]],[4]!db[NB NOTA_C_QTY+F],0))</f>
        <v/>
      </c>
      <c r="AX511" s="68" t="str">
        <f ca="1">IF(NOTA[[#This Row],[NB NOTA_C_QTY]]="","",ROW()-2)</f>
        <v/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58"/>
      <c r="J512" s="60"/>
      <c r="K512" s="58"/>
      <c r="L512" s="37"/>
      <c r="M512" s="61"/>
      <c r="N512" s="56"/>
      <c r="O512" s="37"/>
      <c r="P512" s="55"/>
      <c r="Q512" s="62"/>
      <c r="R512" s="63"/>
      <c r="S512" s="64"/>
      <c r="T512" s="65"/>
      <c r="U512" s="65"/>
      <c r="V512" s="66"/>
      <c r="W512" s="67"/>
      <c r="X512" s="66" t="str">
        <f>IF(NOTA[[#This Row],[HARGA/ CTN]]="",NOTA[[#This Row],[JUMLAH_H]],NOTA[[#This Row],[HARGA/ CTN]]*IF(NOTA[[#This Row],[C]]="",0,NOTA[[#This Row],[C]]))</f>
        <v/>
      </c>
      <c r="Y512" s="66" t="str">
        <f>IF(NOTA[[#This Row],[JUMLAH]]="","",NOTA[[#This Row],[JUMLAH]]*NOTA[[#This Row],[DISC 1]])</f>
        <v/>
      </c>
      <c r="Z512" s="66" t="str">
        <f>IF(NOTA[[#This Row],[JUMLAH]]="","",(NOTA[[#This Row],[JUMLAH]]-NOTA[[#This Row],[DISC 1-]])*NOTA[[#This Row],[DISC 2]])</f>
        <v/>
      </c>
      <c r="AA512" s="66" t="str">
        <f>IF(NOTA[[#This Row],[JUMLAH]]="","",(NOTA[[#This Row],[JUMLAH]]-NOTA[[#This Row],[DISC 1-]]-NOTA[[#This Row],[DISC 2-]])*NOTA[[#This Row],[DISC 3]])</f>
        <v/>
      </c>
      <c r="AB512" s="66" t="str">
        <f>IF(NOTA[[#This Row],[JUMLAH]]="","",NOTA[[#This Row],[DISC 1-]]+NOTA[[#This Row],[DISC 2-]]+NOTA[[#This Row],[DISC 3-]])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55" t="str">
        <f ca="1">IF(NOTA[[#This Row],[NAMA BARANG]]="","",INDEX(NOTA[SUPPLIER],MATCH(,INDIRECT(ADDRESS(ROW(NOTA[ID]),COLUMN(NOTA[ID]))&amp;":"&amp;ADDRESS(ROW(),COLUMN(NOTA[ID]))),-1)))</f>
        <v/>
      </c>
      <c r="AK512" s="55" t="str">
        <f ca="1">IF(NOTA[[#This Row],[ID_H]]="","",IF(NOTA[[#This Row],[FAKTUR]]="",INDIRECT(ADDRESS(ROW()-1,COLUMN())),NOTA[[#This Row],[FAKTUR]]))</f>
        <v/>
      </c>
      <c r="AL512" s="56" t="str">
        <f ca="1">IF(NOTA[[#This Row],[ID]]="","",COUNTIF(NOTA[ID_H],NOTA[[#This Row],[ID_H]]))</f>
        <v/>
      </c>
      <c r="AM512" s="56" t="str">
        <f ca="1">IF(NOTA[[#This Row],[TGL.NOTA]]="",IF(NOTA[[#This Row],[SUPPLIER_H]]="","",AM511),MONTH(NOTA[[#This Row],[TGL.NOTA]]))</f>
        <v/>
      </c>
      <c r="AN512" s="56" t="str">
        <f>LOWER(SUBSTITUTE(SUBSTITUTE(SUBSTITUTE(SUBSTITUTE(SUBSTITUTE(SUBSTITUTE(SUBSTITUTE(SUBSTITUTE(SUBSTITUTE(NOTA[NAMA BARANG]," ",),".",""),"-",""),"(",""),")",""),",",""),"/",""),"""",""),"+",""))</f>
        <v/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 t="str">
        <f>IF(NOTA[[#This Row],[CONCAT1]]="","",MATCH(NOTA[[#This Row],[CONCAT1]],[3]!db[NB NOTA_C],0))</f>
        <v/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/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56" t="str">
        <f ca="1">IF(NOTA[[#This Row],[ID_H]]="","",MATCH(NOTA[[#This Row],[NB NOTA_C_QTY]],[4]!db[NB NOTA_C_QTY+F],0))</f>
        <v/>
      </c>
      <c r="AX512" s="68" t="str">
        <f ca="1">IF(NOTA[[#This Row],[NB NOTA_C_QTY]]="","",ROW()-2)</f>
        <v/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 t="str">
        <f ca="1">IF(NOTA[[#This Row],[NAMA BARANG]]="","",INDEX(NOTA[ID],MATCH(,INDIRECT(ADDRESS(ROW(NOTA[ID]),COLUMN(NOTA[ID]))&amp;":"&amp;ADDRESS(ROW(),COLUMN(NOTA[ID]))),-1)))</f>
        <v/>
      </c>
      <c r="E513" s="57"/>
      <c r="F513" s="37"/>
      <c r="G513" s="37"/>
      <c r="H513" s="47"/>
      <c r="I513" s="58"/>
      <c r="J513" s="60"/>
      <c r="K513" s="58"/>
      <c r="L513" s="37"/>
      <c r="M513" s="61"/>
      <c r="N513" s="56"/>
      <c r="O513" s="37"/>
      <c r="P513" s="55"/>
      <c r="Q513" s="62"/>
      <c r="R513" s="63"/>
      <c r="S513" s="64"/>
      <c r="T513" s="65"/>
      <c r="U513" s="65"/>
      <c r="V513" s="66"/>
      <c r="W513" s="67"/>
      <c r="X513" s="66" t="str">
        <f>IF(NOTA[[#This Row],[HARGA/ CTN]]="",NOTA[[#This Row],[JUMLAH_H]],NOTA[[#This Row],[HARGA/ CTN]]*IF(NOTA[[#This Row],[C]]="",0,NOTA[[#This Row],[C]]))</f>
        <v/>
      </c>
      <c r="Y513" s="66" t="str">
        <f>IF(NOTA[[#This Row],[JUMLAH]]="","",NOTA[[#This Row],[JUMLAH]]*NOTA[[#This Row],[DISC 1]])</f>
        <v/>
      </c>
      <c r="Z513" s="66" t="str">
        <f>IF(NOTA[[#This Row],[JUMLAH]]="","",(NOTA[[#This Row],[JUMLAH]]-NOTA[[#This Row],[DISC 1-]])*NOTA[[#This Row],[DISC 2]])</f>
        <v/>
      </c>
      <c r="AA513" s="66" t="str">
        <f>IF(NOTA[[#This Row],[JUMLAH]]="","",(NOTA[[#This Row],[JUMLAH]]-NOTA[[#This Row],[DISC 1-]]-NOTA[[#This Row],[DISC 2-]])*NOTA[[#This Row],[DISC 3]])</f>
        <v/>
      </c>
      <c r="AB513" s="66" t="str">
        <f>IF(NOTA[[#This Row],[JUMLAH]]="","",NOTA[[#This Row],[DISC 1-]]+NOTA[[#This Row],[DISC 2-]]+NOTA[[#This Row],[DISC 3-]])</f>
        <v/>
      </c>
      <c r="AC513" s="66" t="str">
        <f>IF(NOTA[[#This Row],[JUMLAH]]="","",NOTA[[#This Row],[JUMLAH]]-NOTA[[#This Row],[DISC]])</f>
        <v/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66" t="str">
        <f>IF(OR(NOTA[[#This Row],[QTY]]="",NOTA[[#This Row],[HARGA SATUAN]]="",),"",NOTA[[#This Row],[QTY]]*NOTA[[#This Row],[HARGA SATUAN]])</f>
        <v/>
      </c>
      <c r="AI513" s="60" t="str">
        <f ca="1">IF(NOTA[ID_H]="","",INDEX(NOTA[TANGGAL],MATCH(,INDIRECT(ADDRESS(ROW(NOTA[TANGGAL]),COLUMN(NOTA[TANGGAL]))&amp;":"&amp;ADDRESS(ROW(),COLUMN(NOTA[TANGGAL]))),-1)))</f>
        <v/>
      </c>
      <c r="AJ513" s="55" t="str">
        <f ca="1">IF(NOTA[[#This Row],[NAMA BARANG]]="","",INDEX(NOTA[SUPPLIER],MATCH(,INDIRECT(ADDRESS(ROW(NOTA[ID]),COLUMN(NOTA[ID]))&amp;":"&amp;ADDRESS(ROW(),COLUMN(NOTA[ID]))),-1)))</f>
        <v/>
      </c>
      <c r="AK513" s="55" t="str">
        <f ca="1">IF(NOTA[[#This Row],[ID_H]]="","",IF(NOTA[[#This Row],[FAKTUR]]="",INDIRECT(ADDRESS(ROW()-1,COLUMN())),NOTA[[#This Row],[FAKTUR]]))</f>
        <v/>
      </c>
      <c r="AL513" s="56" t="str">
        <f ca="1">IF(NOTA[[#This Row],[ID]]="","",COUNTIF(NOTA[ID_H],NOTA[[#This Row],[ID_H]]))</f>
        <v/>
      </c>
      <c r="AM513" s="56" t="str">
        <f ca="1">IF(NOTA[[#This Row],[TGL.NOTA]]="",IF(NOTA[[#This Row],[SUPPLIER_H]]="","",AM512),MONTH(NOTA[[#This Row],[TGL.NOTA]]))</f>
        <v/>
      </c>
      <c r="AN513" s="56" t="str">
        <f>LOWER(SUBSTITUTE(SUBSTITUTE(SUBSTITUTE(SUBSTITUTE(SUBSTITUTE(SUBSTITUTE(SUBSTITUTE(SUBSTITUTE(SUBSTITUTE(NOTA[NAMA BARANG]," ",),".",""),"-",""),"(",""),")",""),",",""),"/",""),"""",""),"+",""))</f>
        <v/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 t="str">
        <f>IF(NOTA[[#This Row],[CONCAT1]]="","",MATCH(NOTA[[#This Row],[CONCAT1]],[3]!db[NB NOTA_C],0))</f>
        <v/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/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56" t="str">
        <f ca="1">IF(NOTA[[#This Row],[ID_H]]="","",MATCH(NOTA[[#This Row],[NB NOTA_C_QTY]],[4]!db[NB NOTA_C_QTY+F],0))</f>
        <v/>
      </c>
      <c r="AX513" s="68" t="str">
        <f ca="1">IF(NOTA[[#This Row],[NB NOTA_C_QTY]]="","",ROW()-2)</f>
        <v/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69"/>
      <c r="L514" s="37"/>
      <c r="M514" s="61"/>
      <c r="N514" s="56"/>
      <c r="O514" s="37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55" t="str">
        <f ca="1">IF(NOTA[[#This Row],[NAMA BARANG]]="","",INDEX(NOTA[SUPPLIER],MATCH(,INDIRECT(ADDRESS(ROW(NOTA[ID]),COLUMN(NOTA[ID]))&amp;":"&amp;ADDRESS(ROW(),COLUMN(NOTA[ID]))),-1)))</f>
        <v/>
      </c>
      <c r="AK514" s="55" t="str">
        <f ca="1">IF(NOTA[[#This Row],[ID_H]]="","",IF(NOTA[[#This Row],[FAKTUR]]="",INDIRECT(ADDRESS(ROW()-1,COLUMN())),NOTA[[#This Row],[FAKTUR]]))</f>
        <v/>
      </c>
      <c r="AL514" s="56" t="str">
        <f ca="1">IF(NOTA[[#This Row],[ID]]="","",COUNTIF(NOTA[ID_H],NOTA[[#This Row],[ID_H]]))</f>
        <v/>
      </c>
      <c r="AM514" s="56" t="str">
        <f ca="1">IF(NOTA[[#This Row],[TGL.NOTA]]="",IF(NOTA[[#This Row],[SUPPLIER_H]]="","",AM513),MONTH(NOTA[[#This Row],[TGL.NOTA]]))</f>
        <v/>
      </c>
      <c r="AN514" s="56" t="str">
        <f>LOWER(SUBSTITUTE(SUBSTITUTE(SUBSTITUTE(SUBSTITUTE(SUBSTITUTE(SUBSTITUTE(SUBSTITUTE(SUBSTITUTE(SUBSTITUTE(NOTA[NAMA BARANG]," ",),".",""),"-",""),"(",""),")",""),",",""),"/",""),"""",""),"+",""))</f>
        <v/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str">
        <f>IF(NOTA[[#This Row],[CONCAT1]]="","",MATCH(NOTA[[#This Row],[CONCAT1]],[3]!db[NB NOTA_C],0))</f>
        <v/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/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56" t="str">
        <f ca="1">IF(NOTA[[#This Row],[ID_H]]="","",MATCH(NOTA[[#This Row],[NB NOTA_C_QTY]],[4]!db[NB NOTA_C_QTY+F],0))</f>
        <v/>
      </c>
      <c r="AX514" s="68" t="str">
        <f ca="1">IF(NOTA[[#This Row],[NB NOTA_C_QTY]]="","",ROW()-2)</f>
        <v/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58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55" t="str">
        <f ca="1">IF(NOTA[[#This Row],[NAMA BARANG]]="","",INDEX(NOTA[SUPPLIER],MATCH(,INDIRECT(ADDRESS(ROW(NOTA[ID]),COLUMN(NOTA[ID]))&amp;":"&amp;ADDRESS(ROW(),COLUMN(NOTA[ID]))),-1)))</f>
        <v/>
      </c>
      <c r="AK515" s="55" t="str">
        <f ca="1">IF(NOTA[[#This Row],[ID_H]]="","",IF(NOTA[[#This Row],[FAKTUR]]="",INDIRECT(ADDRESS(ROW()-1,COLUMN())),NOTA[[#This Row],[FAKTUR]]))</f>
        <v/>
      </c>
      <c r="AL515" s="56" t="str">
        <f ca="1">IF(NOTA[[#This Row],[ID]]="","",COUNTIF(NOTA[ID_H],NOTA[[#This Row],[ID_H]]))</f>
        <v/>
      </c>
      <c r="AM515" s="56" t="str">
        <f ca="1">IF(NOTA[[#This Row],[TGL.NOTA]]="",IF(NOTA[[#This Row],[SUPPLIER_H]]="","",AM514),MONTH(NOTA[[#This Row],[TGL.NOTA]]))</f>
        <v/>
      </c>
      <c r="AN515" s="56" t="str">
        <f>LOWER(SUBSTITUTE(SUBSTITUTE(SUBSTITUTE(SUBSTITUTE(SUBSTITUTE(SUBSTITUTE(SUBSTITUTE(SUBSTITUTE(SUBSTITUTE(NOTA[NAMA BARANG]," ",),".",""),"-",""),"(",""),")",""),",",""),"/",""),"""",""),"+",""))</f>
        <v/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 t="str">
        <f>IF(NOTA[[#This Row],[CONCAT1]]="","",MATCH(NOTA[[#This Row],[CONCAT1]],[3]!db[NB NOTA_C],0))</f>
        <v/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/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56" t="str">
        <f ca="1">IF(NOTA[[#This Row],[ID_H]]="","",MATCH(NOTA[[#This Row],[NB NOTA_C_QTY]],[4]!db[NB NOTA_C_QTY+F],0))</f>
        <v/>
      </c>
      <c r="AX515" s="68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37"/>
      <c r="G516" s="37"/>
      <c r="H516" s="47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49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45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37"/>
      <c r="P519" s="55"/>
      <c r="Q519" s="62"/>
      <c r="R519" s="48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46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63"/>
      <c r="S521" s="64"/>
      <c r="T521" s="65"/>
      <c r="U521" s="65"/>
      <c r="V521" s="66"/>
      <c r="W521" s="45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37"/>
      <c r="G523" s="37"/>
      <c r="H523" s="47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O525" s="37"/>
      <c r="P525" s="55"/>
      <c r="Q525" s="62"/>
      <c r="R525" s="63"/>
      <c r="S525" s="64"/>
      <c r="T525" s="65"/>
      <c r="U525" s="65"/>
      <c r="V525" s="66"/>
      <c r="W525" s="45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37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48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48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48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48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37"/>
      <c r="G531" s="37"/>
      <c r="H531" s="47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37"/>
      <c r="G532" s="37"/>
      <c r="H532" s="47"/>
      <c r="I532" s="58"/>
      <c r="J532" s="60"/>
      <c r="K532" s="58"/>
      <c r="L532" s="37"/>
      <c r="M532" s="61"/>
      <c r="N532" s="56"/>
      <c r="O532" s="37"/>
      <c r="P532" s="55"/>
      <c r="Q532" s="62"/>
      <c r="R532" s="48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48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48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48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48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37"/>
      <c r="M537" s="61"/>
      <c r="N537" s="56"/>
      <c r="O537" s="37"/>
      <c r="P537" s="55"/>
      <c r="Q537" s="62"/>
      <c r="R537" s="48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48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37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37"/>
      <c r="G541" s="37"/>
      <c r="H541" s="47"/>
      <c r="I541" s="58"/>
      <c r="J541" s="60"/>
      <c r="K541" s="58"/>
      <c r="L541" s="37"/>
      <c r="M541" s="40"/>
      <c r="N541" s="56"/>
      <c r="O541" s="37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48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60"/>
      <c r="J547" s="60"/>
      <c r="K547" s="58"/>
      <c r="L547" s="37"/>
      <c r="M547" s="61"/>
      <c r="N547" s="56"/>
      <c r="O547" s="37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8"/>
      <c r="I548" s="60"/>
      <c r="J548" s="60"/>
      <c r="K548" s="58"/>
      <c r="L548" s="37"/>
      <c r="M548" s="61"/>
      <c r="N548" s="56"/>
      <c r="O548" s="37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Row],[SUPPLIER_H]]="","",AM547),MONTH(NOTA[[#This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49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N555" s="56"/>
      <c r="O555" s="37"/>
      <c r="P555" s="55"/>
      <c r="Q555" s="62"/>
      <c r="R555" s="48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48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49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37"/>
      <c r="G558" s="37"/>
      <c r="H558" s="47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37"/>
      <c r="G559" s="37"/>
      <c r="H559" s="47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37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37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4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37"/>
      <c r="G566" s="37"/>
      <c r="H566" s="47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48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37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60"/>
      <c r="J570" s="60"/>
      <c r="K570" s="58"/>
      <c r="L570" s="37"/>
      <c r="M570" s="61"/>
      <c r="N570" s="56"/>
      <c r="O570" s="37"/>
      <c r="P570" s="55"/>
      <c r="Q570" s="62"/>
      <c r="R570" s="48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37"/>
      <c r="P571" s="55"/>
      <c r="Q571" s="62"/>
      <c r="R571" s="48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48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42"/>
      <c r="R582" s="63"/>
      <c r="S582" s="64"/>
      <c r="T582" s="65"/>
      <c r="U582" s="65"/>
      <c r="V582" s="66"/>
      <c r="W582" s="45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O583" s="37"/>
      <c r="P583" s="55"/>
      <c r="Q583" s="42"/>
      <c r="R583" s="63"/>
      <c r="S583" s="64"/>
      <c r="T583" s="65"/>
      <c r="U583" s="65"/>
      <c r="V583" s="66"/>
      <c r="W583" s="45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37"/>
      <c r="P584" s="55"/>
      <c r="Q584" s="42"/>
      <c r="R584" s="63"/>
      <c r="S584" s="64"/>
      <c r="T584" s="65"/>
      <c r="U584" s="65"/>
      <c r="V584" s="66"/>
      <c r="W584" s="45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70"/>
      <c r="F585" s="37"/>
      <c r="G585" s="37"/>
      <c r="H585" s="47"/>
      <c r="I585" s="71"/>
      <c r="J585" s="73"/>
      <c r="K585" s="71"/>
      <c r="L585" s="37"/>
      <c r="M585" s="74"/>
      <c r="N585" s="75"/>
      <c r="O585" s="37"/>
      <c r="P585" s="76"/>
      <c r="Q585" s="77"/>
      <c r="R585" s="78"/>
      <c r="S585" s="79"/>
      <c r="T585" s="80"/>
      <c r="U585" s="80"/>
      <c r="V585" s="81"/>
      <c r="W585" s="82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45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37"/>
      <c r="G588" s="37"/>
      <c r="H588" s="47"/>
      <c r="I588" s="58"/>
      <c r="J588" s="60"/>
      <c r="K588" s="58"/>
      <c r="L588" s="37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37"/>
      <c r="G590" s="37"/>
      <c r="H590" s="47"/>
      <c r="I590" s="58"/>
      <c r="J590" s="60"/>
      <c r="K590" s="58"/>
      <c r="L590" s="37"/>
      <c r="M590" s="61"/>
      <c r="N590" s="56"/>
      <c r="O590" s="37"/>
      <c r="P590" s="55"/>
      <c r="Q590" s="62"/>
      <c r="R590" s="48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1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1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1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37"/>
      <c r="P595" s="55"/>
      <c r="Q595" s="62"/>
      <c r="R595" s="48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1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59"/>
      <c r="I596" s="58"/>
      <c r="J596" s="60"/>
      <c r="K596" s="58"/>
      <c r="L596" s="37"/>
      <c r="M596" s="61"/>
      <c r="N596" s="56"/>
      <c r="O596" s="37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1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1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63"/>
      <c r="S598" s="64"/>
      <c r="T598" s="65"/>
      <c r="U598" s="65"/>
      <c r="V598" s="66"/>
      <c r="W598" s="45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1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1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45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1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37"/>
      <c r="G601" s="37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63"/>
      <c r="S601" s="64"/>
      <c r="T601" s="65"/>
      <c r="U601" s="65"/>
      <c r="V601" s="66"/>
      <c r="W601" s="45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1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37"/>
      <c r="G602" s="37"/>
      <c r="H602" s="47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1" s="38" customFormat="1" ht="20.100000000000001" customHeight="1" x14ac:dyDescent="0.25">
      <c r="A603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100" t="str">
        <f>IF(NOTA[[#This Row],[ID_P]]="","",MATCH(NOTA[[#This Row],[ID_P]],[1]!B_MSK[N_ID],0))</f>
        <v/>
      </c>
      <c r="D603" s="100" t="str">
        <f ca="1">IF(NOTA[[#This Row],[NAMA BARANG]]="","",INDEX(NOTA[ID],MATCH(,INDIRECT(ADDRESS(ROW(NOTA[ID]),COLUMN(NOTA[ID]))&amp;":"&amp;ADDRESS(ROW(),COLUMN(NOTA[ID]))),-1)))</f>
        <v/>
      </c>
      <c r="E603" s="101"/>
      <c r="F603" s="102"/>
      <c r="G603" s="102"/>
      <c r="H603" s="103"/>
      <c r="I603" s="102"/>
      <c r="J603" s="104"/>
      <c r="K603" s="102"/>
      <c r="L603" s="102"/>
      <c r="M603" s="105"/>
      <c r="N603" s="100"/>
      <c r="O603" s="102"/>
      <c r="P603" s="99"/>
      <c r="Q603" s="106"/>
      <c r="R603" s="107"/>
      <c r="S603" s="108"/>
      <c r="T603" s="109"/>
      <c r="U603" s="109"/>
      <c r="V603" s="110"/>
      <c r="W603" s="111"/>
      <c r="X603" s="110" t="str">
        <f>IF(NOTA[[#This Row],[HARGA/ CTN]]="",NOTA[[#This Row],[JUMLAH_H]],NOTA[[#This Row],[HARGA/ CTN]]*IF(NOTA[[#This Row],[C]]="",0,NOTA[[#This Row],[C]]))</f>
        <v/>
      </c>
      <c r="Y603" s="110" t="str">
        <f>IF(NOTA[[#This Row],[JUMLAH]]="","",NOTA[[#This Row],[JUMLAH]]*NOTA[[#This Row],[DISC 1]])</f>
        <v/>
      </c>
      <c r="Z603" s="110" t="str">
        <f>IF(NOTA[[#This Row],[JUMLAH]]="","",(NOTA[[#This Row],[JUMLAH]]-NOTA[[#This Row],[DISC 1-]])*NOTA[[#This Row],[DISC 2]])</f>
        <v/>
      </c>
      <c r="AA603" s="110" t="str">
        <f>IF(NOTA[[#This Row],[JUMLAH]]="","",(NOTA[[#This Row],[JUMLAH]]-NOTA[[#This Row],[DISC 1-]]-NOTA[[#This Row],[DISC 2-]])*NOTA[[#This Row],[DISC 3]])</f>
        <v/>
      </c>
      <c r="AB603" s="110" t="str">
        <f>IF(NOTA[[#This Row],[JUMLAH]]="","",NOTA[[#This Row],[DISC 1-]]+NOTA[[#This Row],[DISC 2-]]+NOTA[[#This Row],[DISC 3-]])</f>
        <v/>
      </c>
      <c r="AC603" s="110" t="str">
        <f>IF(NOTA[[#This Row],[JUMLAH]]="","",NOTA[[#This Row],[JUMLAH]]-NOTA[[#This Row],[DISC]])</f>
        <v/>
      </c>
      <c r="AD603" s="110"/>
      <c r="AE603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9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110" t="str">
        <f>IF(OR(NOTA[[#This Row],[QTY]]="",NOTA[[#This Row],[HARGA SATUAN]]="",),"",NOTA[[#This Row],[QTY]]*NOTA[[#This Row],[HARGA SATUAN]])</f>
        <v/>
      </c>
      <c r="AI603" s="104" t="str">
        <f ca="1">IF(NOTA[ID_H]="","",INDEX(NOTA[TANGGAL],MATCH(,INDIRECT(ADDRESS(ROW(NOTA[TANGGAL]),COLUMN(NOTA[TANGGAL]))&amp;":"&amp;ADDRESS(ROW(),COLUMN(NOTA[TANGGAL]))),-1)))</f>
        <v/>
      </c>
      <c r="AJ603" s="99" t="str">
        <f ca="1">IF(NOTA[[#This Row],[NAMA BARANG]]="","",INDEX(NOTA[SUPPLIER],MATCH(,INDIRECT(ADDRESS(ROW(NOTA[ID]),COLUMN(NOTA[ID]))&amp;":"&amp;ADDRESS(ROW(),COLUMN(NOTA[ID]))),-1)))</f>
        <v/>
      </c>
      <c r="AK603" s="99" t="str">
        <f ca="1">IF(NOTA[[#This Row],[ID_H]]="","",IF(NOTA[[#This Row],[FAKTUR]]="",INDIRECT(ADDRESS(ROW()-1,COLUMN())),NOTA[[#This Row],[FAKTUR]]))</f>
        <v/>
      </c>
      <c r="AL603" s="100" t="str">
        <f ca="1">IF(NOTA[[#This Row],[ID]]="","",COUNTIF(NOTA[ID_H],NOTA[[#This Row],[ID_H]]))</f>
        <v/>
      </c>
      <c r="AM603" s="100" t="str">
        <f ca="1">IF(NOTA[[#This Row],[TGL.NOTA]]="",IF(NOTA[[#This Row],[SUPPLIER_H]]="","",AM602),MONTH(NOTA[[#This Row],[TGL.NOTA]]))</f>
        <v/>
      </c>
      <c r="AN603" s="100" t="str">
        <f>LOWER(SUBSTITUTE(SUBSTITUTE(SUBSTITUTE(SUBSTITUTE(SUBSTITUTE(SUBSTITUTE(SUBSTITUTE(SUBSTITUTE(SUBSTITUTE(NOTA[NAMA BARANG]," ",),".",""),"-",""),"(",""),")",""),",",""),"/",""),"""",""),"+",""))</f>
        <v/>
      </c>
      <c r="AO603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100" t="str">
        <f>IF(NOTA[[#This Row],[CONCAT4]]="","",_xlfn.IFNA(MATCH(NOTA[[#This Row],[CONCAT4]],[2]!RAW[CONCAT_H],0),FALSE))</f>
        <v/>
      </c>
      <c r="AS603" s="100" t="str">
        <f>IF(NOTA[[#This Row],[CONCAT1]]="","",MATCH(NOTA[[#This Row],[CONCAT1]],[3]!db[NB NOTA_C],0))</f>
        <v/>
      </c>
      <c r="AT603" s="100" t="str">
        <f>IF(NOTA[[#This Row],[QTY/ CTN]]="","",TRUE)</f>
        <v/>
      </c>
      <c r="AU603" s="100" t="str">
        <f ca="1">IF(NOTA[[#This Row],[ID_H]]="","",IF(NOTA[[#This Row],[Column3]]=TRUE,NOTA[[#This Row],[QTY/ CTN]],INDEX([3]!db[QTY/ CTN],NOTA[[#This Row],[//DB]])))</f>
        <v/>
      </c>
      <c r="AV603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100" t="str">
        <f ca="1">IF(NOTA[[#This Row],[ID_H]]="","",MATCH(NOTA[[#This Row],[NB NOTA_C_QTY]],[4]!db[NB NOTA_C_QTY+F],0))</f>
        <v/>
      </c>
      <c r="AX603" s="112" t="str">
        <f ca="1">IF(NOTA[[#This Row],[NB NOTA_C_QTY]]="","",ROW()-2)</f>
        <v/>
      </c>
      <c r="AY603" s="100"/>
    </row>
    <row r="604" spans="1:51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37"/>
      <c r="G604" s="37"/>
      <c r="H604" s="47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Row],[SUPPLIER_H]]="","",AM602),MONTH(NOTA[[#This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1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70"/>
      <c r="F605" s="71"/>
      <c r="G605" s="71"/>
      <c r="H605" s="72"/>
      <c r="I605" s="71"/>
      <c r="J605" s="73"/>
      <c r="K605" s="71"/>
      <c r="L605" s="37"/>
      <c r="M605" s="74"/>
      <c r="N605" s="75"/>
      <c r="O605" s="37"/>
      <c r="P605" s="76"/>
      <c r="Q605" s="77"/>
      <c r="R605" s="48"/>
      <c r="S605" s="79"/>
      <c r="T605" s="80"/>
      <c r="U605" s="80"/>
      <c r="V605" s="81"/>
      <c r="W605" s="82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1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70"/>
      <c r="F606" s="37"/>
      <c r="G606" s="37"/>
      <c r="H606" s="72"/>
      <c r="I606" s="71"/>
      <c r="J606" s="73"/>
      <c r="K606" s="71"/>
      <c r="L606" s="37"/>
      <c r="M606" s="74"/>
      <c r="N606" s="75"/>
      <c r="O606" s="37"/>
      <c r="P606" s="76"/>
      <c r="Q606" s="77"/>
      <c r="R606" s="48"/>
      <c r="S606" s="79"/>
      <c r="T606" s="80"/>
      <c r="U606" s="80"/>
      <c r="V606" s="81"/>
      <c r="W606" s="82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1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70"/>
      <c r="F607" s="37"/>
      <c r="G607" s="37"/>
      <c r="H607" s="47"/>
      <c r="I607" s="71"/>
      <c r="J607" s="73"/>
      <c r="K607" s="71"/>
      <c r="L607" s="37"/>
      <c r="M607" s="74"/>
      <c r="N607" s="75"/>
      <c r="O607" s="37"/>
      <c r="P607" s="76"/>
      <c r="Q607" s="77"/>
      <c r="R607" s="48"/>
      <c r="S607" s="79"/>
      <c r="T607" s="80"/>
      <c r="U607" s="80"/>
      <c r="V607" s="81"/>
      <c r="W607" s="82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1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70"/>
      <c r="F608" s="71"/>
      <c r="G608" s="71"/>
      <c r="H608" s="72"/>
      <c r="I608" s="71"/>
      <c r="J608" s="73"/>
      <c r="K608" s="71"/>
      <c r="L608" s="37"/>
      <c r="M608" s="74"/>
      <c r="N608" s="75"/>
      <c r="O608" s="37"/>
      <c r="P608" s="76"/>
      <c r="Q608" s="77"/>
      <c r="R608" s="48"/>
      <c r="S608" s="79"/>
      <c r="T608" s="80"/>
      <c r="U608" s="80"/>
      <c r="V608" s="81"/>
      <c r="W608" s="82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70"/>
      <c r="F609" s="71"/>
      <c r="G609" s="71"/>
      <c r="H609" s="72"/>
      <c r="I609" s="71"/>
      <c r="J609" s="73"/>
      <c r="K609" s="71"/>
      <c r="L609" s="37"/>
      <c r="M609" s="74"/>
      <c r="N609" s="75"/>
      <c r="O609" s="37"/>
      <c r="P609" s="76"/>
      <c r="Q609" s="77"/>
      <c r="R609" s="48"/>
      <c r="S609" s="79"/>
      <c r="T609" s="80"/>
      <c r="U609" s="80"/>
      <c r="V609" s="81"/>
      <c r="W609" s="82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37"/>
      <c r="G610" s="37"/>
      <c r="H610" s="47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70"/>
      <c r="F611" s="71"/>
      <c r="G611" s="71"/>
      <c r="H611" s="72"/>
      <c r="I611" s="71"/>
      <c r="J611" s="73"/>
      <c r="K611" s="71"/>
      <c r="L611" s="37"/>
      <c r="M611" s="74"/>
      <c r="N611" s="75"/>
      <c r="O611" s="37"/>
      <c r="P611" s="76"/>
      <c r="Q611" s="77"/>
      <c r="R611" s="48"/>
      <c r="S611" s="79"/>
      <c r="T611" s="80"/>
      <c r="U611" s="80"/>
      <c r="V611" s="81"/>
      <c r="W611" s="82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70"/>
      <c r="F612" s="37"/>
      <c r="G612" s="37"/>
      <c r="H612" s="47"/>
      <c r="I612" s="71"/>
      <c r="J612" s="73"/>
      <c r="K612" s="71"/>
      <c r="L612" s="37"/>
      <c r="M612" s="74"/>
      <c r="N612" s="75"/>
      <c r="O612" s="37"/>
      <c r="P612" s="76"/>
      <c r="Q612" s="77"/>
      <c r="R612" s="48"/>
      <c r="S612" s="79"/>
      <c r="T612" s="80"/>
      <c r="U612" s="80"/>
      <c r="V612" s="81"/>
      <c r="W612" s="82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37"/>
      <c r="M613" s="74"/>
      <c r="N613" s="75"/>
      <c r="O613" s="37"/>
      <c r="P613" s="76"/>
      <c r="Q613" s="77"/>
      <c r="R613" s="4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70"/>
      <c r="F614" s="37"/>
      <c r="G614" s="37"/>
      <c r="H614" s="47"/>
      <c r="I614" s="71"/>
      <c r="J614" s="73"/>
      <c r="K614" s="71"/>
      <c r="L614" s="37"/>
      <c r="M614" s="74"/>
      <c r="N614" s="75"/>
      <c r="O614" s="37"/>
      <c r="P614" s="76"/>
      <c r="Q614" s="77"/>
      <c r="R614" s="48"/>
      <c r="S614" s="79"/>
      <c r="T614" s="80"/>
      <c r="U614" s="80"/>
      <c r="V614" s="81"/>
      <c r="W614" s="82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37"/>
      <c r="G615" s="37"/>
      <c r="H615" s="47"/>
      <c r="I615" s="73"/>
      <c r="J615" s="73"/>
      <c r="K615" s="71"/>
      <c r="L615" s="37"/>
      <c r="M615" s="74"/>
      <c r="N615" s="75"/>
      <c r="O615" s="37"/>
      <c r="P615" s="76"/>
      <c r="Q615" s="77"/>
      <c r="R615" s="4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70"/>
      <c r="F616" s="71"/>
      <c r="G616" s="71"/>
      <c r="H616" s="72"/>
      <c r="I616" s="71"/>
      <c r="J616" s="73"/>
      <c r="K616" s="71"/>
      <c r="L616" s="37"/>
      <c r="M616" s="74"/>
      <c r="N616" s="75"/>
      <c r="O616" s="37"/>
      <c r="P616" s="76"/>
      <c r="Q616" s="77"/>
      <c r="R616" s="78"/>
      <c r="S616" s="79"/>
      <c r="T616" s="80"/>
      <c r="U616" s="80"/>
      <c r="V616" s="81"/>
      <c r="W616" s="82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70"/>
      <c r="F617" s="37"/>
      <c r="G617" s="37"/>
      <c r="H617" s="47"/>
      <c r="I617" s="71"/>
      <c r="J617" s="73"/>
      <c r="K617" s="71"/>
      <c r="L617" s="37"/>
      <c r="M617" s="74"/>
      <c r="N617" s="75"/>
      <c r="O617" s="37"/>
      <c r="P617" s="76"/>
      <c r="Q617" s="77"/>
      <c r="R617" s="48"/>
      <c r="S617" s="79"/>
      <c r="T617" s="80"/>
      <c r="U617" s="80"/>
      <c r="V617" s="81"/>
      <c r="W617" s="82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71"/>
      <c r="G618" s="71"/>
      <c r="H618" s="72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70"/>
      <c r="F619" s="71"/>
      <c r="G619" s="71"/>
      <c r="H619" s="72"/>
      <c r="I619" s="71"/>
      <c r="J619" s="73"/>
      <c r="K619" s="71"/>
      <c r="L619" s="37"/>
      <c r="M619" s="74"/>
      <c r="N619" s="75"/>
      <c r="O619" s="37"/>
      <c r="P619" s="76"/>
      <c r="Q619" s="77"/>
      <c r="R619" s="48"/>
      <c r="S619" s="79"/>
      <c r="T619" s="80"/>
      <c r="U619" s="80"/>
      <c r="V619" s="81"/>
      <c r="W619" s="82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70"/>
      <c r="F620" s="71"/>
      <c r="G620" s="71"/>
      <c r="H620" s="72"/>
      <c r="I620" s="71"/>
      <c r="J620" s="73"/>
      <c r="K620" s="71"/>
      <c r="L620" s="37"/>
      <c r="M620" s="74"/>
      <c r="N620" s="75"/>
      <c r="O620" s="37"/>
      <c r="P620" s="76"/>
      <c r="Q620" s="77"/>
      <c r="R620" s="78"/>
      <c r="S620" s="79"/>
      <c r="T620" s="80"/>
      <c r="U620" s="80"/>
      <c r="V620" s="81"/>
      <c r="W620" s="82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70"/>
      <c r="F621" s="37"/>
      <c r="G621" s="37"/>
      <c r="H621" s="47"/>
      <c r="I621" s="71"/>
      <c r="J621" s="73"/>
      <c r="K621" s="71"/>
      <c r="L621" s="37"/>
      <c r="M621" s="74"/>
      <c r="N621" s="75"/>
      <c r="O621" s="37"/>
      <c r="P621" s="76"/>
      <c r="Q621" s="77"/>
      <c r="R621" s="78"/>
      <c r="S621" s="79"/>
      <c r="T621" s="80"/>
      <c r="U621" s="80"/>
      <c r="V621" s="81"/>
      <c r="W621" s="45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70"/>
      <c r="F622" s="71"/>
      <c r="G622" s="71"/>
      <c r="H622" s="72"/>
      <c r="I622" s="71"/>
      <c r="J622" s="73"/>
      <c r="K622" s="71"/>
      <c r="L622" s="37"/>
      <c r="M622" s="74"/>
      <c r="N622" s="75"/>
      <c r="O622" s="37"/>
      <c r="P622" s="76"/>
      <c r="Q622" s="77"/>
      <c r="R622" s="78"/>
      <c r="S622" s="79"/>
      <c r="T622" s="80"/>
      <c r="U622" s="80"/>
      <c r="V622" s="81"/>
      <c r="W622" s="82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37"/>
      <c r="G623" s="37"/>
      <c r="H623" s="47"/>
      <c r="I623" s="71"/>
      <c r="J623" s="73"/>
      <c r="K623" s="71"/>
      <c r="L623" s="37"/>
      <c r="M623" s="74"/>
      <c r="N623" s="75"/>
      <c r="O623" s="37"/>
      <c r="P623" s="76"/>
      <c r="Q623" s="77"/>
      <c r="R623" s="7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71"/>
      <c r="G624" s="71"/>
      <c r="H624" s="72"/>
      <c r="I624" s="71"/>
      <c r="J624" s="73"/>
      <c r="K624" s="71"/>
      <c r="L624" s="37"/>
      <c r="M624" s="74"/>
      <c r="N624" s="75"/>
      <c r="O624" s="37"/>
      <c r="P624" s="76"/>
      <c r="Q624" s="77"/>
      <c r="R624" s="7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71"/>
      <c r="G625" s="71"/>
      <c r="H625" s="72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82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71"/>
      <c r="G626" s="71"/>
      <c r="H626" s="72"/>
      <c r="I626" s="71"/>
      <c r="J626" s="73"/>
      <c r="K626" s="71"/>
      <c r="L626" s="37"/>
      <c r="M626" s="74"/>
      <c r="N626" s="75"/>
      <c r="O626" s="71"/>
      <c r="P626" s="76"/>
      <c r="Q626" s="77"/>
      <c r="R626" s="78"/>
      <c r="S626" s="79"/>
      <c r="T626" s="80"/>
      <c r="U626" s="80"/>
      <c r="V626" s="81"/>
      <c r="W626" s="82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37"/>
      <c r="G627" s="37"/>
      <c r="H627" s="47"/>
      <c r="I627" s="71"/>
      <c r="J627" s="73"/>
      <c r="K627" s="71"/>
      <c r="L627" s="37"/>
      <c r="M627" s="74"/>
      <c r="N627" s="75"/>
      <c r="O627" s="37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71"/>
      <c r="G628" s="71"/>
      <c r="H628" s="72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37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71"/>
      <c r="G631" s="71"/>
      <c r="H631" s="72"/>
      <c r="I631" s="71"/>
      <c r="J631" s="73"/>
      <c r="K631" s="71"/>
      <c r="L631" s="37"/>
      <c r="M631" s="74"/>
      <c r="N631" s="75"/>
      <c r="O631" s="71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37"/>
      <c r="G633" s="37"/>
      <c r="H633" s="47"/>
      <c r="I633" s="71"/>
      <c r="J633" s="73"/>
      <c r="K633" s="71"/>
      <c r="L633" s="37"/>
      <c r="M633" s="74"/>
      <c r="N633" s="75"/>
      <c r="O633" s="71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37"/>
      <c r="G634" s="37"/>
      <c r="H634" s="47"/>
      <c r="I634" s="71"/>
      <c r="J634" s="73"/>
      <c r="K634" s="71"/>
      <c r="L634" s="37"/>
      <c r="M634" s="74"/>
      <c r="N634" s="75"/>
      <c r="O634" s="37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37"/>
      <c r="M636" s="74"/>
      <c r="N636" s="75"/>
      <c r="O636" s="37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37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37"/>
      <c r="M640" s="74"/>
      <c r="N640" s="75"/>
      <c r="O640" s="37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37"/>
      <c r="M643" s="74"/>
      <c r="N643" s="75"/>
      <c r="O643" s="37"/>
      <c r="P643" s="76"/>
      <c r="Q643" s="77"/>
      <c r="R643" s="78"/>
      <c r="S643" s="79"/>
      <c r="T643" s="80"/>
      <c r="U643" s="80"/>
      <c r="V643" s="81"/>
      <c r="W643" s="45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37"/>
      <c r="G644" s="37"/>
      <c r="H644" s="47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37"/>
      <c r="G645" s="37"/>
      <c r="H645" s="47"/>
      <c r="I645" s="71"/>
      <c r="J645" s="73"/>
      <c r="K645" s="71"/>
      <c r="L645" s="37"/>
      <c r="M645" s="74"/>
      <c r="N645" s="75"/>
      <c r="O645" s="37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37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37"/>
      <c r="G647" s="37"/>
      <c r="H647" s="47"/>
      <c r="I647" s="58"/>
      <c r="J647" s="60"/>
      <c r="K647" s="58"/>
      <c r="L647" s="37"/>
      <c r="M647" s="61"/>
      <c r="N647" s="56"/>
      <c r="O647" s="37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37"/>
      <c r="M648" s="61"/>
      <c r="N648" s="56"/>
      <c r="O648" s="37"/>
      <c r="P648" s="55"/>
      <c r="Q648" s="62"/>
      <c r="R648" s="63"/>
      <c r="S648" s="64"/>
      <c r="T648" s="44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37"/>
      <c r="M649" s="61"/>
      <c r="N649" s="56"/>
      <c r="O649" s="37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37"/>
      <c r="M650" s="61"/>
      <c r="N650" s="56"/>
      <c r="O650" s="37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37"/>
      <c r="M651" s="61"/>
      <c r="N651" s="56"/>
      <c r="O651" s="37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37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37"/>
      <c r="G653" s="37"/>
      <c r="H653" s="47"/>
      <c r="I653" s="58"/>
      <c r="J653" s="60"/>
      <c r="K653" s="58"/>
      <c r="L653" s="37"/>
      <c r="M653" s="61"/>
      <c r="N653" s="56"/>
      <c r="O653" s="37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37"/>
      <c r="G655" s="37"/>
      <c r="H655" s="47"/>
      <c r="I655" s="58"/>
      <c r="J655" s="60"/>
      <c r="K655" s="58"/>
      <c r="L655" s="37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37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37"/>
      <c r="G658" s="37"/>
      <c r="H658" s="47"/>
      <c r="I658" s="58"/>
      <c r="J658" s="60"/>
      <c r="K658" s="58"/>
      <c r="L658" s="37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37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37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18.75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37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37"/>
      <c r="G668" s="37"/>
      <c r="H668" s="47"/>
      <c r="I668" s="58"/>
      <c r="J668" s="60"/>
      <c r="K668" s="58"/>
      <c r="L668" s="37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37"/>
      <c r="G670" s="37"/>
      <c r="H670" s="47"/>
      <c r="I670" s="58"/>
      <c r="J670" s="60"/>
      <c r="K670" s="58"/>
      <c r="L670" s="37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37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37"/>
      <c r="G673" s="37"/>
      <c r="H673" s="47"/>
      <c r="I673" s="58"/>
      <c r="J673" s="60"/>
      <c r="K673" s="58"/>
      <c r="L673" s="37"/>
      <c r="M673" s="61"/>
      <c r="N673" s="56"/>
      <c r="O673" s="37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37"/>
      <c r="M674" s="61"/>
      <c r="N674" s="56"/>
      <c r="O674" s="37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48"/>
      <c r="S676" s="49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37"/>
      <c r="G678" s="37"/>
      <c r="H678" s="47"/>
      <c r="I678" s="58"/>
      <c r="J678" s="60"/>
      <c r="K678" s="58"/>
      <c r="L678" s="37"/>
      <c r="M678" s="61"/>
      <c r="N678" s="56"/>
      <c r="O678" s="37"/>
      <c r="P678" s="55"/>
      <c r="Q678" s="62"/>
      <c r="R678" s="48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48"/>
      <c r="S679" s="64"/>
      <c r="T679" s="65"/>
      <c r="U679" s="65"/>
      <c r="V679" s="66"/>
      <c r="W679" s="45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37"/>
      <c r="G681" s="37"/>
      <c r="H681" s="47"/>
      <c r="I681" s="58"/>
      <c r="J681" s="60"/>
      <c r="K681" s="58"/>
      <c r="L681" s="37"/>
      <c r="M681" s="61"/>
      <c r="N681" s="56"/>
      <c r="O681" s="37"/>
      <c r="P681" s="55"/>
      <c r="Q681" s="62"/>
      <c r="R681" s="48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37"/>
      <c r="M682" s="61"/>
      <c r="N682" s="56"/>
      <c r="O682" s="37"/>
      <c r="P682" s="55"/>
      <c r="Q682" s="62"/>
      <c r="R682" s="48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37"/>
      <c r="M684" s="61"/>
      <c r="N684" s="56"/>
      <c r="O684" s="37"/>
      <c r="P684" s="55"/>
      <c r="Q684" s="62"/>
      <c r="R684" s="48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37"/>
      <c r="G686" s="37"/>
      <c r="H686" s="47"/>
      <c r="I686" s="58"/>
      <c r="J686" s="60"/>
      <c r="K686" s="58"/>
      <c r="L686" s="37"/>
      <c r="M686" s="61"/>
      <c r="N686" s="56"/>
      <c r="O686" s="37"/>
      <c r="P686" s="55"/>
      <c r="Q686" s="62"/>
      <c r="R686" s="48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37"/>
      <c r="M689" s="61"/>
      <c r="N689" s="56"/>
      <c r="O689" s="37"/>
      <c r="P689" s="55"/>
      <c r="Q689" s="62"/>
      <c r="R689" s="48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37"/>
      <c r="M690" s="61"/>
      <c r="N690" s="56"/>
      <c r="O690" s="37"/>
      <c r="P690" s="55"/>
      <c r="Q690" s="62"/>
      <c r="R690" s="48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45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37"/>
      <c r="G696" s="37"/>
      <c r="H696" s="47"/>
      <c r="I696" s="58"/>
      <c r="J696" s="39"/>
      <c r="K696" s="58"/>
      <c r="L696" s="37"/>
      <c r="M696" s="61"/>
      <c r="N696" s="56"/>
      <c r="O696" s="37"/>
      <c r="P696" s="55"/>
      <c r="Q696" s="62"/>
      <c r="R696" s="48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37"/>
      <c r="G698" s="37"/>
      <c r="H698" s="47"/>
      <c r="I698" s="58"/>
      <c r="J698" s="60"/>
      <c r="K698" s="58"/>
      <c r="L698" s="37"/>
      <c r="M698" s="61"/>
      <c r="N698" s="56"/>
      <c r="O698" s="37"/>
      <c r="P698" s="55"/>
      <c r="Q698" s="62"/>
      <c r="R698" s="48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37"/>
      <c r="M699" s="61"/>
      <c r="N699" s="56"/>
      <c r="O699" s="37"/>
      <c r="P699" s="55"/>
      <c r="Q699" s="62"/>
      <c r="R699" s="48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37"/>
      <c r="G701" s="37"/>
      <c r="H701" s="47"/>
      <c r="I701" s="58"/>
      <c r="J701" s="60"/>
      <c r="K701" s="58"/>
      <c r="L701" s="37"/>
      <c r="M701" s="61"/>
      <c r="N701" s="56"/>
      <c r="O701" s="37"/>
      <c r="P701" s="55"/>
      <c r="Q701" s="62"/>
      <c r="R701" s="63"/>
      <c r="S701" s="64"/>
      <c r="T701" s="65"/>
      <c r="U701" s="65"/>
      <c r="V701" s="66"/>
      <c r="W701" s="45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37"/>
      <c r="G702" s="37"/>
      <c r="H702" s="47"/>
      <c r="I702" s="58"/>
      <c r="J702" s="60"/>
      <c r="K702" s="58"/>
      <c r="L702" s="37"/>
      <c r="M702" s="61"/>
      <c r="N702" s="56"/>
      <c r="O702" s="37"/>
      <c r="P702" s="55"/>
      <c r="Q702" s="62"/>
      <c r="R702" s="63"/>
      <c r="S702" s="64"/>
      <c r="T702" s="65"/>
      <c r="U702" s="65"/>
      <c r="V702" s="66"/>
      <c r="W702" s="45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37"/>
      <c r="M703" s="61"/>
      <c r="N703" s="56"/>
      <c r="O703" s="37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Row],[SUPPLIER_H]]="","",AM701),MONTH(NOTA[[#This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37"/>
      <c r="M704" s="61"/>
      <c r="N704" s="56"/>
      <c r="O704" s="37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37"/>
      <c r="H706" s="47"/>
      <c r="I706" s="58"/>
      <c r="J706" s="60"/>
      <c r="K706" s="58"/>
      <c r="L706" s="37"/>
      <c r="M706" s="61"/>
      <c r="N706" s="56"/>
      <c r="O706" s="37"/>
      <c r="P706" s="55"/>
      <c r="Q706" s="62"/>
      <c r="R706" s="48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37"/>
      <c r="M707" s="61"/>
      <c r="N707" s="56"/>
      <c r="O707" s="37"/>
      <c r="P707" s="55"/>
      <c r="Q707" s="62"/>
      <c r="R707" s="48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37"/>
      <c r="G709" s="37"/>
      <c r="H709" s="47"/>
      <c r="I709" s="58"/>
      <c r="J709" s="60"/>
      <c r="K709" s="58"/>
      <c r="L709" s="37"/>
      <c r="M709" s="61"/>
      <c r="N709" s="56"/>
      <c r="O709" s="37"/>
      <c r="P709" s="55"/>
      <c r="Q709" s="62"/>
      <c r="R709" s="48"/>
      <c r="S709" s="64"/>
      <c r="T709" s="65"/>
      <c r="U709" s="65"/>
      <c r="V709" s="66"/>
      <c r="W709" s="45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37"/>
      <c r="M710" s="61"/>
      <c r="N710" s="56"/>
      <c r="O710" s="37"/>
      <c r="P710" s="55"/>
      <c r="Q710" s="62"/>
      <c r="R710" s="48"/>
      <c r="S710" s="64"/>
      <c r="T710" s="65"/>
      <c r="U710" s="65"/>
      <c r="V710" s="66"/>
      <c r="W710" s="45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45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37"/>
      <c r="G713" s="37"/>
      <c r="H713" s="47"/>
      <c r="I713" s="58"/>
      <c r="J713" s="60"/>
      <c r="K713" s="58"/>
      <c r="L713" s="37"/>
      <c r="M713" s="61"/>
      <c r="N713" s="56"/>
      <c r="O713" s="37"/>
      <c r="P713" s="55"/>
      <c r="Q713" s="62"/>
      <c r="R713" s="48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37"/>
      <c r="M716" s="61"/>
      <c r="N716" s="56"/>
      <c r="O716" s="37"/>
      <c r="P716" s="55"/>
      <c r="Q716" s="62"/>
      <c r="R716" s="48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37"/>
      <c r="M717" s="61"/>
      <c r="N717" s="56"/>
      <c r="O717" s="37"/>
      <c r="P717" s="55"/>
      <c r="Q717" s="62"/>
      <c r="R717" s="48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37"/>
      <c r="G724" s="37"/>
      <c r="H724" s="47"/>
      <c r="I724" s="58"/>
      <c r="J724" s="60"/>
      <c r="K724" s="58"/>
      <c r="L724" s="37"/>
      <c r="M724" s="61"/>
      <c r="N724" s="56"/>
      <c r="O724" s="37"/>
      <c r="P724" s="55"/>
      <c r="Q724" s="62"/>
      <c r="R724" s="48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37"/>
      <c r="G726" s="37"/>
      <c r="H726" s="47"/>
      <c r="I726" s="58"/>
      <c r="J726" s="60"/>
      <c r="K726" s="58"/>
      <c r="L726" s="37"/>
      <c r="M726" s="61"/>
      <c r="N726" s="56"/>
      <c r="O726" s="37"/>
      <c r="P726" s="55"/>
      <c r="Q726" s="62"/>
      <c r="R726" s="48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37"/>
      <c r="M727" s="61"/>
      <c r="N727" s="56"/>
      <c r="O727" s="37"/>
      <c r="P727" s="55"/>
      <c r="Q727" s="62"/>
      <c r="R727" s="48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37"/>
      <c r="M728" s="61"/>
      <c r="N728" s="56"/>
      <c r="O728" s="37"/>
      <c r="P728" s="55"/>
      <c r="Q728" s="62"/>
      <c r="R728" s="48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46"/>
      <c r="F730" s="37"/>
      <c r="G730" s="37"/>
      <c r="H730" s="47"/>
      <c r="I730" s="58"/>
      <c r="J730" s="60"/>
      <c r="K730" s="58"/>
      <c r="L730" s="37"/>
      <c r="M730" s="61"/>
      <c r="N730" s="56"/>
      <c r="O730" s="37"/>
      <c r="P730" s="55"/>
      <c r="Q730" s="62"/>
      <c r="R730" s="48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37"/>
      <c r="M733" s="61"/>
      <c r="N733" s="56"/>
      <c r="O733" s="37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37"/>
      <c r="G735" s="37"/>
      <c r="H735" s="47"/>
      <c r="I735" s="58"/>
      <c r="J735" s="60"/>
      <c r="K735" s="58"/>
      <c r="L735" s="37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37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37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37"/>
      <c r="G740" s="37"/>
      <c r="H740" s="47"/>
      <c r="I740" s="58"/>
      <c r="J740" s="60"/>
      <c r="K740" s="58"/>
      <c r="L740" s="37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37"/>
      <c r="G743" s="37"/>
      <c r="H743" s="59"/>
      <c r="I743" s="37"/>
      <c r="J743" s="60"/>
      <c r="K743" s="37"/>
      <c r="L743" s="37"/>
      <c r="M743" s="61"/>
      <c r="N743" s="56"/>
      <c r="O743" s="37"/>
      <c r="P743" s="55"/>
      <c r="Q743" s="62"/>
      <c r="R743" s="48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37"/>
      <c r="M744" s="61"/>
      <c r="N744" s="56"/>
      <c r="O744" s="37"/>
      <c r="P744" s="55"/>
      <c r="Q744" s="62"/>
      <c r="R744" s="48"/>
      <c r="S744" s="64"/>
      <c r="T744" s="65"/>
      <c r="U744" s="65"/>
      <c r="V744" s="66"/>
      <c r="W744" s="45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37"/>
      <c r="G746" s="37"/>
      <c r="H746" s="47"/>
      <c r="I746" s="58"/>
      <c r="J746" s="60"/>
      <c r="K746" s="58"/>
      <c r="L746" s="37"/>
      <c r="M746" s="61"/>
      <c r="N746" s="56"/>
      <c r="O746" s="37"/>
      <c r="P746" s="55"/>
      <c r="Q746" s="62"/>
      <c r="R746" s="48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37"/>
      <c r="M747" s="61"/>
      <c r="N747" s="56"/>
      <c r="O747" s="37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37"/>
      <c r="G749" s="37"/>
      <c r="H749" s="47"/>
      <c r="I749" s="58"/>
      <c r="J749" s="60"/>
      <c r="K749" s="58"/>
      <c r="L749" s="37"/>
      <c r="M749" s="61"/>
      <c r="N749" s="56"/>
      <c r="O749" s="37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37"/>
      <c r="M750" s="61"/>
      <c r="N750" s="56"/>
      <c r="O750" s="37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37"/>
      <c r="M751" s="61"/>
      <c r="N751" s="56"/>
      <c r="O751" s="37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37"/>
      <c r="M752" s="61"/>
      <c r="N752" s="56"/>
      <c r="O752" s="37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37"/>
      <c r="G754" s="37"/>
      <c r="H754" s="47"/>
      <c r="I754" s="58"/>
      <c r="J754" s="60"/>
      <c r="K754" s="58"/>
      <c r="L754" s="37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37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37"/>
      <c r="G758" s="37"/>
      <c r="H758" s="47"/>
      <c r="I758" s="58"/>
      <c r="J758" s="60"/>
      <c r="K758" s="58"/>
      <c r="L758" s="37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37"/>
      <c r="G761" s="37"/>
      <c r="H761" s="47"/>
      <c r="I761" s="58"/>
      <c r="J761" s="60"/>
      <c r="K761" s="58"/>
      <c r="L761" s="37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37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37"/>
      <c r="G764" s="37"/>
      <c r="H764" s="47"/>
      <c r="I764" s="58"/>
      <c r="J764" s="60"/>
      <c r="K764" s="58"/>
      <c r="L764" s="37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37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37"/>
      <c r="G767" s="37"/>
      <c r="H767" s="47"/>
      <c r="I767" s="58"/>
      <c r="J767" s="60"/>
      <c r="K767" s="58"/>
      <c r="L767" s="37"/>
      <c r="M767" s="61"/>
      <c r="N767" s="56"/>
      <c r="O767" s="37"/>
      <c r="P767" s="55"/>
      <c r="Q767" s="62"/>
      <c r="R767" s="48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8" t="str">
        <f>IF(NOTA[[#This Row],[ID_P]]="","",MATCH(NOTA[[#This Row],[ID_P]],[1]!B_MSK[N_ID],0))</f>
        <v/>
      </c>
      <c r="D768" s="38" t="str">
        <f ca="1">IF(NOTA[[#This Row],[NAMA BARANG]]="","",INDEX(NOTA[ID],MATCH(,INDIRECT(ADDRESS(ROW(NOTA[ID]),COLUMN(NOTA[ID]))&amp;":"&amp;ADDRESS(ROW(),COLUMN(NOTA[ID]))),-1)))</f>
        <v/>
      </c>
      <c r="E768" s="46"/>
      <c r="F768" s="37"/>
      <c r="G768" s="37"/>
      <c r="H768" s="47"/>
      <c r="I768" s="37"/>
      <c r="J768" s="39"/>
      <c r="K768" s="37"/>
      <c r="L768" s="37"/>
      <c r="M768" s="40"/>
      <c r="O768" s="37"/>
      <c r="P768" s="41"/>
      <c r="Q768" s="42"/>
      <c r="R768" s="48"/>
      <c r="S768" s="49"/>
      <c r="T768" s="44"/>
      <c r="U768" s="44"/>
      <c r="V768" s="50"/>
      <c r="W768" s="45"/>
      <c r="X768" s="50" t="str">
        <f>IF(NOTA[[#This Row],[HARGA/ CTN]]="",NOTA[[#This Row],[JUMLAH_H]],NOTA[[#This Row],[HARGA/ CTN]]*IF(NOTA[[#This Row],[C]]="",0,NOTA[[#This Row],[C]]))</f>
        <v/>
      </c>
      <c r="Y768" s="50" t="str">
        <f>IF(NOTA[[#This Row],[JUMLAH]]="","",NOTA[[#This Row],[JUMLAH]]*NOTA[[#This Row],[DISC 1]])</f>
        <v/>
      </c>
      <c r="Z768" s="50" t="str">
        <f>IF(NOTA[[#This Row],[JUMLAH]]="","",(NOTA[[#This Row],[JUMLAH]]-NOTA[[#This Row],[DISC 1-]])*NOTA[[#This Row],[DISC 2]])</f>
        <v/>
      </c>
      <c r="AA768" s="50" t="str">
        <f>IF(NOTA[[#This Row],[JUMLAH]]="","",(NOTA[[#This Row],[JUMLAH]]-NOTA[[#This Row],[DISC 1-]]-NOTA[[#This Row],[DISC 2-]])*NOTA[[#This Row],[DISC 3]])</f>
        <v/>
      </c>
      <c r="AB768" s="50" t="str">
        <f>IF(NOTA[[#This Row],[JUMLAH]]="","",NOTA[[#This Row],[DISC 1-]]+NOTA[[#This Row],[DISC 2-]]+NOTA[[#This Row],[DISC 3-]])</f>
        <v/>
      </c>
      <c r="AC768" s="50" t="str">
        <f>IF(NOTA[[#This Row],[JUMLAH]]="","",NOTA[[#This Row],[JUMLAH]]-NOTA[[#This Row],[DISC]])</f>
        <v/>
      </c>
      <c r="AD768" s="50"/>
      <c r="AE7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50" t="str">
        <f>IF(OR(NOTA[[#This Row],[QTY]]="",NOTA[[#This Row],[HARGA SATUAN]]="",),"",NOTA[[#This Row],[QTY]]*NOTA[[#This Row],[HARGA SATUAN]])</f>
        <v/>
      </c>
      <c r="AI768" s="39" t="str">
        <f ca="1">IF(NOTA[ID_H]="","",INDEX(NOTA[TANGGAL],MATCH(,INDIRECT(ADDRESS(ROW(NOTA[TANGGAL]),COLUMN(NOTA[TANGGAL]))&amp;":"&amp;ADDRESS(ROW(),COLUMN(NOTA[TANGGAL]))),-1)))</f>
        <v/>
      </c>
      <c r="AJ768" s="41" t="str">
        <f ca="1">IF(NOTA[[#This Row],[NAMA BARANG]]="","",INDEX(NOTA[SUPPLIER],MATCH(,INDIRECT(ADDRESS(ROW(NOTA[ID]),COLUMN(NOTA[ID]))&amp;":"&amp;ADDRESS(ROW(),COLUMN(NOTA[ID]))),-1)))</f>
        <v/>
      </c>
      <c r="AK768" s="41" t="str">
        <f ca="1">IF(NOTA[[#This Row],[ID_H]]="","",IF(NOTA[[#This Row],[FAKTUR]]="",INDIRECT(ADDRESS(ROW()-1,COLUMN())),NOTA[[#This Row],[FAKTUR]]))</f>
        <v/>
      </c>
      <c r="AL768" s="38" t="str">
        <f ca="1">IF(NOTA[[#This Row],[ID]]="","",COUNTIF(NOTA[ID_H],NOTA[[#This Row],[ID_H]]))</f>
        <v/>
      </c>
      <c r="AM768" s="38" t="str">
        <f ca="1">IF(NOTA[[#This Row],[TGL.NOTA]]="",IF(NOTA[[#This Row],[SUPPLIER_H]]="","",AM767),MONTH(NOTA[[#This Row],[TGL.NOTA]]))</f>
        <v/>
      </c>
      <c r="AN768" s="38" t="str">
        <f>LOWER(SUBSTITUTE(SUBSTITUTE(SUBSTITUTE(SUBSTITUTE(SUBSTITUTE(SUBSTITUTE(SUBSTITUTE(SUBSTITUTE(SUBSTITUTE(NOTA[NAMA BARANG]," ",),".",""),"-",""),"(",""),")",""),",",""),"/",""),"""",""),"+",""))</f>
        <v/>
      </c>
      <c r="AO7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38" t="str">
        <f>IF(NOTA[[#This Row],[CONCAT4]]="","",_xlfn.IFNA(MATCH(NOTA[[#This Row],[CONCAT4]],[2]!RAW[CONCAT_H],0),FALSE))</f>
        <v/>
      </c>
      <c r="AS768" s="38" t="str">
        <f>IF(NOTA[[#This Row],[CONCAT1]]="","",MATCH(NOTA[[#This Row],[CONCAT1]],[3]!db[NB NOTA_C],0))</f>
        <v/>
      </c>
      <c r="AT768" s="38" t="str">
        <f>IF(NOTA[[#This Row],[QTY/ CTN]]="","",TRUE)</f>
        <v/>
      </c>
      <c r="AU768" s="38" t="str">
        <f ca="1">IF(NOTA[[#This Row],[ID_H]]="","",IF(NOTA[[#This Row],[Column3]]=TRUE,NOTA[[#This Row],[QTY/ CTN]],INDEX([3]!db[QTY/ CTN],NOTA[[#This Row],[//DB]])))</f>
        <v/>
      </c>
      <c r="AV7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38" t="str">
        <f ca="1">IF(NOTA[[#This Row],[ID_H]]="","",MATCH(NOTA[[#This Row],[NB NOTA_C_QTY]],[4]!db[NB NOTA_C_QTY+F],0))</f>
        <v/>
      </c>
      <c r="AX768" s="53" t="str">
        <f ca="1">IF(NOTA[[#This Row],[NB NOTA_C_QTY]]="","",ROW()-2)</f>
        <v/>
      </c>
    </row>
    <row r="769" spans="1:50" s="38" customFormat="1" ht="20.100000000000001" customHeight="1" x14ac:dyDescent="0.25">
      <c r="A7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8" t="str">
        <f>IF(NOTA[[#This Row],[ID_P]]="","",MATCH(NOTA[[#This Row],[ID_P]],[1]!B_MSK[N_ID],0))</f>
        <v/>
      </c>
      <c r="D769" s="38" t="str">
        <f ca="1">IF(NOTA[[#This Row],[NAMA BARANG]]="","",INDEX(NOTA[ID],MATCH(,INDIRECT(ADDRESS(ROW(NOTA[ID]),COLUMN(NOTA[ID]))&amp;":"&amp;ADDRESS(ROW(),COLUMN(NOTA[ID]))),-1)))</f>
        <v/>
      </c>
      <c r="E769" s="46"/>
      <c r="F769" s="37"/>
      <c r="G769" s="37"/>
      <c r="H769" s="47"/>
      <c r="I769" s="37"/>
      <c r="J769" s="39"/>
      <c r="K769" s="37"/>
      <c r="L769" s="37"/>
      <c r="M769" s="40"/>
      <c r="O769" s="37"/>
      <c r="P769" s="41"/>
      <c r="Q769" s="42"/>
      <c r="R769" s="48"/>
      <c r="S769" s="49"/>
      <c r="T769" s="44"/>
      <c r="U769" s="44"/>
      <c r="V769" s="50"/>
      <c r="W769" s="45"/>
      <c r="X769" s="50" t="str">
        <f>IF(NOTA[[#This Row],[HARGA/ CTN]]="",NOTA[[#This Row],[JUMLAH_H]],NOTA[[#This Row],[HARGA/ CTN]]*IF(NOTA[[#This Row],[C]]="",0,NOTA[[#This Row],[C]]))</f>
        <v/>
      </c>
      <c r="Y769" s="50" t="str">
        <f>IF(NOTA[[#This Row],[JUMLAH]]="","",NOTA[[#This Row],[JUMLAH]]*NOTA[[#This Row],[DISC 1]])</f>
        <v/>
      </c>
      <c r="Z769" s="50" t="str">
        <f>IF(NOTA[[#This Row],[JUMLAH]]="","",(NOTA[[#This Row],[JUMLAH]]-NOTA[[#This Row],[DISC 1-]])*NOTA[[#This Row],[DISC 2]])</f>
        <v/>
      </c>
      <c r="AA769" s="50" t="str">
        <f>IF(NOTA[[#This Row],[JUMLAH]]="","",(NOTA[[#This Row],[JUMLAH]]-NOTA[[#This Row],[DISC 1-]]-NOTA[[#This Row],[DISC 2-]])*NOTA[[#This Row],[DISC 3]])</f>
        <v/>
      </c>
      <c r="AB769" s="50" t="str">
        <f>IF(NOTA[[#This Row],[JUMLAH]]="","",NOTA[[#This Row],[DISC 1-]]+NOTA[[#This Row],[DISC 2-]]+NOTA[[#This Row],[DISC 3-]])</f>
        <v/>
      </c>
      <c r="AC769" s="50" t="str">
        <f>IF(NOTA[[#This Row],[JUMLAH]]="","",NOTA[[#This Row],[JUMLAH]]-NOTA[[#This Row],[DISC]])</f>
        <v/>
      </c>
      <c r="AD769" s="50"/>
      <c r="AE7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50" t="str">
        <f>IF(OR(NOTA[[#This Row],[QTY]]="",NOTA[[#This Row],[HARGA SATUAN]]="",),"",NOTA[[#This Row],[QTY]]*NOTA[[#This Row],[HARGA SATUAN]])</f>
        <v/>
      </c>
      <c r="AI769" s="39" t="str">
        <f ca="1">IF(NOTA[ID_H]="","",INDEX(NOTA[TANGGAL],MATCH(,INDIRECT(ADDRESS(ROW(NOTA[TANGGAL]),COLUMN(NOTA[TANGGAL]))&amp;":"&amp;ADDRESS(ROW(),COLUMN(NOTA[TANGGAL]))),-1)))</f>
        <v/>
      </c>
      <c r="AJ769" s="41" t="str">
        <f ca="1">IF(NOTA[[#This Row],[NAMA BARANG]]="","",INDEX(NOTA[SUPPLIER],MATCH(,INDIRECT(ADDRESS(ROW(NOTA[ID]),COLUMN(NOTA[ID]))&amp;":"&amp;ADDRESS(ROW(),COLUMN(NOTA[ID]))),-1)))</f>
        <v/>
      </c>
      <c r="AK769" s="41" t="str">
        <f ca="1">IF(NOTA[[#This Row],[ID_H]]="","",IF(NOTA[[#This Row],[FAKTUR]]="",INDIRECT(ADDRESS(ROW()-1,COLUMN())),NOTA[[#This Row],[FAKTUR]]))</f>
        <v/>
      </c>
      <c r="AL769" s="38" t="str">
        <f ca="1">IF(NOTA[[#This Row],[ID]]="","",COUNTIF(NOTA[ID_H],NOTA[[#This Row],[ID_H]]))</f>
        <v/>
      </c>
      <c r="AM769" s="38" t="str">
        <f ca="1">IF(NOTA[[#This Row],[TGL.NOTA]]="",IF(NOTA[[#This Row],[SUPPLIER_H]]="","",AM768),MONTH(NOTA[[#This Row],[TGL.NOTA]]))</f>
        <v/>
      </c>
      <c r="AN769" s="38" t="str">
        <f>LOWER(SUBSTITUTE(SUBSTITUTE(SUBSTITUTE(SUBSTITUTE(SUBSTITUTE(SUBSTITUTE(SUBSTITUTE(SUBSTITUTE(SUBSTITUTE(NOTA[NAMA BARANG]," ",),".",""),"-",""),"(",""),")",""),",",""),"/",""),"""",""),"+",""))</f>
        <v/>
      </c>
      <c r="AO7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38" t="str">
        <f>IF(NOTA[[#This Row],[CONCAT4]]="","",_xlfn.IFNA(MATCH(NOTA[[#This Row],[CONCAT4]],[2]!RAW[CONCAT_H],0),FALSE))</f>
        <v/>
      </c>
      <c r="AS769" s="38" t="str">
        <f>IF(NOTA[[#This Row],[CONCAT1]]="","",MATCH(NOTA[[#This Row],[CONCAT1]],[3]!db[NB NOTA_C],0))</f>
        <v/>
      </c>
      <c r="AT769" s="38" t="str">
        <f>IF(NOTA[[#This Row],[QTY/ CTN]]="","",TRUE)</f>
        <v/>
      </c>
      <c r="AU769" s="38" t="str">
        <f ca="1">IF(NOTA[[#This Row],[ID_H]]="","",IF(NOTA[[#This Row],[Column3]]=TRUE,NOTA[[#This Row],[QTY/ CTN]],INDEX([3]!db[QTY/ CTN],NOTA[[#This Row],[//DB]])))</f>
        <v/>
      </c>
      <c r="AV7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38" t="str">
        <f ca="1">IF(NOTA[[#This Row],[ID_H]]="","",MATCH(NOTA[[#This Row],[NB NOTA_C_QTY]],[4]!db[NB NOTA_C_QTY+F],0))</f>
        <v/>
      </c>
      <c r="AX769" s="53" t="str">
        <f ca="1">IF(NOTA[[#This Row],[NB NOTA_C_QTY]]="","",ROW()-2)</f>
        <v/>
      </c>
    </row>
    <row r="770" spans="1:50" s="38" customFormat="1" ht="20.100000000000001" customHeight="1" x14ac:dyDescent="0.25">
      <c r="A7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8" t="str">
        <f>IF(NOTA[[#This Row],[ID_P]]="","",MATCH(NOTA[[#This Row],[ID_P]],[1]!B_MSK[N_ID],0))</f>
        <v/>
      </c>
      <c r="D770" s="38" t="str">
        <f ca="1">IF(NOTA[[#This Row],[NAMA BARANG]]="","",INDEX(NOTA[ID],MATCH(,INDIRECT(ADDRESS(ROW(NOTA[ID]),COLUMN(NOTA[ID]))&amp;":"&amp;ADDRESS(ROW(),COLUMN(NOTA[ID]))),-1)))</f>
        <v/>
      </c>
      <c r="E770" s="46"/>
      <c r="F770" s="37"/>
      <c r="G770" s="37"/>
      <c r="H770" s="47"/>
      <c r="I770" s="37"/>
      <c r="J770" s="39"/>
      <c r="K770" s="37"/>
      <c r="L770" s="37"/>
      <c r="M770" s="40"/>
      <c r="O770" s="37"/>
      <c r="P770" s="41"/>
      <c r="Q770" s="42"/>
      <c r="R770" s="48"/>
      <c r="S770" s="49"/>
      <c r="T770" s="44"/>
      <c r="U770" s="44"/>
      <c r="V770" s="50"/>
      <c r="W770" s="45"/>
      <c r="X770" s="50" t="str">
        <f>IF(NOTA[[#This Row],[HARGA/ CTN]]="",NOTA[[#This Row],[JUMLAH_H]],NOTA[[#This Row],[HARGA/ CTN]]*IF(NOTA[[#This Row],[C]]="",0,NOTA[[#This Row],[C]]))</f>
        <v/>
      </c>
      <c r="Y770" s="50" t="str">
        <f>IF(NOTA[[#This Row],[JUMLAH]]="","",NOTA[[#This Row],[JUMLAH]]*NOTA[[#This Row],[DISC 1]])</f>
        <v/>
      </c>
      <c r="Z770" s="50" t="str">
        <f>IF(NOTA[[#This Row],[JUMLAH]]="","",(NOTA[[#This Row],[JUMLAH]]-NOTA[[#This Row],[DISC 1-]])*NOTA[[#This Row],[DISC 2]])</f>
        <v/>
      </c>
      <c r="AA770" s="50" t="str">
        <f>IF(NOTA[[#This Row],[JUMLAH]]="","",(NOTA[[#This Row],[JUMLAH]]-NOTA[[#This Row],[DISC 1-]]-NOTA[[#This Row],[DISC 2-]])*NOTA[[#This Row],[DISC 3]])</f>
        <v/>
      </c>
      <c r="AB770" s="50" t="str">
        <f>IF(NOTA[[#This Row],[JUMLAH]]="","",NOTA[[#This Row],[DISC 1-]]+NOTA[[#This Row],[DISC 2-]]+NOTA[[#This Row],[DISC 3-]])</f>
        <v/>
      </c>
      <c r="AC770" s="50" t="str">
        <f>IF(NOTA[[#This Row],[JUMLAH]]="","",NOTA[[#This Row],[JUMLAH]]-NOTA[[#This Row],[DISC]])</f>
        <v/>
      </c>
      <c r="AD770" s="50"/>
      <c r="AE7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50" t="str">
        <f>IF(OR(NOTA[[#This Row],[QTY]]="",NOTA[[#This Row],[HARGA SATUAN]]="",),"",NOTA[[#This Row],[QTY]]*NOTA[[#This Row],[HARGA SATUAN]])</f>
        <v/>
      </c>
      <c r="AI770" s="39" t="str">
        <f ca="1">IF(NOTA[ID_H]="","",INDEX(NOTA[TANGGAL],MATCH(,INDIRECT(ADDRESS(ROW(NOTA[TANGGAL]),COLUMN(NOTA[TANGGAL]))&amp;":"&amp;ADDRESS(ROW(),COLUMN(NOTA[TANGGAL]))),-1)))</f>
        <v/>
      </c>
      <c r="AJ770" s="41" t="str">
        <f ca="1">IF(NOTA[[#This Row],[NAMA BARANG]]="","",INDEX(NOTA[SUPPLIER],MATCH(,INDIRECT(ADDRESS(ROW(NOTA[ID]),COLUMN(NOTA[ID]))&amp;":"&amp;ADDRESS(ROW(),COLUMN(NOTA[ID]))),-1)))</f>
        <v/>
      </c>
      <c r="AK770" s="41" t="str">
        <f ca="1">IF(NOTA[[#This Row],[ID_H]]="","",IF(NOTA[[#This Row],[FAKTUR]]="",INDIRECT(ADDRESS(ROW()-1,COLUMN())),NOTA[[#This Row],[FAKTUR]]))</f>
        <v/>
      </c>
      <c r="AL770" s="38" t="str">
        <f ca="1">IF(NOTA[[#This Row],[ID]]="","",COUNTIF(NOTA[ID_H],NOTA[[#This Row],[ID_H]]))</f>
        <v/>
      </c>
      <c r="AM770" s="38" t="str">
        <f ca="1">IF(NOTA[[#This Row],[TGL.NOTA]]="",IF(NOTA[[#This Row],[SUPPLIER_H]]="","",AM769),MONTH(NOTA[[#This Row],[TGL.NOTA]]))</f>
        <v/>
      </c>
      <c r="AN770" s="38" t="str">
        <f>LOWER(SUBSTITUTE(SUBSTITUTE(SUBSTITUTE(SUBSTITUTE(SUBSTITUTE(SUBSTITUTE(SUBSTITUTE(SUBSTITUTE(SUBSTITUTE(NOTA[NAMA BARANG]," ",),".",""),"-",""),"(",""),")",""),",",""),"/",""),"""",""),"+",""))</f>
        <v/>
      </c>
      <c r="AO7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38" t="str">
        <f>IF(NOTA[[#This Row],[CONCAT4]]="","",_xlfn.IFNA(MATCH(NOTA[[#This Row],[CONCAT4]],[2]!RAW[CONCAT_H],0),FALSE))</f>
        <v/>
      </c>
      <c r="AS770" s="38" t="str">
        <f>IF(NOTA[[#This Row],[CONCAT1]]="","",MATCH(NOTA[[#This Row],[CONCAT1]],[3]!db[NB NOTA_C],0))</f>
        <v/>
      </c>
      <c r="AT770" s="38" t="str">
        <f>IF(NOTA[[#This Row],[QTY/ CTN]]="","",TRUE)</f>
        <v/>
      </c>
      <c r="AU770" s="38" t="str">
        <f ca="1">IF(NOTA[[#This Row],[ID_H]]="","",IF(NOTA[[#This Row],[Column3]]=TRUE,NOTA[[#This Row],[QTY/ CTN]],INDEX([3]!db[QTY/ CTN],NOTA[[#This Row],[//DB]])))</f>
        <v/>
      </c>
      <c r="AV7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38" t="str">
        <f ca="1">IF(NOTA[[#This Row],[ID_H]]="","",MATCH(NOTA[[#This Row],[NB NOTA_C_QTY]],[4]!db[NB NOTA_C_QTY+F],0))</f>
        <v/>
      </c>
      <c r="AX770" s="53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Row],[SUPPLIER_H]]="","",AM767),MONTH(NOTA[[#This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37"/>
      <c r="G772" s="37"/>
      <c r="H772" s="47"/>
      <c r="I772" s="58"/>
      <c r="J772" s="60"/>
      <c r="K772" s="58"/>
      <c r="L772" s="37"/>
      <c r="M772" s="61"/>
      <c r="N772" s="56"/>
      <c r="O772" s="37"/>
      <c r="P772" s="55"/>
      <c r="Q772" s="62"/>
      <c r="R772" s="48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37"/>
      <c r="M773" s="61"/>
      <c r="N773" s="56"/>
      <c r="O773" s="37"/>
      <c r="P773" s="55"/>
      <c r="Q773" s="62"/>
      <c r="R773" s="48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37"/>
      <c r="G775" s="37"/>
      <c r="H775" s="47"/>
      <c r="I775" s="58"/>
      <c r="J775" s="60"/>
      <c r="K775" s="58"/>
      <c r="L775" s="37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37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37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37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37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37"/>
      <c r="G781" s="37"/>
      <c r="H781" s="47"/>
      <c r="I781" s="58"/>
      <c r="J781" s="60"/>
      <c r="K781" s="58"/>
      <c r="L781" s="37"/>
      <c r="M781" s="61"/>
      <c r="N781" s="56"/>
      <c r="O781" s="37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37"/>
      <c r="G783" s="37"/>
      <c r="H783" s="47"/>
      <c r="I783" s="58"/>
      <c r="J783" s="60"/>
      <c r="K783" s="58"/>
      <c r="L783" s="37"/>
      <c r="M783" s="61"/>
      <c r="N783" s="56"/>
      <c r="O783" s="37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37"/>
      <c r="G785" s="37"/>
      <c r="H785" s="47"/>
      <c r="I785" s="58"/>
      <c r="J785" s="60"/>
      <c r="K785" s="58"/>
      <c r="L785" s="37"/>
      <c r="M785" s="61"/>
      <c r="N785" s="56"/>
      <c r="O785" s="37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37"/>
      <c r="M786" s="61"/>
      <c r="N786" s="56"/>
      <c r="O786" s="37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37"/>
      <c r="M787" s="61"/>
      <c r="N787" s="56"/>
      <c r="O787" s="37"/>
      <c r="P787" s="55"/>
      <c r="Q787" s="62"/>
      <c r="R787" s="63"/>
      <c r="S787" s="64"/>
      <c r="T787" s="65"/>
      <c r="U787" s="65"/>
      <c r="V787" s="66"/>
      <c r="W787" s="45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37"/>
      <c r="M788" s="61"/>
      <c r="N788" s="56"/>
      <c r="O788" s="37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37"/>
      <c r="M789" s="61"/>
      <c r="N789" s="56"/>
      <c r="O789" s="37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37"/>
      <c r="G792" s="37"/>
      <c r="H792" s="47"/>
      <c r="I792" s="58"/>
      <c r="J792" s="60"/>
      <c r="K792" s="58"/>
      <c r="L792" s="37"/>
      <c r="M792" s="61"/>
      <c r="N792" s="56"/>
      <c r="O792" s="37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37"/>
      <c r="G796" s="37"/>
      <c r="H796" s="47"/>
      <c r="I796" s="58"/>
      <c r="J796" s="60"/>
      <c r="K796" s="58"/>
      <c r="L796" s="37"/>
      <c r="M796" s="61"/>
      <c r="N796" s="56"/>
      <c r="O796" s="37"/>
      <c r="P796" s="55"/>
      <c r="Q796" s="62"/>
      <c r="R796" s="48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37"/>
      <c r="G798" s="37"/>
      <c r="H798" s="47"/>
      <c r="I798" s="58"/>
      <c r="J798" s="60"/>
      <c r="K798" s="58"/>
      <c r="L798" s="37"/>
      <c r="M798" s="61"/>
      <c r="N798" s="56"/>
      <c r="O798" s="37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37"/>
      <c r="M799" s="61"/>
      <c r="N799" s="56"/>
      <c r="O799" s="37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37"/>
      <c r="M800" s="61"/>
      <c r="N800" s="56"/>
      <c r="O800" s="37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37"/>
      <c r="M801" s="61"/>
      <c r="N801" s="56"/>
      <c r="O801" s="37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37"/>
      <c r="M802" s="61"/>
      <c r="N802" s="56"/>
      <c r="O802" s="37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37"/>
      <c r="G811" s="37"/>
      <c r="H811" s="47"/>
      <c r="I811" s="58"/>
      <c r="J811" s="60"/>
      <c r="K811" s="58"/>
      <c r="L811" s="37"/>
      <c r="M811" s="61"/>
      <c r="N811" s="56"/>
      <c r="O811" s="37"/>
      <c r="P811" s="55"/>
      <c r="Q811" s="62"/>
      <c r="R811" s="48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37"/>
      <c r="M812" s="61"/>
      <c r="N812" s="56"/>
      <c r="O812" s="37"/>
      <c r="P812" s="55"/>
      <c r="Q812" s="62"/>
      <c r="R812" s="48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113"/>
      <c r="F814" s="114"/>
      <c r="G814" s="114"/>
      <c r="H814" s="115"/>
      <c r="I814" s="114"/>
      <c r="J814" s="116"/>
      <c r="K814" s="58"/>
      <c r="L814" s="37"/>
      <c r="M814" s="117"/>
      <c r="N814" s="118"/>
      <c r="O814" s="114"/>
      <c r="P814" s="119"/>
      <c r="Q814" s="120"/>
      <c r="R814" s="121"/>
      <c r="S814" s="122"/>
      <c r="T814" s="123"/>
      <c r="U814" s="123"/>
      <c r="V814" s="124"/>
      <c r="W814" s="125"/>
      <c r="X814" s="124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37"/>
      <c r="G816" s="37"/>
      <c r="H816" s="59"/>
      <c r="I816" s="58"/>
      <c r="J816" s="60"/>
      <c r="K816" s="58"/>
      <c r="L816" s="37"/>
      <c r="M816" s="61"/>
      <c r="N816" s="56"/>
      <c r="O816" s="37"/>
      <c r="P816" s="55"/>
      <c r="Q816" s="62"/>
      <c r="R816" s="48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37"/>
      <c r="M817" s="61"/>
      <c r="N817" s="56"/>
      <c r="O817" s="37"/>
      <c r="P817" s="55"/>
      <c r="Q817" s="62"/>
      <c r="R817" s="48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37"/>
      <c r="M818" s="61"/>
      <c r="N818" s="56"/>
      <c r="O818" s="37"/>
      <c r="P818" s="55"/>
      <c r="Q818" s="62"/>
      <c r="R818" s="48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113"/>
      <c r="F820" s="114"/>
      <c r="G820" s="114"/>
      <c r="H820" s="115"/>
      <c r="I820" s="114"/>
      <c r="J820" s="116"/>
      <c r="K820" s="58"/>
      <c r="L820" s="114"/>
      <c r="M820" s="117"/>
      <c r="N820" s="118"/>
      <c r="O820" s="114"/>
      <c r="P820" s="119"/>
      <c r="Q820" s="120"/>
      <c r="R820" s="121"/>
      <c r="S820" s="122"/>
      <c r="T820" s="123"/>
      <c r="U820" s="123"/>
      <c r="V820" s="124"/>
      <c r="W820" s="125"/>
      <c r="X820" s="124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113"/>
      <c r="F821" s="114"/>
      <c r="G821" s="114"/>
      <c r="H821" s="115"/>
      <c r="I821" s="114"/>
      <c r="J821" s="116"/>
      <c r="K821" s="58"/>
      <c r="L821" s="114"/>
      <c r="M821" s="117"/>
      <c r="N821" s="118"/>
      <c r="O821" s="114"/>
      <c r="P821" s="119"/>
      <c r="Q821" s="120"/>
      <c r="R821" s="121"/>
      <c r="S821" s="122"/>
      <c r="T821" s="123"/>
      <c r="U821" s="123"/>
      <c r="V821" s="124"/>
      <c r="W821" s="125"/>
      <c r="X821" s="124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113"/>
      <c r="F822" s="114"/>
      <c r="G822" s="114"/>
      <c r="H822" s="115"/>
      <c r="I822" s="114"/>
      <c r="J822" s="116"/>
      <c r="K822" s="58"/>
      <c r="L822" s="114"/>
      <c r="M822" s="117"/>
      <c r="N822" s="118"/>
      <c r="O822" s="114"/>
      <c r="P822" s="119"/>
      <c r="Q822" s="120"/>
      <c r="R822" s="121"/>
      <c r="S822" s="122"/>
      <c r="T822" s="123"/>
      <c r="U822" s="123"/>
      <c r="V822" s="124"/>
      <c r="W822" s="125"/>
      <c r="X822" s="124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113"/>
      <c r="F823" s="114"/>
      <c r="G823" s="114"/>
      <c r="H823" s="115"/>
      <c r="I823" s="114"/>
      <c r="J823" s="116"/>
      <c r="K823" s="58"/>
      <c r="L823" s="114"/>
      <c r="M823" s="117"/>
      <c r="N823" s="118"/>
      <c r="O823" s="114"/>
      <c r="P823" s="119"/>
      <c r="Q823" s="120"/>
      <c r="R823" s="121"/>
      <c r="S823" s="122"/>
      <c r="T823" s="123"/>
      <c r="U823" s="123"/>
      <c r="V823" s="124"/>
      <c r="W823" s="125"/>
      <c r="X823" s="124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113"/>
      <c r="F824" s="114"/>
      <c r="G824" s="114"/>
      <c r="H824" s="115"/>
      <c r="I824" s="114"/>
      <c r="J824" s="116"/>
      <c r="K824" s="58"/>
      <c r="L824" s="114"/>
      <c r="M824" s="117"/>
      <c r="N824" s="118"/>
      <c r="O824" s="114"/>
      <c r="P824" s="119"/>
      <c r="Q824" s="120"/>
      <c r="R824" s="121"/>
      <c r="S824" s="122"/>
      <c r="T824" s="123"/>
      <c r="U824" s="123"/>
      <c r="V824" s="124"/>
      <c r="W824" s="125"/>
      <c r="X824" s="124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3"/>
      <c r="F825" s="114"/>
      <c r="G825" s="114"/>
      <c r="H825" s="115"/>
      <c r="I825" s="114"/>
      <c r="J825" s="116"/>
      <c r="K825" s="58"/>
      <c r="L825" s="114"/>
      <c r="M825" s="117"/>
      <c r="N825" s="118"/>
      <c r="O825" s="114"/>
      <c r="P825" s="119"/>
      <c r="Q825" s="120"/>
      <c r="R825" s="121"/>
      <c r="S825" s="122"/>
      <c r="T825" s="123"/>
      <c r="U825" s="123"/>
      <c r="V825" s="124"/>
      <c r="W825" s="125"/>
      <c r="X825" s="124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3"/>
      <c r="F826" s="114"/>
      <c r="G826" s="114"/>
      <c r="H826" s="115"/>
      <c r="I826" s="114"/>
      <c r="J826" s="116"/>
      <c r="K826" s="58"/>
      <c r="L826" s="114"/>
      <c r="M826" s="117"/>
      <c r="N826" s="118"/>
      <c r="O826" s="114"/>
      <c r="P826" s="119"/>
      <c r="Q826" s="120"/>
      <c r="R826" s="121"/>
      <c r="S826" s="122"/>
      <c r="T826" s="123"/>
      <c r="U826" s="123"/>
      <c r="V826" s="124"/>
      <c r="W826" s="125"/>
      <c r="X826" s="124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3"/>
      <c r="F827" s="114"/>
      <c r="G827" s="114"/>
      <c r="H827" s="115"/>
      <c r="I827" s="114"/>
      <c r="J827" s="116"/>
      <c r="K827" s="58"/>
      <c r="L827" s="114"/>
      <c r="M827" s="117"/>
      <c r="N827" s="118"/>
      <c r="O827" s="114"/>
      <c r="P827" s="119"/>
      <c r="Q827" s="120"/>
      <c r="R827" s="121"/>
      <c r="S827" s="122"/>
      <c r="T827" s="123"/>
      <c r="U827" s="123"/>
      <c r="V827" s="124"/>
      <c r="W827" s="125"/>
      <c r="X827" s="124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114"/>
      <c r="M828" s="117"/>
      <c r="N828" s="118"/>
      <c r="O828" s="114"/>
      <c r="P828" s="119"/>
      <c r="Q828" s="120"/>
      <c r="R828" s="121"/>
      <c r="S828" s="122"/>
      <c r="T828" s="123"/>
      <c r="U828" s="123"/>
      <c r="V828" s="124"/>
      <c r="W828" s="125"/>
      <c r="X828" s="124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113"/>
      <c r="F830" s="114"/>
      <c r="G830" s="114"/>
      <c r="H830" s="115"/>
      <c r="I830" s="114"/>
      <c r="J830" s="116"/>
      <c r="K830" s="58"/>
      <c r="L830" s="114"/>
      <c r="M830" s="117"/>
      <c r="N830" s="118"/>
      <c r="O830" s="114"/>
      <c r="P830" s="119"/>
      <c r="Q830" s="120"/>
      <c r="R830" s="121"/>
      <c r="S830" s="122"/>
      <c r="T830" s="123"/>
      <c r="U830" s="123"/>
      <c r="V830" s="124"/>
      <c r="W830" s="125"/>
      <c r="X830" s="124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3"/>
      <c r="F831" s="114"/>
      <c r="G831" s="114"/>
      <c r="H831" s="115"/>
      <c r="I831" s="114"/>
      <c r="J831" s="116"/>
      <c r="K831" s="58"/>
      <c r="L831" s="114"/>
      <c r="M831" s="117"/>
      <c r="N831" s="118"/>
      <c r="O831" s="114"/>
      <c r="P831" s="119"/>
      <c r="Q831" s="120"/>
      <c r="R831" s="121"/>
      <c r="S831" s="122"/>
      <c r="T831" s="123"/>
      <c r="U831" s="123"/>
      <c r="V831" s="124"/>
      <c r="W831" s="125"/>
      <c r="X831" s="124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113"/>
      <c r="F832" s="114"/>
      <c r="G832" s="114"/>
      <c r="H832" s="115"/>
      <c r="I832" s="114"/>
      <c r="J832" s="116"/>
      <c r="K832" s="58"/>
      <c r="L832" s="114"/>
      <c r="M832" s="117"/>
      <c r="N832" s="118"/>
      <c r="O832" s="114"/>
      <c r="P832" s="119"/>
      <c r="Q832" s="120"/>
      <c r="R832" s="121"/>
      <c r="S832" s="122"/>
      <c r="T832" s="123"/>
      <c r="U832" s="123"/>
      <c r="V832" s="124"/>
      <c r="W832" s="125"/>
      <c r="X832" s="124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113"/>
      <c r="F833" s="114"/>
      <c r="G833" s="114"/>
      <c r="H833" s="115"/>
      <c r="I833" s="114"/>
      <c r="J833" s="116"/>
      <c r="K833" s="58"/>
      <c r="L833" s="114"/>
      <c r="M833" s="117"/>
      <c r="N833" s="118"/>
      <c r="O833" s="114"/>
      <c r="P833" s="119"/>
      <c r="Q833" s="120"/>
      <c r="R833" s="121"/>
      <c r="S833" s="122"/>
      <c r="T833" s="123"/>
      <c r="U833" s="123"/>
      <c r="V833" s="124"/>
      <c r="W833" s="125"/>
      <c r="X833" s="124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113"/>
      <c r="F834" s="114"/>
      <c r="G834" s="114"/>
      <c r="H834" s="115"/>
      <c r="I834" s="114"/>
      <c r="J834" s="116"/>
      <c r="K834" s="58"/>
      <c r="L834" s="114"/>
      <c r="M834" s="117"/>
      <c r="N834" s="118"/>
      <c r="O834" s="114"/>
      <c r="P834" s="119"/>
      <c r="Q834" s="120"/>
      <c r="R834" s="121"/>
      <c r="S834" s="122"/>
      <c r="T834" s="123"/>
      <c r="U834" s="123"/>
      <c r="V834" s="124"/>
      <c r="W834" s="125"/>
      <c r="X834" s="124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3"/>
      <c r="F835" s="114"/>
      <c r="G835" s="114"/>
      <c r="H835" s="115"/>
      <c r="I835" s="114"/>
      <c r="J835" s="116"/>
      <c r="K835" s="58"/>
      <c r="L835" s="114"/>
      <c r="M835" s="117"/>
      <c r="N835" s="118"/>
      <c r="O835" s="114"/>
      <c r="P835" s="119"/>
      <c r="Q835" s="120"/>
      <c r="R835" s="121"/>
      <c r="S835" s="122"/>
      <c r="T835" s="123"/>
      <c r="U835" s="123"/>
      <c r="V835" s="124"/>
      <c r="W835" s="125"/>
      <c r="X835" s="124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3"/>
      <c r="F836" s="114"/>
      <c r="G836" s="114"/>
      <c r="H836" s="115"/>
      <c r="I836" s="114"/>
      <c r="J836" s="116"/>
      <c r="K836" s="58"/>
      <c r="L836" s="114"/>
      <c r="M836" s="117"/>
      <c r="N836" s="118"/>
      <c r="O836" s="114"/>
      <c r="P836" s="119"/>
      <c r="Q836" s="120"/>
      <c r="R836" s="121"/>
      <c r="S836" s="122"/>
      <c r="T836" s="123"/>
      <c r="U836" s="123"/>
      <c r="V836" s="124"/>
      <c r="W836" s="125"/>
      <c r="X836" s="124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3"/>
      <c r="F837" s="114"/>
      <c r="G837" s="114"/>
      <c r="H837" s="115"/>
      <c r="I837" s="114"/>
      <c r="J837" s="116"/>
      <c r="K837" s="58"/>
      <c r="L837" s="114"/>
      <c r="M837" s="117"/>
      <c r="N837" s="118"/>
      <c r="O837" s="114"/>
      <c r="P837" s="119"/>
      <c r="Q837" s="120"/>
      <c r="R837" s="121"/>
      <c r="S837" s="122"/>
      <c r="T837" s="123"/>
      <c r="U837" s="123"/>
      <c r="V837" s="124"/>
      <c r="W837" s="125"/>
      <c r="X837" s="124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3"/>
      <c r="F838" s="114"/>
      <c r="G838" s="114"/>
      <c r="H838" s="115"/>
      <c r="I838" s="114"/>
      <c r="J838" s="116"/>
      <c r="K838" s="58"/>
      <c r="L838" s="114"/>
      <c r="M838" s="117"/>
      <c r="N838" s="118"/>
      <c r="O838" s="114"/>
      <c r="P838" s="119"/>
      <c r="Q838" s="120"/>
      <c r="R838" s="121"/>
      <c r="S838" s="122"/>
      <c r="T838" s="123"/>
      <c r="U838" s="123"/>
      <c r="V838" s="124"/>
      <c r="W838" s="125"/>
      <c r="X838" s="124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3"/>
      <c r="F839" s="114"/>
      <c r="G839" s="114"/>
      <c r="H839" s="115"/>
      <c r="I839" s="114"/>
      <c r="J839" s="116"/>
      <c r="K839" s="58"/>
      <c r="L839" s="114"/>
      <c r="M839" s="117"/>
      <c r="N839" s="118"/>
      <c r="O839" s="114"/>
      <c r="P839" s="119"/>
      <c r="Q839" s="120"/>
      <c r="R839" s="121"/>
      <c r="S839" s="122"/>
      <c r="T839" s="123"/>
      <c r="U839" s="123"/>
      <c r="V839" s="124"/>
      <c r="W839" s="125"/>
      <c r="X839" s="124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3"/>
      <c r="F840" s="114"/>
      <c r="G840" s="114"/>
      <c r="H840" s="115"/>
      <c r="I840" s="114"/>
      <c r="J840" s="116"/>
      <c r="K840" s="58"/>
      <c r="L840" s="114"/>
      <c r="M840" s="117"/>
      <c r="N840" s="118"/>
      <c r="O840" s="114"/>
      <c r="P840" s="119"/>
      <c r="Q840" s="120"/>
      <c r="R840" s="121"/>
      <c r="S840" s="122"/>
      <c r="T840" s="123"/>
      <c r="U840" s="123"/>
      <c r="V840" s="124"/>
      <c r="W840" s="125"/>
      <c r="X840" s="124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3"/>
      <c r="F841" s="114"/>
      <c r="G841" s="114"/>
      <c r="H841" s="115"/>
      <c r="I841" s="114"/>
      <c r="J841" s="116"/>
      <c r="K841" s="58"/>
      <c r="L841" s="114"/>
      <c r="M841" s="117"/>
      <c r="N841" s="118"/>
      <c r="O841" s="114"/>
      <c r="P841" s="119"/>
      <c r="Q841" s="120"/>
      <c r="R841" s="121"/>
      <c r="S841" s="122"/>
      <c r="T841" s="123"/>
      <c r="U841" s="123"/>
      <c r="V841" s="124"/>
      <c r="W841" s="125"/>
      <c r="X841" s="124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3"/>
      <c r="F842" s="114"/>
      <c r="G842" s="114"/>
      <c r="H842" s="115"/>
      <c r="I842" s="114"/>
      <c r="J842" s="116"/>
      <c r="K842" s="58"/>
      <c r="L842" s="114"/>
      <c r="M842" s="117"/>
      <c r="N842" s="118"/>
      <c r="O842" s="114"/>
      <c r="P842" s="119"/>
      <c r="Q842" s="120"/>
      <c r="R842" s="121"/>
      <c r="S842" s="122"/>
      <c r="T842" s="123"/>
      <c r="U842" s="123"/>
      <c r="V842" s="124"/>
      <c r="W842" s="125"/>
      <c r="X842" s="124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3"/>
      <c r="F843" s="114"/>
      <c r="G843" s="114"/>
      <c r="H843" s="115"/>
      <c r="I843" s="114"/>
      <c r="J843" s="116"/>
      <c r="K843" s="58"/>
      <c r="L843" s="114"/>
      <c r="M843" s="117"/>
      <c r="N843" s="118"/>
      <c r="O843" s="114"/>
      <c r="P843" s="119"/>
      <c r="Q843" s="120"/>
      <c r="R843" s="121"/>
      <c r="S843" s="122"/>
      <c r="T843" s="123"/>
      <c r="U843" s="123"/>
      <c r="V843" s="124"/>
      <c r="W843" s="125"/>
      <c r="X843" s="124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3"/>
      <c r="F844" s="114"/>
      <c r="G844" s="114"/>
      <c r="H844" s="115"/>
      <c r="I844" s="114"/>
      <c r="J844" s="116"/>
      <c r="K844" s="58"/>
      <c r="L844" s="114"/>
      <c r="M844" s="117"/>
      <c r="N844" s="118"/>
      <c r="O844" s="114"/>
      <c r="P844" s="119"/>
      <c r="Q844" s="120"/>
      <c r="R844" s="121"/>
      <c r="S844" s="122"/>
      <c r="T844" s="123"/>
      <c r="U844" s="123"/>
      <c r="V844" s="124"/>
      <c r="W844" s="125"/>
      <c r="X844" s="124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3"/>
      <c r="F845" s="114"/>
      <c r="G845" s="114"/>
      <c r="H845" s="115"/>
      <c r="I845" s="114"/>
      <c r="J845" s="116"/>
      <c r="K845" s="58"/>
      <c r="L845" s="114"/>
      <c r="M845" s="117"/>
      <c r="N845" s="118"/>
      <c r="O845" s="114"/>
      <c r="P845" s="119"/>
      <c r="Q845" s="120"/>
      <c r="R845" s="121"/>
      <c r="S845" s="122"/>
      <c r="T845" s="123"/>
      <c r="U845" s="123"/>
      <c r="V845" s="124"/>
      <c r="W845" s="125"/>
      <c r="X845" s="124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3"/>
      <c r="F846" s="114"/>
      <c r="G846" s="114"/>
      <c r="H846" s="115"/>
      <c r="I846" s="114"/>
      <c r="J846" s="116"/>
      <c r="K846" s="58"/>
      <c r="L846" s="114"/>
      <c r="M846" s="117"/>
      <c r="N846" s="118"/>
      <c r="O846" s="114"/>
      <c r="P846" s="119"/>
      <c r="Q846" s="120"/>
      <c r="R846" s="121"/>
      <c r="S846" s="122"/>
      <c r="T846" s="123"/>
      <c r="U846" s="123"/>
      <c r="V846" s="124"/>
      <c r="W846" s="125"/>
      <c r="X846" s="124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3"/>
      <c r="F847" s="114"/>
      <c r="G847" s="114"/>
      <c r="H847" s="115"/>
      <c r="I847" s="114"/>
      <c r="J847" s="116"/>
      <c r="K847" s="58"/>
      <c r="L847" s="114"/>
      <c r="M847" s="117"/>
      <c r="N847" s="118"/>
      <c r="O847" s="114"/>
      <c r="P847" s="119"/>
      <c r="Q847" s="120"/>
      <c r="R847" s="121"/>
      <c r="S847" s="122"/>
      <c r="T847" s="123"/>
      <c r="U847" s="123"/>
      <c r="V847" s="124"/>
      <c r="W847" s="125"/>
      <c r="X847" s="124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3"/>
      <c r="F848" s="114"/>
      <c r="G848" s="114"/>
      <c r="H848" s="115"/>
      <c r="I848" s="114"/>
      <c r="J848" s="116"/>
      <c r="K848" s="58"/>
      <c r="L848" s="114"/>
      <c r="M848" s="117"/>
      <c r="N848" s="118"/>
      <c r="O848" s="114"/>
      <c r="P848" s="119"/>
      <c r="Q848" s="120"/>
      <c r="R848" s="121"/>
      <c r="S848" s="122"/>
      <c r="T848" s="123"/>
      <c r="U848" s="123"/>
      <c r="V848" s="124"/>
      <c r="W848" s="125"/>
      <c r="X848" s="124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3"/>
      <c r="F849" s="114"/>
      <c r="G849" s="114"/>
      <c r="H849" s="115"/>
      <c r="I849" s="114"/>
      <c r="J849" s="116"/>
      <c r="K849" s="58"/>
      <c r="L849" s="114"/>
      <c r="M849" s="117"/>
      <c r="N849" s="118"/>
      <c r="O849" s="114"/>
      <c r="P849" s="119"/>
      <c r="Q849" s="120"/>
      <c r="R849" s="121"/>
      <c r="S849" s="122"/>
      <c r="T849" s="123"/>
      <c r="U849" s="123"/>
      <c r="V849" s="124"/>
      <c r="W849" s="125"/>
      <c r="X849" s="124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3"/>
      <c r="F850" s="114"/>
      <c r="G850" s="114"/>
      <c r="H850" s="115"/>
      <c r="I850" s="114"/>
      <c r="J850" s="116"/>
      <c r="K850" s="58"/>
      <c r="L850" s="114"/>
      <c r="M850" s="117"/>
      <c r="N850" s="118"/>
      <c r="O850" s="114"/>
      <c r="P850" s="119"/>
      <c r="Q850" s="120"/>
      <c r="R850" s="121"/>
      <c r="S850" s="122"/>
      <c r="T850" s="123"/>
      <c r="U850" s="123"/>
      <c r="V850" s="124"/>
      <c r="W850" s="125"/>
      <c r="X850" s="124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3"/>
      <c r="F851" s="114"/>
      <c r="G851" s="114"/>
      <c r="H851" s="115"/>
      <c r="I851" s="114"/>
      <c r="J851" s="116"/>
      <c r="K851" s="58"/>
      <c r="L851" s="114"/>
      <c r="M851" s="117"/>
      <c r="N851" s="118"/>
      <c r="O851" s="114"/>
      <c r="P851" s="119"/>
      <c r="Q851" s="120"/>
      <c r="R851" s="121"/>
      <c r="S851" s="122"/>
      <c r="T851" s="123"/>
      <c r="U851" s="123"/>
      <c r="V851" s="124"/>
      <c r="W851" s="125"/>
      <c r="X851" s="124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3"/>
      <c r="F852" s="114"/>
      <c r="G852" s="114"/>
      <c r="H852" s="115"/>
      <c r="I852" s="114"/>
      <c r="J852" s="116"/>
      <c r="K852" s="58"/>
      <c r="L852" s="114"/>
      <c r="M852" s="117"/>
      <c r="N852" s="118"/>
      <c r="O852" s="114"/>
      <c r="P852" s="119"/>
      <c r="Q852" s="120"/>
      <c r="R852" s="121"/>
      <c r="S852" s="122"/>
      <c r="T852" s="123"/>
      <c r="U852" s="123"/>
      <c r="V852" s="124"/>
      <c r="W852" s="125"/>
      <c r="X852" s="124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3"/>
      <c r="F853" s="114"/>
      <c r="G853" s="114"/>
      <c r="H853" s="115"/>
      <c r="I853" s="114"/>
      <c r="J853" s="116"/>
      <c r="K853" s="58"/>
      <c r="L853" s="114"/>
      <c r="M853" s="117"/>
      <c r="N853" s="118"/>
      <c r="O853" s="114"/>
      <c r="P853" s="119"/>
      <c r="Q853" s="120"/>
      <c r="R853" s="121"/>
      <c r="S853" s="122"/>
      <c r="T853" s="123"/>
      <c r="U853" s="123"/>
      <c r="V853" s="124"/>
      <c r="W853" s="125"/>
      <c r="X853" s="124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3"/>
      <c r="F854" s="114"/>
      <c r="G854" s="114"/>
      <c r="H854" s="115"/>
      <c r="I854" s="114"/>
      <c r="J854" s="116"/>
      <c r="K854" s="58"/>
      <c r="L854" s="114"/>
      <c r="M854" s="117"/>
      <c r="N854" s="118"/>
      <c r="O854" s="114"/>
      <c r="P854" s="119"/>
      <c r="Q854" s="120"/>
      <c r="R854" s="121"/>
      <c r="S854" s="122"/>
      <c r="T854" s="123"/>
      <c r="U854" s="123"/>
      <c r="V854" s="124"/>
      <c r="W854" s="125"/>
      <c r="X854" s="124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3"/>
      <c r="F855" s="114"/>
      <c r="G855" s="114"/>
      <c r="H855" s="115"/>
      <c r="I855" s="114"/>
      <c r="J855" s="116"/>
      <c r="K855" s="58"/>
      <c r="L855" s="114"/>
      <c r="M855" s="117"/>
      <c r="N855" s="118"/>
      <c r="O855" s="114"/>
      <c r="P855" s="119"/>
      <c r="Q855" s="120"/>
      <c r="R855" s="121"/>
      <c r="S855" s="122"/>
      <c r="T855" s="123"/>
      <c r="U855" s="123"/>
      <c r="V855" s="124"/>
      <c r="W855" s="125"/>
      <c r="X855" s="124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3"/>
      <c r="F856" s="114"/>
      <c r="G856" s="114"/>
      <c r="H856" s="115"/>
      <c r="I856" s="114"/>
      <c r="J856" s="116"/>
      <c r="K856" s="58"/>
      <c r="L856" s="114"/>
      <c r="M856" s="117"/>
      <c r="N856" s="118"/>
      <c r="O856" s="114"/>
      <c r="P856" s="119"/>
      <c r="Q856" s="120"/>
      <c r="R856" s="121"/>
      <c r="S856" s="122"/>
      <c r="T856" s="123"/>
      <c r="U856" s="123"/>
      <c r="V856" s="124"/>
      <c r="W856" s="125"/>
      <c r="X856" s="124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3"/>
      <c r="F857" s="114"/>
      <c r="G857" s="114"/>
      <c r="H857" s="115"/>
      <c r="I857" s="114"/>
      <c r="J857" s="116"/>
      <c r="K857" s="58"/>
      <c r="L857" s="114"/>
      <c r="M857" s="117"/>
      <c r="N857" s="118"/>
      <c r="O857" s="114"/>
      <c r="P857" s="119"/>
      <c r="Q857" s="120"/>
      <c r="R857" s="121"/>
      <c r="S857" s="122"/>
      <c r="T857" s="123"/>
      <c r="U857" s="123"/>
      <c r="V857" s="124"/>
      <c r="W857" s="125"/>
      <c r="X857" s="124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3"/>
      <c r="F858" s="114"/>
      <c r="G858" s="114"/>
      <c r="H858" s="115"/>
      <c r="I858" s="114"/>
      <c r="J858" s="116"/>
      <c r="K858" s="58"/>
      <c r="L858" s="114"/>
      <c r="M858" s="117"/>
      <c r="N858" s="118"/>
      <c r="O858" s="114"/>
      <c r="P858" s="119"/>
      <c r="Q858" s="120"/>
      <c r="R858" s="121"/>
      <c r="S858" s="122"/>
      <c r="T858" s="123"/>
      <c r="U858" s="123"/>
      <c r="V858" s="124"/>
      <c r="W858" s="125"/>
      <c r="X858" s="124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3"/>
      <c r="F859" s="114"/>
      <c r="G859" s="114"/>
      <c r="H859" s="115"/>
      <c r="I859" s="114"/>
      <c r="J859" s="116"/>
      <c r="K859" s="58"/>
      <c r="L859" s="114"/>
      <c r="M859" s="117"/>
      <c r="N859" s="118"/>
      <c r="O859" s="114"/>
      <c r="P859" s="119"/>
      <c r="Q859" s="120"/>
      <c r="R859" s="121"/>
      <c r="S859" s="122"/>
      <c r="T859" s="123"/>
      <c r="U859" s="123"/>
      <c r="V859" s="124"/>
      <c r="W859" s="125"/>
      <c r="X859" s="124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3"/>
      <c r="F860" s="114"/>
      <c r="G860" s="114"/>
      <c r="H860" s="115"/>
      <c r="I860" s="114"/>
      <c r="J860" s="116"/>
      <c r="K860" s="58"/>
      <c r="L860" s="114"/>
      <c r="M860" s="117"/>
      <c r="N860" s="118"/>
      <c r="O860" s="114"/>
      <c r="P860" s="119"/>
      <c r="Q860" s="120"/>
      <c r="R860" s="121"/>
      <c r="S860" s="122"/>
      <c r="T860" s="123"/>
      <c r="U860" s="123"/>
      <c r="V860" s="124"/>
      <c r="W860" s="125"/>
      <c r="X860" s="124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3"/>
      <c r="F861" s="114"/>
      <c r="G861" s="114"/>
      <c r="H861" s="115"/>
      <c r="I861" s="114"/>
      <c r="J861" s="116"/>
      <c r="K861" s="58"/>
      <c r="L861" s="114"/>
      <c r="M861" s="117"/>
      <c r="N861" s="118"/>
      <c r="O861" s="114"/>
      <c r="P861" s="119"/>
      <c r="Q861" s="120"/>
      <c r="R861" s="121"/>
      <c r="S861" s="122"/>
      <c r="T861" s="123"/>
      <c r="U861" s="123"/>
      <c r="V861" s="124"/>
      <c r="W861" s="125"/>
      <c r="X861" s="124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3"/>
      <c r="F862" s="114"/>
      <c r="G862" s="114"/>
      <c r="H862" s="115"/>
      <c r="I862" s="114"/>
      <c r="J862" s="116"/>
      <c r="K862" s="58"/>
      <c r="L862" s="114"/>
      <c r="M862" s="117"/>
      <c r="N862" s="118"/>
      <c r="O862" s="114"/>
      <c r="P862" s="119"/>
      <c r="Q862" s="120"/>
      <c r="R862" s="121"/>
      <c r="S862" s="122"/>
      <c r="T862" s="123"/>
      <c r="U862" s="123"/>
      <c r="V862" s="124"/>
      <c r="W862" s="125"/>
      <c r="X862" s="124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3"/>
      <c r="F863" s="114"/>
      <c r="G863" s="114"/>
      <c r="H863" s="115"/>
      <c r="I863" s="114"/>
      <c r="J863" s="116"/>
      <c r="K863" s="58"/>
      <c r="L863" s="114"/>
      <c r="M863" s="117"/>
      <c r="N863" s="118"/>
      <c r="O863" s="114"/>
      <c r="P863" s="119"/>
      <c r="Q863" s="120"/>
      <c r="R863" s="121"/>
      <c r="S863" s="122"/>
      <c r="T863" s="123"/>
      <c r="U863" s="123"/>
      <c r="V863" s="124"/>
      <c r="W863" s="125"/>
      <c r="X863" s="124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3"/>
      <c r="F864" s="114"/>
      <c r="G864" s="114"/>
      <c r="H864" s="115"/>
      <c r="I864" s="114"/>
      <c r="J864" s="116"/>
      <c r="K864" s="58"/>
      <c r="L864" s="114"/>
      <c r="M864" s="117"/>
      <c r="N864" s="118"/>
      <c r="O864" s="114"/>
      <c r="P864" s="119"/>
      <c r="Q864" s="120"/>
      <c r="R864" s="121"/>
      <c r="S864" s="122"/>
      <c r="T864" s="123"/>
      <c r="U864" s="123"/>
      <c r="V864" s="124"/>
      <c r="W864" s="125"/>
      <c r="X864" s="124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3"/>
      <c r="F865" s="114"/>
      <c r="G865" s="114"/>
      <c r="H865" s="115"/>
      <c r="I865" s="114"/>
      <c r="J865" s="116"/>
      <c r="K865" s="58"/>
      <c r="L865" s="114"/>
      <c r="M865" s="117"/>
      <c r="N865" s="118"/>
      <c r="O865" s="114"/>
      <c r="P865" s="119"/>
      <c r="Q865" s="120"/>
      <c r="R865" s="121"/>
      <c r="S865" s="122"/>
      <c r="T865" s="123"/>
      <c r="U865" s="123"/>
      <c r="V865" s="124"/>
      <c r="W865" s="125"/>
      <c r="X865" s="124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3"/>
      <c r="F866" s="114"/>
      <c r="G866" s="114"/>
      <c r="H866" s="115"/>
      <c r="I866" s="114"/>
      <c r="J866" s="116"/>
      <c r="K866" s="58"/>
      <c r="L866" s="114"/>
      <c r="M866" s="117"/>
      <c r="N866" s="118"/>
      <c r="O866" s="114"/>
      <c r="P866" s="119"/>
      <c r="Q866" s="120"/>
      <c r="R866" s="121"/>
      <c r="S866" s="122"/>
      <c r="T866" s="123"/>
      <c r="U866" s="123"/>
      <c r="V866" s="124"/>
      <c r="W866" s="125"/>
      <c r="X866" s="124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3"/>
      <c r="F867" s="114"/>
      <c r="G867" s="114"/>
      <c r="H867" s="115"/>
      <c r="I867" s="114"/>
      <c r="J867" s="116"/>
      <c r="K867" s="58"/>
      <c r="L867" s="114"/>
      <c r="M867" s="117"/>
      <c r="N867" s="118"/>
      <c r="O867" s="114"/>
      <c r="P867" s="119"/>
      <c r="Q867" s="120"/>
      <c r="R867" s="121"/>
      <c r="S867" s="122"/>
      <c r="T867" s="123"/>
      <c r="U867" s="123"/>
      <c r="V867" s="124"/>
      <c r="W867" s="125"/>
      <c r="X867" s="124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3"/>
      <c r="F868" s="114"/>
      <c r="G868" s="114"/>
      <c r="H868" s="115"/>
      <c r="I868" s="114"/>
      <c r="J868" s="116"/>
      <c r="K868" s="58"/>
      <c r="L868" s="114"/>
      <c r="M868" s="117"/>
      <c r="N868" s="118"/>
      <c r="O868" s="114"/>
      <c r="P868" s="119"/>
      <c r="Q868" s="120"/>
      <c r="R868" s="121"/>
      <c r="S868" s="122"/>
      <c r="T868" s="123"/>
      <c r="U868" s="123"/>
      <c r="V868" s="124"/>
      <c r="W868" s="125"/>
      <c r="X868" s="124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3"/>
      <c r="F869" s="114"/>
      <c r="G869" s="114"/>
      <c r="H869" s="115"/>
      <c r="I869" s="114"/>
      <c r="J869" s="116"/>
      <c r="K869" s="58"/>
      <c r="L869" s="114"/>
      <c r="M869" s="117"/>
      <c r="N869" s="118"/>
      <c r="O869" s="114"/>
      <c r="P869" s="119"/>
      <c r="Q869" s="120"/>
      <c r="R869" s="121"/>
      <c r="S869" s="122"/>
      <c r="T869" s="123"/>
      <c r="U869" s="123"/>
      <c r="V869" s="124"/>
      <c r="W869" s="125"/>
      <c r="X869" s="124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3"/>
      <c r="F870" s="114"/>
      <c r="G870" s="114"/>
      <c r="H870" s="115"/>
      <c r="I870" s="114"/>
      <c r="J870" s="116"/>
      <c r="K870" s="58"/>
      <c r="L870" s="114"/>
      <c r="M870" s="117"/>
      <c r="N870" s="118"/>
      <c r="O870" s="114"/>
      <c r="P870" s="119"/>
      <c r="Q870" s="120"/>
      <c r="R870" s="121"/>
      <c r="S870" s="122"/>
      <c r="T870" s="123"/>
      <c r="U870" s="123"/>
      <c r="V870" s="124"/>
      <c r="W870" s="125"/>
      <c r="X870" s="124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3"/>
      <c r="F871" s="114"/>
      <c r="G871" s="114"/>
      <c r="H871" s="115"/>
      <c r="I871" s="114"/>
      <c r="J871" s="116"/>
      <c r="K871" s="58"/>
      <c r="L871" s="114"/>
      <c r="M871" s="117"/>
      <c r="N871" s="118"/>
      <c r="O871" s="114"/>
      <c r="P871" s="119"/>
      <c r="Q871" s="120"/>
      <c r="R871" s="121"/>
      <c r="S871" s="122"/>
      <c r="T871" s="123"/>
      <c r="U871" s="123"/>
      <c r="V871" s="124"/>
      <c r="W871" s="125"/>
      <c r="X871" s="124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3"/>
      <c r="F872" s="114"/>
      <c r="G872" s="114"/>
      <c r="H872" s="115"/>
      <c r="I872" s="114"/>
      <c r="J872" s="116"/>
      <c r="K872" s="58"/>
      <c r="L872" s="114"/>
      <c r="M872" s="117"/>
      <c r="N872" s="118"/>
      <c r="O872" s="114"/>
      <c r="P872" s="119"/>
      <c r="Q872" s="120"/>
      <c r="R872" s="121"/>
      <c r="S872" s="122"/>
      <c r="T872" s="123"/>
      <c r="U872" s="123"/>
      <c r="V872" s="124"/>
      <c r="W872" s="125"/>
      <c r="X872" s="124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3"/>
      <c r="F873" s="114"/>
      <c r="G873" s="114"/>
      <c r="H873" s="115"/>
      <c r="I873" s="114"/>
      <c r="J873" s="116"/>
      <c r="K873" s="58"/>
      <c r="L873" s="114"/>
      <c r="M873" s="117"/>
      <c r="N873" s="118"/>
      <c r="O873" s="114"/>
      <c r="P873" s="119"/>
      <c r="Q873" s="120"/>
      <c r="R873" s="121"/>
      <c r="S873" s="122"/>
      <c r="T873" s="123"/>
      <c r="U873" s="123"/>
      <c r="V873" s="124"/>
      <c r="W873" s="125"/>
      <c r="X873" s="124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3"/>
      <c r="F874" s="114"/>
      <c r="G874" s="114"/>
      <c r="H874" s="115"/>
      <c r="I874" s="114"/>
      <c r="J874" s="116"/>
      <c r="K874" s="58"/>
      <c r="L874" s="114"/>
      <c r="M874" s="117"/>
      <c r="N874" s="118"/>
      <c r="O874" s="114"/>
      <c r="P874" s="119"/>
      <c r="Q874" s="120"/>
      <c r="R874" s="121"/>
      <c r="S874" s="122"/>
      <c r="T874" s="123"/>
      <c r="U874" s="123"/>
      <c r="V874" s="124"/>
      <c r="W874" s="125"/>
      <c r="X874" s="124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3"/>
      <c r="F875" s="114"/>
      <c r="G875" s="114"/>
      <c r="H875" s="115"/>
      <c r="I875" s="114"/>
      <c r="J875" s="116"/>
      <c r="K875" s="58"/>
      <c r="L875" s="114"/>
      <c r="M875" s="117"/>
      <c r="N875" s="118"/>
      <c r="O875" s="114"/>
      <c r="P875" s="119"/>
      <c r="Q875" s="120"/>
      <c r="R875" s="121"/>
      <c r="S875" s="122"/>
      <c r="T875" s="123"/>
      <c r="U875" s="123"/>
      <c r="V875" s="124"/>
      <c r="W875" s="125"/>
      <c r="X875" s="124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3"/>
      <c r="F876" s="114"/>
      <c r="G876" s="114"/>
      <c r="H876" s="115"/>
      <c r="I876" s="114"/>
      <c r="J876" s="116"/>
      <c r="K876" s="58"/>
      <c r="L876" s="114"/>
      <c r="M876" s="117"/>
      <c r="N876" s="118"/>
      <c r="O876" s="114"/>
      <c r="P876" s="119"/>
      <c r="Q876" s="120"/>
      <c r="R876" s="121"/>
      <c r="S876" s="122"/>
      <c r="T876" s="123"/>
      <c r="U876" s="123"/>
      <c r="V876" s="124"/>
      <c r="W876" s="125"/>
      <c r="X876" s="124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3"/>
      <c r="F877" s="114"/>
      <c r="G877" s="114"/>
      <c r="H877" s="115"/>
      <c r="I877" s="114"/>
      <c r="J877" s="116"/>
      <c r="K877" s="58"/>
      <c r="L877" s="114"/>
      <c r="M877" s="117"/>
      <c r="N877" s="118"/>
      <c r="O877" s="114"/>
      <c r="P877" s="119"/>
      <c r="Q877" s="120"/>
      <c r="R877" s="121"/>
      <c r="S877" s="122"/>
      <c r="T877" s="123"/>
      <c r="U877" s="123"/>
      <c r="V877" s="124"/>
      <c r="W877" s="125"/>
      <c r="X877" s="124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3"/>
      <c r="F878" s="114"/>
      <c r="G878" s="114"/>
      <c r="H878" s="115"/>
      <c r="I878" s="114"/>
      <c r="J878" s="116"/>
      <c r="K878" s="58"/>
      <c r="L878" s="114"/>
      <c r="M878" s="117"/>
      <c r="N878" s="118"/>
      <c r="O878" s="114"/>
      <c r="P878" s="119"/>
      <c r="Q878" s="120"/>
      <c r="R878" s="121"/>
      <c r="S878" s="122"/>
      <c r="T878" s="123"/>
      <c r="U878" s="123"/>
      <c r="V878" s="124"/>
      <c r="W878" s="125"/>
      <c r="X878" s="124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3"/>
      <c r="F879" s="114"/>
      <c r="G879" s="114"/>
      <c r="H879" s="115"/>
      <c r="I879" s="114"/>
      <c r="J879" s="116"/>
      <c r="K879" s="58"/>
      <c r="L879" s="114"/>
      <c r="M879" s="117"/>
      <c r="N879" s="118"/>
      <c r="O879" s="114"/>
      <c r="P879" s="119"/>
      <c r="Q879" s="120"/>
      <c r="R879" s="121"/>
      <c r="S879" s="122"/>
      <c r="T879" s="123"/>
      <c r="U879" s="123"/>
      <c r="V879" s="124"/>
      <c r="W879" s="125"/>
      <c r="X879" s="124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3"/>
      <c r="F880" s="114"/>
      <c r="G880" s="114"/>
      <c r="H880" s="115"/>
      <c r="I880" s="114"/>
      <c r="J880" s="116"/>
      <c r="K880" s="58"/>
      <c r="L880" s="114"/>
      <c r="M880" s="117"/>
      <c r="N880" s="118"/>
      <c r="O880" s="114"/>
      <c r="P880" s="119"/>
      <c r="Q880" s="120"/>
      <c r="R880" s="121"/>
      <c r="S880" s="122"/>
      <c r="T880" s="123"/>
      <c r="U880" s="123"/>
      <c r="V880" s="124"/>
      <c r="W880" s="125"/>
      <c r="X880" s="124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3"/>
      <c r="F881" s="114"/>
      <c r="G881" s="114"/>
      <c r="H881" s="115"/>
      <c r="I881" s="114"/>
      <c r="J881" s="116"/>
      <c r="K881" s="58"/>
      <c r="L881" s="114"/>
      <c r="M881" s="117"/>
      <c r="N881" s="118"/>
      <c r="O881" s="114"/>
      <c r="P881" s="119"/>
      <c r="Q881" s="120"/>
      <c r="R881" s="121"/>
      <c r="S881" s="122"/>
      <c r="T881" s="123"/>
      <c r="U881" s="123"/>
      <c r="V881" s="124"/>
      <c r="W881" s="125"/>
      <c r="X881" s="124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3"/>
      <c r="F882" s="114"/>
      <c r="G882" s="114"/>
      <c r="H882" s="115"/>
      <c r="I882" s="114"/>
      <c r="J882" s="116"/>
      <c r="K882" s="58"/>
      <c r="L882" s="114"/>
      <c r="M882" s="117"/>
      <c r="N882" s="118"/>
      <c r="O882" s="114"/>
      <c r="P882" s="119"/>
      <c r="Q882" s="120"/>
      <c r="R882" s="121"/>
      <c r="S882" s="122"/>
      <c r="T882" s="123"/>
      <c r="U882" s="123"/>
      <c r="V882" s="124"/>
      <c r="W882" s="125"/>
      <c r="X882" s="124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3"/>
      <c r="F883" s="114"/>
      <c r="G883" s="114"/>
      <c r="H883" s="115"/>
      <c r="I883" s="114"/>
      <c r="J883" s="116"/>
      <c r="K883" s="58"/>
      <c r="L883" s="114"/>
      <c r="M883" s="117"/>
      <c r="N883" s="118"/>
      <c r="O883" s="114"/>
      <c r="P883" s="119"/>
      <c r="Q883" s="120"/>
      <c r="R883" s="121"/>
      <c r="S883" s="122"/>
      <c r="T883" s="123"/>
      <c r="U883" s="123"/>
      <c r="V883" s="124"/>
      <c r="W883" s="125"/>
      <c r="X883" s="124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3"/>
      <c r="F884" s="114"/>
      <c r="G884" s="114"/>
      <c r="H884" s="115"/>
      <c r="I884" s="114"/>
      <c r="J884" s="116"/>
      <c r="K884" s="58"/>
      <c r="L884" s="114"/>
      <c r="M884" s="117"/>
      <c r="N884" s="118"/>
      <c r="O884" s="114"/>
      <c r="P884" s="119"/>
      <c r="Q884" s="120"/>
      <c r="R884" s="121"/>
      <c r="S884" s="122"/>
      <c r="T884" s="123"/>
      <c r="U884" s="123"/>
      <c r="V884" s="124"/>
      <c r="W884" s="125"/>
      <c r="X884" s="124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3"/>
      <c r="F885" s="114"/>
      <c r="G885" s="114"/>
      <c r="H885" s="115"/>
      <c r="I885" s="114"/>
      <c r="J885" s="116"/>
      <c r="K885" s="58"/>
      <c r="L885" s="114"/>
      <c r="M885" s="117"/>
      <c r="N885" s="118"/>
      <c r="O885" s="114"/>
      <c r="P885" s="119"/>
      <c r="Q885" s="120"/>
      <c r="R885" s="121"/>
      <c r="S885" s="122"/>
      <c r="T885" s="123"/>
      <c r="U885" s="123"/>
      <c r="V885" s="124"/>
      <c r="W885" s="125"/>
      <c r="X885" s="124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3"/>
      <c r="F886" s="114"/>
      <c r="G886" s="114"/>
      <c r="H886" s="115"/>
      <c r="I886" s="114"/>
      <c r="J886" s="116"/>
      <c r="K886" s="58"/>
      <c r="L886" s="114"/>
      <c r="M886" s="117"/>
      <c r="N886" s="118"/>
      <c r="O886" s="114"/>
      <c r="P886" s="119"/>
      <c r="Q886" s="120"/>
      <c r="R886" s="121"/>
      <c r="S886" s="122"/>
      <c r="T886" s="123"/>
      <c r="U886" s="123"/>
      <c r="V886" s="124"/>
      <c r="W886" s="125"/>
      <c r="X886" s="124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3"/>
      <c r="F887" s="114"/>
      <c r="G887" s="114"/>
      <c r="H887" s="115"/>
      <c r="I887" s="114"/>
      <c r="J887" s="116"/>
      <c r="K887" s="58"/>
      <c r="L887" s="114"/>
      <c r="M887" s="117"/>
      <c r="N887" s="118"/>
      <c r="O887" s="114"/>
      <c r="P887" s="119"/>
      <c r="Q887" s="120"/>
      <c r="R887" s="121"/>
      <c r="S887" s="122"/>
      <c r="T887" s="123"/>
      <c r="U887" s="123"/>
      <c r="V887" s="124"/>
      <c r="W887" s="125"/>
      <c r="X887" s="124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3"/>
      <c r="F888" s="114"/>
      <c r="G888" s="114"/>
      <c r="H888" s="115"/>
      <c r="I888" s="114"/>
      <c r="J888" s="116"/>
      <c r="K888" s="58"/>
      <c r="L888" s="114"/>
      <c r="M888" s="117"/>
      <c r="N888" s="118"/>
      <c r="O888" s="114"/>
      <c r="P888" s="119"/>
      <c r="Q888" s="120"/>
      <c r="R888" s="121"/>
      <c r="S888" s="122"/>
      <c r="T888" s="123"/>
      <c r="U888" s="123"/>
      <c r="V888" s="124"/>
      <c r="W888" s="125"/>
      <c r="X888" s="124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3"/>
      <c r="F889" s="114"/>
      <c r="G889" s="114"/>
      <c r="H889" s="115"/>
      <c r="I889" s="114"/>
      <c r="J889" s="116"/>
      <c r="K889" s="58"/>
      <c r="L889" s="114"/>
      <c r="M889" s="117"/>
      <c r="N889" s="118"/>
      <c r="O889" s="114"/>
      <c r="P889" s="119"/>
      <c r="Q889" s="120"/>
      <c r="R889" s="121"/>
      <c r="S889" s="122"/>
      <c r="T889" s="123"/>
      <c r="U889" s="123"/>
      <c r="V889" s="124"/>
      <c r="W889" s="125"/>
      <c r="X889" s="124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3"/>
      <c r="F890" s="114"/>
      <c r="G890" s="114"/>
      <c r="H890" s="115"/>
      <c r="I890" s="114"/>
      <c r="J890" s="116"/>
      <c r="K890" s="58"/>
      <c r="L890" s="114"/>
      <c r="M890" s="117"/>
      <c r="N890" s="118"/>
      <c r="O890" s="114"/>
      <c r="P890" s="119"/>
      <c r="Q890" s="120"/>
      <c r="R890" s="121"/>
      <c r="S890" s="122"/>
      <c r="T890" s="123"/>
      <c r="U890" s="123"/>
      <c r="V890" s="124"/>
      <c r="W890" s="125"/>
      <c r="X890" s="124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3"/>
      <c r="F891" s="114"/>
      <c r="G891" s="114"/>
      <c r="H891" s="115"/>
      <c r="I891" s="114"/>
      <c r="J891" s="116"/>
      <c r="K891" s="58"/>
      <c r="L891" s="114"/>
      <c r="M891" s="117"/>
      <c r="N891" s="118"/>
      <c r="O891" s="114"/>
      <c r="P891" s="119"/>
      <c r="Q891" s="120"/>
      <c r="R891" s="121"/>
      <c r="S891" s="122"/>
      <c r="T891" s="123"/>
      <c r="U891" s="123"/>
      <c r="V891" s="124"/>
      <c r="W891" s="125"/>
      <c r="X891" s="124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3"/>
      <c r="F892" s="114"/>
      <c r="G892" s="114"/>
      <c r="H892" s="115"/>
      <c r="I892" s="114"/>
      <c r="J892" s="116"/>
      <c r="K892" s="58"/>
      <c r="L892" s="114"/>
      <c r="M892" s="117"/>
      <c r="N892" s="118"/>
      <c r="O892" s="114"/>
      <c r="P892" s="119"/>
      <c r="Q892" s="120"/>
      <c r="R892" s="121"/>
      <c r="S892" s="122"/>
      <c r="T892" s="123"/>
      <c r="U892" s="123"/>
      <c r="V892" s="124"/>
      <c r="W892" s="125"/>
      <c r="X892" s="124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3"/>
      <c r="F893" s="114"/>
      <c r="G893" s="114"/>
      <c r="H893" s="115"/>
      <c r="I893" s="114"/>
      <c r="J893" s="116"/>
      <c r="K893" s="58"/>
      <c r="L893" s="114"/>
      <c r="M893" s="117"/>
      <c r="N893" s="118"/>
      <c r="O893" s="114"/>
      <c r="P893" s="119"/>
      <c r="Q893" s="120"/>
      <c r="R893" s="121"/>
      <c r="S893" s="122"/>
      <c r="T893" s="123"/>
      <c r="U893" s="123"/>
      <c r="V893" s="124"/>
      <c r="W893" s="125"/>
      <c r="X893" s="124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3"/>
      <c r="F894" s="114"/>
      <c r="G894" s="114"/>
      <c r="H894" s="115"/>
      <c r="I894" s="114"/>
      <c r="J894" s="116"/>
      <c r="K894" s="58"/>
      <c r="L894" s="114"/>
      <c r="M894" s="117"/>
      <c r="N894" s="118"/>
      <c r="O894" s="114"/>
      <c r="P894" s="119"/>
      <c r="Q894" s="120"/>
      <c r="R894" s="121"/>
      <c r="S894" s="122"/>
      <c r="T894" s="123"/>
      <c r="U894" s="123"/>
      <c r="V894" s="124"/>
      <c r="W894" s="125"/>
      <c r="X894" s="124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3"/>
      <c r="F895" s="114"/>
      <c r="G895" s="114"/>
      <c r="H895" s="115"/>
      <c r="I895" s="114"/>
      <c r="J895" s="116"/>
      <c r="K895" s="58"/>
      <c r="L895" s="114"/>
      <c r="M895" s="117"/>
      <c r="N895" s="118"/>
      <c r="O895" s="114"/>
      <c r="P895" s="119"/>
      <c r="Q895" s="120"/>
      <c r="R895" s="121"/>
      <c r="S895" s="122"/>
      <c r="T895" s="123"/>
      <c r="U895" s="123"/>
      <c r="V895" s="124"/>
      <c r="W895" s="125"/>
      <c r="X895" s="124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3"/>
      <c r="F896" s="114"/>
      <c r="G896" s="114"/>
      <c r="H896" s="115"/>
      <c r="I896" s="114"/>
      <c r="J896" s="116"/>
      <c r="K896" s="58"/>
      <c r="L896" s="114"/>
      <c r="M896" s="117"/>
      <c r="N896" s="118"/>
      <c r="O896" s="114"/>
      <c r="P896" s="119"/>
      <c r="Q896" s="120"/>
      <c r="R896" s="121"/>
      <c r="S896" s="122"/>
      <c r="T896" s="123"/>
      <c r="U896" s="123"/>
      <c r="V896" s="124"/>
      <c r="W896" s="125"/>
      <c r="X896" s="124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3"/>
      <c r="F897" s="114"/>
      <c r="G897" s="114"/>
      <c r="H897" s="115"/>
      <c r="I897" s="114"/>
      <c r="J897" s="116"/>
      <c r="K897" s="58"/>
      <c r="L897" s="114"/>
      <c r="M897" s="117"/>
      <c r="N897" s="118"/>
      <c r="O897" s="114"/>
      <c r="P897" s="119"/>
      <c r="Q897" s="120"/>
      <c r="R897" s="121"/>
      <c r="S897" s="122"/>
      <c r="T897" s="123"/>
      <c r="U897" s="123"/>
      <c r="V897" s="124"/>
      <c r="W897" s="125"/>
      <c r="X897" s="124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3"/>
      <c r="F898" s="114"/>
      <c r="G898" s="114"/>
      <c r="H898" s="115"/>
      <c r="I898" s="114"/>
      <c r="J898" s="116"/>
      <c r="K898" s="58"/>
      <c r="L898" s="114"/>
      <c r="M898" s="117"/>
      <c r="N898" s="118"/>
      <c r="O898" s="114"/>
      <c r="P898" s="119"/>
      <c r="Q898" s="120"/>
      <c r="R898" s="121"/>
      <c r="S898" s="122"/>
      <c r="T898" s="123"/>
      <c r="U898" s="123"/>
      <c r="V898" s="124"/>
      <c r="W898" s="125"/>
      <c r="X898" s="124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3"/>
      <c r="F899" s="114"/>
      <c r="G899" s="114"/>
      <c r="H899" s="115"/>
      <c r="I899" s="114"/>
      <c r="J899" s="116"/>
      <c r="K899" s="58"/>
      <c r="L899" s="114"/>
      <c r="M899" s="117"/>
      <c r="N899" s="118"/>
      <c r="O899" s="114"/>
      <c r="P899" s="119"/>
      <c r="Q899" s="120"/>
      <c r="R899" s="121"/>
      <c r="S899" s="122"/>
      <c r="T899" s="123"/>
      <c r="U899" s="123"/>
      <c r="V899" s="124"/>
      <c r="W899" s="125"/>
      <c r="X899" s="124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3"/>
      <c r="F900" s="114"/>
      <c r="G900" s="114"/>
      <c r="H900" s="115"/>
      <c r="I900" s="114"/>
      <c r="J900" s="116"/>
      <c r="K900" s="58"/>
      <c r="L900" s="114"/>
      <c r="M900" s="117"/>
      <c r="N900" s="118"/>
      <c r="O900" s="114"/>
      <c r="P900" s="119"/>
      <c r="Q900" s="120"/>
      <c r="R900" s="121"/>
      <c r="S900" s="122"/>
      <c r="T900" s="123"/>
      <c r="U900" s="123"/>
      <c r="V900" s="124"/>
      <c r="W900" s="125"/>
      <c r="X900" s="124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3"/>
      <c r="F901" s="114"/>
      <c r="G901" s="114"/>
      <c r="H901" s="115"/>
      <c r="I901" s="114"/>
      <c r="J901" s="116"/>
      <c r="K901" s="58"/>
      <c r="L901" s="114"/>
      <c r="M901" s="117"/>
      <c r="N901" s="118"/>
      <c r="O901" s="114"/>
      <c r="P901" s="119"/>
      <c r="Q901" s="120"/>
      <c r="R901" s="121"/>
      <c r="S901" s="122"/>
      <c r="T901" s="123"/>
      <c r="U901" s="123"/>
      <c r="V901" s="124"/>
      <c r="W901" s="125"/>
      <c r="X901" s="124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3"/>
      <c r="F902" s="114"/>
      <c r="G902" s="114"/>
      <c r="H902" s="115"/>
      <c r="I902" s="114"/>
      <c r="J902" s="116"/>
      <c r="K902" s="58"/>
      <c r="L902" s="114"/>
      <c r="M902" s="117"/>
      <c r="N902" s="118"/>
      <c r="O902" s="114"/>
      <c r="P902" s="119"/>
      <c r="Q902" s="120"/>
      <c r="R902" s="121"/>
      <c r="S902" s="122"/>
      <c r="T902" s="123"/>
      <c r="U902" s="123"/>
      <c r="V902" s="124"/>
      <c r="W902" s="125"/>
      <c r="X902" s="124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3"/>
      <c r="F903" s="114"/>
      <c r="G903" s="114"/>
      <c r="H903" s="115"/>
      <c r="I903" s="114"/>
      <c r="J903" s="116"/>
      <c r="K903" s="58"/>
      <c r="L903" s="114"/>
      <c r="M903" s="117"/>
      <c r="N903" s="118"/>
      <c r="O903" s="114"/>
      <c r="P903" s="119"/>
      <c r="Q903" s="120"/>
      <c r="R903" s="121"/>
      <c r="S903" s="122"/>
      <c r="T903" s="123"/>
      <c r="U903" s="123"/>
      <c r="V903" s="124"/>
      <c r="W903" s="125"/>
      <c r="X903" s="124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3"/>
      <c r="F904" s="114"/>
      <c r="G904" s="114"/>
      <c r="H904" s="115"/>
      <c r="I904" s="114"/>
      <c r="J904" s="116"/>
      <c r="K904" s="58"/>
      <c r="L904" s="114"/>
      <c r="M904" s="117"/>
      <c r="N904" s="118"/>
      <c r="O904" s="114"/>
      <c r="P904" s="119"/>
      <c r="Q904" s="120"/>
      <c r="R904" s="121"/>
      <c r="S904" s="122"/>
      <c r="T904" s="123"/>
      <c r="U904" s="123"/>
      <c r="V904" s="124"/>
      <c r="W904" s="125"/>
      <c r="X904" s="124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3"/>
      <c r="F905" s="114"/>
      <c r="G905" s="114"/>
      <c r="H905" s="115"/>
      <c r="I905" s="114"/>
      <c r="J905" s="116"/>
      <c r="K905" s="58"/>
      <c r="L905" s="114"/>
      <c r="M905" s="117"/>
      <c r="N905" s="118"/>
      <c r="O905" s="114"/>
      <c r="P905" s="119"/>
      <c r="Q905" s="120"/>
      <c r="R905" s="121"/>
      <c r="S905" s="122"/>
      <c r="T905" s="123"/>
      <c r="U905" s="123"/>
      <c r="V905" s="124"/>
      <c r="W905" s="125"/>
      <c r="X905" s="124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3"/>
      <c r="F906" s="114"/>
      <c r="G906" s="114"/>
      <c r="H906" s="115"/>
      <c r="I906" s="114"/>
      <c r="J906" s="116"/>
      <c r="K906" s="58"/>
      <c r="L906" s="114"/>
      <c r="M906" s="117"/>
      <c r="N906" s="118"/>
      <c r="O906" s="114"/>
      <c r="P906" s="119"/>
      <c r="Q906" s="120"/>
      <c r="R906" s="121"/>
      <c r="S906" s="122"/>
      <c r="T906" s="123"/>
      <c r="U906" s="123"/>
      <c r="V906" s="124"/>
      <c r="W906" s="125"/>
      <c r="X906" s="124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3"/>
      <c r="F907" s="114"/>
      <c r="G907" s="114"/>
      <c r="H907" s="115"/>
      <c r="I907" s="114"/>
      <c r="J907" s="116"/>
      <c r="K907" s="58"/>
      <c r="L907" s="114"/>
      <c r="M907" s="117"/>
      <c r="N907" s="118"/>
      <c r="O907" s="114"/>
      <c r="P907" s="119"/>
      <c r="Q907" s="120"/>
      <c r="R907" s="121"/>
      <c r="S907" s="122"/>
      <c r="T907" s="123"/>
      <c r="U907" s="123"/>
      <c r="V907" s="124"/>
      <c r="W907" s="125"/>
      <c r="X907" s="124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</sheetData>
  <conditionalFormatting sqref="B13:C1048576 B1:C10">
    <cfRule type="duplicateValues" dxfId="21" priority="1643"/>
    <cfRule type="duplicateValues" dxfId="20" priority="1644"/>
  </conditionalFormatting>
  <conditionalFormatting sqref="B13:B1048576 B1:B10">
    <cfRule type="duplicateValues" dxfId="19" priority="1649"/>
  </conditionalFormatting>
  <conditionalFormatting sqref="H549:H594 H1:H2 H70 H596:H1048576 H281:H443 H468:H480 H214:H279 H445:H466 H482:H545 H72 H81:H212">
    <cfRule type="duplicateValues" dxfId="18" priority="1711"/>
  </conditionalFormatting>
  <conditionalFormatting sqref="L404">
    <cfRule type="duplicateValues" dxfId="17" priority="24"/>
  </conditionalFormatting>
  <conditionalFormatting sqref="L404">
    <cfRule type="duplicateValues" dxfId="16" priority="23"/>
  </conditionalFormatting>
  <conditionalFormatting sqref="L408">
    <cfRule type="duplicateValues" dxfId="15" priority="22"/>
  </conditionalFormatting>
  <conditionalFormatting sqref="L408">
    <cfRule type="duplicateValues" dxfId="14" priority="21"/>
  </conditionalFormatting>
  <conditionalFormatting sqref="B11:C12">
    <cfRule type="duplicateValues" dxfId="13" priority="10"/>
    <cfRule type="duplicateValues" dxfId="12" priority="11"/>
  </conditionalFormatting>
  <conditionalFormatting sqref="B11:B12">
    <cfRule type="duplicateValues" dxfId="11" priority="12"/>
  </conditionalFormatting>
  <conditionalFormatting sqref="AR11:AR12">
    <cfRule type="duplicateValues" dxfId="10" priority="14"/>
  </conditionalFormatting>
  <conditionalFormatting sqref="H595">
    <cfRule type="duplicateValues" dxfId="9" priority="7"/>
  </conditionalFormatting>
  <conditionalFormatting sqref="H547">
    <cfRule type="duplicateValues" dxfId="8" priority="6"/>
  </conditionalFormatting>
  <conditionalFormatting sqref="H546">
    <cfRule type="duplicateValues" dxfId="7" priority="5"/>
  </conditionalFormatting>
  <conditionalFormatting sqref="H71">
    <cfRule type="duplicateValues" dxfId="6" priority="3"/>
  </conditionalFormatting>
  <conditionalFormatting sqref="H73:H80">
    <cfRule type="duplicateValues" dxfId="5" priority="2"/>
  </conditionalFormatting>
  <conditionalFormatting sqref="H3:H69">
    <cfRule type="duplicateValues" dxfId="4" priority="1852"/>
  </conditionalFormatting>
  <conditionalFormatting sqref="AQ13:AQ923 AQ3:AQ10">
    <cfRule type="duplicateValues" dxfId="1" priority="1881"/>
  </conditionalFormatting>
  <conditionalFormatting sqref="H3:H923">
    <cfRule type="duplicateValues" dxfId="0" priority="1884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EXP\BARU\2024\02 FEBRUARI\[NOTA 02 FEBRUARI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EXP\BARU\2024\02 FEBRUARI\[NOTA 02 FEBRUARI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A46" sqref="A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EXP\BARU\2024\02 FEBRUARI\[NOTA 02 FEBRUARI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83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HYPERLINK("[NOTA_.xlsx]PAJAK!b"&amp;PARAMA[[#This Row],[//PAJAK]],IF(PARAMA[[#This Row],[//PAJAK]]="","",INDEX(INDIRECT("PAJAK["&amp;PARAMA[#Headers]&amp;"]"),PARAMA[[#This Row],[//PAJAK]]-1)))</f>
        <v>20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45335</v>
      </c>
      <c r="F3" s="2">
        <f ca="1">IF(PARAMA[[#This Row],[//PAJAK]]="","",INDEX(INDIRECT("PAJAK["&amp;PARAMA[#Headers]&amp;"]"),PARAMA[[#This Row],[//PAJAK]]-1))</f>
        <v>45324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>SJ NO CV 05</v>
      </c>
      <c r="I3" s="1">
        <f ca="1">IF(PARAMA[[#This Row],[//PAJAK]]="","",INDEX(PAJAK[SUB TOTAL],PARAMA[[#This Row],[//PAJAK]]-1)-PARAMA[[#This Row],[DISKON_H]])</f>
        <v>8671600.8000000007</v>
      </c>
      <c r="J3" s="1">
        <f ca="1">IF(PARAMA[[#This Row],[//PAJAK]]="","",INDEX(PAJAK[DISKON],PARAMA[[#This Row],[//PAJAK]]-1))</f>
        <v>2034079.2</v>
      </c>
      <c r="K3" s="1"/>
      <c r="L3" s="1">
        <f ca="1">(PARAMA[[#This Row],[SUB TOTAL]]-PARAMA[[#This Row],[DISKON]])/1.11</f>
        <v>7812252.9729729732</v>
      </c>
      <c r="M3" s="1">
        <f ca="1">PARAMA[[#This Row],[DPP]]*11%</f>
        <v>859347.82702702703</v>
      </c>
      <c r="N3" s="1">
        <f ca="1">PARAMA[[#This Row],[DPP]]+PARAMA[[#This Row],[PPN (11%)]]</f>
        <v>8671600.8000000007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EXP\BARU\2024\02 FEBRUARI\[NOTA 02 FEBRUARI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237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HYPERLINK("[NOTA_.xlsx]PAJAK!b"&amp;RAP[[#This Row],[//PAJAK]],IF(RAP[[#This Row],[//PAJAK]]="","",INDEX(INDIRECT("PAJAK["&amp;RAP[#Headers]&amp;"]"),RAP[[#This Row],[//PAJAK]]-1)))</f>
        <v>50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45341</v>
      </c>
      <c r="F3" s="2">
        <f ca="1">IF(RAP[[#This Row],[//PAJAK]]="","",INDEX(INDIRECT("PAJAK["&amp;RAP[#Headers]&amp;"]"),RAP[[#This Row],[//PAJAK]]-1))</f>
        <v>45338</v>
      </c>
      <c r="G3" s="14" t="str">
        <f ca="1">IF(RAP[[#This Row],[//PAJAK]]="","",INDEX(INDIRECT("PAJAK["&amp;RAP[#Headers]&amp;"]"),RAP[[#This Row],[//PAJAK]]-1))</f>
        <v>HMR/016/02-24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</v>
      </c>
      <c r="J3" s="1">
        <f ca="1">IF(RAP[[#This Row],[//PAJAK]]="","",INDEX(PAJAK[DISC DLL],RAP[[#This Row],[//PAJAK]]-1))</f>
        <v>152599.17030000003</v>
      </c>
      <c r="K3" s="1">
        <f ca="1">(RAP[[#This Row],[SUB TOTAL]]-RAP[[#This Row],[DISKON]])/1.11</f>
        <v>4446307.0537837828</v>
      </c>
      <c r="L3" s="1">
        <f ca="1">RAP[[#This Row],[DPP]]*11%</f>
        <v>489093.77591621608</v>
      </c>
      <c r="M3" s="1">
        <f ca="1">RAP[[#This Row],[DPP]]+RAP[[#This Row],[PPN (11%)]]</f>
        <v>4935400.8296999987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EXP\BARU\2024\02 FEBRUARI\[NOTA 02 FEBRUARI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topLeftCell="B1" workbookViewId="0">
      <selection activeCell="E14" sqref="E1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83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419</v>
      </c>
      <c r="D2" t="s">
        <v>22</v>
      </c>
      <c r="E2" t="s">
        <v>59</v>
      </c>
      <c r="F2" t="s">
        <v>69</v>
      </c>
      <c r="G2">
        <f>COUNTIF(NOTA[SUPPLIER],CONV[[#This Row],[1]])</f>
        <v>19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14</v>
      </c>
    </row>
    <row r="4" spans="1:7" x14ac:dyDescent="0.25">
      <c r="A4" t="s">
        <v>34</v>
      </c>
      <c r="B4">
        <f>COUNTIF(NOTA[FAKTUR],NM_FAKTUR)</f>
        <v>42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15" sqref="C15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KEN_0502_139-1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45327</v>
      </c>
      <c r="H2" s="17">
        <f ca="1">IF(PAJAK[[#This Row],[//]]="","",INDEX(INDIRECT("NOTA["&amp;PAJAK[#Headers]&amp;"]"),PAJAK[[#This Row],[//]]-2))</f>
        <v>45324</v>
      </c>
      <c r="I2" s="16" t="str">
        <f ca="1">IF(PAJAK[[#This Row],[//]]="","",INDEX(INDIRECT("NOTA["&amp;PAJAK[#Headers]&amp;"]"),PAJAK[[#This Row],[//]]-2))</f>
        <v>24020139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1944000</v>
      </c>
      <c r="L2" s="23">
        <f ca="1">IF(PAJAK[[#This Row],[//]]="","",SUMIF(NOTA[ID_H],PAJAK[[#This Row],[ID]],NOTA[DISC]))</f>
        <v>330480</v>
      </c>
      <c r="M2" s="23">
        <f ca="1">PAJAK[[#This Row],[SUB TOTAL]]-PAJAK[[#This Row],[DISKON]]</f>
        <v>1613520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1453621.6216216215</v>
      </c>
      <c r="P2" s="23">
        <f ca="1">PAJAK[[#This Row],[DPP]]*PAJAK[[#This Row],[PPN]]</f>
        <v>159898.37837837837</v>
      </c>
      <c r="Q2" s="23">
        <f ca="1">PAJAK[[#This Row],[DPP]]+PAJAK[[#This Row],[PPN 11%]]</f>
        <v>1613520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KEN_0502_110-3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3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45327</v>
      </c>
      <c r="H3" s="17">
        <f ca="1">IF(PAJAK[[#This Row],[//]]="","",INDEX(INDIRECT("NOTA["&amp;PAJAK[#Headers]&amp;"]"),PAJAK[[#This Row],[//]]-2))</f>
        <v>45324</v>
      </c>
      <c r="I3" s="16" t="str">
        <f ca="1">IF(PAJAK[[#This Row],[//]]="","",INDEX(INDIRECT("NOTA["&amp;PAJAK[#Headers]&amp;"]"),PAJAK[[#This Row],[//]]-2))</f>
        <v>24020110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12072000</v>
      </c>
      <c r="L3" s="23">
        <f ca="1">IF(PAJAK[[#This Row],[//]]="","",SUMIF(NOTA[ID_H],PAJAK[[#This Row],[ID]],NOTA[DISC]))</f>
        <v>2052240</v>
      </c>
      <c r="M3" s="23">
        <f ca="1">PAJAK[[#This Row],[SUB TOTAL]]-PAJAK[[#This Row],[DISKON]]</f>
        <v>10019760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9026810.81081081</v>
      </c>
      <c r="P3" s="23">
        <f ca="1">PAJAK[[#This Row],[DPP]]*PAJAK[[#This Row],[PPN]]</f>
        <v>992949.18918918911</v>
      </c>
      <c r="Q3" s="23">
        <f ca="1">PAJAK[[#This Row],[DPP]]+PAJAK[[#This Row],[PPN 11%]]</f>
        <v>10019760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25</v>
      </c>
      <c r="B4" s="15">
        <f ca="1">HYPERLINK("[NOTA_.XLSX]NOTA!c"&amp;PAJAK[[#This Row],[//]],IF(PAJAK[[#This Row],[//]]="","",INDEX(INDIRECT("NOTA["&amp;PAJAK[#Headers]&amp;"]"),PAJAK[[#This Row],[//]]-2)))</f>
        <v>7</v>
      </c>
      <c r="C4" s="15" t="str">
        <f ca="1">IF(PAJAK[[#This Row],[//]]="","",INDEX(INDIRECT("NOTA["&amp;PAJAK[#Headers]&amp;"]"),PAJAK[[#This Row],[//]]-2))</f>
        <v>ATA_0702_225-4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45329</v>
      </c>
      <c r="H4" s="17">
        <f ca="1">IF(PAJAK[[#This Row],[//]]="","",INDEX(INDIRECT("NOTA["&amp;PAJAK[#Headers]&amp;"]"),PAJAK[[#This Row],[//]]-2))</f>
        <v>45325</v>
      </c>
      <c r="I4" s="16" t="str">
        <f ca="1">IF(PAJAK[[#This Row],[//]]="","",INDEX(INDIRECT("NOTA["&amp;PAJAK[#Headers]&amp;"]"),PAJAK[[#This Row],[//]]-2))</f>
        <v>SA240202225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10609000</v>
      </c>
      <c r="L4" s="23">
        <f ca="1">IF(PAJAK[[#This Row],[//]]="","",SUMIF(NOTA[ID_H],PAJAK[[#This Row],[ID]],NOTA[DISC]))</f>
        <v>1790268.75</v>
      </c>
      <c r="M4" s="23">
        <f ca="1">PAJAK[[#This Row],[SUB TOTAL]]-PAJAK[[#This Row],[DISKON]]</f>
        <v>8818731.25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7944802.9279279271</v>
      </c>
      <c r="P4" s="23">
        <f ca="1">PAJAK[[#This Row],[DPP]]*PAJAK[[#This Row],[PPN]]</f>
        <v>873928.32207207195</v>
      </c>
      <c r="Q4" s="23">
        <f ca="1">PAJAK[[#This Row],[DPP]]+PAJAK[[#This Row],[PPN 11%]]</f>
        <v>8818731.25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5">
        <f ca="1">HYPERLINK("[NOTA_.XLSX]NOTA!c"&amp;PAJAK[[#This Row],[//]],IF(PAJAK[[#This Row],[//]]="","",INDEX(INDIRECT("NOTA["&amp;PAJAK[#Headers]&amp;"]"),PAJAK[[#This Row],[//]]-2)))</f>
        <v>8</v>
      </c>
      <c r="C5" s="15" t="str">
        <f ca="1">IF(PAJAK[[#This Row],[//]]="","",INDEX(INDIRECT("NOTA["&amp;PAJAK[#Headers]&amp;"]"),PAJAK[[#This Row],[//]]-2))</f>
        <v>ATA_0702_092-4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4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45329</v>
      </c>
      <c r="H5" s="17">
        <f ca="1">IF(PAJAK[[#This Row],[//]]="","",INDEX(INDIRECT("NOTA["&amp;PAJAK[#Headers]&amp;"]"),PAJAK[[#This Row],[//]]-2))</f>
        <v>45323</v>
      </c>
      <c r="I5" s="16" t="str">
        <f ca="1">IF(PAJAK[[#This Row],[//]]="","",INDEX(INDIRECT("NOTA["&amp;PAJAK[#Headers]&amp;"]"),PAJAK[[#This Row],[//]]-2))</f>
        <v>SA240202092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11652000</v>
      </c>
      <c r="L5" s="23">
        <f ca="1">IF(PAJAK[[#This Row],[//]]="","",SUMIF(NOTA[ID_H],PAJAK[[#This Row],[ID]],NOTA[DISC]))</f>
        <v>1966275</v>
      </c>
      <c r="M5" s="23">
        <f ca="1">PAJAK[[#This Row],[SUB TOTAL]]-PAJAK[[#This Row],[DISKON]]</f>
        <v>9685725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8725878.3783783782</v>
      </c>
      <c r="P5" s="23">
        <f ca="1">PAJAK[[#This Row],[DPP]]*PAJAK[[#This Row],[PPN]]</f>
        <v>959846.62162162166</v>
      </c>
      <c r="Q5" s="23">
        <f ca="1">PAJAK[[#This Row],[DPP]]+PAJAK[[#This Row],[PPN 11%]]</f>
        <v>9685725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21">
        <f ca="1">HYPERLINK("[NOTA_.XLSX]NOTA!c"&amp;PAJAK[[#This Row],[//]],IF(PAJAK[[#This Row],[//]]="","",INDEX(INDIRECT("NOTA["&amp;PAJAK[#Headers]&amp;"]"),PAJAK[[#This Row],[//]]-2)))</f>
        <v>9</v>
      </c>
      <c r="C6" s="19" t="str">
        <f ca="1">IF(PAJAK[[#This Row],[//]]="","",INDEX(INDIRECT("NOTA["&amp;PAJAK[#Headers]&amp;"]"),PAJAK[[#This Row],[//]]-2))</f>
        <v>ATA_0702_143-3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45329</v>
      </c>
      <c r="H6" s="17">
        <f ca="1">IF(PAJAK[[#This Row],[//]]="","",INDEX(INDIRECT("NOTA["&amp;PAJAK[#Headers]&amp;"]"),PAJAK[[#This Row],[//]]-2))</f>
        <v>45324</v>
      </c>
      <c r="I6" s="16" t="str">
        <f ca="1">IF(PAJAK[[#This Row],[//]]="","",INDEX(INDIRECT("NOTA["&amp;PAJAK[#Headers]&amp;"]"),PAJAK[[#This Row],[//]]-2))</f>
        <v>SA240202143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14798400</v>
      </c>
      <c r="L6" s="23">
        <f ca="1">IF(PAJAK[[#This Row],[//]]="","",SUMIF(NOTA[ID_H],PAJAK[[#This Row],[ID]],NOTA[DISC]))</f>
        <v>2497230</v>
      </c>
      <c r="M6" s="23">
        <f ca="1">PAJAK[[#This Row],[SUB TOTAL]]-PAJAK[[#This Row],[DISKON]]</f>
        <v>12301170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11082135.135135135</v>
      </c>
      <c r="P6" s="23">
        <f ca="1">PAJAK[[#This Row],[DPP]]*PAJAK[[#This Row],[PPN]]</f>
        <v>1219034.8648648649</v>
      </c>
      <c r="Q6" s="23">
        <f ca="1">PAJAK[[#This Row],[DPP]]+PAJAK[[#This Row],[PPN 11%]]</f>
        <v>12301170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45</v>
      </c>
      <c r="B7" s="15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KEN_0702_276-6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45329</v>
      </c>
      <c r="H7" s="17">
        <f ca="1">IF(PAJAK[[#This Row],[//]]="","",INDEX(INDIRECT("NOTA["&amp;PAJAK[#Headers]&amp;"]"),PAJAK[[#This Row],[//]]-2))</f>
        <v>45327</v>
      </c>
      <c r="I7" s="16" t="str">
        <f ca="1">IF(PAJAK[[#This Row],[//]]="","",INDEX(INDIRECT("NOTA["&amp;PAJAK[#Headers]&amp;"]"),PAJAK[[#This Row],[//]]-2))</f>
        <v>24020276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8820000</v>
      </c>
      <c r="L7" s="23">
        <f ca="1">IF(PAJAK[[#This Row],[//]]="","",SUMIF(NOTA[ID_H],PAJAK[[#This Row],[ID]],NOTA[DISC]))</f>
        <v>1499400</v>
      </c>
      <c r="M7" s="23">
        <f ca="1">PAJAK[[#This Row],[SUB TOTAL]]-PAJAK[[#This Row],[DISKON]]</f>
        <v>7320600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6595135.1351351347</v>
      </c>
      <c r="P7" s="23">
        <f ca="1">PAJAK[[#This Row],[DPP]]*PAJAK[[#This Row],[PPN]]</f>
        <v>725464.86486486485</v>
      </c>
      <c r="Q7" s="23">
        <f ca="1">PAJAK[[#This Row],[DPP]]+PAJAK[[#This Row],[PPN 11%]]</f>
        <v>7320600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52</v>
      </c>
      <c r="B8" s="15">
        <f ca="1">HYPERLINK("[NOTA_.XLSX]NOTA!c"&amp;PAJAK[[#This Row],[//]],IF(PAJAK[[#This Row],[//]]="","",INDEX(INDIRECT("NOTA["&amp;PAJAK[#Headers]&amp;"]"),PAJAK[[#This Row],[//]]-2)))</f>
        <v>13</v>
      </c>
      <c r="C8" s="15" t="str">
        <f ca="1">IF(PAJAK[[#This Row],[//]]="","",INDEX(INDIRECT("NOTA["&amp;PAJAK[#Headers]&amp;"]"),PAJAK[[#This Row],[//]]-2))</f>
        <v>KEN_0702_039-4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45329</v>
      </c>
      <c r="H8" s="17">
        <f ca="1">IF(PAJAK[[#This Row],[//]]="","",INDEX(INDIRECT("NOTA["&amp;PAJAK[#Headers]&amp;"]"),PAJAK[[#This Row],[//]]-2))</f>
        <v>45323</v>
      </c>
      <c r="I8" s="16" t="str">
        <f ca="1">IF(PAJAK[[#This Row],[//]]="","",INDEX(INDIRECT("NOTA["&amp;PAJAK[#Headers]&amp;"]"),PAJAK[[#This Row],[//]]-2))</f>
        <v>24020039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12222000</v>
      </c>
      <c r="L8" s="23">
        <f ca="1">IF(PAJAK[[#This Row],[//]]="","",SUMIF(NOTA[ID_H],PAJAK[[#This Row],[ID]],NOTA[DISC]))</f>
        <v>2077740</v>
      </c>
      <c r="M8" s="23">
        <f ca="1">PAJAK[[#This Row],[SUB TOTAL]]-PAJAK[[#This Row],[DISKON]]</f>
        <v>10144260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9138972.9729729723</v>
      </c>
      <c r="P8" s="23">
        <f ca="1">PAJAK[[#This Row],[DPP]]*PAJAK[[#This Row],[PPN]]</f>
        <v>1005287.027027027</v>
      </c>
      <c r="Q8" s="23">
        <f ca="1">PAJAK[[#This Row],[DPP]]+PAJAK[[#This Row],[PPN 11%]]</f>
        <v>10144260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57</v>
      </c>
      <c r="B9" s="15">
        <f ca="1">HYPERLINK("[NOTA_.XLSX]NOTA!c"&amp;PAJAK[[#This Row],[//]],IF(PAJAK[[#This Row],[//]]="","",INDEX(INDIRECT("NOTA["&amp;PAJAK[#Headers]&amp;"]"),PAJAK[[#This Row],[//]]-2)))</f>
        <v>14</v>
      </c>
      <c r="C9" s="15" t="str">
        <f ca="1">IF(PAJAK[[#This Row],[//]]="","",INDEX(INDIRECT("NOTA["&amp;PAJAK[#Headers]&amp;"]"),PAJAK[[#This Row],[//]]-2))</f>
        <v>KEN_0702_011-2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2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45329</v>
      </c>
      <c r="H9" s="17">
        <f ca="1">IF(PAJAK[[#This Row],[//]]="","",INDEX(INDIRECT("NOTA["&amp;PAJAK[#Headers]&amp;"]"),PAJAK[[#This Row],[//]]-2))</f>
        <v>45323</v>
      </c>
      <c r="I9" s="16" t="str">
        <f ca="1">IF(PAJAK[[#This Row],[//]]="","",INDEX(INDIRECT("NOTA["&amp;PAJAK[#Headers]&amp;"]"),PAJAK[[#This Row],[//]]-2))</f>
        <v>24020011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2260000</v>
      </c>
      <c r="L9" s="23">
        <f ca="1">IF(PAJAK[[#This Row],[//]]="","",SUMIF(NOTA[ID_H],PAJAK[[#This Row],[ID]],NOTA[DISC]))</f>
        <v>384200</v>
      </c>
      <c r="M9" s="23">
        <f ca="1">PAJAK[[#This Row],[SUB TOTAL]]-PAJAK[[#This Row],[DISKON]]</f>
        <v>1875800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1689909.9099099098</v>
      </c>
      <c r="P9" s="23">
        <f ca="1">PAJAK[[#This Row],[DPP]]*PAJAK[[#This Row],[PPN]]</f>
        <v>185890.09009009009</v>
      </c>
      <c r="Q9" s="23">
        <f ca="1">PAJAK[[#This Row],[DPP]]+PAJAK[[#This Row],[PPN 11%]]</f>
        <v>1875800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60</v>
      </c>
      <c r="B10" s="21">
        <f ca="1">HYPERLINK("[NOTA_.XLSX]NOTA!c"&amp;PAJAK[[#This Row],[//]],IF(PAJAK[[#This Row],[//]]="","",INDEX(INDIRECT("NOTA["&amp;PAJAK[#Headers]&amp;"]"),PAJAK[[#This Row],[//]]-2)))</f>
        <v>15</v>
      </c>
      <c r="C10" s="19" t="str">
        <f ca="1">IF(PAJAK[[#This Row],[//]]="","",INDEX(INDIRECT("NOTA["&amp;PAJAK[#Headers]&amp;"]"),PAJAK[[#This Row],[//]]-2))</f>
        <v>KEN_0702_162-2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45329</v>
      </c>
      <c r="H10" s="17">
        <f ca="1">IF(PAJAK[[#This Row],[//]]="","",INDEX(INDIRECT("NOTA["&amp;PAJAK[#Headers]&amp;"]"),PAJAK[[#This Row],[//]]-2))</f>
        <v>45325</v>
      </c>
      <c r="I10" s="16" t="str">
        <f ca="1">IF(PAJAK[[#This Row],[//]]="","",INDEX(INDIRECT("NOTA["&amp;PAJAK[#Headers]&amp;"]"),PAJAK[[#This Row],[//]]-2))</f>
        <v>24020162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2870400</v>
      </c>
      <c r="L10" s="23">
        <f ca="1">IF(PAJAK[[#This Row],[//]]="","",SUMIF(NOTA[ID_H],PAJAK[[#This Row],[ID]],NOTA[DISC]))</f>
        <v>487968</v>
      </c>
      <c r="M10" s="23">
        <f ca="1">PAJAK[[#This Row],[SUB TOTAL]]-PAJAK[[#This Row],[DISKON]]</f>
        <v>2382432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2146335.1351351351</v>
      </c>
      <c r="P10" s="23">
        <f ca="1">PAJAK[[#This Row],[DPP]]*PAJAK[[#This Row],[PPN]]</f>
        <v>236096.86486486488</v>
      </c>
      <c r="Q10" s="23">
        <f ca="1">PAJAK[[#This Row],[DPP]]+PAJAK[[#This Row],[PPN 11%]]</f>
        <v>2382432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63</v>
      </c>
      <c r="B11" s="15">
        <f ca="1">HYPERLINK("[NOTA_.XLSX]NOTA!c"&amp;PAJAK[[#This Row],[//]],IF(PAJAK[[#This Row],[//]]="","",INDEX(INDIRECT("NOTA["&amp;PAJAK[#Headers]&amp;"]"),PAJAK[[#This Row],[//]]-2)))</f>
        <v>16</v>
      </c>
      <c r="C11" s="15" t="str">
        <f ca="1">IF(PAJAK[[#This Row],[//]]="","",INDEX(INDIRECT("NOTA["&amp;PAJAK[#Headers]&amp;"]"),PAJAK[[#This Row],[//]]-2))</f>
        <v>KEN_0702_264-7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45329</v>
      </c>
      <c r="H11" s="17">
        <f ca="1">IF(PAJAK[[#This Row],[//]]="","",INDEX(INDIRECT("NOTA["&amp;PAJAK[#Headers]&amp;"]"),PAJAK[[#This Row],[//]]-2))</f>
        <v>45325</v>
      </c>
      <c r="I11" s="16" t="str">
        <f ca="1">IF(PAJAK[[#This Row],[//]]="","",INDEX(INDIRECT("NOTA["&amp;PAJAK[#Headers]&amp;"]"),PAJAK[[#This Row],[//]]-2))</f>
        <v>24020264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37827000</v>
      </c>
      <c r="L11" s="23">
        <f ca="1">IF(PAJAK[[#This Row],[//]]="","",SUMIF(NOTA[ID_H],PAJAK[[#This Row],[ID]],NOTA[DISC]))</f>
        <v>6430590.0000000009</v>
      </c>
      <c r="M11" s="23">
        <f ca="1">PAJAK[[#This Row],[SUB TOTAL]]-PAJAK[[#This Row],[DISKON]]</f>
        <v>31396410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28285054.054054052</v>
      </c>
      <c r="P11" s="23">
        <f ca="1">PAJAK[[#This Row],[DPP]]*PAJAK[[#This Row],[PPN]]</f>
        <v>3111355.9459459456</v>
      </c>
      <c r="Q11" s="23">
        <f ca="1">PAJAK[[#This Row],[DPP]]+PAJAK[[#This Row],[PPN 11%]]</f>
        <v>31396409.999999996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83</v>
      </c>
      <c r="B12" s="22">
        <f ca="1">HYPERLINK("[NOTA_.XLSX]NOTA!c"&amp;PAJAK[[#This Row],[//]],IF(PAJAK[[#This Row],[//]]="","",INDEX(INDIRECT("NOTA["&amp;PAJAK[#Headers]&amp;"]"),PAJAK[[#This Row],[//]]-2)))</f>
        <v>20</v>
      </c>
      <c r="C12" s="15" t="str">
        <f ca="1">IF(PAJAK[[#This Row],[//]]="","",INDEX(INDIRECT("NOTA["&amp;PAJAK[#Headers]&amp;"]"),PAJAK[[#This Row],[//]]-2))</f>
        <v>PAR_1302_-3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CV PARAMA CREATIVINDO</v>
      </c>
      <c r="G12" s="17">
        <f ca="1">IF(PAJAK[[#This Row],[//]]="","",INDEX(NOTA[TGL_H],PAJAK[[#This Row],[//]]-2))</f>
        <v>45335</v>
      </c>
      <c r="H12" s="17">
        <f ca="1">IF(PAJAK[[#This Row],[//]]="","",INDEX(INDIRECT("NOTA["&amp;PAJAK[#Headers]&amp;"]"),PAJAK[[#This Row],[//]]-2))</f>
        <v>45324</v>
      </c>
      <c r="I12" s="16">
        <f ca="1">IF(PAJAK[[#This Row],[//]]="","",INDEX(INDIRECT("NOTA["&amp;PAJAK[#Headers]&amp;"]"),PAJAK[[#This Row],[//]]-2))</f>
        <v>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SJ NO CV 05</v>
      </c>
      <c r="K12" s="23">
        <f ca="1">IF(PAJAK[[#This Row],[//]]="","",SUMIF(NOTA[ID_H],PAJAK[[#This Row],[ID]],NOTA[JUMLAH]))</f>
        <v>10705680</v>
      </c>
      <c r="L12" s="23">
        <f ca="1">IF(PAJAK[[#This Row],[//]]="","",SUMIF(NOTA[ID_H],PAJAK[[#This Row],[ID]],NOTA[DISC]))</f>
        <v>2034079.2</v>
      </c>
      <c r="M12" s="23">
        <f ca="1">PAJAK[[#This Row],[SUB TOTAL]]-PAJAK[[#This Row],[DISKON]]</f>
        <v>8671600.8000000007</v>
      </c>
      <c r="N12" s="23">
        <f ca="1">IF(PAJAK[[#This Row],[//]]="","",INDEX(INDIRECT("NOTA["&amp;PAJAK[#Headers]&amp;"]"),PAJAK[[#This Row],[//]]-2+PAJAK[[#This Row],[QB]]-1))</f>
        <v>173432</v>
      </c>
      <c r="O12" s="23">
        <f ca="1">(PAJAK[[#This Row],[SUB T-DISC]]-PAJAK[[#This Row],[DISC DLL]])/111%</f>
        <v>7656007.927927928</v>
      </c>
      <c r="P12" s="23">
        <f ca="1">PAJAK[[#This Row],[DPP]]*PAJAK[[#This Row],[PPN]]</f>
        <v>842160.87207207212</v>
      </c>
      <c r="Q12" s="23">
        <f ca="1">PAJAK[[#This Row],[DPP]]+PAJAK[[#This Row],[PPN 11%]]</f>
        <v>8498168.8000000007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87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KAL_1202_369-2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KALINDO SUKSES</v>
      </c>
      <c r="G13" s="17">
        <f ca="1">IF(PAJAK[[#This Row],[//]]="","",INDEX(NOTA[TGL_H],PAJAK[[#This Row],[//]]-2))</f>
        <v>45334</v>
      </c>
      <c r="H13" s="17">
        <f ca="1">IF(PAJAK[[#This Row],[//]]="","",INDEX(INDIRECT("NOTA["&amp;PAJAK[#Headers]&amp;"]"),PAJAK[[#This Row],[//]]-2))</f>
        <v>45329</v>
      </c>
      <c r="I13" s="16" t="str">
        <f ca="1">IF(PAJAK[[#This Row],[//]]="","",INDEX(INDIRECT("NOTA["&amp;PAJAK[#Headers]&amp;"]"),PAJAK[[#This Row],[//]]-2))</f>
        <v>SN24020369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11240000</v>
      </c>
      <c r="L13" s="23">
        <f ca="1">IF(PAJAK[[#This Row],[//]]="","",SUMIF(NOTA[ID_H],PAJAK[[#This Row],[ID]],NOTA[DISC]))</f>
        <v>1896750</v>
      </c>
      <c r="M13" s="23">
        <f ca="1">PAJAK[[#This Row],[SUB TOTAL]]-PAJAK[[#This Row],[DISKON]]</f>
        <v>9343250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8417342.3423423413</v>
      </c>
      <c r="P13" s="23">
        <f ca="1">PAJAK[[#This Row],[DPP]]*PAJAK[[#This Row],[PPN]]</f>
        <v>925907.65765765752</v>
      </c>
      <c r="Q13" s="23">
        <f ca="1">PAJAK[[#This Row],[DPP]]+PAJAK[[#This Row],[PPN 11%]]</f>
        <v>9343249.9999999981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107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KEN_1302_308-4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45335</v>
      </c>
      <c r="H14" s="17">
        <f ca="1">IF(PAJAK[[#This Row],[//]]="","",INDEX(INDIRECT("NOTA["&amp;PAJAK[#Headers]&amp;"]"),PAJAK[[#This Row],[//]]-2))</f>
        <v>45328</v>
      </c>
      <c r="I14" s="16" t="str">
        <f ca="1">IF(PAJAK[[#This Row],[//]]="","",INDEX(INDIRECT("NOTA["&amp;PAJAK[#Headers]&amp;"]"),PAJAK[[#This Row],[//]]-2))</f>
        <v>24020308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7746000</v>
      </c>
      <c r="L14" s="23">
        <f ca="1">IF(PAJAK[[#This Row],[//]]="","",SUMIF(NOTA[ID_H],PAJAK[[#This Row],[ID]],NOTA[DISC]))</f>
        <v>1316820</v>
      </c>
      <c r="M14" s="23">
        <f ca="1">PAJAK[[#This Row],[SUB TOTAL]]-PAJAK[[#This Row],[DISKON]]</f>
        <v>6429180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5792054.0540540535</v>
      </c>
      <c r="P14" s="23">
        <f ca="1">PAJAK[[#This Row],[DPP]]*PAJAK[[#This Row],[PPN]]</f>
        <v>637125.94594594592</v>
      </c>
      <c r="Q14" s="23">
        <f ca="1">PAJAK[[#This Row],[DPP]]+PAJAK[[#This Row],[PPN 11%]]</f>
        <v>6429179.9999999991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122</v>
      </c>
      <c r="B15" s="21">
        <f ca="1">HYPERLINK("[NOTA_.XLSX]NOTA!c"&amp;PAJAK[[#This Row],[//]],IF(PAJAK[[#This Row],[//]]="","",INDEX(INDIRECT("NOTA["&amp;PAJAK[#Headers]&amp;"]"),PAJAK[[#This Row],[//]]-2)))</f>
        <v>31</v>
      </c>
      <c r="C15" s="19" t="str">
        <f ca="1">IF(PAJAK[[#This Row],[//]]="","",INDEX(INDIRECT("NOTA["&amp;PAJAK[#Headers]&amp;"]"),PAJAK[[#This Row],[//]]-2))</f>
        <v>SUK_1302_420-3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3</v>
      </c>
      <c r="F15" s="15" t="e">
        <f ca="1">IF(PAJAK[[#This Row],[//]]="","",INDEX(CONV[2],MATCH(INDEX(INDIRECT("NOTA["&amp;PAJAK[#Headers]&amp;"]"),PAJAK[[#This Row],[//]]-2),CONV[1],0),0))</f>
        <v>#N/A</v>
      </c>
      <c r="G15" s="17">
        <f ca="1">IF(PAJAK[[#This Row],[//]]="","",INDEX(NOTA[TGL_H],PAJAK[[#This Row],[//]]-2))</f>
        <v>45335</v>
      </c>
      <c r="H15" s="17">
        <f ca="1">IF(PAJAK[[#This Row],[//]]="","",INDEX(INDIRECT("NOTA["&amp;PAJAK[#Headers]&amp;"]"),PAJAK[[#This Row],[//]]-2))</f>
        <v>45323</v>
      </c>
      <c r="I15" s="16" t="str">
        <f ca="1">IF(PAJAK[[#This Row],[//]]="","",INDEX(INDIRECT("NOTA["&amp;PAJAK[#Headers]&amp;"]"),PAJAK[[#This Row],[//]]-2))</f>
        <v>F240420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23238900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23238900</v>
      </c>
      <c r="N15" s="23">
        <f ca="1">IF(PAJAK[[#This Row],[//]]="","",INDEX(INDIRECT("NOTA["&amp;PAJAK[#Headers]&amp;"]"),PAJAK[[#This Row],[//]]-2+PAJAK[[#This Row],[QB]]-1))</f>
        <v>314039</v>
      </c>
      <c r="O15" s="23">
        <f ca="1">(PAJAK[[#This Row],[SUB T-DISC]]-PAJAK[[#This Row],[DISC DLL]])/111%</f>
        <v>20653027.927927926</v>
      </c>
      <c r="P15" s="23">
        <f ca="1">PAJAK[[#This Row],[DPP]]*PAJAK[[#This Row],[PPN]]</f>
        <v>2271833.072072072</v>
      </c>
      <c r="Q15" s="23">
        <f ca="1">PAJAK[[#This Row],[DPP]]+PAJAK[[#This Row],[PPN 11%]]</f>
        <v>22924861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126</v>
      </c>
      <c r="B16" s="21">
        <f ca="1">HYPERLINK("[NOTA_.XLSX]NOTA!c"&amp;PAJAK[[#This Row],[//]],IF(PAJAK[[#This Row],[//]]="","",INDEX(INDIRECT("NOTA["&amp;PAJAK[#Headers]&amp;"]"),PAJAK[[#This Row],[//]]-2)))</f>
        <v>32</v>
      </c>
      <c r="C16" s="19" t="str">
        <f ca="1">IF(PAJAK[[#This Row],[//]]="","",INDEX(INDIRECT("NOTA["&amp;PAJAK[#Headers]&amp;"]"),PAJAK[[#This Row],[//]]-2))</f>
        <v>SUK_1302_421-2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2</v>
      </c>
      <c r="F16" s="15" t="e">
        <f ca="1">IF(PAJAK[[#This Row],[//]]="","",INDEX(CONV[2],MATCH(INDEX(INDIRECT("NOTA["&amp;PAJAK[#Headers]&amp;"]"),PAJAK[[#This Row],[//]]-2),CONV[1],0),0))</f>
        <v>#N/A</v>
      </c>
      <c r="G16" s="17">
        <f ca="1">IF(PAJAK[[#This Row],[//]]="","",INDEX(NOTA[TGL_H],PAJAK[[#This Row],[//]]-2))</f>
        <v>45335</v>
      </c>
      <c r="H16" s="17">
        <f ca="1">IF(PAJAK[[#This Row],[//]]="","",INDEX(INDIRECT("NOTA["&amp;PAJAK[#Headers]&amp;"]"),PAJAK[[#This Row],[//]]-2))</f>
        <v>45323</v>
      </c>
      <c r="I16" s="16" t="str">
        <f ca="1">IF(PAJAK[[#This Row],[//]]="","",INDEX(INDIRECT("NOTA["&amp;PAJAK[#Headers]&amp;"]"),PAJAK[[#This Row],[//]]-2))</f>
        <v>F240421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5708400</v>
      </c>
      <c r="L16" s="23">
        <f ca="1">IF(PAJAK[[#This Row],[//]]="","",SUMIF(NOTA[ID_H],PAJAK[[#This Row],[ID]],NOTA[DISC]))</f>
        <v>0</v>
      </c>
      <c r="M16" s="23">
        <f ca="1">PAJAK[[#This Row],[SUB TOTAL]]-PAJAK[[#This Row],[DISKON]]</f>
        <v>5708400</v>
      </c>
      <c r="N16" s="23">
        <f ca="1">IF(PAJAK[[#This Row],[//]]="","",INDEX(INDIRECT("NOTA["&amp;PAJAK[#Headers]&amp;"]"),PAJAK[[#This Row],[//]]-2+PAJAK[[#This Row],[QB]]-1))</f>
        <v>77140</v>
      </c>
      <c r="O16" s="23">
        <f ca="1">(PAJAK[[#This Row],[SUB T-DISC]]-PAJAK[[#This Row],[DISC DLL]])/111%</f>
        <v>5073207.2072072066</v>
      </c>
      <c r="P16" s="23">
        <f ca="1">PAJAK[[#This Row],[DPP]]*PAJAK[[#This Row],[PPN]]</f>
        <v>558052.79279279278</v>
      </c>
      <c r="Q16" s="23">
        <f ca="1">PAJAK[[#This Row],[DPP]]+PAJAK[[#This Row],[PPN 11%]]</f>
        <v>5631259.9999999991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129</v>
      </c>
      <c r="B17" s="21">
        <f ca="1">HYPERLINK("[NOTA_.XLSX]NOTA!c"&amp;PAJAK[[#This Row],[//]],IF(PAJAK[[#This Row],[//]]="","",INDEX(INDIRECT("NOTA["&amp;PAJAK[#Headers]&amp;"]"),PAJAK[[#This Row],[//]]-2)))</f>
        <v>33</v>
      </c>
      <c r="C17" s="19" t="str">
        <f ca="1">IF(PAJAK[[#This Row],[//]]="","",INDEX(INDIRECT("NOTA["&amp;PAJAK[#Headers]&amp;"]"),PAJAK[[#This Row],[//]]-2))</f>
        <v>SAM_1502_977-7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7</v>
      </c>
      <c r="F17" s="15" t="str">
        <f ca="1">IF(PAJAK[[#This Row],[//]]="","",INDEX(CONV[2],MATCH(INDEX(INDIRECT("NOTA["&amp;PAJAK[#Headers]&amp;"]"),PAJAK[[#This Row],[//]]-2),CONV[1],0),0))</f>
        <v>CV SAMUDERA ANGKASA JAYA</v>
      </c>
      <c r="G17" s="17">
        <f ca="1">IF(PAJAK[[#This Row],[//]]="","",INDEX(NOTA[TGL_H],PAJAK[[#This Row],[//]]-2))</f>
        <v>45337</v>
      </c>
      <c r="H17" s="17">
        <f ca="1">IF(PAJAK[[#This Row],[//]]="","",INDEX(INDIRECT("NOTA["&amp;PAJAK[#Headers]&amp;"]"),PAJAK[[#This Row],[//]]-2))</f>
        <v>45328</v>
      </c>
      <c r="I17" s="16" t="str">
        <f ca="1">IF(PAJAK[[#This Row],[//]]="","",INDEX(INDIRECT("NOTA["&amp;PAJAK[#Headers]&amp;"]"),PAJAK[[#This Row],[//]]-2))</f>
        <v>JL-28977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24478000</v>
      </c>
      <c r="L17" s="23">
        <f ca="1">IF(PAJAK[[#This Row],[//]]="","",SUMIF(NOTA[ID_H],PAJAK[[#This Row],[ID]],NOTA[DISC]))</f>
        <v>1713460.0000000002</v>
      </c>
      <c r="M17" s="23">
        <f ca="1">PAJAK[[#This Row],[SUB TOTAL]]-PAJAK[[#This Row],[DISKON]]</f>
        <v>22764540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20508594.594594594</v>
      </c>
      <c r="P17" s="23">
        <f ca="1">PAJAK[[#This Row],[DPP]]*PAJAK[[#This Row],[PPN]]</f>
        <v>2255945.4054054054</v>
      </c>
      <c r="Q17" s="23">
        <f ca="1">PAJAK[[#This Row],[DPP]]+PAJAK[[#This Row],[PPN 11%]]</f>
        <v>22764540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137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KEN_1502_543-9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9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45337</v>
      </c>
      <c r="H18" s="17">
        <f ca="1">IF(PAJAK[[#This Row],[//]]="","",INDEX(INDIRECT("NOTA["&amp;PAJAK[#Headers]&amp;"]"),PAJAK[[#This Row],[//]]-2))</f>
        <v>45334</v>
      </c>
      <c r="I18" s="16" t="str">
        <f ca="1">IF(PAJAK[[#This Row],[//]]="","",INDEX(INDIRECT("NOTA["&amp;PAJAK[#Headers]&amp;"]"),PAJAK[[#This Row],[//]]-2))</f>
        <v>24020543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30148000</v>
      </c>
      <c r="L18" s="23">
        <f ca="1">IF(PAJAK[[#This Row],[//]]="","",SUMIF(NOTA[ID_H],PAJAK[[#This Row],[ID]],NOTA[DISC]))</f>
        <v>5125160</v>
      </c>
      <c r="M18" s="23">
        <f ca="1">PAJAK[[#This Row],[SUB TOTAL]]-PAJAK[[#This Row],[DISKON]]</f>
        <v>25022840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22543099.099099096</v>
      </c>
      <c r="P18" s="23">
        <f ca="1">PAJAK[[#This Row],[DPP]]*PAJAK[[#This Row],[PPN]]</f>
        <v>2479740.9009009004</v>
      </c>
      <c r="Q18" s="23">
        <f ca="1">PAJAK[[#This Row],[DPP]]+PAJAK[[#This Row],[PPN 11%]]</f>
        <v>25022839.999999996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147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KEN_1502_671-11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45337</v>
      </c>
      <c r="H19" s="17">
        <f ca="1">IF(PAJAK[[#This Row],[//]]="","",INDEX(INDIRECT("NOTA["&amp;PAJAK[#Headers]&amp;"]"),PAJAK[[#This Row],[//]]-2))</f>
        <v>45335</v>
      </c>
      <c r="I19" s="16" t="str">
        <f ca="1">IF(PAJAK[[#This Row],[//]]="","",INDEX(INDIRECT("NOTA["&amp;PAJAK[#Headers]&amp;"]"),PAJAK[[#This Row],[//]]-2))</f>
        <v>24020671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34158400</v>
      </c>
      <c r="L19" s="23">
        <f ca="1">IF(PAJAK[[#This Row],[//]]="","",SUMIF(NOTA[ID_H],PAJAK[[#This Row],[ID]],NOTA[DISC]))</f>
        <v>5806928</v>
      </c>
      <c r="M19" s="23">
        <f ca="1">PAJAK[[#This Row],[SUB TOTAL]]-PAJAK[[#This Row],[DISKON]]</f>
        <v>28351472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25541866.666666664</v>
      </c>
      <c r="P19" s="23">
        <f ca="1">PAJAK[[#This Row],[DPP]]*PAJAK[[#This Row],[PPN]]</f>
        <v>2809605.333333333</v>
      </c>
      <c r="Q19" s="23">
        <f ca="1">PAJAK[[#This Row],[DPP]]+PAJAK[[#This Row],[PPN 11%]]</f>
        <v>28351471.999999996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159</v>
      </c>
      <c r="B20" s="21">
        <f ca="1">HYPERLINK("[NOTA_.XLSX]NOTA!c"&amp;PAJAK[[#This Row],[//]],IF(PAJAK[[#This Row],[//]]="","",INDEX(INDIRECT("NOTA["&amp;PAJAK[#Headers]&amp;"]"),PAJAK[[#This Row],[//]]-2)))</f>
        <v>36</v>
      </c>
      <c r="C20" s="19" t="str">
        <f ca="1">IF(PAJAK[[#This Row],[//]]="","",INDEX(INDIRECT("NOTA["&amp;PAJAK[#Headers]&amp;"]"),PAJAK[[#This Row],[//]]-2))</f>
        <v>ATA_1502_504-7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45337</v>
      </c>
      <c r="H20" s="17">
        <f ca="1">IF(PAJAK[[#This Row],[//]]="","",INDEX(INDIRECT("NOTA["&amp;PAJAK[#Headers]&amp;"]"),PAJAK[[#This Row],[//]]-2))</f>
        <v>45331</v>
      </c>
      <c r="I20" s="16" t="str">
        <f ca="1">IF(PAJAK[[#This Row],[//]]="","",INDEX(INDIRECT("NOTA["&amp;PAJAK[#Headers]&amp;"]"),PAJAK[[#This Row],[//]]-2))</f>
        <v>SA240202504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4471200</v>
      </c>
      <c r="L20" s="23">
        <f ca="1">IF(PAJAK[[#This Row],[//]]="","",SUMIF(NOTA[ID_H],PAJAK[[#This Row],[ID]],NOTA[DISC]))</f>
        <v>754515</v>
      </c>
      <c r="M20" s="23">
        <f ca="1">PAJAK[[#This Row],[SUB TOTAL]]-PAJAK[[#This Row],[DISKON]]</f>
        <v>3716685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3348364.8648648644</v>
      </c>
      <c r="P20" s="23">
        <f ca="1">PAJAK[[#This Row],[DPP]]*PAJAK[[#This Row],[PPN]]</f>
        <v>368320.13513513509</v>
      </c>
      <c r="Q20" s="23">
        <f ca="1">PAJAK[[#This Row],[DPP]]+PAJAK[[#This Row],[PPN 11%]]</f>
        <v>3716684.9999999995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167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ATA_1502_505-10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45337</v>
      </c>
      <c r="H21" s="17">
        <f ca="1">IF(PAJAK[[#This Row],[//]]="","",INDEX(INDIRECT("NOTA["&amp;PAJAK[#Headers]&amp;"]"),PAJAK[[#This Row],[//]]-2))</f>
        <v>45331</v>
      </c>
      <c r="I21" s="16" t="str">
        <f ca="1">IF(PAJAK[[#This Row],[//]]="","",INDEX(INDIRECT("NOTA["&amp;PAJAK[#Headers]&amp;"]"),PAJAK[[#This Row],[//]]-2))</f>
        <v>SA240202505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31702200</v>
      </c>
      <c r="L21" s="23">
        <f ca="1">IF(PAJAK[[#This Row],[//]]="","",SUMIF(NOTA[ID_H],PAJAK[[#This Row],[ID]],NOTA[DISC]))</f>
        <v>5349746.25</v>
      </c>
      <c r="M21" s="23">
        <f ca="1">PAJAK[[#This Row],[SUB TOTAL]]-PAJAK[[#This Row],[DISKON]]</f>
        <v>26352453.75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23740949.324324321</v>
      </c>
      <c r="P21" s="23">
        <f ca="1">PAJAK[[#This Row],[DPP]]*PAJAK[[#This Row],[PPN]]</f>
        <v>2611504.4256756753</v>
      </c>
      <c r="Q21" s="23">
        <f ca="1">PAJAK[[#This Row],[DPP]]+PAJAK[[#This Row],[PPN 11%]]</f>
        <v>26352453.749999996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178</v>
      </c>
      <c r="B22" s="21">
        <f ca="1">HYPERLINK("[NOTA_.XLSX]NOTA!c"&amp;PAJAK[[#This Row],[//]],IF(PAJAK[[#This Row],[//]]="","",INDEX(INDIRECT("NOTA["&amp;PAJAK[#Headers]&amp;"]"),PAJAK[[#This Row],[//]]-2)))</f>
        <v>38</v>
      </c>
      <c r="C22" s="19" t="str">
        <f ca="1">IF(PAJAK[[#This Row],[//]]="","",INDEX(INDIRECT("NOTA["&amp;PAJAK[#Headers]&amp;"]"),PAJAK[[#This Row],[//]]-2))</f>
        <v>ATA_1502_502-11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11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45337</v>
      </c>
      <c r="H22" s="17">
        <f ca="1">IF(PAJAK[[#This Row],[//]]="","",INDEX(INDIRECT("NOTA["&amp;PAJAK[#Headers]&amp;"]"),PAJAK[[#This Row],[//]]-2))</f>
        <v>45331</v>
      </c>
      <c r="I22" s="16" t="str">
        <f ca="1">IF(PAJAK[[#This Row],[//]]="","",INDEX(INDIRECT("NOTA["&amp;PAJAK[#Headers]&amp;"]"),PAJAK[[#This Row],[//]]-2))</f>
        <v>SA240202502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19275400</v>
      </c>
      <c r="L22" s="23">
        <f ca="1">IF(PAJAK[[#This Row],[//]]="","",SUMIF(NOTA[ID_H],PAJAK[[#This Row],[ID]],NOTA[DISC]))</f>
        <v>3252723.75</v>
      </c>
      <c r="M22" s="23">
        <f ca="1">PAJAK[[#This Row],[SUB TOTAL]]-PAJAK[[#This Row],[DISKON]]</f>
        <v>16022676.25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14434843.468468467</v>
      </c>
      <c r="P22" s="23">
        <f ca="1">PAJAK[[#This Row],[DPP]]*PAJAK[[#This Row],[PPN]]</f>
        <v>1587832.7815315314</v>
      </c>
      <c r="Q22" s="23">
        <f ca="1">PAJAK[[#This Row],[DPP]]+PAJAK[[#This Row],[PPN 11%]]</f>
        <v>16022676.249999998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190</v>
      </c>
      <c r="B23" s="21">
        <f ca="1">HYPERLINK("[NOTA_.XLSX]NOTA!c"&amp;PAJAK[[#This Row],[//]],IF(PAJAK[[#This Row],[//]]="","",INDEX(INDIRECT("NOTA["&amp;PAJAK[#Headers]&amp;"]"),PAJAK[[#This Row],[//]]-2)))</f>
        <v>39</v>
      </c>
      <c r="C23" s="19" t="str">
        <f ca="1">IF(PAJAK[[#This Row],[//]]="","",INDEX(INDIRECT("NOTA["&amp;PAJAK[#Headers]&amp;"]"),PAJAK[[#This Row],[//]]-2))</f>
        <v>ATA_1502_503-11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45337</v>
      </c>
      <c r="H23" s="17">
        <f ca="1">IF(PAJAK[[#This Row],[//]]="","",INDEX(INDIRECT("NOTA["&amp;PAJAK[#Headers]&amp;"]"),PAJAK[[#This Row],[//]]-2))</f>
        <v>45331</v>
      </c>
      <c r="I23" s="16" t="str">
        <f ca="1">IF(PAJAK[[#This Row],[//]]="","",INDEX(INDIRECT("NOTA["&amp;PAJAK[#Headers]&amp;"]"),PAJAK[[#This Row],[//]]-2))</f>
        <v>SA240202503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13773600</v>
      </c>
      <c r="L23" s="23">
        <f ca="1">IF(PAJAK[[#This Row],[//]]="","",SUMIF(NOTA[ID_H],PAJAK[[#This Row],[ID]],NOTA[DISC]))</f>
        <v>2324295</v>
      </c>
      <c r="M23" s="23">
        <f ca="1">PAJAK[[#This Row],[SUB TOTAL]]-PAJAK[[#This Row],[DISKON]]</f>
        <v>11449305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10314689.189189188</v>
      </c>
      <c r="P23" s="23">
        <f ca="1">PAJAK[[#This Row],[DPP]]*PAJAK[[#This Row],[PPN]]</f>
        <v>1134615.8108108107</v>
      </c>
      <c r="Q23" s="23">
        <f ca="1">PAJAK[[#This Row],[DPP]]+PAJAK[[#This Row],[PPN 11%]]</f>
        <v>11449304.999999998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15">
        <f ca="1">HYPERLINK("[NOTA_.XLSX]NOTA!c"&amp;PAJAK[[#This Row],[//]],IF(PAJAK[[#This Row],[//]]="","",INDEX(INDIRECT("NOTA["&amp;PAJAK[#Headers]&amp;"]"),PAJAK[[#This Row],[//]]-2)))</f>
        <v>49</v>
      </c>
      <c r="C24" s="15" t="str">
        <f ca="1">IF(PAJAK[[#This Row],[//]]="","",INDEX(INDIRECT("NOTA["&amp;PAJAK[#Headers]&amp;"]"),PAJAK[[#This Row],[//]]-2))</f>
        <v>SAM_2102_175-8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8</v>
      </c>
      <c r="F24" s="15" t="str">
        <f ca="1">IF(PAJAK[[#This Row],[//]]="","",INDEX(CONV[2],MATCH(INDEX(INDIRECT("NOTA["&amp;PAJAK[#Headers]&amp;"]"),PAJAK[[#This Row],[//]]-2),CONV[1],0),0))</f>
        <v>CV SAMUDERA ANGKASA JAYA</v>
      </c>
      <c r="G24" s="17">
        <f ca="1">IF(PAJAK[[#This Row],[//]]="","",INDEX(NOTA[TGL_H],PAJAK[[#This Row],[//]]-2))</f>
        <v>45343</v>
      </c>
      <c r="H24" s="17">
        <f ca="1">IF(PAJAK[[#This Row],[//]]="","",INDEX(INDIRECT("NOTA["&amp;PAJAK[#Headers]&amp;"]"),PAJAK[[#This Row],[//]]-2))</f>
        <v>45341</v>
      </c>
      <c r="I24" s="16" t="str">
        <f ca="1">IF(PAJAK[[#This Row],[//]]="","",INDEX(INDIRECT("NOTA["&amp;PAJAK[#Headers]&amp;"]"),PAJAK[[#This Row],[//]]-2))</f>
        <v>JL-29175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50508000</v>
      </c>
      <c r="L24" s="23">
        <f ca="1">IF(PAJAK[[#This Row],[//]]="","",SUMIF(NOTA[ID_H],PAJAK[[#This Row],[ID]],NOTA[DISC]))</f>
        <v>3535560</v>
      </c>
      <c r="M24" s="23">
        <f ca="1">PAJAK[[#This Row],[SUB TOTAL]]-PAJAK[[#This Row],[DISKON]]</f>
        <v>46972440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42317513.513513513</v>
      </c>
      <c r="P24" s="23">
        <f ca="1">PAJAK[[#This Row],[DPP]]*PAJAK[[#This Row],[PPN]]</f>
        <v>4654926.4864864862</v>
      </c>
      <c r="Q24" s="23">
        <f ca="1">PAJAK[[#This Row],[DPP]]+PAJAK[[#This Row],[PPN 11%]]</f>
        <v>46972440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237</v>
      </c>
      <c r="B25" s="15">
        <f ca="1">HYPERLINK("[NOTA_.XLSX]NOTA!c"&amp;PAJAK[[#This Row],[//]],IF(PAJAK[[#This Row],[//]]="","",INDEX(INDIRECT("NOTA["&amp;PAJAK[#Headers]&amp;"]"),PAJAK[[#This Row],[//]]-2)))</f>
        <v>50</v>
      </c>
      <c r="C25" s="15" t="str">
        <f ca="1">IF(PAJAK[[#This Row],[//]]="","",INDEX(INDIRECT("NOTA["&amp;PAJAK[#Headers]&amp;"]"),PAJAK[[#This Row],[//]]-2))</f>
        <v>RAP_1902_-24-1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RAPINAN BROTHER</v>
      </c>
      <c r="G25" s="17">
        <f ca="1">IF(PAJAK[[#This Row],[//]]="","",INDEX(NOTA[TGL_H],PAJAK[[#This Row],[//]]-2))</f>
        <v>45341</v>
      </c>
      <c r="H25" s="17">
        <f ca="1">IF(PAJAK[[#This Row],[//]]="","",INDEX(INDIRECT("NOTA["&amp;PAJAK[#Headers]&amp;"]"),PAJAK[[#This Row],[//]]-2))</f>
        <v>45338</v>
      </c>
      <c r="I25" s="16" t="str">
        <f ca="1">IF(PAJAK[[#This Row],[//]]="","",INDEX(INDIRECT("NOTA["&amp;PAJAK[#Headers]&amp;"]"),PAJAK[[#This Row],[//]]-2))</f>
        <v>HMR/016/02-24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5088000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5088000</v>
      </c>
      <c r="N25" s="23">
        <f ca="1">IF(PAJAK[[#This Row],[//]]="","",INDEX(INDIRECT("NOTA["&amp;PAJAK[#Headers]&amp;"]"),PAJAK[[#This Row],[//]]-2+PAJAK[[#This Row],[QB]]-1))</f>
        <v>152599.17030000003</v>
      </c>
      <c r="O25" s="23">
        <f ca="1">(PAJAK[[#This Row],[SUB T-DISC]]-PAJAK[[#This Row],[DISC DLL]])/111%</f>
        <v>4446307.0537837828</v>
      </c>
      <c r="P25" s="23">
        <f ca="1">PAJAK[[#This Row],[DPP]]*PAJAK[[#This Row],[PPN]]</f>
        <v>489093.77591621608</v>
      </c>
      <c r="Q25" s="23">
        <f ca="1">PAJAK[[#This Row],[DPP]]+PAJAK[[#This Row],[PPN 11%]]</f>
        <v>4935400.8296999987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239</v>
      </c>
      <c r="B26" s="21">
        <f ca="1">HYPERLINK("[NOTA_.XLSX]NOTA!c"&amp;PAJAK[[#This Row],[//]],IF(PAJAK[[#This Row],[//]]="","",INDEX(INDIRECT("NOTA["&amp;PAJAK[#Headers]&amp;"]"),PAJAK[[#This Row],[//]]-2)))</f>
        <v>51</v>
      </c>
      <c r="C26" s="19" t="str">
        <f ca="1">IF(PAJAK[[#This Row],[//]]="","",INDEX(INDIRECT("NOTA["&amp;PAJAK[#Headers]&amp;"]"),PAJAK[[#This Row],[//]]-2))</f>
        <v>ATA_1902_617-11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45341</v>
      </c>
      <c r="H26" s="17">
        <f ca="1">IF(PAJAK[[#This Row],[//]]="","",INDEX(INDIRECT("NOTA["&amp;PAJAK[#Headers]&amp;"]"),PAJAK[[#This Row],[//]]-2))</f>
        <v>45335</v>
      </c>
      <c r="I26" s="16" t="str">
        <f ca="1">IF(PAJAK[[#This Row],[//]]="","",INDEX(INDIRECT("NOTA["&amp;PAJAK[#Headers]&amp;"]"),PAJAK[[#This Row],[//]]-2))</f>
        <v>SA240202617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38607600</v>
      </c>
      <c r="L26" s="23">
        <f ca="1">IF(PAJAK[[#This Row],[//]]="","",SUMIF(NOTA[ID_H],PAJAK[[#This Row],[ID]],NOTA[DISC]))</f>
        <v>6513693</v>
      </c>
      <c r="M26" s="23">
        <f ca="1">PAJAK[[#This Row],[SUB TOTAL]]-PAJAK[[#This Row],[DISKON]]</f>
        <v>32093907</v>
      </c>
      <c r="N26" s="23">
        <f ca="1">IF(PAJAK[[#This Row],[//]]="","",INDEX(INDIRECT("NOTA["&amp;PAJAK[#Headers]&amp;"]"),PAJAK[[#This Row],[//]]-2+PAJAK[[#This Row],[QB]]-1))</f>
        <v>48222</v>
      </c>
      <c r="O26" s="23">
        <f ca="1">(PAJAK[[#This Row],[SUB T-DISC]]-PAJAK[[#This Row],[DISC DLL]])/111%</f>
        <v>28869986.486486483</v>
      </c>
      <c r="P26" s="23">
        <f ca="1">PAJAK[[#This Row],[DPP]]*PAJAK[[#This Row],[PPN]]</f>
        <v>3175698.5135135134</v>
      </c>
      <c r="Q26" s="23">
        <f ca="1">PAJAK[[#This Row],[DPP]]+PAJAK[[#This Row],[PPN 11%]]</f>
        <v>32045684.999999996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251</v>
      </c>
      <c r="B27" s="21">
        <f ca="1">HYPERLINK("[NOTA_.XLSX]NOTA!c"&amp;PAJAK[[#This Row],[//]],IF(PAJAK[[#This Row],[//]]="","",INDEX(INDIRECT("NOTA["&amp;PAJAK[#Headers]&amp;"]"),PAJAK[[#This Row],[//]]-2)))</f>
        <v>52</v>
      </c>
      <c r="C27" s="19" t="str">
        <f ca="1">IF(PAJAK[[#This Row],[//]]="","",INDEX(INDIRECT("NOTA["&amp;PAJAK[#Headers]&amp;"]"),PAJAK[[#This Row],[//]]-2))</f>
        <v>ATA_1902_672-3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45341</v>
      </c>
      <c r="H27" s="17">
        <f ca="1">IF(PAJAK[[#This Row],[//]]="","",INDEX(INDIRECT("NOTA["&amp;PAJAK[#Headers]&amp;"]"),PAJAK[[#This Row],[//]]-2))</f>
        <v>45335</v>
      </c>
      <c r="I27" s="16" t="str">
        <f ca="1">IF(PAJAK[[#This Row],[//]]="","",INDEX(INDIRECT("NOTA["&amp;PAJAK[#Headers]&amp;"]"),PAJAK[[#This Row],[//]]-2))</f>
        <v>SA240202672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8148000</v>
      </c>
      <c r="L27" s="23">
        <f ca="1">IF(PAJAK[[#This Row],[//]]="","",SUMIF(NOTA[ID_H],PAJAK[[#This Row],[ID]],NOTA[DISC]))</f>
        <v>1374975</v>
      </c>
      <c r="M27" s="23">
        <f ca="1">PAJAK[[#This Row],[SUB TOTAL]]-PAJAK[[#This Row],[DISKON]]</f>
        <v>6773025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6101824.3243243238</v>
      </c>
      <c r="P27" s="23">
        <f ca="1">PAJAK[[#This Row],[DPP]]*PAJAK[[#This Row],[PPN]]</f>
        <v>671200.67567567562</v>
      </c>
      <c r="Q27" s="23">
        <f ca="1">PAJAK[[#This Row],[DPP]]+PAJAK[[#This Row],[PPN 11%]]</f>
        <v>6773024.9999999991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255</v>
      </c>
      <c r="B28" s="15">
        <f ca="1">HYPERLINK("[NOTA_.XLSX]NOTA!c"&amp;PAJAK[[#This Row],[//]],IF(PAJAK[[#This Row],[//]]="","",INDEX(INDIRECT("NOTA["&amp;PAJAK[#Headers]&amp;"]"),PAJAK[[#This Row],[//]]-2)))</f>
        <v>53</v>
      </c>
      <c r="C28" s="15" t="str">
        <f ca="1">IF(PAJAK[[#This Row],[//]]="","",INDEX(INDIRECT("NOTA["&amp;PAJAK[#Headers]&amp;"]"),PAJAK[[#This Row],[//]]-2))</f>
        <v>ATA_1902_616-11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45341</v>
      </c>
      <c r="H28" s="17">
        <f ca="1">IF(PAJAK[[#This Row],[//]]="","",INDEX(INDIRECT("NOTA["&amp;PAJAK[#Headers]&amp;"]"),PAJAK[[#This Row],[//]]-2))</f>
        <v>45335</v>
      </c>
      <c r="I28" s="16" t="str">
        <f ca="1">IF(PAJAK[[#This Row],[//]]="","",INDEX(INDIRECT("NOTA["&amp;PAJAK[#Headers]&amp;"]"),PAJAK[[#This Row],[//]]-2))</f>
        <v>SA240202616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37715200</v>
      </c>
      <c r="L28" s="23">
        <f ca="1">IF(PAJAK[[#This Row],[//]]="","",SUMIF(NOTA[ID_H],PAJAK[[#This Row],[ID]],NOTA[DISC]))</f>
        <v>6364440</v>
      </c>
      <c r="M28" s="23">
        <f ca="1">PAJAK[[#This Row],[SUB TOTAL]]-PAJAK[[#This Row],[DISKON]]</f>
        <v>31350760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28243927.927927926</v>
      </c>
      <c r="P28" s="23">
        <f ca="1">PAJAK[[#This Row],[DPP]]*PAJAK[[#This Row],[PPN]]</f>
        <v>3106832.072072072</v>
      </c>
      <c r="Q28" s="23">
        <f ca="1">PAJAK[[#This Row],[DPP]]+PAJAK[[#This Row],[PPN 11%]]</f>
        <v>31350760</v>
      </c>
      <c r="R28" s="18" t="str">
        <f ca="1">IF(ISNUMBER(PAJAK[[#This Row],[//]]),PPN,"")</f>
        <v>11%</v>
      </c>
    </row>
    <row r="29" spans="1:18" x14ac:dyDescent="0.25">
      <c r="A29" s="2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267</v>
      </c>
      <c r="B29" s="27">
        <f ca="1">HYPERLINK("[NOTA_.XLSX]NOTA!c"&amp;PAJAK[[#This Row],[//]],IF(PAJAK[[#This Row],[//]]="","",INDEX(INDIRECT("NOTA["&amp;PAJAK[#Headers]&amp;"]"),PAJAK[[#This Row],[//]]-2)))</f>
        <v>54</v>
      </c>
      <c r="C29" s="27" t="str">
        <f ca="1">IF(PAJAK[[#This Row],[//]]="","",INDEX(INDIRECT("NOTA["&amp;PAJAK[#Headers]&amp;"]"),PAJAK[[#This Row],[//]]-2))</f>
        <v>ATA_1902_618-7</v>
      </c>
      <c r="D29" s="27" t="e">
        <f ca="1">MATCH(PAJAK[[#This Row],[ID]],[5]!Table1[ID],0)</f>
        <v>#REF!</v>
      </c>
      <c r="E29" s="28">
        <f ca="1">IF(PAJAK[[#This Row],[ID]]="","",COUNTIF(NOTA[ID_H],PAJAK[[#This Row],[ID]]))</f>
        <v>7</v>
      </c>
      <c r="F29" s="27" t="str">
        <f ca="1">IF(PAJAK[[#This Row],[//]]="","",INDEX(CONV[2],MATCH(INDEX(INDIRECT("NOTA["&amp;PAJAK[#Headers]&amp;"]"),PAJAK[[#This Row],[//]]-2),CONV[1],0),0))</f>
        <v>PT ATALI MAKMUR</v>
      </c>
      <c r="G29" s="29">
        <f ca="1">IF(PAJAK[[#This Row],[//]]="","",INDEX(NOTA[TGL_H],PAJAK[[#This Row],[//]]-2))</f>
        <v>45341</v>
      </c>
      <c r="H29" s="29">
        <f ca="1">IF(PAJAK[[#This Row],[//]]="","",INDEX(INDIRECT("NOTA["&amp;PAJAK[#Headers]&amp;"]"),PAJAK[[#This Row],[//]]-2))</f>
        <v>45335</v>
      </c>
      <c r="I29" s="28" t="str">
        <f ca="1">IF(PAJAK[[#This Row],[//]]="","",INDEX(INDIRECT("NOTA["&amp;PAJAK[#Headers]&amp;"]"),PAJAK[[#This Row],[//]]-2))</f>
        <v>SA240202618</v>
      </c>
      <c r="J29" s="27" t="str">
        <f ca="1">IF(OR(PAJAK[[#This Row],[//]]="",INDEX(INDIRECT("NOTA["&amp;PAJAK[#Headers]&amp;"]"),PAJAK[[#This Row],[//]]-2)=""),"",INDEX(INDIRECT("NOTA["&amp;PAJAK[#Headers]&amp;"]"),PAJAK[[#This Row],[//]]-2))</f>
        <v/>
      </c>
      <c r="K29" s="33">
        <f ca="1">IF(PAJAK[[#This Row],[//]]="","",SUMIF(NOTA[ID_H],PAJAK[[#This Row],[ID]],NOTA[JUMLAH]))</f>
        <v>39365200</v>
      </c>
      <c r="L29" s="33">
        <f ca="1">IF(PAJAK[[#This Row],[//]]="","",SUMIF(NOTA[ID_H],PAJAK[[#This Row],[ID]],NOTA[DISC]))</f>
        <v>6642877.5</v>
      </c>
      <c r="M29" s="33">
        <f ca="1">PAJAK[[#This Row],[SUB TOTAL]]-PAJAK[[#This Row],[DISKON]]</f>
        <v>32722322.5</v>
      </c>
      <c r="N29" s="33">
        <f ca="1">IF(PAJAK[[#This Row],[//]]="","",INDEX(INDIRECT("NOTA["&amp;PAJAK[#Headers]&amp;"]"),PAJAK[[#This Row],[//]]-2+PAJAK[[#This Row],[QB]]-1))</f>
        <v>0</v>
      </c>
      <c r="O29" s="33">
        <f ca="1">(PAJAK[[#This Row],[SUB T-DISC]]-PAJAK[[#This Row],[DISC DLL]])/111%</f>
        <v>29479569.819819815</v>
      </c>
      <c r="P29" s="33">
        <f ca="1">PAJAK[[#This Row],[DPP]]*PAJAK[[#This Row],[PPN]]</f>
        <v>3242752.6801801799</v>
      </c>
      <c r="Q29" s="33">
        <f ca="1">PAJAK[[#This Row],[DPP]]+PAJAK[[#This Row],[PPN 11%]]</f>
        <v>32722322.499999996</v>
      </c>
      <c r="R29" s="34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275</v>
      </c>
      <c r="B30" s="15">
        <f ca="1">HYPERLINK("[NOTA_.XLSX]NOTA!c"&amp;PAJAK[[#This Row],[//]],IF(PAJAK[[#This Row],[//]]="","",INDEX(INDIRECT("NOTA["&amp;PAJAK[#Headers]&amp;"]"),PAJAK[[#This Row],[//]]-2)))</f>
        <v>55</v>
      </c>
      <c r="C30" s="15" t="str">
        <f ca="1">IF(PAJAK[[#This Row],[//]]="","",INDEX(INDIRECT("NOTA["&amp;PAJAK[#Headers]&amp;"]"),PAJAK[[#This Row],[//]]-2))</f>
        <v>ATA_1902_771-3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45341</v>
      </c>
      <c r="H30" s="17">
        <f ca="1">IF(PAJAK[[#This Row],[//]]="","",INDEX(INDIRECT("NOTA["&amp;PAJAK[#Headers]&amp;"]"),PAJAK[[#This Row],[//]]-2))</f>
        <v>45337</v>
      </c>
      <c r="I30" s="16" t="str">
        <f ca="1">IF(PAJAK[[#This Row],[//]]="","",INDEX(INDIRECT("NOTA["&amp;PAJAK[#Headers]&amp;"]"),PAJAK[[#This Row],[//]]-2))</f>
        <v>SA240202771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26107200</v>
      </c>
      <c r="L30" s="23">
        <f ca="1">IF(PAJAK[[#This Row],[//]]="","",SUMIF(NOTA[ID_H],PAJAK[[#This Row],[ID]],NOTA[DISC]))</f>
        <v>4405590</v>
      </c>
      <c r="M30" s="23">
        <f ca="1">PAJAK[[#This Row],[SUB TOTAL]]-PAJAK[[#This Row],[DISKON]]</f>
        <v>21701610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19551000</v>
      </c>
      <c r="P30" s="23">
        <f ca="1">PAJAK[[#This Row],[DPP]]*PAJAK[[#This Row],[PPN]]</f>
        <v>2150610</v>
      </c>
      <c r="Q30" s="23">
        <f ca="1">PAJAK[[#This Row],[DPP]]+PAJAK[[#This Row],[PPN 11%]]</f>
        <v>21701610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279</v>
      </c>
      <c r="B31" s="22">
        <f ca="1">HYPERLINK("[NOTA_.XLSX]NOTA!c"&amp;PAJAK[[#This Row],[//]],IF(PAJAK[[#This Row],[//]]="","",INDEX(INDIRECT("NOTA["&amp;PAJAK[#Headers]&amp;"]"),PAJAK[[#This Row],[//]]-2)))</f>
        <v>56</v>
      </c>
      <c r="C31" s="15" t="str">
        <f ca="1">IF(PAJAK[[#This Row],[//]]="","",INDEX(INDIRECT("NOTA["&amp;PAJAK[#Headers]&amp;"]"),PAJAK[[#This Row],[//]]-2))</f>
        <v>ATA_1902_770-10</v>
      </c>
      <c r="D31" s="15" t="e">
        <f ca="1">MATCH(PAJAK[[#This Row],[ID]],[5]!Table1[ID],0)</f>
        <v>#REF!</v>
      </c>
      <c r="E31" s="16">
        <f ca="1">IF(PAJAK[[#This Row],[ID]]="","",COUNTIF(NOTA[ID_H],PAJAK[[#This Row],[ID]]))</f>
        <v>10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45341</v>
      </c>
      <c r="H31" s="17">
        <f ca="1">IF(PAJAK[[#This Row],[//]]="","",INDEX(INDIRECT("NOTA["&amp;PAJAK[#Headers]&amp;"]"),PAJAK[[#This Row],[//]]-2))</f>
        <v>45337</v>
      </c>
      <c r="I31" s="16" t="str">
        <f ca="1">IF(PAJAK[[#This Row],[//]]="","",INDEX(INDIRECT("NOTA["&amp;PAJAK[#Headers]&amp;"]"),PAJAK[[#This Row],[//]]-2))</f>
        <v>SA240202770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26666800</v>
      </c>
      <c r="L31" s="23">
        <f ca="1">IF(PAJAK[[#This Row],[//]]="","",SUMIF(NOTA[ID_H],PAJAK[[#This Row],[ID]],NOTA[DISC]))</f>
        <v>4500022.5</v>
      </c>
      <c r="M31" s="23">
        <f ca="1">PAJAK[[#This Row],[SUB TOTAL]]-PAJAK[[#This Row],[DISKON]]</f>
        <v>22166777.5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19970069.819819819</v>
      </c>
      <c r="P31" s="23">
        <f ca="1">PAJAK[[#This Row],[DPP]]*PAJAK[[#This Row],[PPN]]</f>
        <v>2196707.6801801804</v>
      </c>
      <c r="Q31" s="23">
        <f ca="1">PAJAK[[#This Row],[DPP]]+PAJAK[[#This Row],[PPN 11%]]</f>
        <v>22166777.5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290</v>
      </c>
      <c r="B32" s="21">
        <f ca="1">HYPERLINK("[NOTA_.XLSX]NOTA!c"&amp;PAJAK[[#This Row],[//]],IF(PAJAK[[#This Row],[//]]="","",INDEX(INDIRECT("NOTA["&amp;PAJAK[#Headers]&amp;"]"),PAJAK[[#This Row],[//]]-2)))</f>
        <v>57</v>
      </c>
      <c r="C32" s="19" t="str">
        <f ca="1">IF(PAJAK[[#This Row],[//]]="","",INDEX(INDIRECT("NOTA["&amp;PAJAK[#Headers]&amp;"]"),PAJAK[[#This Row],[//]]-2))</f>
        <v>ATA_1902_769-11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11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45341</v>
      </c>
      <c r="H32" s="17">
        <f ca="1">IF(PAJAK[[#This Row],[//]]="","",INDEX(INDIRECT("NOTA["&amp;PAJAK[#Headers]&amp;"]"),PAJAK[[#This Row],[//]]-2))</f>
        <v>45337</v>
      </c>
      <c r="I32" s="16" t="str">
        <f ca="1">IF(PAJAK[[#This Row],[//]]="","",INDEX(INDIRECT("NOTA["&amp;PAJAK[#Headers]&amp;"]"),PAJAK[[#This Row],[//]]-2))</f>
        <v>SA240202769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47462400</v>
      </c>
      <c r="L32" s="23">
        <f ca="1">IF(PAJAK[[#This Row],[//]]="","",SUMIF(NOTA[ID_H],PAJAK[[#This Row],[ID]],NOTA[DISC]))</f>
        <v>8009280</v>
      </c>
      <c r="M32" s="23">
        <f ca="1">PAJAK[[#This Row],[SUB TOTAL]]-PAJAK[[#This Row],[DISKON]]</f>
        <v>39453120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35543351.351351351</v>
      </c>
      <c r="P32" s="23">
        <f ca="1">PAJAK[[#This Row],[DPP]]*PAJAK[[#This Row],[PPN]]</f>
        <v>3909768.6486486485</v>
      </c>
      <c r="Q32" s="23">
        <f ca="1">PAJAK[[#This Row],[DPP]]+PAJAK[[#This Row],[PPN 11%]]</f>
        <v>39453120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302</v>
      </c>
      <c r="B33" s="15">
        <f ca="1">HYPERLINK("[NOTA_.XLSX]NOTA!c"&amp;PAJAK[[#This Row],[//]],IF(PAJAK[[#This Row],[//]]="","",INDEX(INDIRECT("NOTA["&amp;PAJAK[#Headers]&amp;"]"),PAJAK[[#This Row],[//]]-2)))</f>
        <v>58</v>
      </c>
      <c r="C33" s="15" t="str">
        <f ca="1">IF(PAJAK[[#This Row],[//]]="","",INDEX(INDIRECT("NOTA["&amp;PAJAK[#Headers]&amp;"]"),PAJAK[[#This Row],[//]]-2))</f>
        <v>KEN_1902_789-10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10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45341</v>
      </c>
      <c r="H33" s="17">
        <f ca="1">IF(PAJAK[[#This Row],[//]]="","",INDEX(INDIRECT("NOTA["&amp;PAJAK[#Headers]&amp;"]"),PAJAK[[#This Row],[//]]-2))</f>
        <v>45337</v>
      </c>
      <c r="I33" s="16" t="str">
        <f ca="1">IF(PAJAK[[#This Row],[//]]="","",INDEX(INDIRECT("NOTA["&amp;PAJAK[#Headers]&amp;"]"),PAJAK[[#This Row],[//]]-2))</f>
        <v>24020789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51174400</v>
      </c>
      <c r="L33" s="23">
        <f ca="1">IF(PAJAK[[#This Row],[//]]="","",SUMIF(NOTA[ID_H],PAJAK[[#This Row],[ID]],NOTA[DISC]))</f>
        <v>8699648</v>
      </c>
      <c r="M33" s="23">
        <f ca="1">PAJAK[[#This Row],[SUB TOTAL]]-PAJAK[[#This Row],[DISKON]]</f>
        <v>42474752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38265542.342342339</v>
      </c>
      <c r="P33" s="23">
        <f ca="1">PAJAK[[#This Row],[DPP]]*PAJAK[[#This Row],[PPN]]</f>
        <v>4209209.6576576577</v>
      </c>
      <c r="Q33" s="23">
        <f ca="1">PAJAK[[#This Row],[DPP]]+PAJAK[[#This Row],[PPN 11%]]</f>
        <v>42474752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313</v>
      </c>
      <c r="B34" s="21">
        <f ca="1">HYPERLINK("[NOTA_.XLSX]NOTA!c"&amp;PAJAK[[#This Row],[//]],IF(PAJAK[[#This Row],[//]]="","",INDEX(INDIRECT("NOTA["&amp;PAJAK[#Headers]&amp;"]"),PAJAK[[#This Row],[//]]-2)))</f>
        <v>59</v>
      </c>
      <c r="C34" s="19" t="str">
        <f ca="1">IF(PAJAK[[#This Row],[//]]="","",INDEX(INDIRECT("NOTA["&amp;PAJAK[#Headers]&amp;"]"),PAJAK[[#This Row],[//]]-2))</f>
        <v>KEN_1902_799-10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10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45341</v>
      </c>
      <c r="H34" s="17">
        <f ca="1">IF(PAJAK[[#This Row],[//]]="","",INDEX(INDIRECT("NOTA["&amp;PAJAK[#Headers]&amp;"]"),PAJAK[[#This Row],[//]]-2))</f>
        <v>45337</v>
      </c>
      <c r="I34" s="16" t="str">
        <f ca="1">IF(PAJAK[[#This Row],[//]]="","",INDEX(INDIRECT("NOTA["&amp;PAJAK[#Headers]&amp;"]"),PAJAK[[#This Row],[//]]-2))</f>
        <v>24020799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22413600</v>
      </c>
      <c r="L34" s="23">
        <f ca="1">IF(PAJAK[[#This Row],[//]]="","",SUMIF(NOTA[ID_H],PAJAK[[#This Row],[ID]],NOTA[DISC]))</f>
        <v>3810312</v>
      </c>
      <c r="M34" s="23">
        <f ca="1">PAJAK[[#This Row],[SUB TOTAL]]-PAJAK[[#This Row],[DISKON]]</f>
        <v>18603288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16759718.918918917</v>
      </c>
      <c r="P34" s="23">
        <f ca="1">PAJAK[[#This Row],[DPP]]*PAJAK[[#This Row],[PPN]]</f>
        <v>1843569.0810810809</v>
      </c>
      <c r="Q34" s="23">
        <f ca="1">PAJAK[[#This Row],[DPP]]+PAJAK[[#This Row],[PPN 11%]]</f>
        <v>18603287.999999996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324</v>
      </c>
      <c r="B35" s="21">
        <f ca="1">HYPERLINK("[NOTA_.XLSX]NOTA!c"&amp;PAJAK[[#This Row],[//]],IF(PAJAK[[#This Row],[//]]="","",INDEX(INDIRECT("NOTA["&amp;PAJAK[#Headers]&amp;"]"),PAJAK[[#This Row],[//]]-2)))</f>
        <v>60</v>
      </c>
      <c r="C35" s="19" t="str">
        <f ca="1">IF(PAJAK[[#This Row],[//]]="","",INDEX(INDIRECT("NOTA["&amp;PAJAK[#Headers]&amp;"]"),PAJAK[[#This Row],[//]]-2))</f>
        <v>KEN_1902_930-5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5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45341</v>
      </c>
      <c r="H35" s="17">
        <f ca="1">IF(PAJAK[[#This Row],[//]]="","",INDEX(INDIRECT("NOTA["&amp;PAJAK[#Headers]&amp;"]"),PAJAK[[#This Row],[//]]-2))</f>
        <v>45338</v>
      </c>
      <c r="I35" s="16" t="str">
        <f ca="1">IF(PAJAK[[#This Row],[//]]="","",INDEX(INDIRECT("NOTA["&amp;PAJAK[#Headers]&amp;"]"),PAJAK[[#This Row],[//]]-2))</f>
        <v>24020930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16803200</v>
      </c>
      <c r="L35" s="23">
        <f ca="1">IF(PAJAK[[#This Row],[//]]="","",SUMIF(NOTA[ID_H],PAJAK[[#This Row],[ID]],NOTA[DISC]))</f>
        <v>3261716.8</v>
      </c>
      <c r="M35" s="23">
        <f ca="1">PAJAK[[#This Row],[SUB TOTAL]]-PAJAK[[#This Row],[DISKON]]</f>
        <v>13541483.199999999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12199534.414414413</v>
      </c>
      <c r="P35" s="23">
        <f ca="1">PAJAK[[#This Row],[DPP]]*PAJAK[[#This Row],[PPN]]</f>
        <v>1341948.7855855855</v>
      </c>
      <c r="Q35" s="23">
        <f ca="1">PAJAK[[#This Row],[DPP]]+PAJAK[[#This Row],[PPN 11%]]</f>
        <v>13541483.199999999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330</v>
      </c>
      <c r="B36" s="21">
        <f ca="1">HYPERLINK("[NOTA_.XLSX]NOTA!c"&amp;PAJAK[[#This Row],[//]],IF(PAJAK[[#This Row],[//]]="","",INDEX(INDIRECT("NOTA["&amp;PAJAK[#Headers]&amp;"]"),PAJAK[[#This Row],[//]]-2)))</f>
        <v>61</v>
      </c>
      <c r="C36" s="19" t="str">
        <f ca="1">IF(PAJAK[[#This Row],[//]]="","",INDEX(INDIRECT("NOTA["&amp;PAJAK[#Headers]&amp;"]"),PAJAK[[#This Row],[//]]-2))</f>
        <v>KEN_1902_984-3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45341</v>
      </c>
      <c r="H36" s="17">
        <f ca="1">IF(PAJAK[[#This Row],[//]]="","",INDEX(INDIRECT("NOTA["&amp;PAJAK[#Headers]&amp;"]"),PAJAK[[#This Row],[//]]-2))</f>
        <v>45338</v>
      </c>
      <c r="I36" s="16" t="str">
        <f ca="1">IF(PAJAK[[#This Row],[//]]="","",INDEX(INDIRECT("NOTA["&amp;PAJAK[#Headers]&amp;"]"),PAJAK[[#This Row],[//]]-2))</f>
        <v>24020984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8492400</v>
      </c>
      <c r="L36" s="23">
        <f ca="1">IF(PAJAK[[#This Row],[//]]="","",SUMIF(NOTA[ID_H],PAJAK[[#This Row],[ID]],NOTA[DISC]))</f>
        <v>1443708</v>
      </c>
      <c r="M36" s="23">
        <f ca="1">PAJAK[[#This Row],[SUB TOTAL]]-PAJAK[[#This Row],[DISKON]]</f>
        <v>7048692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6350172.9729729723</v>
      </c>
      <c r="P36" s="23">
        <f ca="1">PAJAK[[#This Row],[DPP]]*PAJAK[[#This Row],[PPN]]</f>
        <v>698519.02702702698</v>
      </c>
      <c r="Q36" s="23">
        <f ca="1">PAJAK[[#This Row],[DPP]]+PAJAK[[#This Row],[PPN 11%]]</f>
        <v>7048691.9999999991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334</v>
      </c>
      <c r="B37" s="22">
        <f ca="1">HYPERLINK("[NOTA_.XLSX]NOTA!c"&amp;PAJAK[[#This Row],[//]],IF(PAJAK[[#This Row],[//]]="","",INDEX(INDIRECT("NOTA["&amp;PAJAK[#Headers]&amp;"]"),PAJAK[[#This Row],[//]]-2)))</f>
        <v>62</v>
      </c>
      <c r="C37" s="15" t="str">
        <f ca="1">IF(PAJAK[[#This Row],[//]]="","",INDEX(INDIRECT("NOTA["&amp;PAJAK[#Headers]&amp;"]"),PAJAK[[#This Row],[//]]-2))</f>
        <v>LAY_1902_017-1</v>
      </c>
      <c r="D37" s="15" t="e">
        <f ca="1">MATCH(PAJAK[[#This Row],[ID]],[5]!Table1[ID],0)</f>
        <v>#REF!</v>
      </c>
      <c r="E37" s="16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45341</v>
      </c>
      <c r="H37" s="17">
        <f ca="1">IF(PAJAK[[#This Row],[//]]="","",INDEX(INDIRECT("NOTA["&amp;PAJAK[#Headers]&amp;"]"),PAJAK[[#This Row],[//]]-2))</f>
        <v>45337</v>
      </c>
      <c r="I37" s="16" t="str">
        <f ca="1">IF(PAJAK[[#This Row],[//]]="","",INDEX(INDIRECT("NOTA["&amp;PAJAK[#Headers]&amp;"]"),PAJAK[[#This Row],[//]]-2))</f>
        <v>L202017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6000000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6000000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5405405.405405405</v>
      </c>
      <c r="P37" s="23">
        <f ca="1">PAJAK[[#This Row],[DPP]]*PAJAK[[#This Row],[PPN]]</f>
        <v>594594.59459459456</v>
      </c>
      <c r="Q37" s="23">
        <f ca="1">PAJAK[[#This Row],[DPP]]+PAJAK[[#This Row],[PPN 11%]]</f>
        <v>6000000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356</v>
      </c>
      <c r="B38" s="21">
        <f ca="1">HYPERLINK("[NOTA_.XLSX]NOTA!c"&amp;PAJAK[[#This Row],[//]],IF(PAJAK[[#This Row],[//]]="","",INDEX(INDIRECT("NOTA["&amp;PAJAK[#Headers]&amp;"]"),PAJAK[[#This Row],[//]]-2)))</f>
        <v>69</v>
      </c>
      <c r="C38" s="19" t="str">
        <f ca="1">IF(PAJAK[[#This Row],[//]]="","",INDEX(INDIRECT("NOTA["&amp;PAJAK[#Headers]&amp;"]"),PAJAK[[#This Row],[//]]-2))</f>
        <v>99J_2102_424-5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5</v>
      </c>
      <c r="F38" s="15" t="str">
        <f ca="1">IF(PAJAK[[#This Row],[//]]="","",INDEX(CONV[2],MATCH(INDEX(INDIRECT("NOTA["&amp;PAJAK[#Headers]&amp;"]"),PAJAK[[#This Row],[//]]-2),CONV[1],0),0))</f>
        <v>PT SEMBILAN-SEMBILAN JAYA UTAMA</v>
      </c>
      <c r="G38" s="17">
        <f ca="1">IF(PAJAK[[#This Row],[//]]="","",INDEX(NOTA[TGL_H],PAJAK[[#This Row],[//]]-2))</f>
        <v>45343</v>
      </c>
      <c r="H38" s="17">
        <f ca="1">IF(PAJAK[[#This Row],[//]]="","",INDEX(INDIRECT("NOTA["&amp;PAJAK[#Headers]&amp;"]"),PAJAK[[#This Row],[//]]-2))</f>
        <v>45341</v>
      </c>
      <c r="I38" s="16" t="str">
        <f ca="1">IF(PAJAK[[#This Row],[//]]="","",INDEX(INDIRECT("NOTA["&amp;PAJAK[#Headers]&amp;"]"),PAJAK[[#This Row],[//]]-2))</f>
        <v>JUB234/24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15210000</v>
      </c>
      <c r="L38" s="23">
        <f ca="1">IF(PAJAK[[#This Row],[//]]="","",SUMIF(NOTA[ID_H],PAJAK[[#This Row],[ID]],NOTA[DISC]))</f>
        <v>0</v>
      </c>
      <c r="M38" s="23">
        <f ca="1">PAJAK[[#This Row],[SUB TOTAL]]-PAJAK[[#This Row],[DISKON]]</f>
        <v>15210000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13702702.702702701</v>
      </c>
      <c r="P38" s="23">
        <f ca="1">PAJAK[[#This Row],[DPP]]*PAJAK[[#This Row],[PPN]]</f>
        <v>1507297.297297297</v>
      </c>
      <c r="Q38" s="23">
        <f ca="1">PAJAK[[#This Row],[DPP]]+PAJAK[[#This Row],[PPN 11%]]</f>
        <v>15209999.999999998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392</v>
      </c>
      <c r="B39" s="15">
        <f ca="1">HYPERLINK("[NOTA_.XLSX]NOTA!c"&amp;PAJAK[[#This Row],[//]],IF(PAJAK[[#This Row],[//]]="","",INDEX(INDIRECT("NOTA["&amp;PAJAK[#Headers]&amp;"]"),PAJAK[[#This Row],[//]]-2)))</f>
        <v>79</v>
      </c>
      <c r="C39" s="15" t="str">
        <f ca="1">IF(PAJAK[[#This Row],[//]]="","",INDEX(INDIRECT("NOTA["&amp;PAJAK[#Headers]&amp;"]"),PAJAK[[#This Row],[//]]-2))</f>
        <v>KEN_2102_182-10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45343</v>
      </c>
      <c r="H39" s="17">
        <f ca="1">IF(PAJAK[[#This Row],[//]]="","",INDEX(INDIRECT("NOTA["&amp;PAJAK[#Headers]&amp;"]"),PAJAK[[#This Row],[//]]-2))</f>
        <v>45341</v>
      </c>
      <c r="I39" s="16" t="str">
        <f ca="1">IF(PAJAK[[#This Row],[//]]="","",INDEX(INDIRECT("NOTA["&amp;PAJAK[#Headers]&amp;"]"),PAJAK[[#This Row],[//]]-2))</f>
        <v>24021182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37790400</v>
      </c>
      <c r="L39" s="23">
        <f ca="1">IF(PAJAK[[#This Row],[//]]="","",SUMIF(NOTA[ID_H],PAJAK[[#This Row],[ID]],NOTA[DISC]))</f>
        <v>6424368</v>
      </c>
      <c r="M39" s="23">
        <f ca="1">PAJAK[[#This Row],[SUB TOTAL]]-PAJAK[[#This Row],[DISKON]]</f>
        <v>31366032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28257686.486486483</v>
      </c>
      <c r="P39" s="23">
        <f ca="1">PAJAK[[#This Row],[DPP]]*PAJAK[[#This Row],[PPN]]</f>
        <v>3108345.5135135134</v>
      </c>
      <c r="Q39" s="23">
        <f ca="1">PAJAK[[#This Row],[DPP]]+PAJAK[[#This Row],[PPN 11%]]</f>
        <v>31366031.999999996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403</v>
      </c>
      <c r="B40" s="15">
        <f ca="1">HYPERLINK("[NOTA_.XLSX]NOTA!c"&amp;PAJAK[[#This Row],[//]],IF(PAJAK[[#This Row],[//]]="","",INDEX(INDIRECT("NOTA["&amp;PAJAK[#Headers]&amp;"]"),PAJAK[[#This Row],[//]]-2)))</f>
        <v>80</v>
      </c>
      <c r="C40" s="15" t="str">
        <f ca="1">IF(PAJAK[[#This Row],[//]]="","",INDEX(INDIRECT("NOTA["&amp;PAJAK[#Headers]&amp;"]"),PAJAK[[#This Row],[//]]-2))</f>
        <v>KEN_2102_183-4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45343</v>
      </c>
      <c r="H40" s="17">
        <f ca="1">IF(PAJAK[[#This Row],[//]]="","",INDEX(INDIRECT("NOTA["&amp;PAJAK[#Headers]&amp;"]"),PAJAK[[#This Row],[//]]-2))</f>
        <v>45341</v>
      </c>
      <c r="I40" s="16" t="str">
        <f ca="1">IF(PAJAK[[#This Row],[//]]="","",INDEX(INDIRECT("NOTA["&amp;PAJAK[#Headers]&amp;"]"),PAJAK[[#This Row],[//]]-2))</f>
        <v>24021183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13913600</v>
      </c>
      <c r="L40" s="23">
        <f ca="1">IF(PAJAK[[#This Row],[//]]="","",SUMIF(NOTA[ID_H],PAJAK[[#This Row],[ID]],NOTA[DISC]))</f>
        <v>2365312</v>
      </c>
      <c r="M40" s="23">
        <f ca="1">PAJAK[[#This Row],[SUB TOTAL]]-PAJAK[[#This Row],[DISKON]]</f>
        <v>11548288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10403863.063063063</v>
      </c>
      <c r="P40" s="23">
        <f ca="1">PAJAK[[#This Row],[DPP]]*PAJAK[[#This Row],[PPN]]</f>
        <v>1144424.9369369368</v>
      </c>
      <c r="Q40" s="23">
        <f ca="1">PAJAK[[#This Row],[DPP]]+PAJAK[[#This Row],[PPN 11%]]</f>
        <v>11548288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408</v>
      </c>
      <c r="B41" s="21">
        <f ca="1">HYPERLINK("[NOTA_.XLSX]NOTA!c"&amp;PAJAK[[#This Row],[//]],IF(PAJAK[[#This Row],[//]]="","",INDEX(INDIRECT("NOTA["&amp;PAJAK[#Headers]&amp;"]"),PAJAK[[#This Row],[//]]-2)))</f>
        <v>81</v>
      </c>
      <c r="C41" s="19" t="str">
        <f ca="1">IF(PAJAK[[#This Row],[//]]="","",INDEX(INDIRECT("NOTA["&amp;PAJAK[#Headers]&amp;"]"),PAJAK[[#This Row],[//]]-2))</f>
        <v>KEN_2102_167-5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45343</v>
      </c>
      <c r="H41" s="17">
        <f ca="1">IF(PAJAK[[#This Row],[//]]="","",INDEX(INDIRECT("NOTA["&amp;PAJAK[#Headers]&amp;"]"),PAJAK[[#This Row],[//]]-2))</f>
        <v>45341</v>
      </c>
      <c r="I41" s="16" t="str">
        <f ca="1">IF(PAJAK[[#This Row],[//]]="","",INDEX(INDIRECT("NOTA["&amp;PAJAK[#Headers]&amp;"]"),PAJAK[[#This Row],[//]]-2))</f>
        <v>24021167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62832000</v>
      </c>
      <c r="L41" s="23">
        <f ca="1">IF(PAJAK[[#This Row],[//]]="","",SUMIF(NOTA[ID_H],PAJAK[[#This Row],[ID]],NOTA[DISC]))</f>
        <v>10860720</v>
      </c>
      <c r="M41" s="23">
        <f ca="1">PAJAK[[#This Row],[SUB TOTAL]]-PAJAK[[#This Row],[DISKON]]</f>
        <v>51971280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46820972.972972967</v>
      </c>
      <c r="P41" s="23">
        <f ca="1">PAJAK[[#This Row],[DPP]]*PAJAK[[#This Row],[PPN]]</f>
        <v>5150307.0270270268</v>
      </c>
      <c r="Q41" s="23">
        <f ca="1">PAJAK[[#This Row],[DPP]]+PAJAK[[#This Row],[PPN 11%]]</f>
        <v>51971279.999999993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414</v>
      </c>
      <c r="B42" s="21">
        <f ca="1">HYPERLINK("[NOTA_.XLSX]NOTA!c"&amp;PAJAK[[#This Row],[//]],IF(PAJAK[[#This Row],[//]]="","",INDEX(INDIRECT("NOTA["&amp;PAJAK[#Headers]&amp;"]"),PAJAK[[#This Row],[//]]-2)))</f>
        <v>82</v>
      </c>
      <c r="C42" s="19" t="str">
        <f ca="1">IF(PAJAK[[#This Row],[//]]="","",INDEX(INDIRECT("NOTA["&amp;PAJAK[#Headers]&amp;"]"),PAJAK[[#This Row],[//]]-2))</f>
        <v>KEN_2302_218-4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45345</v>
      </c>
      <c r="H42" s="17">
        <f ca="1">IF(PAJAK[[#This Row],[//]]="","",INDEX(INDIRECT("NOTA["&amp;PAJAK[#Headers]&amp;"]"),PAJAK[[#This Row],[//]]-2))</f>
        <v>45342</v>
      </c>
      <c r="I42" s="16" t="str">
        <f ca="1">IF(PAJAK[[#This Row],[//]]="","",INDEX(INDIRECT("NOTA["&amp;PAJAK[#Headers]&amp;"]"),PAJAK[[#This Row],[//]]-2))</f>
        <v>24021218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73122800</v>
      </c>
      <c r="L42" s="23">
        <f ca="1">IF(PAJAK[[#This Row],[//]]="","",SUMIF(NOTA[ID_H],PAJAK[[#This Row],[ID]],NOTA[DISC]))</f>
        <v>12430876</v>
      </c>
      <c r="M42" s="23">
        <f ca="1">PAJAK[[#This Row],[SUB TOTAL]]-PAJAK[[#This Row],[DISKON]]</f>
        <v>60691924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54677409.009009004</v>
      </c>
      <c r="P42" s="23">
        <f ca="1">PAJAK[[#This Row],[DPP]]*PAJAK[[#This Row],[PPN]]</f>
        <v>6014514.9909909908</v>
      </c>
      <c r="Q42" s="23">
        <f ca="1">PAJAK[[#This Row],[DPP]]+PAJAK[[#This Row],[PPN 11%]]</f>
        <v>60691923.999999993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419</v>
      </c>
      <c r="B43" s="15">
        <f ca="1">HYPERLINK("[NOTA_.XLSX]NOTA!c"&amp;PAJAK[[#This Row],[//]],IF(PAJAK[[#This Row],[//]]="","",INDEX(INDIRECT("NOTA["&amp;PAJAK[#Headers]&amp;"]"),PAJAK[[#This Row],[//]]-2)))</f>
        <v>83</v>
      </c>
      <c r="C43" s="15" t="str">
        <f ca="1">IF(PAJAK[[#This Row],[//]]="","",INDEX(INDIRECT("NOTA["&amp;PAJAK[#Headers]&amp;"]"),PAJAK[[#This Row],[//]]-2))</f>
        <v>KEN_2102_053-8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8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45343</v>
      </c>
      <c r="H43" s="17">
        <f ca="1">IF(PAJAK[[#This Row],[//]]="","",INDEX(INDIRECT("NOTA["&amp;PAJAK[#Headers]&amp;"]"),PAJAK[[#This Row],[//]]-2))</f>
        <v>45339</v>
      </c>
      <c r="I43" s="16" t="str">
        <f ca="1">IF(PAJAK[[#This Row],[//]]="","",INDEX(INDIRECT("NOTA["&amp;PAJAK[#Headers]&amp;"]"),PAJAK[[#This Row],[//]]-2))</f>
        <v>24021053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24516800</v>
      </c>
      <c r="L43" s="23">
        <f ca="1">IF(PAJAK[[#This Row],[//]]="","",SUMIF(NOTA[ID_H],PAJAK[[#This Row],[ID]],NOTA[DISC]))</f>
        <v>4393748.8</v>
      </c>
      <c r="M43" s="23">
        <f ca="1">PAJAK[[#This Row],[SUB TOTAL]]-PAJAK[[#This Row],[DISKON]]</f>
        <v>20123051.199999999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18128874.954954952</v>
      </c>
      <c r="P43" s="23">
        <f ca="1">PAJAK[[#This Row],[DPP]]*PAJAK[[#This Row],[PPN]]</f>
        <v>1994176.2450450447</v>
      </c>
      <c r="Q43" s="23">
        <f ca="1">PAJAK[[#This Row],[DPP]]+PAJAK[[#This Row],[PPN 11%]]</f>
        <v>20123051.199999996</v>
      </c>
      <c r="R43" s="18" t="str">
        <f ca="1">IF(ISNUMBER(PAJAK[[#This Row],[//]]),PPN,"")</f>
        <v>11%</v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3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31" t="str">
        <f ca="1">HYPERLINK("[NOTA_.XLSX]NOTA!c"&amp;PAJAK[[#This Row],[//]],IF(PAJAK[[#This Row],[//]]="","",INDEX(INDIRECT("NOTA["&amp;PAJAK[#Headers]&amp;"]"),PAJAK[[#This Row],[//]]-2)))</f>
        <v/>
      </c>
      <c r="C45" s="30" t="str">
        <f ca="1">IF(PAJAK[[#This Row],[//]]="","",INDEX(INDIRECT("NOTA["&amp;PAJAK[#Headers]&amp;"]"),PAJAK[[#This Row],[//]]-2))</f>
        <v/>
      </c>
      <c r="D45" s="30" t="e">
        <f ca="1">MATCH(PAJAK[[#This Row],[ID]],[5]!Table1[ID],0)</f>
        <v>#REF!</v>
      </c>
      <c r="E45" s="32" t="str">
        <f ca="1">IF(PAJAK[[#This Row],[ID]]="","",COUNTIF(NOTA[ID_H],PAJAK[[#This Row],[ID]]))</f>
        <v/>
      </c>
      <c r="F45" s="27" t="str">
        <f ca="1">IF(PAJAK[[#This Row],[//]]="","",INDEX(CONV[2],MATCH(INDEX(INDIRECT("NOTA["&amp;PAJAK[#Headers]&amp;"]"),PAJAK[[#This Row],[//]]-2),CONV[1],0),0))</f>
        <v/>
      </c>
      <c r="G45" s="29" t="str">
        <f ca="1">IF(PAJAK[[#This Row],[//]]="","",INDEX(NOTA[TGL_H],PAJAK[[#This Row],[//]]-2))</f>
        <v/>
      </c>
      <c r="H45" s="29" t="str">
        <f ca="1">IF(PAJAK[[#This Row],[//]]="","",INDEX(INDIRECT("NOTA["&amp;PAJAK[#Headers]&amp;"]"),PAJAK[[#This Row],[//]]-2))</f>
        <v/>
      </c>
      <c r="I45" s="28" t="str">
        <f ca="1">IF(PAJAK[[#This Row],[//]]="","",INDEX(INDIRECT("NOTA["&amp;PAJAK[#Headers]&amp;"]"),PAJAK[[#This Row],[//]]-2))</f>
        <v/>
      </c>
      <c r="J4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3" t="str">
        <f ca="1">IF(PAJAK[[#This Row],[//]]="","",SUMIF(NOTA[ID_H],PAJAK[[#This Row],[ID]],NOTA[JUMLAH]))</f>
        <v/>
      </c>
      <c r="L45" s="33" t="str">
        <f ca="1">IF(PAJAK[[#This Row],[//]]="","",SUMIF(NOTA[ID_H],PAJAK[[#This Row],[ID]],NOTA[DISC]))</f>
        <v/>
      </c>
      <c r="M45" s="33" t="e">
        <f ca="1">PAJAK[[#This Row],[SUB TOTAL]]-PAJAK[[#This Row],[DISKON]]</f>
        <v>#VALUE!</v>
      </c>
      <c r="N45" s="33" t="str">
        <f ca="1">IF(PAJAK[[#This Row],[//]]="","",INDEX(INDIRECT("NOTA["&amp;PAJAK[#Headers]&amp;"]"),PAJAK[[#This Row],[//]]-2+PAJAK[[#This Row],[QB]]-1))</f>
        <v/>
      </c>
      <c r="O45" s="33" t="e">
        <f ca="1">(PAJAK[[#This Row],[SUB T-DISC]]-PAJAK[[#This Row],[DISC DLL]])/111%</f>
        <v>#VALUE!</v>
      </c>
      <c r="P45" s="33" t="e">
        <f ca="1">PAJAK[[#This Row],[DPP]]*PAJAK[[#This Row],[PPN]]</f>
        <v>#VALUE!</v>
      </c>
      <c r="Q45" s="33" t="e">
        <f ca="1">PAJAK[[#This Row],[DPP]]+PAJAK[[#This Row],[PPN 11%]]</f>
        <v>#VALUE!</v>
      </c>
      <c r="R45" s="34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Row],[ID]],[5]!Table1[ID],0)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Row],[ID]],[5]!Table1[ID],0)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Row],[ID]],[5]!Table1[ID],0)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Row],[ID]],[5]!Table1[ID],0)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2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 t="e">
        <f ca="1">MATCH(PAJAK[[#This Row],[ID]],[5]!Table1[ID],0)</f>
        <v>#REF!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3" priority="2"/>
  </conditionalFormatting>
  <conditionalFormatting sqref="I1:I1048576">
    <cfRule type="duplicateValues" dxfId="2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19</v>
      </c>
      <c r="F1"/>
      <c r="G1" t="str">
        <f ca="1">CELL("filename",G1)</f>
        <v>D:\kerja\BANK EXP\BARU\2024\02 FEBRUARI\[NOTA 02 FEBRUARI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45327</v>
      </c>
      <c r="F3" s="2">
        <f ca="1">IF(KENKO[[#This Row],[//PAJAK]]="","",INDEX(INDIRECT("PAJAK["&amp;KENKO[#Headers]&amp;"]"),KENKO[[#This Row],[//PAJAK]]-1))</f>
        <v>45324</v>
      </c>
      <c r="G3" s="9" t="str">
        <f ca="1">IF(KENKO[[#This Row],[//PAJAK]]="","",INDEX(INDIRECT("PAJAK["&amp;KENKO[#Headers]&amp;"]"),KENKO[[#This Row],[//PAJAK]]-1))</f>
        <v>24020139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1944000</v>
      </c>
      <c r="J3" s="1">
        <f ca="1">IF(KENKO[[#This Row],[//PAJAK]]="","",INDEX(INDIRECT("PAJAK["&amp;KENKO[#Headers]&amp;"]"),KENKO[[#This Row],[//PAJAK]]-1))</f>
        <v>330480</v>
      </c>
      <c r="K3" s="1">
        <f ca="1">(KENKO[[#This Row],[SUB TOTAL]]-KENKO[[#This Row],[DISKON]])/1.11</f>
        <v>1453621.6216216215</v>
      </c>
      <c r="L3" s="1">
        <f ca="1">KENKO[[#This Row],[DPP]]*11%</f>
        <v>159898.37837837837</v>
      </c>
      <c r="M3" s="1">
        <f ca="1">KENKO[[#This Row],[DPP]]+KENKO[[#This Row],[PPN (11%)]]</f>
        <v>1613520</v>
      </c>
      <c r="N3" s="1" t="str">
        <f ca="1">INDEX(PAJAK[ID_P],MATCH(KENKO[[#This Row],[ID]],PAJAK[ID],0))</f>
        <v>KEN_0502_139-1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45327</v>
      </c>
      <c r="F4" s="2">
        <f ca="1">IF(KENKO[[#This Row],[//PAJAK]]="","",INDEX(INDIRECT("PAJAK["&amp;KENKO[#Headers]&amp;"]"),KENKO[[#This Row],[//PAJAK]]-1))</f>
        <v>45324</v>
      </c>
      <c r="G4" s="9" t="str">
        <f ca="1">IF(KENKO[[#This Row],[//PAJAK]]="","",INDEX(INDIRECT("PAJAK["&amp;KENKO[#Headers]&amp;"]"),KENKO[[#This Row],[//PAJAK]]-1))</f>
        <v>24020110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12072000</v>
      </c>
      <c r="J4" s="1">
        <f ca="1">IF(KENKO[[#This Row],[//PAJAK]]="","",INDEX(INDIRECT("PAJAK["&amp;KENKO[#Headers]&amp;"]"),KENKO[[#This Row],[//PAJAK]]-1))</f>
        <v>2052240</v>
      </c>
      <c r="K4" s="1">
        <f ca="1">(KENKO[[#This Row],[SUB TOTAL]]-KENKO[[#This Row],[DISKON]])/1.11</f>
        <v>9026810.81081081</v>
      </c>
      <c r="L4" s="1">
        <f ca="1">KENKO[[#This Row],[DPP]]*11%</f>
        <v>992949.18918918911</v>
      </c>
      <c r="M4" s="1">
        <f ca="1">KENKO[[#This Row],[DPP]]+KENKO[[#This Row],[PPN (11%)]]</f>
        <v>10019760</v>
      </c>
      <c r="N4" s="1" t="str">
        <f ca="1">INDEX(PAJAK[ID_P],MATCH(KENKO[[#This Row],[ID]],PAJAK[ID],0))</f>
        <v>KEN_0502_110-3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7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45329</v>
      </c>
      <c r="F5" s="2">
        <f ca="1">IF(KENKO[[#This Row],[//PAJAK]]="","",INDEX(INDIRECT("PAJAK["&amp;KENKO[#Headers]&amp;"]"),KENKO[[#This Row],[//PAJAK]]-1))</f>
        <v>45327</v>
      </c>
      <c r="G5" s="9" t="str">
        <f ca="1">IF(KENKO[[#This Row],[//PAJAK]]="","",INDEX(INDIRECT("PAJAK["&amp;KENKO[#Headers]&amp;"]"),KENKO[[#This Row],[//PAJAK]]-1))</f>
        <v>24020276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8820000</v>
      </c>
      <c r="J5" s="1">
        <f ca="1">IF(KENKO[[#This Row],[//PAJAK]]="","",INDEX(INDIRECT("PAJAK["&amp;KENKO[#Headers]&amp;"]"),KENKO[[#This Row],[//PAJAK]]-1))</f>
        <v>1499400</v>
      </c>
      <c r="K5" s="1">
        <f ca="1">(KENKO[[#This Row],[SUB TOTAL]]-KENKO[[#This Row],[DISKON]])/1.11</f>
        <v>6595135.1351351347</v>
      </c>
      <c r="L5" s="1">
        <f ca="1">KENKO[[#This Row],[DPP]]*11%</f>
        <v>725464.86486486485</v>
      </c>
      <c r="M5" s="1">
        <f ca="1">KENKO[[#This Row],[DPP]]+KENKO[[#This Row],[PPN (11%)]]</f>
        <v>7320600</v>
      </c>
      <c r="N5" s="1" t="str">
        <f ca="1">INDEX(PAJAK[ID_P],MATCH(KENKO[[#This Row],[ID]],PAJAK[ID],0))</f>
        <v>KEN_0702_276-6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52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8</v>
      </c>
      <c r="C6" s="7">
        <f ca="1">HYPERLINK("[NOTA_.xlsx]PAJAK!b"&amp;KENKO[[#This Row],[//PAJAK]],IF(KENKO[[#This Row],[//PAJAK]]="","",INDEX(INDIRECT("PAJAK["&amp;KENKO[#Headers]&amp;"]"),KENKO[[#This Row],[//PAJAK]]-1)))</f>
        <v>13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45329</v>
      </c>
      <c r="F6" s="2">
        <f ca="1">IF(KENKO[[#This Row],[//PAJAK]]="","",INDEX(INDIRECT("PAJAK["&amp;KENKO[#Headers]&amp;"]"),KENKO[[#This Row],[//PAJAK]]-1))</f>
        <v>45323</v>
      </c>
      <c r="G6" s="9" t="str">
        <f ca="1">IF(KENKO[[#This Row],[//PAJAK]]="","",INDEX(INDIRECT("PAJAK["&amp;KENKO[#Headers]&amp;"]"),KENKO[[#This Row],[//PAJAK]]-1))</f>
        <v>24020039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12222000</v>
      </c>
      <c r="J6" s="1">
        <f ca="1">IF(KENKO[[#This Row],[//PAJAK]]="","",INDEX(INDIRECT("PAJAK["&amp;KENKO[#Headers]&amp;"]"),KENKO[[#This Row],[//PAJAK]]-1))</f>
        <v>2077740</v>
      </c>
      <c r="K6" s="1">
        <f ca="1">(KENKO[[#This Row],[SUB TOTAL]]-KENKO[[#This Row],[DISKON]])/1.11</f>
        <v>9138972.9729729723</v>
      </c>
      <c r="L6" s="1">
        <f ca="1">KENKO[[#This Row],[DPP]]*11%</f>
        <v>1005287.027027027</v>
      </c>
      <c r="M6" s="1">
        <f ca="1">KENKO[[#This Row],[DPP]]+KENKO[[#This Row],[PPN (11%)]]</f>
        <v>10144260</v>
      </c>
      <c r="N6" s="1" t="str">
        <f ca="1">INDEX(PAJAK[ID_P],MATCH(KENKO[[#This Row],[ID]],PAJAK[ID],0))</f>
        <v>KEN_0702_039-4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9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45329</v>
      </c>
      <c r="F7" s="2">
        <f ca="1">IF(KENKO[[#This Row],[//PAJAK]]="","",INDEX(INDIRECT("PAJAK["&amp;KENKO[#Headers]&amp;"]"),KENKO[[#This Row],[//PAJAK]]-1))</f>
        <v>45323</v>
      </c>
      <c r="G7" s="9" t="str">
        <f ca="1">IF(KENKO[[#This Row],[//PAJAK]]="","",INDEX(INDIRECT("PAJAK["&amp;KENKO[#Headers]&amp;"]"),KENKO[[#This Row],[//PAJAK]]-1))</f>
        <v>24020011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2260000</v>
      </c>
      <c r="J7" s="1">
        <f ca="1">IF(KENKO[[#This Row],[//PAJAK]]="","",INDEX(INDIRECT("PAJAK["&amp;KENKO[#Headers]&amp;"]"),KENKO[[#This Row],[//PAJAK]]-1))</f>
        <v>384200</v>
      </c>
      <c r="K7" s="1">
        <f ca="1">(KENKO[[#This Row],[SUB TOTAL]]-KENKO[[#This Row],[DISKON]])/1.11</f>
        <v>1689909.9099099098</v>
      </c>
      <c r="L7" s="1">
        <f ca="1">KENKO[[#This Row],[DPP]]*11%</f>
        <v>185890.09009009009</v>
      </c>
      <c r="M7" s="1">
        <f ca="1">KENKO[[#This Row],[DPP]]+KENKO[[#This Row],[PPN (11%)]]</f>
        <v>1875800</v>
      </c>
      <c r="N7" s="1" t="str">
        <f ca="1">INDEX(PAJAK[ID_P],MATCH(KENKO[[#This Row],[ID]],PAJAK[ID],0))</f>
        <v>KEN_0702_011-2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60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10</v>
      </c>
      <c r="C8" s="7">
        <f ca="1">HYPERLINK("[NOTA_.xlsx]PAJAK!b"&amp;KENKO[[#This Row],[//PAJAK]],IF(KENKO[[#This Row],[//PAJAK]]="","",INDEX(INDIRECT("PAJAK["&amp;KENKO[#Headers]&amp;"]"),KENKO[[#This Row],[//PAJAK]]-1)))</f>
        <v>15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45329</v>
      </c>
      <c r="F8" s="2">
        <f ca="1">IF(KENKO[[#This Row],[//PAJAK]]="","",INDEX(INDIRECT("PAJAK["&amp;KENKO[#Headers]&amp;"]"),KENKO[[#This Row],[//PAJAK]]-1))</f>
        <v>45325</v>
      </c>
      <c r="G8" s="9" t="str">
        <f ca="1">IF(KENKO[[#This Row],[//PAJAK]]="","",INDEX(INDIRECT("PAJAK["&amp;KENKO[#Headers]&amp;"]"),KENKO[[#This Row],[//PAJAK]]-1))</f>
        <v>24020162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2870400</v>
      </c>
      <c r="J8" s="1">
        <f ca="1">IF(KENKO[[#This Row],[//PAJAK]]="","",INDEX(INDIRECT("PAJAK["&amp;KENKO[#Headers]&amp;"]"),KENKO[[#This Row],[//PAJAK]]-1))</f>
        <v>487968</v>
      </c>
      <c r="K8" s="1">
        <f ca="1">(KENKO[[#This Row],[SUB TOTAL]]-KENKO[[#This Row],[DISKON]])/1.11</f>
        <v>2146335.1351351351</v>
      </c>
      <c r="L8" s="1">
        <f ca="1">KENKO[[#This Row],[DPP]]*11%</f>
        <v>236096.86486486488</v>
      </c>
      <c r="M8" s="1">
        <f ca="1">KENKO[[#This Row],[DPP]]+KENKO[[#This Row],[PPN (11%)]]</f>
        <v>2382432</v>
      </c>
      <c r="N8" s="1" t="str">
        <f ca="1">INDEX(PAJAK[ID_P],MATCH(KENKO[[#This Row],[ID]],PAJAK[ID],0))</f>
        <v>KEN_0702_162-2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63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11</v>
      </c>
      <c r="C9" s="12">
        <f ca="1">HYPERLINK("[NOTA_.xlsx]PAJAK!b"&amp;KENKO[[#This Row],[//PAJAK]],IF(KENKO[[#This Row],[//PAJAK]]="","",INDEX(INDIRECT("PAJAK["&amp;KENKO[#Headers]&amp;"]"),KENKO[[#This Row],[//PAJAK]]-1)))</f>
        <v>16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45329</v>
      </c>
      <c r="F9" s="2">
        <f ca="1">IF(KENKO[[#This Row],[//PAJAK]]="","",INDEX(INDIRECT("PAJAK["&amp;KENKO[#Headers]&amp;"]"),KENKO[[#This Row],[//PAJAK]]-1))</f>
        <v>45325</v>
      </c>
      <c r="G9" s="9" t="str">
        <f ca="1">IF(KENKO[[#This Row],[//PAJAK]]="","",INDEX(INDIRECT("PAJAK["&amp;KENKO[#Headers]&amp;"]"),KENKO[[#This Row],[//PAJAK]]-1))</f>
        <v>24020264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37827000</v>
      </c>
      <c r="J9" s="1">
        <f ca="1">IF(KENKO[[#This Row],[//PAJAK]]="","",INDEX(INDIRECT("PAJAK["&amp;KENKO[#Headers]&amp;"]"),KENKO[[#This Row],[//PAJAK]]-1))</f>
        <v>6430590.0000000009</v>
      </c>
      <c r="K9" s="1">
        <f ca="1">(KENKO[[#This Row],[SUB TOTAL]]-KENKO[[#This Row],[DISKON]])/1.11</f>
        <v>28285054.054054052</v>
      </c>
      <c r="L9" s="1">
        <f ca="1">KENKO[[#This Row],[DPP]]*11%</f>
        <v>3111355.9459459456</v>
      </c>
      <c r="M9" s="1">
        <f ca="1">KENKO[[#This Row],[DPP]]+KENKO[[#This Row],[PPN (11%)]]</f>
        <v>31396409.999999996</v>
      </c>
      <c r="N9" s="1" t="str">
        <f ca="1">INDEX(PAJAK[ID_P],MATCH(KENKO[[#This Row],[ID]],PAJAK[ID],0))</f>
        <v>KEN_0702_264-7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107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45335</v>
      </c>
      <c r="F10" s="2">
        <f ca="1">IF(KENKO[[#This Row],[//PAJAK]]="","",INDEX(INDIRECT("PAJAK["&amp;KENKO[#Headers]&amp;"]"),KENKO[[#This Row],[//PAJAK]]-1))</f>
        <v>45328</v>
      </c>
      <c r="G10" s="9" t="str">
        <f ca="1">IF(KENKO[[#This Row],[//PAJAK]]="","",INDEX(INDIRECT("PAJAK["&amp;KENKO[#Headers]&amp;"]"),KENKO[[#This Row],[//PAJAK]]-1))</f>
        <v>24020308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7746000</v>
      </c>
      <c r="J10" s="1">
        <f ca="1">IF(KENKO[[#This Row],[//PAJAK]]="","",INDEX(INDIRECT("PAJAK["&amp;KENKO[#Headers]&amp;"]"),KENKO[[#This Row],[//PAJAK]]-1))</f>
        <v>1316820</v>
      </c>
      <c r="K10" s="1">
        <f ca="1">(KENKO[[#This Row],[SUB TOTAL]]-KENKO[[#This Row],[DISKON]])/1.11</f>
        <v>5792054.0540540535</v>
      </c>
      <c r="L10" s="1">
        <f ca="1">KENKO[[#This Row],[DPP]]*11%</f>
        <v>637125.94594594592</v>
      </c>
      <c r="M10" s="1">
        <f ca="1">KENKO[[#This Row],[DPP]]+KENKO[[#This Row],[PPN (11%)]]</f>
        <v>6429179.9999999991</v>
      </c>
      <c r="N10" s="1" t="str">
        <f ca="1">INDEX(PAJAK[ID_P],MATCH(KENKO[[#This Row],[ID]],PAJAK[ID],0))</f>
        <v>KEN_1302_308-4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137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18</v>
      </c>
      <c r="C11" s="7">
        <f ca="1">HYPERLINK("[NOTA_.xlsx]PAJAK!b"&amp;KENKO[[#This Row],[//PAJAK]],IF(KENKO[[#This Row],[//PAJAK]]="","",INDEX(INDIRECT("PAJAK["&amp;KENKO[#Headers]&amp;"]"),KENKO[[#This Row],[//PAJAK]]-1)))</f>
        <v>34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45337</v>
      </c>
      <c r="F11" s="2">
        <f ca="1">IF(KENKO[[#This Row],[//PAJAK]]="","",INDEX(INDIRECT("PAJAK["&amp;KENKO[#Headers]&amp;"]"),KENKO[[#This Row],[//PAJAK]]-1))</f>
        <v>45334</v>
      </c>
      <c r="G11" s="9" t="str">
        <f ca="1">IF(KENKO[[#This Row],[//PAJAK]]="","",INDEX(INDIRECT("PAJAK["&amp;KENKO[#Headers]&amp;"]"),KENKO[[#This Row],[//PAJAK]]-1))</f>
        <v>24020543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30148000</v>
      </c>
      <c r="J11" s="1">
        <f ca="1">IF(KENKO[[#This Row],[//PAJAK]]="","",INDEX(INDIRECT("PAJAK["&amp;KENKO[#Headers]&amp;"]"),KENKO[[#This Row],[//PAJAK]]-1))</f>
        <v>5125160</v>
      </c>
      <c r="K11" s="1">
        <f ca="1">(KENKO[[#This Row],[SUB TOTAL]]-KENKO[[#This Row],[DISKON]])/1.11</f>
        <v>22543099.099099096</v>
      </c>
      <c r="L11" s="1">
        <f ca="1">KENKO[[#This Row],[DPP]]*11%</f>
        <v>2479740.9009009004</v>
      </c>
      <c r="M11" s="1">
        <f ca="1">KENKO[[#This Row],[DPP]]+KENKO[[#This Row],[PPN (11%)]]</f>
        <v>25022839.999999996</v>
      </c>
      <c r="N11" s="1" t="str">
        <f ca="1">INDEX(PAJAK[ID_P],MATCH(KENKO[[#This Row],[ID]],PAJAK[ID],0))</f>
        <v>KEN_1502_543-9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19</v>
      </c>
      <c r="C12" s="7">
        <f ca="1">HYPERLINK("[NOTA_.xlsx]PAJAK!b"&amp;KENKO[[#This Row],[//PAJAK]],IF(KENKO[[#This Row],[//PAJAK]]="","",INDEX(INDIRECT("PAJAK["&amp;KENKO[#Headers]&amp;"]"),KENKO[[#This Row],[//PAJAK]]-1)))</f>
        <v>35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45337</v>
      </c>
      <c r="F12" s="2">
        <f ca="1">IF(KENKO[[#This Row],[//PAJAK]]="","",INDEX(INDIRECT("PAJAK["&amp;KENKO[#Headers]&amp;"]"),KENKO[[#This Row],[//PAJAK]]-1))</f>
        <v>45335</v>
      </c>
      <c r="G12" s="9" t="str">
        <f ca="1">IF(KENKO[[#This Row],[//PAJAK]]="","",INDEX(INDIRECT("PAJAK["&amp;KENKO[#Headers]&amp;"]"),KENKO[[#This Row],[//PAJAK]]-1))</f>
        <v>24020671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34158400</v>
      </c>
      <c r="J12" s="1">
        <f ca="1">IF(KENKO[[#This Row],[//PAJAK]]="","",INDEX(INDIRECT("PAJAK["&amp;KENKO[#Headers]&amp;"]"),KENKO[[#This Row],[//PAJAK]]-1))</f>
        <v>5806928</v>
      </c>
      <c r="K12" s="1">
        <f ca="1">(KENKO[[#This Row],[SUB TOTAL]]-KENKO[[#This Row],[DISKON]])/1.11</f>
        <v>25541866.666666664</v>
      </c>
      <c r="L12" s="1">
        <f ca="1">KENKO[[#This Row],[DPP]]*11%</f>
        <v>2809605.333333333</v>
      </c>
      <c r="M12" s="1">
        <f ca="1">KENKO[[#This Row],[DPP]]+KENKO[[#This Row],[PPN (11%)]]</f>
        <v>28351471.999999996</v>
      </c>
      <c r="N12" s="1" t="str">
        <f ca="1">INDEX(PAJAK[ID_P],MATCH(KENKO[[#This Row],[ID]],PAJAK[ID],0))</f>
        <v>KEN_1502_671-11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33</v>
      </c>
      <c r="C13" s="12">
        <f ca="1">HYPERLINK("[NOTA_.xlsx]PAJAK!b"&amp;KENKO[[#This Row],[//PAJAK]],IF(KENKO[[#This Row],[//PAJAK]]="","",INDEX(INDIRECT("PAJAK["&amp;KENKO[#Headers]&amp;"]"),KENKO[[#This Row],[//PAJAK]]-1)))</f>
        <v>58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45341</v>
      </c>
      <c r="F13" s="2">
        <f ca="1">IF(KENKO[[#This Row],[//PAJAK]]="","",INDEX(INDIRECT("PAJAK["&amp;KENKO[#Headers]&amp;"]"),KENKO[[#This Row],[//PAJAK]]-1))</f>
        <v>45337</v>
      </c>
      <c r="G13" s="6" t="str">
        <f ca="1">IF(KENKO[[#This Row],[//PAJAK]]="","",INDEX(INDIRECT("PAJAK["&amp;KENKO[#Headers]&amp;"]"),KENKO[[#This Row],[//PAJAK]]-1))</f>
        <v>24020789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51174400</v>
      </c>
      <c r="J13" s="1">
        <f ca="1">IF(KENKO[[#This Row],[//PAJAK]]="","",INDEX(INDIRECT("PAJAK["&amp;KENKO[#Headers]&amp;"]"),KENKO[[#This Row],[//PAJAK]]-1))</f>
        <v>8699648</v>
      </c>
      <c r="K13" s="1">
        <f ca="1">(KENKO[[#This Row],[SUB TOTAL]]-KENKO[[#This Row],[DISKON]])/1.11</f>
        <v>38265542.342342339</v>
      </c>
      <c r="L13" s="1">
        <f ca="1">KENKO[[#This Row],[DPP]]*11%</f>
        <v>4209209.6576576577</v>
      </c>
      <c r="M13" s="1">
        <f ca="1">KENKO[[#This Row],[DPP]]+KENKO[[#This Row],[PPN (11%)]]</f>
        <v>42474752</v>
      </c>
      <c r="N13" s="1" t="str">
        <f ca="1">INDEX(PAJAK[ID_P],MATCH(KENKO[[#This Row],[ID]],PAJAK[ID],0))</f>
        <v>KEN_1902_789-10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313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34</v>
      </c>
      <c r="C14" s="12">
        <f ca="1">HYPERLINK("[NOTA_.xlsx]PAJAK!b"&amp;KENKO[[#This Row],[//PAJAK]],IF(KENKO[[#This Row],[//PAJAK]]="","",INDEX(INDIRECT("PAJAK["&amp;KENKO[#Headers]&amp;"]"),KENKO[[#This Row],[//PAJAK]]-1)))</f>
        <v>59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45341</v>
      </c>
      <c r="F14" s="2">
        <f ca="1">IF(KENKO[[#This Row],[//PAJAK]]="","",INDEX(INDIRECT("PAJAK["&amp;KENKO[#Headers]&amp;"]"),KENKO[[#This Row],[//PAJAK]]-1))</f>
        <v>45337</v>
      </c>
      <c r="G14" s="6" t="str">
        <f ca="1">IF(KENKO[[#This Row],[//PAJAK]]="","",INDEX(INDIRECT("PAJAK["&amp;KENKO[#Headers]&amp;"]"),KENKO[[#This Row],[//PAJAK]]-1))</f>
        <v>24020799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22413600</v>
      </c>
      <c r="J14" s="1">
        <f ca="1">IF(KENKO[[#This Row],[//PAJAK]]="","",INDEX(INDIRECT("PAJAK["&amp;KENKO[#Headers]&amp;"]"),KENKO[[#This Row],[//PAJAK]]-1))</f>
        <v>3810312</v>
      </c>
      <c r="K14" s="1">
        <f ca="1">(KENKO[[#This Row],[SUB TOTAL]]-KENKO[[#This Row],[DISKON]])/1.11</f>
        <v>16759718.918918917</v>
      </c>
      <c r="L14" s="1">
        <f ca="1">KENKO[[#This Row],[DPP]]*11%</f>
        <v>1843569.0810810809</v>
      </c>
      <c r="M14" s="1">
        <f ca="1">KENKO[[#This Row],[DPP]]+KENKO[[#This Row],[PPN (11%)]]</f>
        <v>18603287.999999996</v>
      </c>
      <c r="N14" s="1" t="str">
        <f ca="1">INDEX(PAJAK[ID_P],MATCH(KENKO[[#This Row],[ID]],PAJAK[ID],0))</f>
        <v>KEN_1902_799-10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HYPERLINK("[NOTA_.xlsx]PAJAK!b"&amp;KENKO[[#This Row],[//PAJAK]],IF(KENKO[[#This Row],[//PAJAK]]="","",INDEX(INDIRECT("PAJAK["&amp;KENKO[#Headers]&amp;"]"),KENKO[[#This Row],[//PAJAK]]-1)))</f>
        <v>60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45341</v>
      </c>
      <c r="F15" s="2">
        <f ca="1">IF(KENKO[[#This Row],[//PAJAK]]="","",INDEX(INDIRECT("PAJAK["&amp;KENKO[#Headers]&amp;"]"),KENKO[[#This Row],[//PAJAK]]-1))</f>
        <v>45338</v>
      </c>
      <c r="G15" s="6" t="str">
        <f ca="1">IF(KENKO[[#This Row],[//PAJAK]]="","",INDEX(INDIRECT("PAJAK["&amp;KENKO[#Headers]&amp;"]"),KENKO[[#This Row],[//PAJAK]]-1))</f>
        <v>24020930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16803200</v>
      </c>
      <c r="J15" s="1">
        <f ca="1">IF(KENKO[[#This Row],[//PAJAK]]="","",INDEX(INDIRECT("PAJAK["&amp;KENKO[#Headers]&amp;"]"),KENKO[[#This Row],[//PAJAK]]-1))</f>
        <v>3261716.8</v>
      </c>
      <c r="K15" s="1">
        <f ca="1">(KENKO[[#This Row],[SUB TOTAL]]-KENKO[[#This Row],[DISKON]])/1.11</f>
        <v>12199534.414414413</v>
      </c>
      <c r="L15" s="1">
        <f ca="1">KENKO[[#This Row],[DPP]]*11%</f>
        <v>1341948.7855855855</v>
      </c>
      <c r="M15" s="1">
        <f ca="1">KENKO[[#This Row],[DPP]]+KENKO[[#This Row],[PPN (11%)]]</f>
        <v>13541483.199999999</v>
      </c>
      <c r="N15" s="1" t="str">
        <f ca="1">INDEX(PAJAK[ID_P],MATCH(KENKO[[#This Row],[ID]],PAJAK[ID],0))</f>
        <v>KEN_1902_930-5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45341</v>
      </c>
      <c r="F16" s="2">
        <f ca="1">IF(KENKO[[#This Row],[//PAJAK]]="","",INDEX(INDIRECT("PAJAK["&amp;KENKO[#Headers]&amp;"]"),KENKO[[#This Row],[//PAJAK]]-1))</f>
        <v>45338</v>
      </c>
      <c r="G16" s="9" t="str">
        <f ca="1">IF(KENKO[[#This Row],[//PAJAK]]="","",INDEX(INDIRECT("PAJAK["&amp;KENKO[#Headers]&amp;"]"),KENKO[[#This Row],[//PAJAK]]-1))</f>
        <v>24020984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8492400</v>
      </c>
      <c r="J16" s="1">
        <f ca="1">IF(KENKO[[#This Row],[//PAJAK]]="","",INDEX(INDIRECT("PAJAK["&amp;KENKO[#Headers]&amp;"]"),KENKO[[#This Row],[//PAJAK]]-1))</f>
        <v>1443708</v>
      </c>
      <c r="K16" s="1">
        <f ca="1">(KENKO[[#This Row],[SUB TOTAL]]-KENKO[[#This Row],[DISKON]])/1.11</f>
        <v>6350172.9729729723</v>
      </c>
      <c r="L16" s="1">
        <f ca="1">KENKO[[#This Row],[DPP]]*11%</f>
        <v>698519.02702702698</v>
      </c>
      <c r="M16" s="1">
        <f ca="1">KENKO[[#This Row],[DPP]]+KENKO[[#This Row],[PPN (11%)]]</f>
        <v>7048691.9999999991</v>
      </c>
      <c r="N16" s="1" t="str">
        <f ca="1">INDEX(PAJAK[ID_P],MATCH(KENKO[[#This Row],[ID]],PAJAK[ID],0))</f>
        <v>KEN_1902_984-3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392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12">
        <f ca="1">HYPERLINK("[NOTA_.xlsx]PAJAK!b"&amp;KENKO[[#This Row],[//PAJAK]],IF(KENKO[[#This Row],[//PAJAK]]="","",INDEX(INDIRECT("PAJAK["&amp;KENKO[#Headers]&amp;"]"),KENKO[[#This Row],[//PAJAK]]-1)))</f>
        <v>79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45343</v>
      </c>
      <c r="F17" s="2">
        <f ca="1">IF(KENKO[[#This Row],[//PAJAK]]="","",INDEX(INDIRECT("PAJAK["&amp;KENKO[#Headers]&amp;"]"),KENKO[[#This Row],[//PAJAK]]-1))</f>
        <v>45341</v>
      </c>
      <c r="G17" s="6" t="str">
        <f ca="1">IF(KENKO[[#This Row],[//PAJAK]]="","",INDEX(INDIRECT("PAJAK["&amp;KENKO[#Headers]&amp;"]"),KENKO[[#This Row],[//PAJAK]]-1))</f>
        <v>24021182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37790400</v>
      </c>
      <c r="J17" s="1">
        <f ca="1">IF(KENKO[[#This Row],[//PAJAK]]="","",INDEX(INDIRECT("PAJAK["&amp;KENKO[#Headers]&amp;"]"),KENKO[[#This Row],[//PAJAK]]-1))</f>
        <v>6424368</v>
      </c>
      <c r="K17" s="1">
        <f ca="1">(KENKO[[#This Row],[SUB TOTAL]]-KENKO[[#This Row],[DISKON]])/1.11</f>
        <v>28257686.486486483</v>
      </c>
      <c r="L17" s="1">
        <f ca="1">KENKO[[#This Row],[DPP]]*11%</f>
        <v>3108345.5135135134</v>
      </c>
      <c r="M17" s="1">
        <f ca="1">KENKO[[#This Row],[DPP]]+KENKO[[#This Row],[PPN (11%)]]</f>
        <v>31366031.999999996</v>
      </c>
      <c r="N17" s="1" t="str">
        <f ca="1">INDEX(PAJAK[ID_P],MATCH(KENKO[[#This Row],[ID]],PAJAK[ID],0))</f>
        <v>KEN_2102_182-10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7">
        <f ca="1">HYPERLINK("[NOTA_.xlsx]PAJAK!b"&amp;KENKO[[#This Row],[//PAJAK]],IF(KENKO[[#This Row],[//PAJAK]]="","",INDEX(INDIRECT("PAJAK["&amp;KENKO[#Headers]&amp;"]"),KENKO[[#This Row],[//PAJAK]]-1)))</f>
        <v>80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45343</v>
      </c>
      <c r="F18" s="2">
        <f ca="1">IF(KENKO[[#This Row],[//PAJAK]]="","",INDEX(INDIRECT("PAJAK["&amp;KENKO[#Headers]&amp;"]"),KENKO[[#This Row],[//PAJAK]]-1))</f>
        <v>45341</v>
      </c>
      <c r="G18" s="9" t="str">
        <f ca="1">IF(KENKO[[#This Row],[//PAJAK]]="","",INDEX(INDIRECT("PAJAK["&amp;KENKO[#Headers]&amp;"]"),KENKO[[#This Row],[//PAJAK]]-1))</f>
        <v>24021183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13913600</v>
      </c>
      <c r="J18" s="1">
        <f ca="1">IF(KENKO[[#This Row],[//PAJAK]]="","",INDEX(INDIRECT("PAJAK["&amp;KENKO[#Headers]&amp;"]"),KENKO[[#This Row],[//PAJAK]]-1))</f>
        <v>2365312</v>
      </c>
      <c r="K18" s="1">
        <f ca="1">(KENKO[[#This Row],[SUB TOTAL]]-KENKO[[#This Row],[DISKON]])/1.11</f>
        <v>10403863.063063063</v>
      </c>
      <c r="L18" s="1">
        <f ca="1">KENKO[[#This Row],[DPP]]*11%</f>
        <v>1144424.9369369368</v>
      </c>
      <c r="M18" s="1">
        <f ca="1">KENKO[[#This Row],[DPP]]+KENKO[[#This Row],[PPN (11%)]]</f>
        <v>11548288</v>
      </c>
      <c r="N18" s="1" t="str">
        <f ca="1">INDEX(PAJAK[ID_P],MATCH(KENKO[[#This Row],[ID]],PAJAK[ID],0))</f>
        <v>KEN_2102_183-4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408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HYPERLINK("[NOTA_.xlsx]PAJAK!b"&amp;KENKO[[#This Row],[//PAJAK]],IF(KENKO[[#This Row],[//PAJAK]]="","",INDEX(INDIRECT("PAJAK["&amp;KENKO[#Headers]&amp;"]"),KENKO[[#This Row],[//PAJAK]]-1)))</f>
        <v>81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45343</v>
      </c>
      <c r="F19" s="2">
        <f ca="1">IF(KENKO[[#This Row],[//PAJAK]]="","",INDEX(INDIRECT("PAJAK["&amp;KENKO[#Headers]&amp;"]"),KENKO[[#This Row],[//PAJAK]]-1))</f>
        <v>45341</v>
      </c>
      <c r="G19" s="6" t="str">
        <f ca="1">IF(KENKO[[#This Row],[//PAJAK]]="","",INDEX(INDIRECT("PAJAK["&amp;KENKO[#Headers]&amp;"]"),KENKO[[#This Row],[//PAJAK]]-1))</f>
        <v>24021167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62832000</v>
      </c>
      <c r="J19" s="1">
        <f ca="1">IF(KENKO[[#This Row],[//PAJAK]]="","",INDEX(INDIRECT("PAJAK["&amp;KENKO[#Headers]&amp;"]"),KENKO[[#This Row],[//PAJAK]]-1))</f>
        <v>10860720</v>
      </c>
      <c r="K19" s="1">
        <f ca="1">(KENKO[[#This Row],[SUB TOTAL]]-KENKO[[#This Row],[DISKON]])/1.11</f>
        <v>46820972.972972967</v>
      </c>
      <c r="L19" s="1">
        <f ca="1">KENKO[[#This Row],[DPP]]*11%</f>
        <v>5150307.0270270268</v>
      </c>
      <c r="M19" s="1">
        <f ca="1">KENKO[[#This Row],[DPP]]+KENKO[[#This Row],[PPN (11%)]]</f>
        <v>51971279.999999993</v>
      </c>
      <c r="N19" s="1" t="str">
        <f ca="1">INDEX(PAJAK[ID_P],MATCH(KENKO[[#This Row],[ID]],PAJAK[ID],0))</f>
        <v>KEN_2102_167-5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42</v>
      </c>
      <c r="C20" s="7">
        <f ca="1">HYPERLINK("[NOTA_.xlsx]PAJAK!b"&amp;KENKO[[#This Row],[//PAJAK]],IF(KENKO[[#This Row],[//PAJAK]]="","",INDEX(INDIRECT("PAJAK["&amp;KENKO[#Headers]&amp;"]"),KENKO[[#This Row],[//PAJAK]]-1)))</f>
        <v>82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45345</v>
      </c>
      <c r="F20" s="2">
        <f ca="1">IF(KENKO[[#This Row],[//PAJAK]]="","",INDEX(INDIRECT("PAJAK["&amp;KENKO[#Headers]&amp;"]"),KENKO[[#This Row],[//PAJAK]]-1))</f>
        <v>45342</v>
      </c>
      <c r="G20" s="9" t="str">
        <f ca="1">IF(KENKO[[#This Row],[//PAJAK]]="","",INDEX(INDIRECT("PAJAK["&amp;KENKO[#Headers]&amp;"]"),KENKO[[#This Row],[//PAJAK]]-1))</f>
        <v>24021218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73122800</v>
      </c>
      <c r="J20" s="1">
        <f ca="1">IF(KENKO[[#This Row],[//PAJAK]]="","",INDEX(INDIRECT("PAJAK["&amp;KENKO[#Headers]&amp;"]"),KENKO[[#This Row],[//PAJAK]]-1))</f>
        <v>12430876</v>
      </c>
      <c r="K20" s="1">
        <f ca="1">(KENKO[[#This Row],[SUB TOTAL]]-KENKO[[#This Row],[DISKON]])/1.11</f>
        <v>54677409.009009004</v>
      </c>
      <c r="L20" s="1">
        <f ca="1">KENKO[[#This Row],[DPP]]*11%</f>
        <v>6014514.9909909908</v>
      </c>
      <c r="M20" s="1">
        <f ca="1">KENKO[[#This Row],[DPP]]+KENKO[[#This Row],[PPN (11%)]]</f>
        <v>60691923.999999993</v>
      </c>
      <c r="N20" s="1" t="str">
        <f ca="1">INDEX(PAJAK[ID_P],MATCH(KENKO[[#This Row],[ID]],PAJAK[ID],0))</f>
        <v>KEN_2302_218-4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43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45343</v>
      </c>
      <c r="F21" s="2">
        <f ca="1">IF(KENKO[[#This Row],[//PAJAK]]="","",INDEX(INDIRECT("PAJAK["&amp;KENKO[#Headers]&amp;"]"),KENKO[[#This Row],[//PAJAK]]-1))</f>
        <v>45339</v>
      </c>
      <c r="G21" s="9" t="str">
        <f ca="1">IF(KENKO[[#This Row],[//PAJAK]]="","",INDEX(INDIRECT("PAJAK["&amp;KENKO[#Headers]&amp;"]"),KENKO[[#This Row],[//PAJAK]]-1))</f>
        <v>24021053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24516800</v>
      </c>
      <c r="J21" s="1">
        <f ca="1">IF(KENKO[[#This Row],[//PAJAK]]="","",INDEX(INDIRECT("PAJAK["&amp;KENKO[#Headers]&amp;"]"),KENKO[[#This Row],[//PAJAK]]-1))</f>
        <v>4393748.8</v>
      </c>
      <c r="K21" s="1">
        <f ca="1">(KENKO[[#This Row],[SUB TOTAL]]-KENKO[[#This Row],[DISKON]])/1.11</f>
        <v>18128874.954954952</v>
      </c>
      <c r="L21" s="1">
        <f ca="1">KENKO[[#This Row],[DPP]]*11%</f>
        <v>1994176.2450450447</v>
      </c>
      <c r="M21" s="1">
        <f ca="1">KENKO[[#This Row],[DPP]]+KENKO[[#This Row],[PPN (11%)]]</f>
        <v>20123051.199999996</v>
      </c>
      <c r="N21" s="1" t="str">
        <f ca="1">INDEX(PAJAK[ID_P],MATCH(KENKO[[#This Row],[ID]],PAJAK[ID],0))</f>
        <v>KEN_2102_053-8</v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EXP\BARU\2024\02 FEBRUARI\[NOTA 02 FEBRUARI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87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HYPERLINK("[NOTA_.xlsx]PAJAK!b"&amp;KALINDO[[#This Row],[//PAJAK]],IF(KALINDO[[#This Row],[//PAJAK]]="","",INDEX(INDIRECT("PAJAK["&amp;KALINDO[#Headers]&amp;"]"),KALINDO[[#This Row],[//PAJAK]]-1)))</f>
        <v>21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45334</v>
      </c>
      <c r="F3" s="2">
        <f ca="1">IF(KALINDO[[#This Row],[//PAJAK]]="","",INDEX(INDIRECT("PAJAK["&amp;KALINDO[#Headers]&amp;"]"),KALINDO[[#This Row],[//PAJAK]]-1))</f>
        <v>45329</v>
      </c>
      <c r="G3" s="7" t="str">
        <f ca="1">IF(KALINDO[[#This Row],[//PAJAK]]="","",INDEX(INDIRECT("PAJAK["&amp;KALINDO[#Headers]&amp;"]"),KALINDO[[#This Row],[//PAJAK]]-1))</f>
        <v>SN24020369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9343250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8417342.3423423413</v>
      </c>
      <c r="L3" s="1">
        <f ca="1">KALINDO[[#This Row],[DPP]]*11%</f>
        <v>925907.65765765752</v>
      </c>
      <c r="M3" s="1">
        <f ca="1">KALINDO[[#This Row],[DPP]]+KALINDO[[#This Row],[PPN (11%)]]</f>
        <v>9343249.9999999981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13" sqref="A13:G1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14</v>
      </c>
      <c r="F1" t="str">
        <f ca="1">MID(G1,FIND("]",G1)+1,LEN(G1)-FIND("]",G1))</f>
        <v>ATALI</v>
      </c>
      <c r="G1" s="4" t="str">
        <f ca="1">CELL("filename",G1)</f>
        <v>D:\kerja\BANK EXP\BARU\2024\02 FEBRUARI\[NOTA 02 FEBRUARI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25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45329</v>
      </c>
      <c r="F3" s="2">
        <f ca="1">IF(ATALI[[#This Row],[//PAJAK]]="","",INDEX(INDIRECT("PAJAK["&amp;ATALI[#Headers]&amp;"]"),ATALI[[#This Row],[//PAJAK]]-1))</f>
        <v>45325</v>
      </c>
      <c r="G3" s="7" t="str">
        <f ca="1">IF(ATALI[[#This Row],[//PAJAK]]="","",INDEX(INDIRECT("PAJAK["&amp;ATALI[#Headers]&amp;"]"),ATALI[[#This Row],[//PAJAK]]-1))</f>
        <v>SA240202225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8818731.25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7944802.9279279271</v>
      </c>
      <c r="L3" s="1">
        <f ca="1">ATALI[[#This Row],[DPP]]*11%</f>
        <v>873928.32207207195</v>
      </c>
      <c r="M3" s="1">
        <f ca="1">ATALI[[#This Row],[DPP]]+ATALI[[#This Row],[PPN (11%)]]</f>
        <v>8818731.25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45329</v>
      </c>
      <c r="F4" s="2">
        <f ca="1">IF(ATALI[[#This Row],[//PAJAK]]="","",INDEX(INDIRECT("PAJAK["&amp;ATALI[#Headers]&amp;"]"),ATALI[[#This Row],[//PAJAK]]-1))</f>
        <v>45323</v>
      </c>
      <c r="G4" s="7" t="str">
        <f ca="1">IF(ATALI[[#This Row],[//PAJAK]]="","",INDEX(INDIRECT("PAJAK["&amp;ATALI[#Headers]&amp;"]"),ATALI[[#This Row],[//PAJAK]]-1))</f>
        <v>SA240202092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9685725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8725878.3783783782</v>
      </c>
      <c r="L4" s="1">
        <f ca="1">ATALI[[#This Row],[DPP]]*11%</f>
        <v>959846.62162162166</v>
      </c>
      <c r="M4" s="1">
        <f ca="1">ATALI[[#This Row],[DPP]]+ATALI[[#This Row],[PPN (11%)]]</f>
        <v>9685725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35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45329</v>
      </c>
      <c r="F5" s="2">
        <f ca="1">IF(ATALI[[#This Row],[//PAJAK]]="","",INDEX(INDIRECT("PAJAK["&amp;ATALI[#Headers]&amp;"]"),ATALI[[#This Row],[//PAJAK]]-1))</f>
        <v>45324</v>
      </c>
      <c r="G5" s="7" t="str">
        <f ca="1">IF(ATALI[[#This Row],[//PAJAK]]="","",INDEX(INDIRECT("PAJAK["&amp;ATALI[#Headers]&amp;"]"),ATALI[[#This Row],[//PAJAK]]-1))</f>
        <v>SA240202143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12301170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11082135.135135135</v>
      </c>
      <c r="L5" s="1">
        <f ca="1">ATALI[[#This Row],[DPP]]*11%</f>
        <v>1219034.8648648649</v>
      </c>
      <c r="M5" s="1">
        <f ca="1">ATALI[[#This Row],[DPP]]+ATALI[[#This Row],[PPN (11%)]]</f>
        <v>12301170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159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20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45337</v>
      </c>
      <c r="F6" s="2">
        <f ca="1">IF(ATALI[[#This Row],[//PAJAK]]="","",INDEX(INDIRECT("PAJAK["&amp;ATALI[#Headers]&amp;"]"),ATALI[[#This Row],[//PAJAK]]-1))</f>
        <v>45331</v>
      </c>
      <c r="G6" s="7" t="str">
        <f ca="1">IF(ATALI[[#This Row],[//PAJAK]]="","",INDEX(INDIRECT("PAJAK["&amp;ATALI[#Headers]&amp;"]"),ATALI[[#This Row],[//PAJAK]]-1))</f>
        <v>SA240202504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3716685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3348364.8648648644</v>
      </c>
      <c r="L6" s="1">
        <f ca="1">ATALI[[#This Row],[DPP]]*11%</f>
        <v>368320.13513513509</v>
      </c>
      <c r="M6" s="1">
        <f ca="1">ATALI[[#This Row],[DPP]]+ATALI[[#This Row],[PPN (11%)]]</f>
        <v>3716684.9999999995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167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21</v>
      </c>
      <c r="C7" s="12">
        <f ca="1">HYPERLINK("[NOTA_.xlsx]PAJAK!b"&amp;ATALI[[#This Row],[//PAJAK]],IF(ATALI[[#This Row],[//PAJAK]]="","",INDEX(INDIRECT("PAJAK["&amp;ATALI[#Headers]&amp;"]"),ATALI[[#This Row],[//PAJAK]]-1)))</f>
        <v>37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45337</v>
      </c>
      <c r="F7" s="2">
        <f ca="1">IF(ATALI[[#This Row],[//PAJAK]]="","",INDEX(INDIRECT("PAJAK["&amp;ATALI[#Headers]&amp;"]"),ATALI[[#This Row],[//PAJAK]]-1))</f>
        <v>45331</v>
      </c>
      <c r="G7" s="7" t="str">
        <f ca="1">IF(ATALI[[#This Row],[//PAJAK]]="","",INDEX(INDIRECT("PAJAK["&amp;ATALI[#Headers]&amp;"]"),ATALI[[#This Row],[//PAJAK]]-1))</f>
        <v>SA240202505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26352453.75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23740949.324324321</v>
      </c>
      <c r="L7" s="1">
        <f ca="1">ATALI[[#This Row],[DPP]]*11%</f>
        <v>2611504.4256756753</v>
      </c>
      <c r="M7" s="1">
        <f ca="1">ATALI[[#This Row],[DPP]]+ATALI[[#This Row],[PPN (11%)]]</f>
        <v>26352453.749999996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178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45337</v>
      </c>
      <c r="F8" s="2">
        <f ca="1">IF(ATALI[[#This Row],[//PAJAK]]="","",INDEX(INDIRECT("PAJAK["&amp;ATALI[#Headers]&amp;"]"),ATALI[[#This Row],[//PAJAK]]-1))</f>
        <v>45331</v>
      </c>
      <c r="G8" s="7" t="str">
        <f ca="1">IF(ATALI[[#This Row],[//PAJAK]]="","",INDEX(INDIRECT("PAJAK["&amp;ATALI[#Headers]&amp;"]"),ATALI[[#This Row],[//PAJAK]]-1))</f>
        <v>SA240202502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16022676.25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14434843.468468467</v>
      </c>
      <c r="L8" s="1">
        <f ca="1">ATALI[[#This Row],[DPP]]*11%</f>
        <v>1587832.7815315314</v>
      </c>
      <c r="M8" s="1">
        <f ca="1">ATALI[[#This Row],[DPP]]+ATALI[[#This Row],[PPN (11%)]]</f>
        <v>16022676.249999998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190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45337</v>
      </c>
      <c r="F9" s="2">
        <f ca="1">IF(ATALI[[#This Row],[//PAJAK]]="","",INDEX(INDIRECT("PAJAK["&amp;ATALI[#Headers]&amp;"]"),ATALI[[#This Row],[//PAJAK]]-1))</f>
        <v>45331</v>
      </c>
      <c r="G9" s="7" t="str">
        <f ca="1">IF(ATALI[[#This Row],[//PAJAK]]="","",INDEX(INDIRECT("PAJAK["&amp;ATALI[#Headers]&amp;"]"),ATALI[[#This Row],[//PAJAK]]-1))</f>
        <v>SA240202503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11449305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10314689.189189188</v>
      </c>
      <c r="L9" s="1">
        <f ca="1">ATALI[[#This Row],[DPP]]*11%</f>
        <v>1134615.8108108107</v>
      </c>
      <c r="M9" s="1">
        <f ca="1">ATALI[[#This Row],[DPP]]+ATALI[[#This Row],[PPN (11%)]]</f>
        <v>11449304.999999998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239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51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45341</v>
      </c>
      <c r="F10" s="2">
        <f ca="1">IF(ATALI[[#This Row],[//PAJAK]]="","",INDEX(INDIRECT("PAJAK["&amp;ATALI[#Headers]&amp;"]"),ATALI[[#This Row],[//PAJAK]]-1))</f>
        <v>45335</v>
      </c>
      <c r="G10" s="7" t="str">
        <f ca="1">IF(ATALI[[#This Row],[//PAJAK]]="","",INDEX(INDIRECT("PAJAK["&amp;ATALI[#Headers]&amp;"]"),ATALI[[#This Row],[//PAJAK]]-1))</f>
        <v>SA240202617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32093907</v>
      </c>
      <c r="J10" s="1">
        <f ca="1">IF(ATALI[[#This Row],[//PAJAK]]="","",INDEX(PAJAK[DISC DLL],ATALI[[#This Row],[//PAJAK]]-1))</f>
        <v>48222</v>
      </c>
      <c r="K10" s="1">
        <f ca="1">(ATALI[[#This Row],[SUB TOTAL]]-ATALI[[#This Row],[DISKON]])/1.11</f>
        <v>28869986.486486483</v>
      </c>
      <c r="L10" s="1">
        <f ca="1">ATALI[[#This Row],[DPP]]*11%</f>
        <v>3175698.5135135134</v>
      </c>
      <c r="M10" s="1">
        <f ca="1">ATALI[[#This Row],[DPP]]+ATALI[[#This Row],[PPN (11%)]]</f>
        <v>32045684.999999996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251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52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45341</v>
      </c>
      <c r="F11" s="2">
        <f ca="1">IF(ATALI[[#This Row],[//PAJAK]]="","",INDEX(INDIRECT("PAJAK["&amp;ATALI[#Headers]&amp;"]"),ATALI[[#This Row],[//PAJAK]]-1))</f>
        <v>45335</v>
      </c>
      <c r="G11" s="7" t="str">
        <f ca="1">IF(ATALI[[#This Row],[//PAJAK]]="","",INDEX(INDIRECT("PAJAK["&amp;ATALI[#Headers]&amp;"]"),ATALI[[#This Row],[//PAJAK]]-1))</f>
        <v>SA240202672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6773025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6101824.3243243238</v>
      </c>
      <c r="L11" s="1">
        <f ca="1">ATALI[[#This Row],[DPP]]*11%</f>
        <v>671200.67567567562</v>
      </c>
      <c r="M11" s="1">
        <f ca="1">ATALI[[#This Row],[DPP]]+ATALI[[#This Row],[PPN (11%)]]</f>
        <v>6773024.9999999991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255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53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45341</v>
      </c>
      <c r="F12" s="2">
        <f ca="1">IF(ATALI[[#This Row],[//PAJAK]]="","",INDEX(INDIRECT("PAJAK["&amp;ATALI[#Headers]&amp;"]"),ATALI[[#This Row],[//PAJAK]]-1))</f>
        <v>45335</v>
      </c>
      <c r="G12" s="7" t="str">
        <f ca="1">IF(ATALI[[#This Row],[//PAJAK]]="","",INDEX(INDIRECT("PAJAK["&amp;ATALI[#Headers]&amp;"]"),ATALI[[#This Row],[//PAJAK]]-1))</f>
        <v>SA240202616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31350760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28243927.927927926</v>
      </c>
      <c r="L12" s="1">
        <f ca="1">ATALI[[#This Row],[DPP]]*11%</f>
        <v>3106832.072072072</v>
      </c>
      <c r="M12" s="1">
        <f ca="1">ATALI[[#This Row],[DPP]]+ATALI[[#This Row],[PPN (11%)]]</f>
        <v>31350760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267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54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45341</v>
      </c>
      <c r="F13" s="2">
        <f ca="1">IF(ATALI[[#This Row],[//PAJAK]]="","",INDEX(INDIRECT("PAJAK["&amp;ATALI[#Headers]&amp;"]"),ATALI[[#This Row],[//PAJAK]]-1))</f>
        <v>45335</v>
      </c>
      <c r="G13" s="7" t="str">
        <f ca="1">IF(ATALI[[#This Row],[//PAJAK]]="","",INDEX(INDIRECT("PAJAK["&amp;ATALI[#Headers]&amp;"]"),ATALI[[#This Row],[//PAJAK]]-1))</f>
        <v>SA240202618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32722322.5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29479569.819819815</v>
      </c>
      <c r="L13" s="1">
        <f ca="1">ATALI[[#This Row],[DPP]]*11%</f>
        <v>3242752.6801801799</v>
      </c>
      <c r="M13" s="1">
        <f ca="1">ATALI[[#This Row],[DPP]]+ATALI[[#This Row],[PPN (11%)]]</f>
        <v>32722322.499999996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275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45341</v>
      </c>
      <c r="F14" s="2">
        <f ca="1">IF(ATALI[[#This Row],[//PAJAK]]="","",INDEX(INDIRECT("PAJAK["&amp;ATALI[#Headers]&amp;"]"),ATALI[[#This Row],[//PAJAK]]-1))</f>
        <v>45337</v>
      </c>
      <c r="G14" s="7" t="str">
        <f ca="1">IF(ATALI[[#This Row],[//PAJAK]]="","",INDEX(INDIRECT("PAJAK["&amp;ATALI[#Headers]&amp;"]"),ATALI[[#This Row],[//PAJAK]]-1))</f>
        <v>SA240202771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21701610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19551000</v>
      </c>
      <c r="L14" s="1">
        <f ca="1">ATALI[[#This Row],[DPP]]*11%</f>
        <v>2150610</v>
      </c>
      <c r="M14" s="1">
        <f ca="1">ATALI[[#This Row],[DPP]]+ATALI[[#This Row],[PPN (11%)]]</f>
        <v>21701610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279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45341</v>
      </c>
      <c r="F15" s="2">
        <f ca="1">IF(ATALI[[#This Row],[//PAJAK]]="","",INDEX(INDIRECT("PAJAK["&amp;ATALI[#Headers]&amp;"]"),ATALI[[#This Row],[//PAJAK]]-1))</f>
        <v>45337</v>
      </c>
      <c r="G15" s="7" t="str">
        <f ca="1">IF(ATALI[[#This Row],[//PAJAK]]="","",INDEX(INDIRECT("PAJAK["&amp;ATALI[#Headers]&amp;"]"),ATALI[[#This Row],[//PAJAK]]-1))</f>
        <v>SA240202770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22166777.5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19970069.819819819</v>
      </c>
      <c r="L15" s="1">
        <f ca="1">ATALI[[#This Row],[DPP]]*11%</f>
        <v>2196707.6801801804</v>
      </c>
      <c r="M15" s="1">
        <f ca="1">ATALI[[#This Row],[DPP]]+ATALI[[#This Row],[PPN (11%)]]</f>
        <v>22166777.5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290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45341</v>
      </c>
      <c r="F16" s="2">
        <f ca="1">IF(ATALI[[#This Row],[//PAJAK]]="","",INDEX(INDIRECT("PAJAK["&amp;ATALI[#Headers]&amp;"]"),ATALI[[#This Row],[//PAJAK]]-1))</f>
        <v>45337</v>
      </c>
      <c r="G16" s="7" t="str">
        <f ca="1">IF(ATALI[[#This Row],[//PAJAK]]="","",INDEX(INDIRECT("PAJAK["&amp;ATALI[#Headers]&amp;"]"),ATALI[[#This Row],[//PAJAK]]-1))</f>
        <v>SA240202769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39453120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35543351.351351351</v>
      </c>
      <c r="L16" s="1">
        <f ca="1">ATALI[[#This Row],[DPP]]*11%</f>
        <v>3909768.6486486485</v>
      </c>
      <c r="M16" s="1">
        <f ca="1">ATALI[[#This Row],[DPP]]+ATALI[[#This Row],[PPN (11%)]]</f>
        <v>39453120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7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s="3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7" t="str">
        <f ca="1">IF(ATALI[[#This Row],[//PAJAK]]="","",INDEX(INDIRECT("PAJAK["&amp;ATALI[#Headers]&amp;"]"),ATALI[[#This Row],[//PAJAK]]-1))</f>
        <v/>
      </c>
      <c r="H17" s="3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5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5" t="str">
        <f ca="1">IF(ATALI[[#This Row],[//PAJAK]]="","",INDEX(INDIRECT("PAJAK["&amp;ATALI[#Headers]&amp;"]"),ATALI[[#This Row],[//PAJAK]]-1))</f>
        <v/>
      </c>
      <c r="H2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5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5" t="str">
        <f ca="1">IF(ATALI[[#This Row],[//PAJAK]]="","",INDEX(INDIRECT("PAJAK["&amp;ATALI[#Headers]&amp;"]"),ATALI[[#This Row],[//PAJAK]]-1))</f>
        <v/>
      </c>
      <c r="H24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5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5" t="str">
        <f ca="1">IF(ATALI[[#This Row],[//PAJAK]]="","",INDEX(INDIRECT("PAJAK["&amp;ATALI[#Headers]&amp;"]"),ATALI[[#This Row],[//PAJAK]]-1))</f>
        <v/>
      </c>
      <c r="H25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EXP\BARU\2024\02 FEBRUARI\[NOTA 02 FEBRUARI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356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HYPERLINK("[NOTA_.xlsx]PAJAK!b"&amp;J_UTAMA[[#This Row],[//PAJAK]],IF(J_UTAMA[[#This Row],[//PAJAK]]="","",INDEX(INDIRECT("PAJAK["&amp;J_UTAMA[#Headers]&amp;"]"),J_UTAMA[[#This Row],[//PAJAK]]-1)))</f>
        <v>69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45343</v>
      </c>
      <c r="F3" s="2">
        <f ca="1">IF(J_UTAMA[[#This Row],[//PAJAK]]="","",INDEX(INDIRECT("PAJAK["&amp;J_UTAMA[#Headers]&amp;"]"),J_UTAMA[[#This Row],[//PAJAK]]-1))</f>
        <v>45341</v>
      </c>
      <c r="G3" s="14" t="str">
        <f ca="1">IF(J_UTAMA[[#This Row],[//PAJAK]]="","",INDEX(INDIRECT("PAJAK["&amp;J_UTAMA[#Headers]&amp;"]"),J_UTAMA[[#This Row],[//PAJAK]]-1))</f>
        <v>JUB234/24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15210000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13702702.702702701</v>
      </c>
      <c r="L3" s="1">
        <f ca="1">J_UTAMA[[#This Row],[DPP]]*11%</f>
        <v>1507297.297297297</v>
      </c>
      <c r="M3" s="1">
        <f ca="1">J_UTAMA[[#This Row],[DPP]]+J_UTAMA[[#This Row],[PPN (11%)]]</f>
        <v>15209999.999999998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EXP\BARU\2024\02 FEBRUARI\[NOTA 02 FEBRUARI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EXP\BARU\2024\02 FEBRUARI\[NOTA 02 FEBRUARI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129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17</v>
      </c>
      <c r="C3" s="12">
        <f ca="1">HYPERLINK("[NOTA_.xlsx]PAJAK!b"&amp;SAJ[[#This Row],[//PAJAK]],IF(SAJ[[#This Row],[//PAJAK]]="","",INDEX(INDIRECT("PAJAK["&amp;SAJ[#Headers]&amp;"]"),SAJ[[#This Row],[//PAJAK]]-1)))</f>
        <v>33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45337</v>
      </c>
      <c r="F3" s="2">
        <f ca="1">IF(SAJ[[#This Row],[//PAJAK]]="","",INDEX(INDIRECT("PAJAK["&amp;SAJ[#Headers]&amp;"]"),SAJ[[#This Row],[//PAJAK]]-1))</f>
        <v>45328</v>
      </c>
      <c r="G3" s="14" t="str">
        <f ca="1">IF(SAJ[[#This Row],[//PAJAK]]="","",INDEX(INDIRECT("PAJAK["&amp;SAJ[#Headers]&amp;"]"),SAJ[[#This Row],[//PAJAK]]-1))</f>
        <v>JL-28977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24478000</v>
      </c>
      <c r="J3" s="1">
        <f ca="1">IF(SAJ[[#This Row],[//PAJAK]]="","",INDEX(INDIRECT("PAJAK["&amp;SAJ[#Headers]&amp;"]"),SAJ[[#This Row],[//PAJAK]]-1))</f>
        <v>1713460.0000000002</v>
      </c>
      <c r="K3" s="1">
        <f ca="1">(SAJ[[#This Row],[SUB TOTAL]]-SAJ[[#This Row],[DISKON]])/1.11</f>
        <v>20508594.594594594</v>
      </c>
      <c r="L3" s="1">
        <f ca="1">SAJ[[#This Row],[DPP]]*11%</f>
        <v>2255945.4054054054</v>
      </c>
      <c r="M3" s="1">
        <f ca="1">SAJ[[#This Row],[DPP]]+SAJ[[#This Row],[PPN (11%)]]</f>
        <v>22764540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228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2">
        <f ca="1">HYPERLINK("[NOTA_.xlsx]PAJAK!b"&amp;SAJ[[#This Row],[//PAJAK]],IF(SAJ[[#This Row],[//PAJAK]]="","",INDEX(INDIRECT("PAJAK["&amp;SAJ[#Headers]&amp;"]"),SAJ[[#This Row],[//PAJAK]]-1)))</f>
        <v>49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45343</v>
      </c>
      <c r="F4" s="2">
        <f ca="1">IF(SAJ[[#This Row],[//PAJAK]]="","",INDEX(INDIRECT("PAJAK["&amp;SAJ[#Headers]&amp;"]"),SAJ[[#This Row],[//PAJAK]]-1))</f>
        <v>45341</v>
      </c>
      <c r="G4" t="str">
        <f ca="1">IF(SAJ[[#This Row],[//PAJAK]]="","",INDEX(INDIRECT("PAJAK["&amp;SAJ[#Headers]&amp;"]"),SAJ[[#This Row],[//PAJAK]]-1))</f>
        <v>JL-29175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50508000</v>
      </c>
      <c r="J4" s="1">
        <f ca="1">IF(SAJ[[#This Row],[//PAJAK]]="","",INDEX(INDIRECT("PAJAK["&amp;SAJ[#Headers]&amp;"]"),SAJ[[#This Row],[//PAJAK]]-1))</f>
        <v>3535560</v>
      </c>
      <c r="K4" s="1">
        <f ca="1">(SAJ[[#This Row],[SUB TOTAL]]-SAJ[[#This Row],[DISKON]])/1.11</f>
        <v>42317513.513513513</v>
      </c>
      <c r="L4" s="1">
        <f ca="1">SAJ[[#This Row],[DPP]]*11%</f>
        <v>4654926.4864864862</v>
      </c>
      <c r="M4" s="1">
        <f ca="1">SAJ[[#This Row],[DPP]]+SAJ[[#This Row],[PPN (11%)]]</f>
        <v>46972440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EXP\BARU\2024\02 FEBRUARI\[NOTA 02 FEBRUARI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334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45341</v>
      </c>
      <c r="F3" s="2">
        <f ca="1">IF(MGN[[#This Row],[//PAJAK]]="","",INDEX(INDIRECT("PAJAK["&amp;MGN[#Headers]&amp;"]"),MGN[[#This Row],[//PAJAK]]-1))</f>
        <v>45337</v>
      </c>
      <c r="G3" s="14" t="str">
        <f ca="1">IF(MGN[[#This Row],[//PAJAK]]="","",INDEX(INDIRECT("PAJAK["&amp;MGN[#Headers]&amp;"]"),MGN[[#This Row],[//PAJAK]]-1))</f>
        <v>L202017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2024-02-24T08:46:31Z</dcterms:modified>
</cp:coreProperties>
</file>