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KAP PEMBUKUAN PAJAK 2024\SPT PPN\"/>
    </mc:Choice>
  </mc:AlternateContent>
  <bookViews>
    <workbookView xWindow="0" yWindow="0" windowWidth="20700" windowHeight="8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4" i="1" l="1"/>
  <c r="Q93" i="1"/>
  <c r="Q92" i="1"/>
  <c r="Q90" i="1"/>
  <c r="Q89" i="1"/>
  <c r="Q88" i="1"/>
  <c r="Q86" i="1"/>
  <c r="Q85" i="1"/>
  <c r="Q84" i="1"/>
  <c r="L233" i="1"/>
  <c r="J233" i="1" s="1"/>
  <c r="K233" i="1" s="1"/>
  <c r="L232" i="1"/>
  <c r="J232" i="1" s="1"/>
  <c r="K232" i="1" s="1"/>
  <c r="L231" i="1"/>
  <c r="J231" i="1" s="1"/>
  <c r="K231" i="1" s="1"/>
  <c r="L230" i="1"/>
  <c r="J230" i="1" s="1"/>
  <c r="K230" i="1" s="1"/>
  <c r="J229" i="1"/>
  <c r="K229" i="1" s="1"/>
  <c r="J228" i="1"/>
  <c r="K228" i="1" s="1"/>
  <c r="J227" i="1"/>
  <c r="K227" i="1" s="1"/>
  <c r="L226" i="1"/>
  <c r="J226" i="1"/>
  <c r="K226" i="1" s="1"/>
  <c r="J225" i="1"/>
  <c r="K225" i="1" s="1"/>
  <c r="J224" i="1"/>
  <c r="K224" i="1" s="1"/>
  <c r="L223" i="1"/>
  <c r="J223" i="1" s="1"/>
  <c r="K223" i="1" s="1"/>
  <c r="J222" i="1"/>
  <c r="K222" i="1" s="1"/>
  <c r="L221" i="1"/>
  <c r="J221" i="1" s="1"/>
  <c r="K221" i="1" s="1"/>
  <c r="L220" i="1"/>
  <c r="J220" i="1" s="1"/>
  <c r="K220" i="1" s="1"/>
  <c r="J219" i="1"/>
  <c r="K219" i="1" s="1"/>
  <c r="L218" i="1"/>
  <c r="J218" i="1" s="1"/>
  <c r="K218" i="1" s="1"/>
  <c r="L217" i="1"/>
  <c r="J217" i="1" s="1"/>
  <c r="K217" i="1" s="1"/>
  <c r="L216" i="1"/>
  <c r="J216" i="1" s="1"/>
  <c r="K216" i="1" s="1"/>
  <c r="J215" i="1"/>
  <c r="K215" i="1" s="1"/>
  <c r="L214" i="1"/>
  <c r="J214" i="1" s="1"/>
  <c r="K214" i="1" s="1"/>
  <c r="L213" i="1"/>
  <c r="J213" i="1" s="1"/>
  <c r="K213" i="1" s="1"/>
  <c r="J212" i="1"/>
  <c r="K212" i="1" s="1"/>
  <c r="L211" i="1"/>
  <c r="J211" i="1"/>
  <c r="K211" i="1" s="1"/>
  <c r="L210" i="1"/>
  <c r="J210" i="1" s="1"/>
  <c r="K210" i="1" s="1"/>
  <c r="L209" i="1"/>
  <c r="J209" i="1" s="1"/>
  <c r="K209" i="1" s="1"/>
  <c r="J208" i="1"/>
  <c r="K208" i="1" s="1"/>
  <c r="L207" i="1"/>
  <c r="J207" i="1" s="1"/>
  <c r="K207" i="1" s="1"/>
  <c r="L206" i="1"/>
  <c r="J206" i="1" s="1"/>
  <c r="K206" i="1" s="1"/>
  <c r="J205" i="1"/>
  <c r="K205" i="1" s="1"/>
  <c r="L204" i="1"/>
  <c r="J204" i="1" s="1"/>
  <c r="K204" i="1" s="1"/>
  <c r="J203" i="1"/>
  <c r="K203" i="1" s="1"/>
  <c r="L202" i="1"/>
  <c r="J202" i="1" s="1"/>
  <c r="K202" i="1" s="1"/>
  <c r="L201" i="1"/>
  <c r="J201" i="1" s="1"/>
  <c r="K201" i="1" s="1"/>
  <c r="J200" i="1"/>
  <c r="K200" i="1" s="1"/>
  <c r="J199" i="1"/>
  <c r="K199" i="1" s="1"/>
  <c r="L198" i="1"/>
  <c r="J198" i="1" s="1"/>
  <c r="K198" i="1" s="1"/>
  <c r="J197" i="1"/>
  <c r="K197" i="1" s="1"/>
  <c r="L196" i="1"/>
  <c r="J196" i="1" s="1"/>
  <c r="K196" i="1" s="1"/>
  <c r="L195" i="1"/>
  <c r="J195" i="1" s="1"/>
  <c r="K195" i="1" s="1"/>
  <c r="J194" i="1"/>
  <c r="K194" i="1" s="1"/>
  <c r="L193" i="1"/>
  <c r="J193" i="1" s="1"/>
  <c r="K193" i="1" s="1"/>
  <c r="L192" i="1"/>
  <c r="J192" i="1" s="1"/>
  <c r="K192" i="1" s="1"/>
  <c r="L191" i="1"/>
  <c r="J191" i="1"/>
  <c r="K191" i="1" s="1"/>
  <c r="L190" i="1"/>
  <c r="J190" i="1" s="1"/>
  <c r="K190" i="1" s="1"/>
  <c r="J189" i="1"/>
  <c r="K189" i="1" s="1"/>
  <c r="J188" i="1"/>
  <c r="K188" i="1" s="1"/>
  <c r="J187" i="1"/>
  <c r="K187" i="1" s="1"/>
  <c r="L186" i="1"/>
  <c r="J186" i="1" s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L180" i="1"/>
  <c r="J180" i="1" s="1"/>
  <c r="K180" i="1" s="1"/>
  <c r="J179" i="1"/>
  <c r="K179" i="1" s="1"/>
  <c r="L178" i="1"/>
  <c r="J178" i="1" s="1"/>
  <c r="K178" i="1" s="1"/>
  <c r="L177" i="1"/>
  <c r="J177" i="1" s="1"/>
  <c r="K177" i="1" s="1"/>
  <c r="L176" i="1"/>
  <c r="J176" i="1" s="1"/>
  <c r="K176" i="1" s="1"/>
  <c r="L175" i="1"/>
  <c r="J175" i="1" s="1"/>
  <c r="K175" i="1" s="1"/>
  <c r="J174" i="1"/>
  <c r="K174" i="1" s="1"/>
  <c r="L173" i="1"/>
  <c r="J173" i="1" s="1"/>
  <c r="K173" i="1" s="1"/>
  <c r="L172" i="1"/>
  <c r="J172" i="1" s="1"/>
  <c r="K172" i="1" s="1"/>
  <c r="J171" i="1"/>
  <c r="K171" i="1" s="1"/>
  <c r="L170" i="1"/>
  <c r="J170" i="1" s="1"/>
  <c r="K170" i="1" s="1"/>
  <c r="L169" i="1"/>
  <c r="J169" i="1"/>
  <c r="K169" i="1" s="1"/>
  <c r="L168" i="1"/>
  <c r="J168" i="1" s="1"/>
  <c r="K168" i="1" s="1"/>
  <c r="L167" i="1"/>
  <c r="J167" i="1" s="1"/>
  <c r="K167" i="1" s="1"/>
  <c r="L166" i="1"/>
  <c r="J166" i="1"/>
  <c r="K166" i="1" s="1"/>
  <c r="L165" i="1"/>
  <c r="J165" i="1" s="1"/>
  <c r="K165" i="1" s="1"/>
  <c r="L164" i="1"/>
  <c r="J164" i="1" s="1"/>
  <c r="K164" i="1" s="1"/>
  <c r="L163" i="1"/>
  <c r="J163" i="1" s="1"/>
  <c r="K163" i="1" s="1"/>
  <c r="J162" i="1"/>
  <c r="K162" i="1" s="1"/>
  <c r="L161" i="1"/>
  <c r="J161" i="1" s="1"/>
  <c r="K161" i="1" s="1"/>
  <c r="L160" i="1"/>
  <c r="J160" i="1" s="1"/>
  <c r="K160" i="1" s="1"/>
  <c r="L159" i="1"/>
  <c r="J159" i="1" s="1"/>
  <c r="K159" i="1" s="1"/>
  <c r="J158" i="1"/>
  <c r="K158" i="1" s="1"/>
  <c r="L157" i="1"/>
  <c r="J157" i="1" s="1"/>
  <c r="K157" i="1" s="1"/>
  <c r="J156" i="1"/>
  <c r="K156" i="1" s="1"/>
  <c r="J155" i="1"/>
  <c r="K155" i="1" s="1"/>
  <c r="J154" i="1"/>
  <c r="K154" i="1" s="1"/>
  <c r="L153" i="1"/>
  <c r="J153" i="1" s="1"/>
  <c r="K153" i="1" s="1"/>
  <c r="L152" i="1"/>
  <c r="J152" i="1" s="1"/>
  <c r="K152" i="1" s="1"/>
  <c r="J151" i="1"/>
  <c r="K151" i="1" s="1"/>
  <c r="J150" i="1"/>
  <c r="K150" i="1" s="1"/>
  <c r="L149" i="1"/>
  <c r="J149" i="1" s="1"/>
  <c r="K149" i="1" s="1"/>
  <c r="L148" i="1"/>
  <c r="J148" i="1" s="1"/>
  <c r="K148" i="1" s="1"/>
  <c r="L147" i="1"/>
  <c r="J147" i="1" s="1"/>
  <c r="K147" i="1" s="1"/>
  <c r="L146" i="1"/>
  <c r="J146" i="1" s="1"/>
  <c r="K146" i="1" s="1"/>
  <c r="J145" i="1"/>
  <c r="K145" i="1" s="1"/>
  <c r="J144" i="1"/>
  <c r="K144" i="1" s="1"/>
  <c r="J143" i="1"/>
  <c r="K143" i="1" s="1"/>
  <c r="J142" i="1"/>
  <c r="K142" i="1" s="1"/>
  <c r="L141" i="1"/>
  <c r="J141" i="1"/>
  <c r="K141" i="1" s="1"/>
  <c r="L140" i="1"/>
  <c r="J140" i="1" s="1"/>
  <c r="K140" i="1" s="1"/>
  <c r="L139" i="1"/>
  <c r="J139" i="1" s="1"/>
  <c r="K139" i="1" s="1"/>
  <c r="L138" i="1"/>
  <c r="J138" i="1" s="1"/>
  <c r="K138" i="1" s="1"/>
  <c r="L137" i="1"/>
  <c r="J137" i="1" s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76" i="1"/>
  <c r="K76" i="1"/>
  <c r="L234" i="1" l="1"/>
  <c r="J234" i="1"/>
  <c r="J79" i="1" s="1"/>
  <c r="K234" i="1"/>
  <c r="K79" i="1" s="1"/>
  <c r="J80" i="1" l="1"/>
  <c r="K80" i="1"/>
  <c r="K81" i="1" s="1"/>
  <c r="J81" i="1" l="1"/>
</calcChain>
</file>

<file path=xl/sharedStrings.xml><?xml version="1.0" encoding="utf-8"?>
<sst xmlns="http://schemas.openxmlformats.org/spreadsheetml/2006/main" count="1540" uniqueCount="735">
  <si>
    <t>BELI</t>
  </si>
  <si>
    <t>DPP</t>
  </si>
  <si>
    <t>PPN</t>
  </si>
  <si>
    <t>JUAL</t>
  </si>
  <si>
    <t>TOTAL</t>
  </si>
  <si>
    <t xml:space="preserve">PENJUALAN </t>
  </si>
  <si>
    <t>PENJUALAN FAKTUR</t>
  </si>
  <si>
    <t>PENJUALAN DI GUNGGUNG</t>
  </si>
  <si>
    <t>03.040.614.4-047.000</t>
  </si>
  <si>
    <t>PT ATALI MAKMUR</t>
  </si>
  <si>
    <t>010.003-24.45280300</t>
  </si>
  <si>
    <t>Wed Jan 03 00:00:00 WIB 2024</t>
  </si>
  <si>
    <t>Normal</t>
  </si>
  <si>
    <t>Approval Sukses</t>
  </si>
  <si>
    <t>Wed Feb 21 09:17:34 WIB 2024</t>
  </si>
  <si>
    <t>SUDIARTO</t>
  </si>
  <si>
    <t>Thu Feb 15 09:28:28 WIB 2024</t>
  </si>
  <si>
    <t>010.003-24.45280301</t>
  </si>
  <si>
    <t>Thu Feb 15 09:29:30 WIB 2024</t>
  </si>
  <si>
    <t>010.003-24.45280321</t>
  </si>
  <si>
    <t>Thu Feb 15 09:31:35 WIB 2024</t>
  </si>
  <si>
    <t>010.003-24.45280322</t>
  </si>
  <si>
    <t>Wed Feb 21 09:17:35 WIB 2024</t>
  </si>
  <si>
    <t>Thu Feb 15 09:33:01 WIB 2024</t>
  </si>
  <si>
    <t>010.003-24.45280323</t>
  </si>
  <si>
    <t>Thu Feb 15 09:33:54 WIB 2024</t>
  </si>
  <si>
    <t>010.003-24.45280603</t>
  </si>
  <si>
    <t>Thu Jan 04 00:00:00 WIB 2024</t>
  </si>
  <si>
    <t>Thu Feb 15 09:34:50 WIB 2024</t>
  </si>
  <si>
    <t>010.003-24.45280851</t>
  </si>
  <si>
    <t>Fri Jan 05 00:00:00 WIB 2024</t>
  </si>
  <si>
    <t>Thu Feb 15 09:35:48 WIB 2024</t>
  </si>
  <si>
    <t>010.003-24.45280858</t>
  </si>
  <si>
    <t>Thu Feb 15 09:36:30 WIB 2024</t>
  </si>
  <si>
    <t>010.003-24.45281122</t>
  </si>
  <si>
    <t>Sat Jan 06 00:00:00 WIB 2024</t>
  </si>
  <si>
    <t>Thu Feb 15 09:37:28 WIB 2024</t>
  </si>
  <si>
    <t>010.003-24.45281748</t>
  </si>
  <si>
    <t>Tue Jan 09 00:00:00 WIB 2024</t>
  </si>
  <si>
    <t>Wed Feb 21 09:17:36 WIB 2024</t>
  </si>
  <si>
    <t>Thu Feb 15 09:38:12 WIB 2024</t>
  </si>
  <si>
    <t>010.003-24.45281756</t>
  </si>
  <si>
    <t>Thu Feb 15 09:39:08 WIB 2024</t>
  </si>
  <si>
    <t>010.003-24.45281996</t>
  </si>
  <si>
    <t>Wed Jan 10 00:00:00 WIB 2024</t>
  </si>
  <si>
    <t>Thu Feb 15 09:39:53 WIB 2024</t>
  </si>
  <si>
    <t>010.003-24.45282220</t>
  </si>
  <si>
    <t>Thu Jan 11 00:00:00 WIB 2024</t>
  </si>
  <si>
    <t>Thu Feb 15 09:40:39 WIB 2024</t>
  </si>
  <si>
    <t>010.003-24.45282221</t>
  </si>
  <si>
    <t>Thu Feb 15 09:41:18 WIB 2024</t>
  </si>
  <si>
    <t>010.003-24.45282495</t>
  </si>
  <si>
    <t>Fri Jan 12 00:00:00 WIB 2024</t>
  </si>
  <si>
    <t>Thu Feb 15 09:42:03 WIB 2024</t>
  </si>
  <si>
    <t>010.003-24.45282496</t>
  </si>
  <si>
    <t>Thu Feb 15 09:42:53 WIB 2024</t>
  </si>
  <si>
    <t>010.003-24.45282497</t>
  </si>
  <si>
    <t>Wed Feb 21 09:17:37 WIB 2024</t>
  </si>
  <si>
    <t>Thu Feb 15 09:43:46 WIB 2024</t>
  </si>
  <si>
    <t>010.003-24.45282498</t>
  </si>
  <si>
    <t>Thu Feb 15 09:44:33 WIB 2024</t>
  </si>
  <si>
    <t>010.003-24.45282742</t>
  </si>
  <si>
    <t>Sat Jan 13 00:00:00 WIB 2024</t>
  </si>
  <si>
    <t>Thu Feb 15 09:45:18 WIB 2024</t>
  </si>
  <si>
    <t>03.281.005.3-041.000</t>
  </si>
  <si>
    <t>PT RAPINAN BROTHER</t>
  </si>
  <si>
    <t>010.004-24.90594241</t>
  </si>
  <si>
    <t>Thu Feb 15 09:46:11 WIB 2024</t>
  </si>
  <si>
    <t>010.004-24.90594261</t>
  </si>
  <si>
    <t>Wed Jan 17 00:00:00 WIB 2024</t>
  </si>
  <si>
    <t>Thu Feb 15 09:47:10 WIB 2024</t>
  </si>
  <si>
    <t>31.340.482.4-037.000</t>
  </si>
  <si>
    <t>PT MITRA GLOBAL NIAGA</t>
  </si>
  <si>
    <t>010.001-24.67442942</t>
  </si>
  <si>
    <t>Thu Feb 15 09:47:57 WIB 2024</t>
  </si>
  <si>
    <t>010.001-24.67443063</t>
  </si>
  <si>
    <t>Fri Jan 26 00:00:00 WIB 2024</t>
  </si>
  <si>
    <t>Wed Feb 21 09:17:38 WIB 2024</t>
  </si>
  <si>
    <t>Thu Feb 15 09:48:43 WIB 2024</t>
  </si>
  <si>
    <t>80.146.833.1-047.000</t>
  </si>
  <si>
    <t>PT KENKO SINAR INDONESIA</t>
  </si>
  <si>
    <t>010.001-24.94146346</t>
  </si>
  <si>
    <t>Thu Feb 15 09:49:51 WIB 2024</t>
  </si>
  <si>
    <t>010.001-24.94146347</t>
  </si>
  <si>
    <t>Thu Feb 15 09:51:06 WIB 2024</t>
  </si>
  <si>
    <t>010.001-24.94146365</t>
  </si>
  <si>
    <t>Thu Feb 15 09:51:56 WIB 2024</t>
  </si>
  <si>
    <t>010.001-24.94146399</t>
  </si>
  <si>
    <t>Thu Feb 15 09:52:45 WIB 2024</t>
  </si>
  <si>
    <t>010.001-24.94146490</t>
  </si>
  <si>
    <t>Thu Feb 15 09:53:33 WIB 2024</t>
  </si>
  <si>
    <t>010.001-24.94146491</t>
  </si>
  <si>
    <t>Thu Feb 15 09:54:25 WIB 2024</t>
  </si>
  <si>
    <t>010.001-24.94146570</t>
  </si>
  <si>
    <t>Mon Jan 08 00:00:00 WIB 2024</t>
  </si>
  <si>
    <t>Thu Feb 15 09:55:13 WIB 2024</t>
  </si>
  <si>
    <t>010.001-24.94146696</t>
  </si>
  <si>
    <t>Wed Feb 21 09:17:39 WIB 2024</t>
  </si>
  <si>
    <t>Thu Feb 15 10:01:03 WIB 2024</t>
  </si>
  <si>
    <t>010.001-24.94146804</t>
  </si>
  <si>
    <t>Thu Feb 15 10:02:38 WIB 2024</t>
  </si>
  <si>
    <t>010.001-24.94146900</t>
  </si>
  <si>
    <t>Thu Feb 15 10:03:29 WIB 2024</t>
  </si>
  <si>
    <t>010.001-24.94146996</t>
  </si>
  <si>
    <t>Thu Feb 15 10:05:43 WIB 2024</t>
  </si>
  <si>
    <t>010.001-24.94147004</t>
  </si>
  <si>
    <t>Thu Feb 15 10:06:49 WIB 2024</t>
  </si>
  <si>
    <t>010.001-24.94147124</t>
  </si>
  <si>
    <t>Mon Jan 15 00:00:00 WIB 2024</t>
  </si>
  <si>
    <t>Thu Feb 15 10:07:44 WIB 2024</t>
  </si>
  <si>
    <t>010.001-24.94147155</t>
  </si>
  <si>
    <t>Thu Feb 15 10:08:31 WIB 2024</t>
  </si>
  <si>
    <t>010.001-24.94147170</t>
  </si>
  <si>
    <t>Tue Jan 16 00:00:00 WIB 2024</t>
  </si>
  <si>
    <t>Wed Feb 21 09:17:40 WIB 2024</t>
  </si>
  <si>
    <t>Thu Feb 15 10:09:17 WIB 2024</t>
  </si>
  <si>
    <t>010.001-24.94147353</t>
  </si>
  <si>
    <t>Thu Feb 15 10:10:07 WIB 2024</t>
  </si>
  <si>
    <t>010.001-24.94147355</t>
  </si>
  <si>
    <t>Thu Feb 15 10:10:50 WIB 2024</t>
  </si>
  <si>
    <t>010.001-24.94147374</t>
  </si>
  <si>
    <t>Thu Feb 15 10:11:29 WIB 2024</t>
  </si>
  <si>
    <t>010.001-24.94147474</t>
  </si>
  <si>
    <t>Thu Jan 18 00:00:00 WIB 2024</t>
  </si>
  <si>
    <t>Thu Feb 15 10:12:26 WIB 2024</t>
  </si>
  <si>
    <t>010.001-24.94147563</t>
  </si>
  <si>
    <t>Fri Jan 19 00:00:00 WIB 2024</t>
  </si>
  <si>
    <t>Thu Feb 15 10:13:11 WIB 2024</t>
  </si>
  <si>
    <t>010.001-24.94147564</t>
  </si>
  <si>
    <t>Thu Feb 15 10:14:07 WIB 2024</t>
  </si>
  <si>
    <t>010.001-24.94147650</t>
  </si>
  <si>
    <t>Sat Jan 20 00:00:00 WIB 2024</t>
  </si>
  <si>
    <t>Wed Feb 21 09:17:41 WIB 2024</t>
  </si>
  <si>
    <t>Thu Feb 15 10:15:04 WIB 2024</t>
  </si>
  <si>
    <t>010.001-24.94147656</t>
  </si>
  <si>
    <t>Thu Feb 15 10:15:53 WIB 2024</t>
  </si>
  <si>
    <t>010.001-24.94147747</t>
  </si>
  <si>
    <t>Mon Jan 22 00:00:00 WIB 2024</t>
  </si>
  <si>
    <t>Thu Feb 15 10:16:46 WIB 2024</t>
  </si>
  <si>
    <t>010.001-24.94147772</t>
  </si>
  <si>
    <t>Tue Jan 23 00:00:00 WIB 2024</t>
  </si>
  <si>
    <t>Thu Feb 15 10:17:44 WIB 2024</t>
  </si>
  <si>
    <t>010.001-24.94147926</t>
  </si>
  <si>
    <t>Wed Jan 24 00:00:00 WIB 2024</t>
  </si>
  <si>
    <t>Thu Feb 15 10:18:37 WIB 2024</t>
  </si>
  <si>
    <t>010.001-24.94148010</t>
  </si>
  <si>
    <t>Thu Jan 25 00:00:00 WIB 2024</t>
  </si>
  <si>
    <t>Thu Feb 15 10:19:24 WIB 2024</t>
  </si>
  <si>
    <t>010.001-24.94148055</t>
  </si>
  <si>
    <t>Thu Feb 15 10:20:07 WIB 2024</t>
  </si>
  <si>
    <t>010.001-24.94148111</t>
  </si>
  <si>
    <t>Wed Feb 21 09:17:42 WIB 2024</t>
  </si>
  <si>
    <t>Thu Feb 15 10:20:59 WIB 2024</t>
  </si>
  <si>
    <t>010.001-24.94148189</t>
  </si>
  <si>
    <t>Sat Jan 27 00:00:00 WIB 2024</t>
  </si>
  <si>
    <t>Thu Feb 15 10:21:51 WIB 2024</t>
  </si>
  <si>
    <t>010.001-24.94148278</t>
  </si>
  <si>
    <t>Mon Jan 29 00:00:00 WIB 2024</t>
  </si>
  <si>
    <t>Thu Feb 15 10:22:52 WIB 2024</t>
  </si>
  <si>
    <t>80.148.130.0-619.000</t>
  </si>
  <si>
    <t>CV PARAMA CREATIVINDO</t>
  </si>
  <si>
    <t>010.005-24.19508601</t>
  </si>
  <si>
    <t>Thu Feb 15 10:23:52 WIB 2024</t>
  </si>
  <si>
    <t>010.005-24.19508656</t>
  </si>
  <si>
    <t>Thu Feb 15 10:24:33 WIB 2024</t>
  </si>
  <si>
    <t>82.081.269.1-041.000</t>
  </si>
  <si>
    <t>PT DUNIA FENSI KREASINDO</t>
  </si>
  <si>
    <t>010.004-24.96298030</t>
  </si>
  <si>
    <t>Fri Feb 16 14:47:33 WIB 2024</t>
  </si>
  <si>
    <t>31.267.219.9-614.000</t>
  </si>
  <si>
    <t>CV SAMUDERA ANGKASA JAYA</t>
  </si>
  <si>
    <t>010.004-24.93016963</t>
  </si>
  <si>
    <t>Wed Feb 21 09:17:56 WIB 2024</t>
  </si>
  <si>
    <t>Mon Feb 19 10:19:44 WIB 2024</t>
  </si>
  <si>
    <t>010.003-24.45283109</t>
  </si>
  <si>
    <t>Mon Feb 19 11:45:36 WIB 2024</t>
  </si>
  <si>
    <t>010.003-24.45283110</t>
  </si>
  <si>
    <t>Mon Feb 19 11:46:30 WIB 2024</t>
  </si>
  <si>
    <t>010.003-24.45283390</t>
  </si>
  <si>
    <t>Mon Feb 19 11:47:16 WIB 2024</t>
  </si>
  <si>
    <t>010.003-24.45283674</t>
  </si>
  <si>
    <t>Mon Feb 19 11:48:17 WIB 2024</t>
  </si>
  <si>
    <t>010.003-24.45283921</t>
  </si>
  <si>
    <t>Wed Feb 21 09:17:43 WIB 2024</t>
  </si>
  <si>
    <t>Mon Feb 19 11:49:11 WIB 2024</t>
  </si>
  <si>
    <t>010.003-24.45283970</t>
  </si>
  <si>
    <t>Mon Feb 19 11:49:59 WIB 2024</t>
  </si>
  <si>
    <t>010.003-24.45284141</t>
  </si>
  <si>
    <t>Mon Feb 19 11:50:42 WIB 2024</t>
  </si>
  <si>
    <t>010.003-24.45284583</t>
  </si>
  <si>
    <t>Mon Feb 19 11:51:32 WIB 2024</t>
  </si>
  <si>
    <t>010.003-24.45284816</t>
  </si>
  <si>
    <t>Mon Feb 19 11:52:15 WIB 2024</t>
  </si>
  <si>
    <t>010.003-24.45285533</t>
  </si>
  <si>
    <t>Mon Feb 19 11:52:58 WIB 2024</t>
  </si>
  <si>
    <t>010.003-24.45286092</t>
  </si>
  <si>
    <t>Tue Jan 30 00:00:00 WIB 2024</t>
  </si>
  <si>
    <t>Mon Feb 19 11:53:39 WIB 2024</t>
  </si>
  <si>
    <t>010.003-24.45286271</t>
  </si>
  <si>
    <t>Wed Jan 31 00:00:00 WIB 2024</t>
  </si>
  <si>
    <t>Mon Feb 19 11:54:22 WIB 2024</t>
  </si>
  <si>
    <t>03.262.318.3-047.000</t>
  </si>
  <si>
    <t>PT KALINDO SUKSES</t>
  </si>
  <si>
    <t>010.001-24.95478777</t>
  </si>
  <si>
    <t>Wed Feb 21 09:17:46 WIB 2024</t>
  </si>
  <si>
    <t>Wed Feb 21 09:11:37 WIB 2024</t>
  </si>
  <si>
    <t>010.001-24.95478895</t>
  </si>
  <si>
    <t>Wed Feb 21 09:17:44 WIB 2024</t>
  </si>
  <si>
    <t>Wed Feb 21 09:12:20 WIB 2024</t>
  </si>
  <si>
    <t>010.001-24.95479156</t>
  </si>
  <si>
    <t>Wed Feb 21 09:13:07 WIB 2024</t>
  </si>
  <si>
    <t>010.001-24.95479258</t>
  </si>
  <si>
    <t>Wed Feb 21 09:13:45 WIB 2024</t>
  </si>
  <si>
    <t>AM 24010001</t>
  </si>
  <si>
    <t>G 0643</t>
  </si>
  <si>
    <t>04.021.035.3-602.000</t>
  </si>
  <si>
    <t>LILY JULIAWATI  ( TOKO REJO AGUNG )</t>
  </si>
  <si>
    <t>JOMBANG</t>
  </si>
  <si>
    <t>001.005-24.10357163</t>
  </si>
  <si>
    <t>AM 24010002</t>
  </si>
  <si>
    <t>KO 0825</t>
  </si>
  <si>
    <t>01.454.876.2-533.000</t>
  </si>
  <si>
    <t>CV GANESHA</t>
  </si>
  <si>
    <t>WONOSOBO</t>
  </si>
  <si>
    <t>001.005-24.10357164</t>
  </si>
  <si>
    <t>AM 24010003</t>
  </si>
  <si>
    <t>G 0774</t>
  </si>
  <si>
    <t>08.529.177.1-602.000</t>
  </si>
  <si>
    <t>ROBIN SUSANTO (TOKO HIDUP BARU)</t>
  </si>
  <si>
    <t>001.005-24.10357165</t>
  </si>
  <si>
    <t>AM 24010004</t>
  </si>
  <si>
    <t>G 0650</t>
  </si>
  <si>
    <t>01.932.430.0-524.000</t>
  </si>
  <si>
    <t>PT HASTA KENCANA SAKTI ( TRIO PLAZA)</t>
  </si>
  <si>
    <t>MAGELANG</t>
  </si>
  <si>
    <t>001.005-24.10357166</t>
  </si>
  <si>
    <t>AM 24010005</t>
  </si>
  <si>
    <t>G 0649</t>
  </si>
  <si>
    <t>001.005-24.10357167</t>
  </si>
  <si>
    <t>AM 24010006</t>
  </si>
  <si>
    <t>KO 0777</t>
  </si>
  <si>
    <t>01.706.181.3-521.000</t>
  </si>
  <si>
    <t>CV PELITA JAYA  ( TOKO ANUGERAH SEJAHTERA )</t>
  </si>
  <si>
    <t>PURWOKERTO</t>
  </si>
  <si>
    <t>001.005-24.10357168</t>
  </si>
  <si>
    <t>AM 24010007</t>
  </si>
  <si>
    <t>KO 4973</t>
  </si>
  <si>
    <t>84.906.697.2-623.000</t>
  </si>
  <si>
    <t>CV LANCAR JAYA SENTOSA</t>
  </si>
  <si>
    <t>MALANG</t>
  </si>
  <si>
    <t>001.005-24.10357169</t>
  </si>
  <si>
    <t>AM 24010008</t>
  </si>
  <si>
    <t>G 0781</t>
  </si>
  <si>
    <t>001.005-24.10357170</t>
  </si>
  <si>
    <t>AM 24010009</t>
  </si>
  <si>
    <t>G 0807</t>
  </si>
  <si>
    <t>001.005-24.10357171</t>
  </si>
  <si>
    <t>AM 24010010</t>
  </si>
  <si>
    <t>G 0808</t>
  </si>
  <si>
    <t>001.005-24.10357172</t>
  </si>
  <si>
    <t>AM 24010011</t>
  </si>
  <si>
    <t>G 0811</t>
  </si>
  <si>
    <t>91.924.273.5-629.000</t>
  </si>
  <si>
    <t>CV UTAMA PUTRA</t>
  </si>
  <si>
    <t>TULUNGAGUNG</t>
  </si>
  <si>
    <t>001.005-24.10357173</t>
  </si>
  <si>
    <t>AM 24010012</t>
  </si>
  <si>
    <t>KO 0809</t>
  </si>
  <si>
    <t>01.848.507.8-521.000</t>
  </si>
  <si>
    <t>CV  WISUDA</t>
  </si>
  <si>
    <t>001.005-24.10357174</t>
  </si>
  <si>
    <t>AM 24010013</t>
  </si>
  <si>
    <t>G 0794</t>
  </si>
  <si>
    <t>14.241.150.3-629.000</t>
  </si>
  <si>
    <t>GUNAWAN HARTONO KUSUMA (TOKO NIKI SAE )</t>
  </si>
  <si>
    <t>001.005-24.10357175</t>
  </si>
  <si>
    <t>AM 24010014</t>
  </si>
  <si>
    <t>G 0855</t>
  </si>
  <si>
    <t>001.005-24.10357176</t>
  </si>
  <si>
    <t>AM 24010015</t>
  </si>
  <si>
    <t>KO 0860</t>
  </si>
  <si>
    <t>001.005-24.10357177</t>
  </si>
  <si>
    <t>AM 24010016</t>
  </si>
  <si>
    <t>KO 4473</t>
  </si>
  <si>
    <t>001.005-24.10357178</t>
  </si>
  <si>
    <t>AM 24010017</t>
  </si>
  <si>
    <t>KO 0872</t>
  </si>
  <si>
    <t>001.005-24.10357179</t>
  </si>
  <si>
    <t>AM 24010018</t>
  </si>
  <si>
    <t>KO 4985</t>
  </si>
  <si>
    <t>001.005-24.10357180</t>
  </si>
  <si>
    <t>AM 24010019</t>
  </si>
  <si>
    <t>KO 0881</t>
  </si>
  <si>
    <t>001.005-24.10357181</t>
  </si>
  <si>
    <t>AM 24010020</t>
  </si>
  <si>
    <t>A 0221</t>
  </si>
  <si>
    <t>53.065.344.3-505.000</t>
  </si>
  <si>
    <t>PT RAMAI SANTOSO SEJAHTERA</t>
  </si>
  <si>
    <t>UNGARAN</t>
  </si>
  <si>
    <t>001.005-24.10357182</t>
  </si>
  <si>
    <t>AM 24010021</t>
  </si>
  <si>
    <t>KO 0715</t>
  </si>
  <si>
    <t>001.005-24.10357183</t>
  </si>
  <si>
    <t>AM 24010022</t>
  </si>
  <si>
    <t>A 0837</t>
  </si>
  <si>
    <t>83.694.842.2-523.000</t>
  </si>
  <si>
    <t>CV FM. 90 (FAMILY / RENI JATIMULYO)</t>
  </si>
  <si>
    <t>KEBUMEN</t>
  </si>
  <si>
    <t>001.005-24.10357184</t>
  </si>
  <si>
    <t>AM 24010023</t>
  </si>
  <si>
    <t>KO 3102</t>
  </si>
  <si>
    <t>001.005-24.10357185</t>
  </si>
  <si>
    <t>AM 24010024</t>
  </si>
  <si>
    <t>KO 0726</t>
  </si>
  <si>
    <t>001.005-24.10357186</t>
  </si>
  <si>
    <t>AM 24010025</t>
  </si>
  <si>
    <t>G 0888</t>
  </si>
  <si>
    <t>001.005-24.10357187</t>
  </si>
  <si>
    <t>AM 24010026</t>
  </si>
  <si>
    <t>G 0893</t>
  </si>
  <si>
    <t>001.005-24.10357188</t>
  </si>
  <si>
    <t>AM 24010027</t>
  </si>
  <si>
    <t>A 1498</t>
  </si>
  <si>
    <t>21.134.790.1-526.000</t>
  </si>
  <si>
    <t>CV BENGAWAN MULTI TRADING (LUWES SWALAYAN)</t>
  </si>
  <si>
    <t>PATI</t>
  </si>
  <si>
    <t>001.005-24.10357189</t>
  </si>
  <si>
    <t>AM 24010028</t>
  </si>
  <si>
    <t>G 0877</t>
  </si>
  <si>
    <t>001.005-24.10357190</t>
  </si>
  <si>
    <t>AM 24010029</t>
  </si>
  <si>
    <t>KO 0952</t>
  </si>
  <si>
    <t>04.017.931.9-502.000</t>
  </si>
  <si>
    <t>HARNOYO (TOKO BENDAN)</t>
  </si>
  <si>
    <t>PEKALONGAN</t>
  </si>
  <si>
    <t>001.005-24.10357191</t>
  </si>
  <si>
    <t>AM 24010030</t>
  </si>
  <si>
    <t>KO 0953</t>
  </si>
  <si>
    <t>02.683.580.1-542.000</t>
  </si>
  <si>
    <t>CV DWI JAYA</t>
  </si>
  <si>
    <t>YOGYAKARTA</t>
  </si>
  <si>
    <t>001.005-24.10357192</t>
  </si>
  <si>
    <t>AM 24010031</t>
  </si>
  <si>
    <t>KO 0967</t>
  </si>
  <si>
    <t>001.005-24.10357193</t>
  </si>
  <si>
    <t>AM 24010032</t>
  </si>
  <si>
    <t>KO 4996</t>
  </si>
  <si>
    <t>001.005-24.10357194</t>
  </si>
  <si>
    <t>AM 24010033</t>
  </si>
  <si>
    <t>G 0964</t>
  </si>
  <si>
    <t>001.005-24.10357195</t>
  </si>
  <si>
    <t>AM 24010034</t>
  </si>
  <si>
    <t>G 0968</t>
  </si>
  <si>
    <t>001.005-24.10357196</t>
  </si>
  <si>
    <t>AM 24010035</t>
  </si>
  <si>
    <t>KO 0975</t>
  </si>
  <si>
    <t>001.005-24.10357197</t>
  </si>
  <si>
    <t>AM 24010036</t>
  </si>
  <si>
    <t>KO 0989</t>
  </si>
  <si>
    <t>001.005-24.10357198</t>
  </si>
  <si>
    <t>AM 24010037</t>
  </si>
  <si>
    <t>KO 0995</t>
  </si>
  <si>
    <t>42.884.805.5-501.000</t>
  </si>
  <si>
    <t>CV SINAR CAHAYA NIRMALA</t>
  </si>
  <si>
    <t>BREBES</t>
  </si>
  <si>
    <t>001.005-24.10357199</t>
  </si>
  <si>
    <t>AM 24010039</t>
  </si>
  <si>
    <t>KO 2557</t>
  </si>
  <si>
    <t>001.005-24.10357201</t>
  </si>
  <si>
    <t>AM 24010040</t>
  </si>
  <si>
    <t>KO 0729</t>
  </si>
  <si>
    <t>001.005-24.10357202</t>
  </si>
  <si>
    <t>AM 24010041</t>
  </si>
  <si>
    <t>KO 0719</t>
  </si>
  <si>
    <t>001.005-24.10357203</t>
  </si>
  <si>
    <t>AM 24010042</t>
  </si>
  <si>
    <t>KO 0720</t>
  </si>
  <si>
    <t>001.005-24.10357200</t>
  </si>
  <si>
    <t>AM 24010043</t>
  </si>
  <si>
    <t>KO 0914</t>
  </si>
  <si>
    <t>82.982.280.8-521.000</t>
  </si>
  <si>
    <t>CV TRINITY CENTRAAL</t>
  </si>
  <si>
    <t>001.005-24.10357204</t>
  </si>
  <si>
    <t>AM 24010044</t>
  </si>
  <si>
    <t>KO 3108</t>
  </si>
  <si>
    <t>001.005-24.10357205</t>
  </si>
  <si>
    <t>AM 24010045</t>
  </si>
  <si>
    <t>KO 5000</t>
  </si>
  <si>
    <t>001.005-24.10357206</t>
  </si>
  <si>
    <t>AM 24010046</t>
  </si>
  <si>
    <t>KO 2572</t>
  </si>
  <si>
    <t>001.005-24.10357207</t>
  </si>
  <si>
    <t>AM 24010047</t>
  </si>
  <si>
    <t>KO 2571</t>
  </si>
  <si>
    <t>001.005-24.10357208</t>
  </si>
  <si>
    <t>AM 24010048</t>
  </si>
  <si>
    <t>G 2556</t>
  </si>
  <si>
    <t>001.005-24.10357209</t>
  </si>
  <si>
    <t>AM 24010049</t>
  </si>
  <si>
    <t>KO 2583</t>
  </si>
  <si>
    <t>08.887.807.9-521.000</t>
  </si>
  <si>
    <t>SANTOSO BUDIONO ( TOKO ARMADA )</t>
  </si>
  <si>
    <t>001.005-24.10357210</t>
  </si>
  <si>
    <t>AM 24010050</t>
  </si>
  <si>
    <t>KO 2586</t>
  </si>
  <si>
    <t>001.005-24.10357211</t>
  </si>
  <si>
    <t>AM 24010051</t>
  </si>
  <si>
    <t>G 2584</t>
  </si>
  <si>
    <t>001.005-24.10357212</t>
  </si>
  <si>
    <t>AM 24010052</t>
  </si>
  <si>
    <t>G 2585</t>
  </si>
  <si>
    <t>001.005-24.10357213</t>
  </si>
  <si>
    <t>AM 24010053</t>
  </si>
  <si>
    <t>KO 2591</t>
  </si>
  <si>
    <t>001.005-24.10357214</t>
  </si>
  <si>
    <t>AM 24010054</t>
  </si>
  <si>
    <t>KO 2596</t>
  </si>
  <si>
    <t>001.005-24.10357215</t>
  </si>
  <si>
    <t>AM 24010187</t>
  </si>
  <si>
    <t>G 0644-45 0795-96</t>
  </si>
  <si>
    <t>RINGAN</t>
  </si>
  <si>
    <t>AM 24010055</t>
  </si>
  <si>
    <t>KO 0646 0782 0851</t>
  </si>
  <si>
    <t>SISWA</t>
  </si>
  <si>
    <t>AM 24010056</t>
  </si>
  <si>
    <t>KO 0769 0771 0853</t>
  </si>
  <si>
    <t>MUNTILAN</t>
  </si>
  <si>
    <t>AM 24010057</t>
  </si>
  <si>
    <t>KO 0647 0810 0869</t>
  </si>
  <si>
    <t>INDOBARU</t>
  </si>
  <si>
    <t>TEMANGGUNG</t>
  </si>
  <si>
    <t>AM 24010058</t>
  </si>
  <si>
    <t>KO 0770 0792 0959</t>
  </si>
  <si>
    <t>INDOFOTOCOPY</t>
  </si>
  <si>
    <t>PARAKAN</t>
  </si>
  <si>
    <t>AM 24010059</t>
  </si>
  <si>
    <t>A 0648</t>
  </si>
  <si>
    <t>GARUDA</t>
  </si>
  <si>
    <t>PURBALINGGA</t>
  </si>
  <si>
    <t>AM 24010060</t>
  </si>
  <si>
    <t>G 0773</t>
  </si>
  <si>
    <t>LARIS BARU</t>
  </si>
  <si>
    <t>AM 24010061</t>
  </si>
  <si>
    <t>A 0775</t>
  </si>
  <si>
    <t>BRUK MENCENG</t>
  </si>
  <si>
    <t>AM 24010062</t>
  </si>
  <si>
    <t>A 0776</t>
  </si>
  <si>
    <t>IVONE</t>
  </si>
  <si>
    <t>BUMIAYU</t>
  </si>
  <si>
    <t>AM 24010063</t>
  </si>
  <si>
    <t>A 0778 2587</t>
  </si>
  <si>
    <t>AYP</t>
  </si>
  <si>
    <t>SOLO</t>
  </si>
  <si>
    <t>AM 24010064</t>
  </si>
  <si>
    <t>KO 0779 0958 0929</t>
  </si>
  <si>
    <t>EKARIA</t>
  </si>
  <si>
    <t>AM 24010065</t>
  </si>
  <si>
    <t>KO 0780 2589 2600</t>
  </si>
  <si>
    <t>METRO</t>
  </si>
  <si>
    <t>AM 24010066</t>
  </si>
  <si>
    <t>A 0801 0847</t>
  </si>
  <si>
    <t>SANDI</t>
  </si>
  <si>
    <t>CIREBON</t>
  </si>
  <si>
    <t>AM 24010067</t>
  </si>
  <si>
    <t>A 0802</t>
  </si>
  <si>
    <t>PRESTASI</t>
  </si>
  <si>
    <t>AJIBARANG</t>
  </si>
  <si>
    <t>AM 24010068</t>
  </si>
  <si>
    <t>KO 0784</t>
  </si>
  <si>
    <t>BARU</t>
  </si>
  <si>
    <t>AM 24010069</t>
  </si>
  <si>
    <t>KO 4972 4978 4991</t>
  </si>
  <si>
    <t>MERPATI</t>
  </si>
  <si>
    <t>AM 24010070</t>
  </si>
  <si>
    <t>KO 0803 0716 0886</t>
  </si>
  <si>
    <t>KADAR BUDHI</t>
  </si>
  <si>
    <t>KROYA</t>
  </si>
  <si>
    <t>AM 24010071</t>
  </si>
  <si>
    <t>A 0804</t>
  </si>
  <si>
    <t>ABC</t>
  </si>
  <si>
    <t>AM 24010072</t>
  </si>
  <si>
    <t>G 0805</t>
  </si>
  <si>
    <t>AULIA</t>
  </si>
  <si>
    <t>CARUBAN</t>
  </si>
  <si>
    <t>AM 24010073</t>
  </si>
  <si>
    <t>KO 0806</t>
  </si>
  <si>
    <t>RITA</t>
  </si>
  <si>
    <t>AM 24010074</t>
  </si>
  <si>
    <t>KO 4974 4977 4986</t>
  </si>
  <si>
    <t>ANEKA</t>
  </si>
  <si>
    <t>AM 24010075</t>
  </si>
  <si>
    <t>G 0712</t>
  </si>
  <si>
    <t>PONDOK MODERN GONTOR</t>
  </si>
  <si>
    <t>NGAWI</t>
  </si>
  <si>
    <t>AM 24010076</t>
  </si>
  <si>
    <t>KO 0785 0718 0956</t>
  </si>
  <si>
    <t>MEMORY</t>
  </si>
  <si>
    <t>BATANG</t>
  </si>
  <si>
    <t>AM 24010077</t>
  </si>
  <si>
    <t>KO 0786 0876 2553</t>
  </si>
  <si>
    <t>INTAN SUKSES MAKMUR</t>
  </si>
  <si>
    <t>COMAL</t>
  </si>
  <si>
    <t>AM 24010078</t>
  </si>
  <si>
    <t>KO 0787 0733 2580</t>
  </si>
  <si>
    <t>SUKSES MAKMUR</t>
  </si>
  <si>
    <t>AM 24010079</t>
  </si>
  <si>
    <t>KO 0788</t>
  </si>
  <si>
    <t>BARU CUTE</t>
  </si>
  <si>
    <t>AM 24010080</t>
  </si>
  <si>
    <t>KO 0789 0712 2574</t>
  </si>
  <si>
    <t>SUKSES</t>
  </si>
  <si>
    <t>SALATIGA</t>
  </si>
  <si>
    <t>AM 24010081</t>
  </si>
  <si>
    <t>KO 0790 0815 0835</t>
  </si>
  <si>
    <t>TELADAN</t>
  </si>
  <si>
    <t>TEGAL</t>
  </si>
  <si>
    <t>AM 24010082</t>
  </si>
  <si>
    <t>KO 0793 0861 0728</t>
  </si>
  <si>
    <t>KONDANG</t>
  </si>
  <si>
    <t>AM 24010083</t>
  </si>
  <si>
    <t>A 0783 0903</t>
  </si>
  <si>
    <t>RATNA</t>
  </si>
  <si>
    <t>AM 24010084</t>
  </si>
  <si>
    <t>KO 4975 4476 3110</t>
  </si>
  <si>
    <t>BINA ILMU</t>
  </si>
  <si>
    <t>BATU</t>
  </si>
  <si>
    <t>AM 24010085</t>
  </si>
  <si>
    <t>KO 4976 4987</t>
  </si>
  <si>
    <t>TOKO 107</t>
  </si>
  <si>
    <t>AM 24010086</t>
  </si>
  <si>
    <t>KO 0852 0856 0870</t>
  </si>
  <si>
    <t>AM 24010087</t>
  </si>
  <si>
    <t>KO 0854 0857 0867</t>
  </si>
  <si>
    <t>AM 24010088</t>
  </si>
  <si>
    <t>G 0813</t>
  </si>
  <si>
    <t>LANTIKYA</t>
  </si>
  <si>
    <t>AM 24010089</t>
  </si>
  <si>
    <t>KO 0797 0858 0724</t>
  </si>
  <si>
    <t>RAJA MURAH</t>
  </si>
  <si>
    <t>AM 24010090</t>
  </si>
  <si>
    <t>A 0798 0890</t>
  </si>
  <si>
    <t>GUNUNG JATI</t>
  </si>
  <si>
    <t>AM 24010091</t>
  </si>
  <si>
    <t>G 0799</t>
  </si>
  <si>
    <t>TEJO MULYO</t>
  </si>
  <si>
    <t>AM 24010092</t>
  </si>
  <si>
    <t>G 0800 0883 0713</t>
  </si>
  <si>
    <t>PUAS</t>
  </si>
  <si>
    <t>AM 24010093</t>
  </si>
  <si>
    <t>A 0768 0971 0998</t>
  </si>
  <si>
    <t>SIDU / SINAR DUNIA</t>
  </si>
  <si>
    <t>AM 24010094</t>
  </si>
  <si>
    <t>G 0752 0926</t>
  </si>
  <si>
    <t>SAMI LARIS</t>
  </si>
  <si>
    <t>KLATEN</t>
  </si>
  <si>
    <t>AM 24010095</t>
  </si>
  <si>
    <t>G 0816 0818 0891</t>
  </si>
  <si>
    <t>PRIMA</t>
  </si>
  <si>
    <t>MADIUN</t>
  </si>
  <si>
    <t>AM 24010096</t>
  </si>
  <si>
    <t>A 0819</t>
  </si>
  <si>
    <t>PUTRA MURIA</t>
  </si>
  <si>
    <t>AM 24010097</t>
  </si>
  <si>
    <t>KO 0820 0721 0917</t>
  </si>
  <si>
    <t>MEDIA</t>
  </si>
  <si>
    <t>CILACAP</t>
  </si>
  <si>
    <t>AM 24010098</t>
  </si>
  <si>
    <t>G 0821</t>
  </si>
  <si>
    <t>ANDI STAR</t>
  </si>
  <si>
    <t>AM 24010099</t>
  </si>
  <si>
    <t>G 0822</t>
  </si>
  <si>
    <t>AM 24010100</t>
  </si>
  <si>
    <t>G 0823</t>
  </si>
  <si>
    <t>CAHAYA BUSUR</t>
  </si>
  <si>
    <t>BOJONEGORO</t>
  </si>
  <si>
    <t>AM 24010101</t>
  </si>
  <si>
    <t>A 0824</t>
  </si>
  <si>
    <t>PENAMAS</t>
  </si>
  <si>
    <t>AM 24010102</t>
  </si>
  <si>
    <t>G 0827</t>
  </si>
  <si>
    <t>ARIA</t>
  </si>
  <si>
    <t>PONOROGO</t>
  </si>
  <si>
    <t>AM 24010103</t>
  </si>
  <si>
    <t>A 0828 0831 0723</t>
  </si>
  <si>
    <t>PASTI BISA (TEGUH)</t>
  </si>
  <si>
    <t>PURWODADI</t>
  </si>
  <si>
    <t>AM 24010104</t>
  </si>
  <si>
    <t>A 0829</t>
  </si>
  <si>
    <t>TOTEM</t>
  </si>
  <si>
    <t>TEMBALANG</t>
  </si>
  <si>
    <t>AM 24010105</t>
  </si>
  <si>
    <t>KO 0866</t>
  </si>
  <si>
    <t>IKA</t>
  </si>
  <si>
    <t>AM 24010106</t>
  </si>
  <si>
    <t>A 0868</t>
  </si>
  <si>
    <t>SUMUR BATU</t>
  </si>
  <si>
    <t>AM 24010107</t>
  </si>
  <si>
    <t>KO 4979 4993 3106</t>
  </si>
  <si>
    <t>MANGGALA SAKTI</t>
  </si>
  <si>
    <t>AM 24010108</t>
  </si>
  <si>
    <t>KO 4980 4989 3103</t>
  </si>
  <si>
    <t>SIANA (PECINAN)</t>
  </si>
  <si>
    <t>AM 24010109</t>
  </si>
  <si>
    <t>KO 4981 4971 4990</t>
  </si>
  <si>
    <t>SCORPIO</t>
  </si>
  <si>
    <t>AM 24010110</t>
  </si>
  <si>
    <t>KO 4983 4984 4988</t>
  </si>
  <si>
    <t>DIAN ILMU</t>
  </si>
  <si>
    <t>AM 24010111</t>
  </si>
  <si>
    <t>G 0830</t>
  </si>
  <si>
    <t>SINAR</t>
  </si>
  <si>
    <t>AM 24010112</t>
  </si>
  <si>
    <t>KO 0871 0885 0960</t>
  </si>
  <si>
    <t>AM 24010113</t>
  </si>
  <si>
    <t>KO 4472 4475 4994</t>
  </si>
  <si>
    <t>TOKO 24</t>
  </si>
  <si>
    <t>AM 24010114</t>
  </si>
  <si>
    <t>G 0873</t>
  </si>
  <si>
    <t>GLORIA</t>
  </si>
  <si>
    <t>BLITAR</t>
  </si>
  <si>
    <t>AM 24010115</t>
  </si>
  <si>
    <t>A 0875 0836</t>
  </si>
  <si>
    <t>NAJIH</t>
  </si>
  <si>
    <t>JEPARA</t>
  </si>
  <si>
    <t>AM 24010116</t>
  </si>
  <si>
    <t>G 0878</t>
  </si>
  <si>
    <t>ALIF</t>
  </si>
  <si>
    <t>KEDIRI</t>
  </si>
  <si>
    <t>AM 24010117</t>
  </si>
  <si>
    <t>KO 0879</t>
  </si>
  <si>
    <t>MAKRO</t>
  </si>
  <si>
    <t>WANGON</t>
  </si>
  <si>
    <t>AM 24010118</t>
  </si>
  <si>
    <t>G 0880 0970</t>
  </si>
  <si>
    <t>TAMBAH ILMU</t>
  </si>
  <si>
    <t>KUDUS</t>
  </si>
  <si>
    <t>AM 24010119</t>
  </si>
  <si>
    <t>G 0882 0957</t>
  </si>
  <si>
    <t>AM 24010120</t>
  </si>
  <si>
    <t>A 0814</t>
  </si>
  <si>
    <t>TOKO 81</t>
  </si>
  <si>
    <t>GOMBONG</t>
  </si>
  <si>
    <t>AM 24010121</t>
  </si>
  <si>
    <t>G 0833 0841</t>
  </si>
  <si>
    <t>SARJI</t>
  </si>
  <si>
    <t>AM 24010122</t>
  </si>
  <si>
    <t>A 0834</t>
  </si>
  <si>
    <t>AL AMIN</t>
  </si>
  <si>
    <t>WELAHAN</t>
  </si>
  <si>
    <t>AM 24010123</t>
  </si>
  <si>
    <t>KO 0874 0717 0887</t>
  </si>
  <si>
    <t>KUTOARJO</t>
  </si>
  <si>
    <t>AM 24010124</t>
  </si>
  <si>
    <t>KO 0711 0896 0734</t>
  </si>
  <si>
    <t>SINKONG</t>
  </si>
  <si>
    <t>PURWOREJO</t>
  </si>
  <si>
    <t>AM 24010125</t>
  </si>
  <si>
    <t>KO 0714</t>
  </si>
  <si>
    <t>METRO JAYA</t>
  </si>
  <si>
    <t>AM 24010126</t>
  </si>
  <si>
    <t>G 0722 0982 0908</t>
  </si>
  <si>
    <t>AM 24010127</t>
  </si>
  <si>
    <t>KO 3101 3107 4992</t>
  </si>
  <si>
    <t>AM 24010128</t>
  </si>
  <si>
    <t>G 3104 0892</t>
  </si>
  <si>
    <t>ATLANTIK</t>
  </si>
  <si>
    <t>AM 24010129</t>
  </si>
  <si>
    <t>KO 3105</t>
  </si>
  <si>
    <t>AM 24010130</t>
  </si>
  <si>
    <t>G 0838 0985</t>
  </si>
  <si>
    <t>TRISNO</t>
  </si>
  <si>
    <t>AM 24010131</t>
  </si>
  <si>
    <t>G 0839 0840</t>
  </si>
  <si>
    <t>BLORA</t>
  </si>
  <si>
    <t>AM 24010132</t>
  </si>
  <si>
    <t>A 0842</t>
  </si>
  <si>
    <t>EVERLYN</t>
  </si>
  <si>
    <t>REMBANG</t>
  </si>
  <si>
    <t>AM 24010133</t>
  </si>
  <si>
    <t xml:space="preserve">KO 0844 </t>
  </si>
  <si>
    <t>MITRA</t>
  </si>
  <si>
    <t>AM 24010134</t>
  </si>
  <si>
    <t>G 0845 0846</t>
  </si>
  <si>
    <t>INDRASARI</t>
  </si>
  <si>
    <t>MRANGGEN</t>
  </si>
  <si>
    <t>AM 24010135</t>
  </si>
  <si>
    <t>A 0848 3109 0978</t>
  </si>
  <si>
    <t>INDOGLOGAL</t>
  </si>
  <si>
    <t>AM 24010136</t>
  </si>
  <si>
    <t>A 0884</t>
  </si>
  <si>
    <t>DUTA ILAHI</t>
  </si>
  <si>
    <t>LASEM</t>
  </si>
  <si>
    <t>AM 24010137</t>
  </si>
  <si>
    <t>KO 0889 0976</t>
  </si>
  <si>
    <t>AM 24010138</t>
  </si>
  <si>
    <t>KO 0849 0963</t>
  </si>
  <si>
    <t>LESTARI ADHI</t>
  </si>
  <si>
    <t>AM 24010139</t>
  </si>
  <si>
    <t>G 0850</t>
  </si>
  <si>
    <t>NABILA</t>
  </si>
  <si>
    <t>TUBAN</t>
  </si>
  <si>
    <t>AM 24010140</t>
  </si>
  <si>
    <t>KO 0895 0955</t>
  </si>
  <si>
    <t>MUDA JAYA</t>
  </si>
  <si>
    <t>AM 24010141</t>
  </si>
  <si>
    <t>A 0897</t>
  </si>
  <si>
    <t>DOREMI</t>
  </si>
  <si>
    <t>AM 24010142</t>
  </si>
  <si>
    <t>KO 0898</t>
  </si>
  <si>
    <t>IKA / ABC</t>
  </si>
  <si>
    <t>AM 24010143</t>
  </si>
  <si>
    <t>KO 0899 0900 2567</t>
  </si>
  <si>
    <t>AM 24010144</t>
  </si>
  <si>
    <t>G 0951</t>
  </si>
  <si>
    <t>AGUNG JAYA</t>
  </si>
  <si>
    <t>AM 24010145</t>
  </si>
  <si>
    <t>G 0954</t>
  </si>
  <si>
    <t>BERKAH</t>
  </si>
  <si>
    <t>AM 24010146</t>
  </si>
  <si>
    <t>KO 0961</t>
  </si>
  <si>
    <t>TERMINAL</t>
  </si>
  <si>
    <t>AM 24010147</t>
  </si>
  <si>
    <t>KO 0991 0727</t>
  </si>
  <si>
    <t>ENAM</t>
  </si>
  <si>
    <t>AM 24010148</t>
  </si>
  <si>
    <t>KO 0962 0987</t>
  </si>
  <si>
    <t>KURNIA</t>
  </si>
  <si>
    <t>BANTUL</t>
  </si>
  <si>
    <t>AM 24010149</t>
  </si>
  <si>
    <t>A 0984 0730</t>
  </si>
  <si>
    <t>DHIAN</t>
  </si>
  <si>
    <t>BANJARNEGARA</t>
  </si>
  <si>
    <t>AM 24010150</t>
  </si>
  <si>
    <t>KO 0731 2562</t>
  </si>
  <si>
    <t>SUMBER BUKIT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</si>
</sst>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[$-13809]dd/mm/yyyy;@"/>
    <numFmt numFmtId="165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/>
    <xf numFmtId="0" fontId="2" fillId="0" borderId="0" xfId="0" applyFont="1"/>
    <xf numFmtId="3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" fontId="0" fillId="0" borderId="0" xfId="0" applyNumberFormat="1"/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center" vertical="center"/>
    </xf>
    <xf numFmtId="4" fontId="3" fillId="0" borderId="0" xfId="1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vertical="center"/>
    </xf>
    <xf numFmtId="165" fontId="0" fillId="0" borderId="0" xfId="0" applyNumberFormat="1" applyFont="1" applyFill="1" applyBorder="1" applyAlignment="1"/>
    <xf numFmtId="4" fontId="3" fillId="0" borderId="0" xfId="1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/>
    <xf numFmtId="164" fontId="0" fillId="0" borderId="0" xfId="0" applyNumberFormat="1" applyFont="1" applyFill="1" applyBorder="1"/>
    <xf numFmtId="4" fontId="3" fillId="0" borderId="0" xfId="1" applyNumberFormat="1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4" fontId="3" fillId="0" borderId="0" xfId="1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1" fontId="0" fillId="0" borderId="0" xfId="0" applyNumberFormat="1" applyFont="1" applyBorder="1"/>
    <xf numFmtId="4" fontId="4" fillId="0" borderId="1" xfId="1" applyNumberFormat="1" applyFont="1" applyFill="1" applyBorder="1" applyAlignment="1"/>
    <xf numFmtId="0" fontId="0" fillId="0" borderId="0" xfId="0" quotePrefix="1" applyFont="1" applyFill="1" applyBorder="1" applyAlignment="1"/>
    <xf numFmtId="0" fontId="0" fillId="0" borderId="0" xfId="0" applyAlignment="1"/>
    <xf numFmtId="3" fontId="0" fillId="0" borderId="0" xfId="0" applyNumberFormat="1" applyAlignment="1">
      <alignment vertical="center"/>
    </xf>
    <xf numFmtId="3" fontId="0" fillId="0" borderId="1" xfId="0" applyNumberFormat="1" applyBorder="1" applyAlignment="1">
      <alignment vertical="center"/>
    </xf>
    <xf numFmtId="3" fontId="2" fillId="0" borderId="0" xfId="0" applyNumberFormat="1" applyFont="1" applyFill="1" applyBorder="1" applyAlignment="1"/>
    <xf numFmtId="3" fontId="0" fillId="0" borderId="0" xfId="0" applyNumberFormat="1" applyFont="1" applyFill="1" applyBorder="1" applyAlignment="1"/>
    <xf numFmtId="3" fontId="2" fillId="0" borderId="2" xfId="0" applyNumberFormat="1" applyFont="1" applyFill="1" applyBorder="1" applyAlignment="1"/>
    <xf numFmtId="3" fontId="3" fillId="0" borderId="0" xfId="1" applyNumberFormat="1" applyFont="1" applyFill="1" applyBorder="1" applyAlignment="1"/>
    <xf numFmtId="3" fontId="4" fillId="0" borderId="1" xfId="1" applyNumberFormat="1" applyFont="1" applyFill="1" applyBorder="1" applyAlignment="1"/>
    <xf numFmtId="3" fontId="0" fillId="0" borderId="0" xfId="0" applyNumberFormat="1" applyFont="1" applyBorder="1"/>
    <xf numFmtId="164" fontId="0" fillId="0" borderId="0" xfId="0" applyNumberFormat="1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0"/>
  <sheetViews>
    <sheetView tabSelected="1" topLeftCell="B77" workbookViewId="0">
      <selection activeCell="Q95" sqref="Q95"/>
    </sheetView>
  </sheetViews>
  <sheetFormatPr defaultRowHeight="15" x14ac:dyDescent="0.25"/>
  <cols>
    <col min="1" max="1" width="5.7109375" style="4" customWidth="1"/>
    <col min="2" max="2" width="12.85546875" customWidth="1"/>
    <col min="3" max="4" width="9.140625" customWidth="1"/>
    <col min="5" max="5" width="10.7109375" customWidth="1"/>
    <col min="6" max="6" width="13.42578125" customWidth="1"/>
    <col min="7" max="8" width="10.140625" customWidth="1"/>
    <col min="9" max="9" width="11.5703125" bestFit="1" customWidth="1"/>
    <col min="10" max="10" width="14.42578125" style="6" bestFit="1" customWidth="1"/>
    <col min="11" max="11" width="14.140625" style="6" bestFit="1" customWidth="1"/>
    <col min="12" max="12" width="15.5703125" bestFit="1" customWidth="1"/>
    <col min="17" max="17" width="13.5703125" style="6" customWidth="1"/>
    <col min="19" max="19" width="12.7109375" bestFit="1" customWidth="1"/>
  </cols>
  <sheetData>
    <row r="1" spans="1:19" s="2" customFormat="1" x14ac:dyDescent="0.25">
      <c r="A1" s="1" t="s">
        <v>0</v>
      </c>
      <c r="J1" s="3" t="s">
        <v>1</v>
      </c>
      <c r="K1" s="3" t="s">
        <v>2</v>
      </c>
      <c r="Q1" s="3"/>
    </row>
    <row r="2" spans="1:19" x14ac:dyDescent="0.25">
      <c r="A2" s="4">
        <v>1</v>
      </c>
      <c r="B2" s="5" t="s">
        <v>8</v>
      </c>
      <c r="C2" s="5" t="s">
        <v>9</v>
      </c>
      <c r="D2" s="5" t="s">
        <v>10</v>
      </c>
      <c r="E2" s="5" t="s">
        <v>11</v>
      </c>
      <c r="F2" s="5">
        <v>1</v>
      </c>
      <c r="G2" s="5">
        <v>2024</v>
      </c>
      <c r="H2" s="5" t="s">
        <v>12</v>
      </c>
      <c r="I2" s="5">
        <v>1</v>
      </c>
      <c r="J2" s="31">
        <v>13022916</v>
      </c>
      <c r="K2" s="31">
        <v>1432520</v>
      </c>
      <c r="L2" s="5">
        <v>0</v>
      </c>
      <c r="M2" s="5" t="s">
        <v>13</v>
      </c>
      <c r="N2" s="5" t="s">
        <v>14</v>
      </c>
      <c r="O2" s="5" t="s">
        <v>13</v>
      </c>
      <c r="P2" s="5" t="s">
        <v>15</v>
      </c>
      <c r="Q2" s="5" t="s">
        <v>16</v>
      </c>
      <c r="R2" s="5" t="s">
        <v>15</v>
      </c>
      <c r="S2" s="5"/>
    </row>
    <row r="3" spans="1:19" x14ac:dyDescent="0.25">
      <c r="A3" s="4">
        <v>2</v>
      </c>
      <c r="B3" s="5" t="s">
        <v>8</v>
      </c>
      <c r="C3" s="5" t="s">
        <v>9</v>
      </c>
      <c r="D3" s="5" t="s">
        <v>17</v>
      </c>
      <c r="E3" s="5" t="s">
        <v>11</v>
      </c>
      <c r="F3" s="5">
        <v>1</v>
      </c>
      <c r="G3" s="5">
        <v>2024</v>
      </c>
      <c r="H3" s="5" t="s">
        <v>12</v>
      </c>
      <c r="I3" s="5">
        <v>1</v>
      </c>
      <c r="J3" s="31">
        <v>11635702</v>
      </c>
      <c r="K3" s="31">
        <v>1279927</v>
      </c>
      <c r="L3" s="5">
        <v>0</v>
      </c>
      <c r="M3" s="5" t="s">
        <v>13</v>
      </c>
      <c r="N3" s="5" t="s">
        <v>14</v>
      </c>
      <c r="O3" s="5" t="s">
        <v>13</v>
      </c>
      <c r="P3" s="5" t="s">
        <v>15</v>
      </c>
      <c r="Q3" s="5" t="s">
        <v>18</v>
      </c>
      <c r="R3" s="5" t="s">
        <v>15</v>
      </c>
      <c r="S3" s="5"/>
    </row>
    <row r="4" spans="1:19" x14ac:dyDescent="0.25">
      <c r="A4" s="4">
        <v>3</v>
      </c>
      <c r="B4" s="5" t="s">
        <v>8</v>
      </c>
      <c r="C4" s="5" t="s">
        <v>9</v>
      </c>
      <c r="D4" s="5" t="s">
        <v>19</v>
      </c>
      <c r="E4" s="5" t="s">
        <v>11</v>
      </c>
      <c r="F4" s="5">
        <v>1</v>
      </c>
      <c r="G4" s="5">
        <v>2024</v>
      </c>
      <c r="H4" s="5" t="s">
        <v>12</v>
      </c>
      <c r="I4" s="5">
        <v>1</v>
      </c>
      <c r="J4" s="31">
        <v>74407808</v>
      </c>
      <c r="K4" s="31">
        <v>8184858</v>
      </c>
      <c r="L4" s="5">
        <v>0</v>
      </c>
      <c r="M4" s="5" t="s">
        <v>13</v>
      </c>
      <c r="N4" s="5" t="s">
        <v>14</v>
      </c>
      <c r="O4" s="5" t="s">
        <v>13</v>
      </c>
      <c r="P4" s="5" t="s">
        <v>15</v>
      </c>
      <c r="Q4" s="5" t="s">
        <v>20</v>
      </c>
      <c r="R4" s="5" t="s">
        <v>15</v>
      </c>
      <c r="S4" s="5"/>
    </row>
    <row r="5" spans="1:19" x14ac:dyDescent="0.25">
      <c r="A5" s="4">
        <v>4</v>
      </c>
      <c r="B5" s="5" t="s">
        <v>8</v>
      </c>
      <c r="C5" s="5" t="s">
        <v>9</v>
      </c>
      <c r="D5" s="5" t="s">
        <v>21</v>
      </c>
      <c r="E5" s="5" t="s">
        <v>11</v>
      </c>
      <c r="F5" s="5">
        <v>1</v>
      </c>
      <c r="G5" s="5">
        <v>2024</v>
      </c>
      <c r="H5" s="5" t="s">
        <v>12</v>
      </c>
      <c r="I5" s="5">
        <v>1</v>
      </c>
      <c r="J5" s="31">
        <v>45702125</v>
      </c>
      <c r="K5" s="31">
        <v>5027233</v>
      </c>
      <c r="L5" s="5">
        <v>0</v>
      </c>
      <c r="M5" s="5" t="s">
        <v>13</v>
      </c>
      <c r="N5" s="5" t="s">
        <v>22</v>
      </c>
      <c r="O5" s="5" t="s">
        <v>13</v>
      </c>
      <c r="P5" s="5" t="s">
        <v>15</v>
      </c>
      <c r="Q5" s="5" t="s">
        <v>23</v>
      </c>
      <c r="R5" s="5" t="s">
        <v>15</v>
      </c>
      <c r="S5" s="5"/>
    </row>
    <row r="6" spans="1:19" x14ac:dyDescent="0.25">
      <c r="A6" s="4">
        <v>5</v>
      </c>
      <c r="B6" s="5" t="s">
        <v>8</v>
      </c>
      <c r="C6" s="5" t="s">
        <v>9</v>
      </c>
      <c r="D6" s="5" t="s">
        <v>24</v>
      </c>
      <c r="E6" s="5" t="s">
        <v>11</v>
      </c>
      <c r="F6" s="5">
        <v>1</v>
      </c>
      <c r="G6" s="5">
        <v>2024</v>
      </c>
      <c r="H6" s="5" t="s">
        <v>12</v>
      </c>
      <c r="I6" s="5">
        <v>1</v>
      </c>
      <c r="J6" s="31">
        <v>12192864</v>
      </c>
      <c r="K6" s="31">
        <v>1341215</v>
      </c>
      <c r="L6" s="5">
        <v>0</v>
      </c>
      <c r="M6" s="5" t="s">
        <v>13</v>
      </c>
      <c r="N6" s="5" t="s">
        <v>22</v>
      </c>
      <c r="O6" s="5" t="s">
        <v>13</v>
      </c>
      <c r="P6" s="5" t="s">
        <v>15</v>
      </c>
      <c r="Q6" s="5" t="s">
        <v>25</v>
      </c>
      <c r="R6" s="5" t="s">
        <v>15</v>
      </c>
      <c r="S6" s="5"/>
    </row>
    <row r="7" spans="1:19" x14ac:dyDescent="0.25">
      <c r="A7" s="4">
        <v>6</v>
      </c>
      <c r="B7" s="5" t="s">
        <v>8</v>
      </c>
      <c r="C7" s="5" t="s">
        <v>9</v>
      </c>
      <c r="D7" s="5" t="s">
        <v>26</v>
      </c>
      <c r="E7" s="5" t="s">
        <v>27</v>
      </c>
      <c r="F7" s="5">
        <v>1</v>
      </c>
      <c r="G7" s="5">
        <v>2024</v>
      </c>
      <c r="H7" s="5" t="s">
        <v>12</v>
      </c>
      <c r="I7" s="5">
        <v>1</v>
      </c>
      <c r="J7" s="31">
        <v>2081869</v>
      </c>
      <c r="K7" s="31">
        <v>229005</v>
      </c>
      <c r="L7" s="5">
        <v>0</v>
      </c>
      <c r="M7" s="5" t="s">
        <v>13</v>
      </c>
      <c r="N7" s="5" t="s">
        <v>22</v>
      </c>
      <c r="O7" s="5" t="s">
        <v>13</v>
      </c>
      <c r="P7" s="5" t="s">
        <v>15</v>
      </c>
      <c r="Q7" s="5" t="s">
        <v>28</v>
      </c>
      <c r="R7" s="5" t="s">
        <v>15</v>
      </c>
      <c r="S7" s="5"/>
    </row>
    <row r="8" spans="1:19" x14ac:dyDescent="0.25">
      <c r="A8" s="4">
        <v>7</v>
      </c>
      <c r="B8" s="5" t="s">
        <v>8</v>
      </c>
      <c r="C8" s="5" t="s">
        <v>9</v>
      </c>
      <c r="D8" s="5" t="s">
        <v>29</v>
      </c>
      <c r="E8" s="5" t="s">
        <v>30</v>
      </c>
      <c r="F8" s="5">
        <v>1</v>
      </c>
      <c r="G8" s="5">
        <v>2024</v>
      </c>
      <c r="H8" s="5" t="s">
        <v>12</v>
      </c>
      <c r="I8" s="5">
        <v>1</v>
      </c>
      <c r="J8" s="31">
        <v>6998226</v>
      </c>
      <c r="K8" s="31">
        <v>769804</v>
      </c>
      <c r="L8" s="5">
        <v>0</v>
      </c>
      <c r="M8" s="5" t="s">
        <v>13</v>
      </c>
      <c r="N8" s="5" t="s">
        <v>22</v>
      </c>
      <c r="O8" s="5" t="s">
        <v>13</v>
      </c>
      <c r="P8" s="5" t="s">
        <v>15</v>
      </c>
      <c r="Q8" s="5" t="s">
        <v>31</v>
      </c>
      <c r="R8" s="5" t="s">
        <v>15</v>
      </c>
      <c r="S8" s="5"/>
    </row>
    <row r="9" spans="1:19" x14ac:dyDescent="0.25">
      <c r="A9" s="4">
        <v>8</v>
      </c>
      <c r="B9" s="5" t="s">
        <v>8</v>
      </c>
      <c r="C9" s="5" t="s">
        <v>9</v>
      </c>
      <c r="D9" s="5" t="s">
        <v>32</v>
      </c>
      <c r="E9" s="5" t="s">
        <v>30</v>
      </c>
      <c r="F9" s="5">
        <v>1</v>
      </c>
      <c r="G9" s="5">
        <v>2024</v>
      </c>
      <c r="H9" s="5" t="s">
        <v>12</v>
      </c>
      <c r="I9" s="5">
        <v>1</v>
      </c>
      <c r="J9" s="31">
        <v>6569720</v>
      </c>
      <c r="K9" s="31">
        <v>722669</v>
      </c>
      <c r="L9" s="5">
        <v>0</v>
      </c>
      <c r="M9" s="5" t="s">
        <v>13</v>
      </c>
      <c r="N9" s="5" t="s">
        <v>22</v>
      </c>
      <c r="O9" s="5" t="s">
        <v>13</v>
      </c>
      <c r="P9" s="5" t="s">
        <v>15</v>
      </c>
      <c r="Q9" s="5" t="s">
        <v>33</v>
      </c>
      <c r="R9" s="5" t="s">
        <v>15</v>
      </c>
      <c r="S9" s="5"/>
    </row>
    <row r="10" spans="1:19" x14ac:dyDescent="0.25">
      <c r="A10" s="4">
        <v>9</v>
      </c>
      <c r="B10" s="5" t="s">
        <v>8</v>
      </c>
      <c r="C10" s="5" t="s">
        <v>9</v>
      </c>
      <c r="D10" s="5" t="s">
        <v>34</v>
      </c>
      <c r="E10" s="5" t="s">
        <v>35</v>
      </c>
      <c r="F10" s="5">
        <v>1</v>
      </c>
      <c r="G10" s="5">
        <v>2024</v>
      </c>
      <c r="H10" s="5" t="s">
        <v>12</v>
      </c>
      <c r="I10" s="5">
        <v>1</v>
      </c>
      <c r="J10" s="31">
        <v>12563770</v>
      </c>
      <c r="K10" s="31">
        <v>1382014</v>
      </c>
      <c r="L10" s="5">
        <v>0</v>
      </c>
      <c r="M10" s="5" t="s">
        <v>13</v>
      </c>
      <c r="N10" s="5" t="s">
        <v>22</v>
      </c>
      <c r="O10" s="5" t="s">
        <v>13</v>
      </c>
      <c r="P10" s="5" t="s">
        <v>15</v>
      </c>
      <c r="Q10" s="5" t="s">
        <v>36</v>
      </c>
      <c r="R10" s="5" t="s">
        <v>15</v>
      </c>
      <c r="S10" s="5"/>
    </row>
    <row r="11" spans="1:19" x14ac:dyDescent="0.25">
      <c r="A11" s="4">
        <v>10</v>
      </c>
      <c r="B11" s="5" t="s">
        <v>8</v>
      </c>
      <c r="C11" s="5" t="s">
        <v>9</v>
      </c>
      <c r="D11" s="5" t="s">
        <v>37</v>
      </c>
      <c r="E11" s="5" t="s">
        <v>38</v>
      </c>
      <c r="F11" s="5">
        <v>1</v>
      </c>
      <c r="G11" s="5">
        <v>2024</v>
      </c>
      <c r="H11" s="5" t="s">
        <v>12</v>
      </c>
      <c r="I11" s="5">
        <v>1</v>
      </c>
      <c r="J11" s="31">
        <v>5154648</v>
      </c>
      <c r="K11" s="31">
        <v>567011</v>
      </c>
      <c r="L11" s="5">
        <v>0</v>
      </c>
      <c r="M11" s="5" t="s">
        <v>13</v>
      </c>
      <c r="N11" s="5" t="s">
        <v>39</v>
      </c>
      <c r="O11" s="5" t="s">
        <v>13</v>
      </c>
      <c r="P11" s="5" t="s">
        <v>15</v>
      </c>
      <c r="Q11" s="5" t="s">
        <v>40</v>
      </c>
      <c r="R11" s="5" t="s">
        <v>15</v>
      </c>
      <c r="S11" s="5"/>
    </row>
    <row r="12" spans="1:19" x14ac:dyDescent="0.25">
      <c r="A12" s="4">
        <v>11</v>
      </c>
      <c r="B12" s="5" t="s">
        <v>8</v>
      </c>
      <c r="C12" s="5" t="s">
        <v>9</v>
      </c>
      <c r="D12" s="5" t="s">
        <v>41</v>
      </c>
      <c r="E12" s="5" t="s">
        <v>38</v>
      </c>
      <c r="F12" s="5">
        <v>1</v>
      </c>
      <c r="G12" s="5">
        <v>2024</v>
      </c>
      <c r="H12" s="5" t="s">
        <v>12</v>
      </c>
      <c r="I12" s="5">
        <v>1</v>
      </c>
      <c r="J12" s="31">
        <v>16781364</v>
      </c>
      <c r="K12" s="31">
        <v>1845950</v>
      </c>
      <c r="L12" s="5">
        <v>0</v>
      </c>
      <c r="M12" s="5" t="s">
        <v>13</v>
      </c>
      <c r="N12" s="5" t="s">
        <v>39</v>
      </c>
      <c r="O12" s="5" t="s">
        <v>13</v>
      </c>
      <c r="P12" s="5" t="s">
        <v>15</v>
      </c>
      <c r="Q12" s="5" t="s">
        <v>42</v>
      </c>
      <c r="R12" s="5" t="s">
        <v>15</v>
      </c>
      <c r="S12" s="5"/>
    </row>
    <row r="13" spans="1:19" x14ac:dyDescent="0.25">
      <c r="A13" s="4">
        <v>12</v>
      </c>
      <c r="B13" s="5" t="s">
        <v>8</v>
      </c>
      <c r="C13" s="5" t="s">
        <v>9</v>
      </c>
      <c r="D13" s="5" t="s">
        <v>43</v>
      </c>
      <c r="E13" s="5" t="s">
        <v>44</v>
      </c>
      <c r="F13" s="5">
        <v>1</v>
      </c>
      <c r="G13" s="5">
        <v>2024</v>
      </c>
      <c r="H13" s="5" t="s">
        <v>12</v>
      </c>
      <c r="I13" s="5">
        <v>1</v>
      </c>
      <c r="J13" s="31">
        <v>2169337</v>
      </c>
      <c r="K13" s="31">
        <v>238627</v>
      </c>
      <c r="L13" s="5">
        <v>0</v>
      </c>
      <c r="M13" s="5" t="s">
        <v>13</v>
      </c>
      <c r="N13" s="5" t="s">
        <v>39</v>
      </c>
      <c r="O13" s="5" t="s">
        <v>13</v>
      </c>
      <c r="P13" s="5" t="s">
        <v>15</v>
      </c>
      <c r="Q13" s="5" t="s">
        <v>45</v>
      </c>
      <c r="R13" s="5" t="s">
        <v>15</v>
      </c>
      <c r="S13" s="5"/>
    </row>
    <row r="14" spans="1:19" x14ac:dyDescent="0.25">
      <c r="A14" s="4">
        <v>13</v>
      </c>
      <c r="B14" s="5" t="s">
        <v>8</v>
      </c>
      <c r="C14" s="5" t="s">
        <v>9</v>
      </c>
      <c r="D14" s="5" t="s">
        <v>46</v>
      </c>
      <c r="E14" s="5" t="s">
        <v>47</v>
      </c>
      <c r="F14" s="5">
        <v>1</v>
      </c>
      <c r="G14" s="5">
        <v>2024</v>
      </c>
      <c r="H14" s="5" t="s">
        <v>12</v>
      </c>
      <c r="I14" s="5">
        <v>1</v>
      </c>
      <c r="J14" s="31">
        <v>14356810</v>
      </c>
      <c r="K14" s="31">
        <v>1579249</v>
      </c>
      <c r="L14" s="5">
        <v>0</v>
      </c>
      <c r="M14" s="5" t="s">
        <v>13</v>
      </c>
      <c r="N14" s="5" t="s">
        <v>39</v>
      </c>
      <c r="O14" s="5" t="s">
        <v>13</v>
      </c>
      <c r="P14" s="5" t="s">
        <v>15</v>
      </c>
      <c r="Q14" s="5" t="s">
        <v>48</v>
      </c>
      <c r="R14" s="5" t="s">
        <v>15</v>
      </c>
      <c r="S14" s="5"/>
    </row>
    <row r="15" spans="1:19" x14ac:dyDescent="0.25">
      <c r="A15" s="4">
        <v>14</v>
      </c>
      <c r="B15" s="5" t="s">
        <v>8</v>
      </c>
      <c r="C15" s="5" t="s">
        <v>9</v>
      </c>
      <c r="D15" s="5" t="s">
        <v>49</v>
      </c>
      <c r="E15" s="5" t="s">
        <v>47</v>
      </c>
      <c r="F15" s="5">
        <v>1</v>
      </c>
      <c r="G15" s="5">
        <v>2024</v>
      </c>
      <c r="H15" s="5" t="s">
        <v>12</v>
      </c>
      <c r="I15" s="5">
        <v>1</v>
      </c>
      <c r="J15" s="31">
        <v>8281122</v>
      </c>
      <c r="K15" s="31">
        <v>910923</v>
      </c>
      <c r="L15" s="5">
        <v>0</v>
      </c>
      <c r="M15" s="5" t="s">
        <v>13</v>
      </c>
      <c r="N15" s="5" t="s">
        <v>39</v>
      </c>
      <c r="O15" s="5" t="s">
        <v>13</v>
      </c>
      <c r="P15" s="5" t="s">
        <v>15</v>
      </c>
      <c r="Q15" s="5" t="s">
        <v>50</v>
      </c>
      <c r="R15" s="5" t="s">
        <v>15</v>
      </c>
      <c r="S15" s="5"/>
    </row>
    <row r="16" spans="1:19" x14ac:dyDescent="0.25">
      <c r="A16" s="4">
        <v>15</v>
      </c>
      <c r="B16" s="5" t="s">
        <v>8</v>
      </c>
      <c r="C16" s="5" t="s">
        <v>9</v>
      </c>
      <c r="D16" s="5" t="s">
        <v>51</v>
      </c>
      <c r="E16" s="5" t="s">
        <v>52</v>
      </c>
      <c r="F16" s="5">
        <v>1</v>
      </c>
      <c r="G16" s="5">
        <v>2024</v>
      </c>
      <c r="H16" s="5" t="s">
        <v>12</v>
      </c>
      <c r="I16" s="5">
        <v>1</v>
      </c>
      <c r="J16" s="31">
        <v>22394923</v>
      </c>
      <c r="K16" s="31">
        <v>2463441</v>
      </c>
      <c r="L16" s="5">
        <v>0</v>
      </c>
      <c r="M16" s="5" t="s">
        <v>13</v>
      </c>
      <c r="N16" s="5" t="s">
        <v>39</v>
      </c>
      <c r="O16" s="5" t="s">
        <v>13</v>
      </c>
      <c r="P16" s="5" t="s">
        <v>15</v>
      </c>
      <c r="Q16" s="5" t="s">
        <v>53</v>
      </c>
      <c r="R16" s="5" t="s">
        <v>15</v>
      </c>
      <c r="S16" s="5"/>
    </row>
    <row r="17" spans="1:19" x14ac:dyDescent="0.25">
      <c r="A17" s="4">
        <v>16</v>
      </c>
      <c r="B17" s="5" t="s">
        <v>8</v>
      </c>
      <c r="C17" s="5" t="s">
        <v>9</v>
      </c>
      <c r="D17" s="5" t="s">
        <v>54</v>
      </c>
      <c r="E17" s="5" t="s">
        <v>52</v>
      </c>
      <c r="F17" s="5">
        <v>1</v>
      </c>
      <c r="G17" s="5">
        <v>2024</v>
      </c>
      <c r="H17" s="5" t="s">
        <v>12</v>
      </c>
      <c r="I17" s="5">
        <v>1</v>
      </c>
      <c r="J17" s="31">
        <v>12173993</v>
      </c>
      <c r="K17" s="31">
        <v>1339139</v>
      </c>
      <c r="L17" s="5">
        <v>0</v>
      </c>
      <c r="M17" s="5" t="s">
        <v>13</v>
      </c>
      <c r="N17" s="5" t="s">
        <v>39</v>
      </c>
      <c r="O17" s="5" t="s">
        <v>13</v>
      </c>
      <c r="P17" s="5" t="s">
        <v>15</v>
      </c>
      <c r="Q17" s="5" t="s">
        <v>55</v>
      </c>
      <c r="R17" s="5" t="s">
        <v>15</v>
      </c>
      <c r="S17" s="5"/>
    </row>
    <row r="18" spans="1:19" x14ac:dyDescent="0.25">
      <c r="A18" s="4">
        <v>17</v>
      </c>
      <c r="B18" s="5" t="s">
        <v>8</v>
      </c>
      <c r="C18" s="5" t="s">
        <v>9</v>
      </c>
      <c r="D18" s="5" t="s">
        <v>56</v>
      </c>
      <c r="E18" s="5" t="s">
        <v>52</v>
      </c>
      <c r="F18" s="5">
        <v>1</v>
      </c>
      <c r="G18" s="5">
        <v>2024</v>
      </c>
      <c r="H18" s="5" t="s">
        <v>12</v>
      </c>
      <c r="I18" s="5">
        <v>1</v>
      </c>
      <c r="J18" s="31">
        <v>5176216</v>
      </c>
      <c r="K18" s="31">
        <v>569383</v>
      </c>
      <c r="L18" s="5">
        <v>0</v>
      </c>
      <c r="M18" s="5" t="s">
        <v>13</v>
      </c>
      <c r="N18" s="5" t="s">
        <v>57</v>
      </c>
      <c r="O18" s="5" t="s">
        <v>13</v>
      </c>
      <c r="P18" s="5" t="s">
        <v>15</v>
      </c>
      <c r="Q18" s="5" t="s">
        <v>58</v>
      </c>
      <c r="R18" s="5" t="s">
        <v>15</v>
      </c>
      <c r="S18" s="5"/>
    </row>
    <row r="19" spans="1:19" x14ac:dyDescent="0.25">
      <c r="A19" s="4">
        <v>18</v>
      </c>
      <c r="B19" s="5" t="s">
        <v>8</v>
      </c>
      <c r="C19" s="5" t="s">
        <v>9</v>
      </c>
      <c r="D19" s="5" t="s">
        <v>59</v>
      </c>
      <c r="E19" s="5" t="s">
        <v>52</v>
      </c>
      <c r="F19" s="5">
        <v>1</v>
      </c>
      <c r="G19" s="5">
        <v>2024</v>
      </c>
      <c r="H19" s="5" t="s">
        <v>12</v>
      </c>
      <c r="I19" s="5">
        <v>1</v>
      </c>
      <c r="J19" s="31">
        <v>8954135</v>
      </c>
      <c r="K19" s="31">
        <v>984954</v>
      </c>
      <c r="L19" s="5">
        <v>0</v>
      </c>
      <c r="M19" s="5" t="s">
        <v>13</v>
      </c>
      <c r="N19" s="5" t="s">
        <v>57</v>
      </c>
      <c r="O19" s="5" t="s">
        <v>13</v>
      </c>
      <c r="P19" s="5" t="s">
        <v>15</v>
      </c>
      <c r="Q19" s="5" t="s">
        <v>60</v>
      </c>
      <c r="R19" s="5" t="s">
        <v>15</v>
      </c>
      <c r="S19" s="5"/>
    </row>
    <row r="20" spans="1:19" x14ac:dyDescent="0.25">
      <c r="A20" s="4">
        <v>19</v>
      </c>
      <c r="B20" s="5" t="s">
        <v>8</v>
      </c>
      <c r="C20" s="5" t="s">
        <v>9</v>
      </c>
      <c r="D20" s="5" t="s">
        <v>61</v>
      </c>
      <c r="E20" s="5" t="s">
        <v>62</v>
      </c>
      <c r="F20" s="5">
        <v>1</v>
      </c>
      <c r="G20" s="5">
        <v>2024</v>
      </c>
      <c r="H20" s="5" t="s">
        <v>12</v>
      </c>
      <c r="I20" s="5">
        <v>1</v>
      </c>
      <c r="J20" s="31">
        <v>1535191</v>
      </c>
      <c r="K20" s="31">
        <v>168871</v>
      </c>
      <c r="L20" s="5">
        <v>0</v>
      </c>
      <c r="M20" s="5" t="s">
        <v>13</v>
      </c>
      <c r="N20" s="5" t="s">
        <v>57</v>
      </c>
      <c r="O20" s="5" t="s">
        <v>13</v>
      </c>
      <c r="P20" s="5" t="s">
        <v>15</v>
      </c>
      <c r="Q20" s="5" t="s">
        <v>63</v>
      </c>
      <c r="R20" s="5" t="s">
        <v>15</v>
      </c>
      <c r="S20" s="5"/>
    </row>
    <row r="21" spans="1:19" x14ac:dyDescent="0.25">
      <c r="A21" s="4">
        <v>20</v>
      </c>
      <c r="B21" s="5" t="s">
        <v>64</v>
      </c>
      <c r="C21" s="5" t="s">
        <v>65</v>
      </c>
      <c r="D21" s="5" t="s">
        <v>66</v>
      </c>
      <c r="E21" s="5" t="s">
        <v>11</v>
      </c>
      <c r="F21" s="5">
        <v>1</v>
      </c>
      <c r="G21" s="5">
        <v>2024</v>
      </c>
      <c r="H21" s="5" t="s">
        <v>12</v>
      </c>
      <c r="I21" s="5">
        <v>1</v>
      </c>
      <c r="J21" s="31">
        <v>11115676</v>
      </c>
      <c r="K21" s="31">
        <v>1222724</v>
      </c>
      <c r="L21" s="5">
        <v>0</v>
      </c>
      <c r="M21" s="5" t="s">
        <v>13</v>
      </c>
      <c r="N21" s="5" t="s">
        <v>57</v>
      </c>
      <c r="O21" s="5" t="s">
        <v>13</v>
      </c>
      <c r="P21" s="5" t="s">
        <v>15</v>
      </c>
      <c r="Q21" s="5" t="s">
        <v>67</v>
      </c>
      <c r="R21" s="5" t="s">
        <v>15</v>
      </c>
      <c r="S21" s="5"/>
    </row>
    <row r="22" spans="1:19" x14ac:dyDescent="0.25">
      <c r="A22" s="4">
        <v>21</v>
      </c>
      <c r="B22" s="5" t="s">
        <v>64</v>
      </c>
      <c r="C22" s="5" t="s">
        <v>65</v>
      </c>
      <c r="D22" s="5" t="s">
        <v>68</v>
      </c>
      <c r="E22" s="5" t="s">
        <v>69</v>
      </c>
      <c r="F22" s="5">
        <v>1</v>
      </c>
      <c r="G22" s="5">
        <v>2024</v>
      </c>
      <c r="H22" s="5" t="s">
        <v>12</v>
      </c>
      <c r="I22" s="5">
        <v>1</v>
      </c>
      <c r="J22" s="31">
        <v>4446306</v>
      </c>
      <c r="K22" s="31">
        <v>489094</v>
      </c>
      <c r="L22" s="5">
        <v>0</v>
      </c>
      <c r="M22" s="5" t="s">
        <v>13</v>
      </c>
      <c r="N22" s="5" t="s">
        <v>57</v>
      </c>
      <c r="O22" s="5" t="s">
        <v>13</v>
      </c>
      <c r="P22" s="5" t="s">
        <v>15</v>
      </c>
      <c r="Q22" s="5" t="s">
        <v>70</v>
      </c>
      <c r="R22" s="5" t="s">
        <v>15</v>
      </c>
      <c r="S22" s="5"/>
    </row>
    <row r="23" spans="1:19" x14ac:dyDescent="0.25">
      <c r="A23" s="4">
        <v>22</v>
      </c>
      <c r="B23" s="5" t="s">
        <v>71</v>
      </c>
      <c r="C23" s="5" t="s">
        <v>72</v>
      </c>
      <c r="D23" s="5" t="s">
        <v>73</v>
      </c>
      <c r="E23" s="5" t="s">
        <v>38</v>
      </c>
      <c r="F23" s="5">
        <v>1</v>
      </c>
      <c r="G23" s="5">
        <v>2024</v>
      </c>
      <c r="H23" s="5" t="s">
        <v>12</v>
      </c>
      <c r="I23" s="5">
        <v>1</v>
      </c>
      <c r="J23" s="31">
        <v>28108125</v>
      </c>
      <c r="K23" s="31">
        <v>3091893</v>
      </c>
      <c r="L23" s="5">
        <v>0</v>
      </c>
      <c r="M23" s="5" t="s">
        <v>13</v>
      </c>
      <c r="N23" s="5" t="s">
        <v>57</v>
      </c>
      <c r="O23" s="5" t="s">
        <v>13</v>
      </c>
      <c r="P23" s="5" t="s">
        <v>15</v>
      </c>
      <c r="Q23" s="5" t="s">
        <v>74</v>
      </c>
      <c r="R23" s="5" t="s">
        <v>15</v>
      </c>
      <c r="S23" s="5"/>
    </row>
    <row r="24" spans="1:19" x14ac:dyDescent="0.25">
      <c r="A24" s="4">
        <v>23</v>
      </c>
      <c r="B24" s="5" t="s">
        <v>71</v>
      </c>
      <c r="C24" s="5" t="s">
        <v>72</v>
      </c>
      <c r="D24" s="5" t="s">
        <v>75</v>
      </c>
      <c r="E24" s="5" t="s">
        <v>76</v>
      </c>
      <c r="F24" s="5">
        <v>1</v>
      </c>
      <c r="G24" s="5">
        <v>2024</v>
      </c>
      <c r="H24" s="5" t="s">
        <v>12</v>
      </c>
      <c r="I24" s="5">
        <v>1</v>
      </c>
      <c r="J24" s="31">
        <v>50810845</v>
      </c>
      <c r="K24" s="31">
        <v>5589192</v>
      </c>
      <c r="L24" s="5">
        <v>0</v>
      </c>
      <c r="M24" s="5" t="s">
        <v>13</v>
      </c>
      <c r="N24" s="5" t="s">
        <v>77</v>
      </c>
      <c r="O24" s="5" t="s">
        <v>13</v>
      </c>
      <c r="P24" s="5" t="s">
        <v>15</v>
      </c>
      <c r="Q24" s="5" t="s">
        <v>78</v>
      </c>
      <c r="R24" s="5" t="s">
        <v>15</v>
      </c>
      <c r="S24" s="5"/>
    </row>
    <row r="25" spans="1:19" x14ac:dyDescent="0.25">
      <c r="A25" s="4">
        <v>24</v>
      </c>
      <c r="B25" s="5" t="s">
        <v>79</v>
      </c>
      <c r="C25" s="5" t="s">
        <v>80</v>
      </c>
      <c r="D25" s="5" t="s">
        <v>81</v>
      </c>
      <c r="E25" s="5" t="s">
        <v>27</v>
      </c>
      <c r="F25" s="5">
        <v>1</v>
      </c>
      <c r="G25" s="5">
        <v>2024</v>
      </c>
      <c r="H25" s="5" t="s">
        <v>12</v>
      </c>
      <c r="I25" s="5">
        <v>1</v>
      </c>
      <c r="J25" s="31">
        <v>9555917</v>
      </c>
      <c r="K25" s="31">
        <v>1051150</v>
      </c>
      <c r="L25" s="5">
        <v>0</v>
      </c>
      <c r="M25" s="5" t="s">
        <v>13</v>
      </c>
      <c r="N25" s="5" t="s">
        <v>77</v>
      </c>
      <c r="O25" s="5" t="s">
        <v>13</v>
      </c>
      <c r="P25" s="5" t="s">
        <v>15</v>
      </c>
      <c r="Q25" s="5" t="s">
        <v>82</v>
      </c>
      <c r="R25" s="5" t="s">
        <v>15</v>
      </c>
      <c r="S25" s="5"/>
    </row>
    <row r="26" spans="1:19" x14ac:dyDescent="0.25">
      <c r="A26" s="4">
        <v>25</v>
      </c>
      <c r="B26" s="5" t="s">
        <v>79</v>
      </c>
      <c r="C26" s="5" t="s">
        <v>80</v>
      </c>
      <c r="D26" s="5" t="s">
        <v>83</v>
      </c>
      <c r="E26" s="5" t="s">
        <v>27</v>
      </c>
      <c r="F26" s="5">
        <v>1</v>
      </c>
      <c r="G26" s="5">
        <v>2024</v>
      </c>
      <c r="H26" s="5" t="s">
        <v>12</v>
      </c>
      <c r="I26" s="5">
        <v>1</v>
      </c>
      <c r="J26" s="31">
        <v>12421286</v>
      </c>
      <c r="K26" s="31">
        <v>1366341</v>
      </c>
      <c r="L26" s="5">
        <v>0</v>
      </c>
      <c r="M26" s="5" t="s">
        <v>13</v>
      </c>
      <c r="N26" s="5" t="s">
        <v>77</v>
      </c>
      <c r="O26" s="5" t="s">
        <v>13</v>
      </c>
      <c r="P26" s="5" t="s">
        <v>15</v>
      </c>
      <c r="Q26" s="5" t="s">
        <v>84</v>
      </c>
      <c r="R26" s="5" t="s">
        <v>15</v>
      </c>
      <c r="S26" s="5"/>
    </row>
    <row r="27" spans="1:19" x14ac:dyDescent="0.25">
      <c r="A27" s="4">
        <v>26</v>
      </c>
      <c r="B27" s="5" t="s">
        <v>79</v>
      </c>
      <c r="C27" s="5" t="s">
        <v>80</v>
      </c>
      <c r="D27" s="5" t="s">
        <v>85</v>
      </c>
      <c r="E27" s="5" t="s">
        <v>27</v>
      </c>
      <c r="F27" s="5">
        <v>1</v>
      </c>
      <c r="G27" s="5">
        <v>2024</v>
      </c>
      <c r="H27" s="5" t="s">
        <v>12</v>
      </c>
      <c r="I27" s="5">
        <v>1</v>
      </c>
      <c r="J27" s="31">
        <v>13561751</v>
      </c>
      <c r="K27" s="31">
        <v>1491792</v>
      </c>
      <c r="L27" s="5">
        <v>0</v>
      </c>
      <c r="M27" s="5" t="s">
        <v>13</v>
      </c>
      <c r="N27" s="5" t="s">
        <v>77</v>
      </c>
      <c r="O27" s="5" t="s">
        <v>13</v>
      </c>
      <c r="P27" s="5" t="s">
        <v>15</v>
      </c>
      <c r="Q27" s="5" t="s">
        <v>86</v>
      </c>
      <c r="R27" s="5" t="s">
        <v>15</v>
      </c>
      <c r="S27" s="5"/>
    </row>
    <row r="28" spans="1:19" x14ac:dyDescent="0.25">
      <c r="A28" s="4">
        <v>27</v>
      </c>
      <c r="B28" s="5" t="s">
        <v>79</v>
      </c>
      <c r="C28" s="5" t="s">
        <v>80</v>
      </c>
      <c r="D28" s="5" t="s">
        <v>87</v>
      </c>
      <c r="E28" s="5" t="s">
        <v>27</v>
      </c>
      <c r="F28" s="5">
        <v>1</v>
      </c>
      <c r="G28" s="5">
        <v>2024</v>
      </c>
      <c r="H28" s="5" t="s">
        <v>12</v>
      </c>
      <c r="I28" s="5">
        <v>1</v>
      </c>
      <c r="J28" s="31">
        <v>27477037</v>
      </c>
      <c r="K28" s="31">
        <v>3022474</v>
      </c>
      <c r="L28" s="5">
        <v>0</v>
      </c>
      <c r="M28" s="5" t="s">
        <v>13</v>
      </c>
      <c r="N28" s="5" t="s">
        <v>77</v>
      </c>
      <c r="O28" s="5" t="s">
        <v>13</v>
      </c>
      <c r="P28" s="5" t="s">
        <v>15</v>
      </c>
      <c r="Q28" s="5" t="s">
        <v>88</v>
      </c>
      <c r="R28" s="5" t="s">
        <v>15</v>
      </c>
      <c r="S28" s="5"/>
    </row>
    <row r="29" spans="1:19" x14ac:dyDescent="0.25">
      <c r="A29" s="4">
        <v>28</v>
      </c>
      <c r="B29" s="5" t="s">
        <v>79</v>
      </c>
      <c r="C29" s="5" t="s">
        <v>80</v>
      </c>
      <c r="D29" s="5" t="s">
        <v>89</v>
      </c>
      <c r="E29" s="5" t="s">
        <v>35</v>
      </c>
      <c r="F29" s="5">
        <v>1</v>
      </c>
      <c r="G29" s="5">
        <v>2024</v>
      </c>
      <c r="H29" s="5" t="s">
        <v>12</v>
      </c>
      <c r="I29" s="5">
        <v>1</v>
      </c>
      <c r="J29" s="31">
        <v>52185913</v>
      </c>
      <c r="K29" s="31">
        <v>5740450</v>
      </c>
      <c r="L29" s="5">
        <v>0</v>
      </c>
      <c r="M29" s="5" t="s">
        <v>13</v>
      </c>
      <c r="N29" s="5" t="s">
        <v>77</v>
      </c>
      <c r="O29" s="5" t="s">
        <v>13</v>
      </c>
      <c r="P29" s="5" t="s">
        <v>15</v>
      </c>
      <c r="Q29" s="5" t="s">
        <v>90</v>
      </c>
      <c r="R29" s="5" t="s">
        <v>15</v>
      </c>
      <c r="S29" s="5"/>
    </row>
    <row r="30" spans="1:19" x14ac:dyDescent="0.25">
      <c r="A30" s="4">
        <v>29</v>
      </c>
      <c r="B30" s="5" t="s">
        <v>79</v>
      </c>
      <c r="C30" s="5" t="s">
        <v>80</v>
      </c>
      <c r="D30" s="5" t="s">
        <v>91</v>
      </c>
      <c r="E30" s="5" t="s">
        <v>35</v>
      </c>
      <c r="F30" s="5">
        <v>1</v>
      </c>
      <c r="G30" s="5">
        <v>2024</v>
      </c>
      <c r="H30" s="5" t="s">
        <v>12</v>
      </c>
      <c r="I30" s="5">
        <v>1</v>
      </c>
      <c r="J30" s="31">
        <v>15364720</v>
      </c>
      <c r="K30" s="31">
        <v>1690119</v>
      </c>
      <c r="L30" s="5">
        <v>0</v>
      </c>
      <c r="M30" s="5" t="s">
        <v>13</v>
      </c>
      <c r="N30" s="5" t="s">
        <v>77</v>
      </c>
      <c r="O30" s="5" t="s">
        <v>13</v>
      </c>
      <c r="P30" s="5" t="s">
        <v>15</v>
      </c>
      <c r="Q30" s="5" t="s">
        <v>92</v>
      </c>
      <c r="R30" s="5" t="s">
        <v>15</v>
      </c>
      <c r="S30" s="5"/>
    </row>
    <row r="31" spans="1:19" x14ac:dyDescent="0.25">
      <c r="A31" s="4">
        <v>30</v>
      </c>
      <c r="B31" s="5" t="s">
        <v>79</v>
      </c>
      <c r="C31" s="5" t="s">
        <v>80</v>
      </c>
      <c r="D31" s="5" t="s">
        <v>93</v>
      </c>
      <c r="E31" s="5" t="s">
        <v>94</v>
      </c>
      <c r="F31" s="5">
        <v>1</v>
      </c>
      <c r="G31" s="5">
        <v>2024</v>
      </c>
      <c r="H31" s="5" t="s">
        <v>12</v>
      </c>
      <c r="I31" s="5">
        <v>1</v>
      </c>
      <c r="J31" s="31">
        <v>25984832</v>
      </c>
      <c r="K31" s="31">
        <v>2858331</v>
      </c>
      <c r="L31" s="5">
        <v>0</v>
      </c>
      <c r="M31" s="5" t="s">
        <v>13</v>
      </c>
      <c r="N31" s="5" t="s">
        <v>77</v>
      </c>
      <c r="O31" s="5" t="s">
        <v>13</v>
      </c>
      <c r="P31" s="5" t="s">
        <v>15</v>
      </c>
      <c r="Q31" s="5" t="s">
        <v>95</v>
      </c>
      <c r="R31" s="5" t="s">
        <v>15</v>
      </c>
      <c r="S31" s="5"/>
    </row>
    <row r="32" spans="1:19" x14ac:dyDescent="0.25">
      <c r="A32" s="4">
        <v>31</v>
      </c>
      <c r="B32" s="5" t="s">
        <v>79</v>
      </c>
      <c r="C32" s="5" t="s">
        <v>80</v>
      </c>
      <c r="D32" s="5" t="s">
        <v>96</v>
      </c>
      <c r="E32" s="5" t="s">
        <v>44</v>
      </c>
      <c r="F32" s="5">
        <v>1</v>
      </c>
      <c r="G32" s="5">
        <v>2024</v>
      </c>
      <c r="H32" s="5" t="s">
        <v>12</v>
      </c>
      <c r="I32" s="5">
        <v>1</v>
      </c>
      <c r="J32" s="31">
        <v>11346772</v>
      </c>
      <c r="K32" s="31">
        <v>1248145</v>
      </c>
      <c r="L32" s="5">
        <v>0</v>
      </c>
      <c r="M32" s="5" t="s">
        <v>13</v>
      </c>
      <c r="N32" s="5" t="s">
        <v>97</v>
      </c>
      <c r="O32" s="5" t="s">
        <v>13</v>
      </c>
      <c r="P32" s="5" t="s">
        <v>15</v>
      </c>
      <c r="Q32" s="5" t="s">
        <v>98</v>
      </c>
      <c r="R32" s="5" t="s">
        <v>15</v>
      </c>
      <c r="S32" s="5"/>
    </row>
    <row r="33" spans="1:19" x14ac:dyDescent="0.25">
      <c r="A33" s="4">
        <v>32</v>
      </c>
      <c r="B33" s="5" t="s">
        <v>79</v>
      </c>
      <c r="C33" s="5" t="s">
        <v>80</v>
      </c>
      <c r="D33" s="5" t="s">
        <v>99</v>
      </c>
      <c r="E33" s="5" t="s">
        <v>47</v>
      </c>
      <c r="F33" s="5">
        <v>1</v>
      </c>
      <c r="G33" s="5">
        <v>2024</v>
      </c>
      <c r="H33" s="5" t="s">
        <v>12</v>
      </c>
      <c r="I33" s="5">
        <v>1</v>
      </c>
      <c r="J33" s="31">
        <v>48606594</v>
      </c>
      <c r="K33" s="31">
        <v>5346725</v>
      </c>
      <c r="L33" s="5">
        <v>0</v>
      </c>
      <c r="M33" s="5" t="s">
        <v>13</v>
      </c>
      <c r="N33" s="5" t="s">
        <v>97</v>
      </c>
      <c r="O33" s="5" t="s">
        <v>13</v>
      </c>
      <c r="P33" s="5" t="s">
        <v>15</v>
      </c>
      <c r="Q33" s="5" t="s">
        <v>100</v>
      </c>
      <c r="R33" s="5" t="s">
        <v>15</v>
      </c>
      <c r="S33" s="5"/>
    </row>
    <row r="34" spans="1:19" x14ac:dyDescent="0.25">
      <c r="A34" s="4">
        <v>33</v>
      </c>
      <c r="B34" s="5" t="s">
        <v>79</v>
      </c>
      <c r="C34" s="5" t="s">
        <v>80</v>
      </c>
      <c r="D34" s="5" t="s">
        <v>101</v>
      </c>
      <c r="E34" s="5" t="s">
        <v>52</v>
      </c>
      <c r="F34" s="5">
        <v>1</v>
      </c>
      <c r="G34" s="5">
        <v>2024</v>
      </c>
      <c r="H34" s="5" t="s">
        <v>12</v>
      </c>
      <c r="I34" s="5">
        <v>1</v>
      </c>
      <c r="J34" s="31">
        <v>1485924</v>
      </c>
      <c r="K34" s="31">
        <v>163451</v>
      </c>
      <c r="L34" s="5">
        <v>0</v>
      </c>
      <c r="M34" s="5" t="s">
        <v>13</v>
      </c>
      <c r="N34" s="5" t="s">
        <v>97</v>
      </c>
      <c r="O34" s="5" t="s">
        <v>13</v>
      </c>
      <c r="P34" s="5" t="s">
        <v>15</v>
      </c>
      <c r="Q34" s="5" t="s">
        <v>102</v>
      </c>
      <c r="R34" s="5" t="s">
        <v>15</v>
      </c>
      <c r="S34" s="5"/>
    </row>
    <row r="35" spans="1:19" x14ac:dyDescent="0.25">
      <c r="A35" s="4">
        <v>34</v>
      </c>
      <c r="B35" s="5" t="s">
        <v>79</v>
      </c>
      <c r="C35" s="5" t="s">
        <v>80</v>
      </c>
      <c r="D35" s="5" t="s">
        <v>103</v>
      </c>
      <c r="E35" s="5" t="s">
        <v>62</v>
      </c>
      <c r="F35" s="5">
        <v>1</v>
      </c>
      <c r="G35" s="5">
        <v>2024</v>
      </c>
      <c r="H35" s="5" t="s">
        <v>12</v>
      </c>
      <c r="I35" s="5">
        <v>1</v>
      </c>
      <c r="J35" s="31">
        <v>100570875</v>
      </c>
      <c r="K35" s="31">
        <v>11062796</v>
      </c>
      <c r="L35" s="5">
        <v>0</v>
      </c>
      <c r="M35" s="5" t="s">
        <v>13</v>
      </c>
      <c r="N35" s="5" t="s">
        <v>97</v>
      </c>
      <c r="O35" s="5" t="s">
        <v>13</v>
      </c>
      <c r="P35" s="5" t="s">
        <v>15</v>
      </c>
      <c r="Q35" s="5" t="s">
        <v>104</v>
      </c>
      <c r="R35" s="5" t="s">
        <v>15</v>
      </c>
      <c r="S35" s="5"/>
    </row>
    <row r="36" spans="1:19" x14ac:dyDescent="0.25">
      <c r="A36" s="4">
        <v>35</v>
      </c>
      <c r="B36" s="5" t="s">
        <v>79</v>
      </c>
      <c r="C36" s="5" t="s">
        <v>80</v>
      </c>
      <c r="D36" s="5" t="s">
        <v>105</v>
      </c>
      <c r="E36" s="5" t="s">
        <v>62</v>
      </c>
      <c r="F36" s="5">
        <v>1</v>
      </c>
      <c r="G36" s="5">
        <v>2024</v>
      </c>
      <c r="H36" s="5" t="s">
        <v>12</v>
      </c>
      <c r="I36" s="5">
        <v>1</v>
      </c>
      <c r="J36" s="31">
        <v>11004753</v>
      </c>
      <c r="K36" s="31">
        <v>1210522</v>
      </c>
      <c r="L36" s="5">
        <v>0</v>
      </c>
      <c r="M36" s="5" t="s">
        <v>13</v>
      </c>
      <c r="N36" s="5" t="s">
        <v>97</v>
      </c>
      <c r="O36" s="5" t="s">
        <v>13</v>
      </c>
      <c r="P36" s="5" t="s">
        <v>15</v>
      </c>
      <c r="Q36" s="5" t="s">
        <v>106</v>
      </c>
      <c r="R36" s="5" t="s">
        <v>15</v>
      </c>
      <c r="S36" s="5"/>
    </row>
    <row r="37" spans="1:19" x14ac:dyDescent="0.25">
      <c r="A37" s="4">
        <v>36</v>
      </c>
      <c r="B37" s="5" t="s">
        <v>79</v>
      </c>
      <c r="C37" s="5" t="s">
        <v>80</v>
      </c>
      <c r="D37" s="5" t="s">
        <v>107</v>
      </c>
      <c r="E37" s="5" t="s">
        <v>108</v>
      </c>
      <c r="F37" s="5">
        <v>1</v>
      </c>
      <c r="G37" s="5">
        <v>2024</v>
      </c>
      <c r="H37" s="5" t="s">
        <v>12</v>
      </c>
      <c r="I37" s="5">
        <v>1</v>
      </c>
      <c r="J37" s="31">
        <v>17965686</v>
      </c>
      <c r="K37" s="31">
        <v>1976225</v>
      </c>
      <c r="L37" s="5">
        <v>0</v>
      </c>
      <c r="M37" s="5" t="s">
        <v>13</v>
      </c>
      <c r="N37" s="5" t="s">
        <v>97</v>
      </c>
      <c r="O37" s="5" t="s">
        <v>13</v>
      </c>
      <c r="P37" s="5" t="s">
        <v>15</v>
      </c>
      <c r="Q37" s="5" t="s">
        <v>109</v>
      </c>
      <c r="R37" s="5" t="s">
        <v>15</v>
      </c>
      <c r="S37" s="5"/>
    </row>
    <row r="38" spans="1:19" x14ac:dyDescent="0.25">
      <c r="A38" s="4">
        <v>37</v>
      </c>
      <c r="B38" s="5" t="s">
        <v>79</v>
      </c>
      <c r="C38" s="5" t="s">
        <v>80</v>
      </c>
      <c r="D38" s="5" t="s">
        <v>110</v>
      </c>
      <c r="E38" s="5" t="s">
        <v>108</v>
      </c>
      <c r="F38" s="5">
        <v>1</v>
      </c>
      <c r="G38" s="5">
        <v>2024</v>
      </c>
      <c r="H38" s="5" t="s">
        <v>12</v>
      </c>
      <c r="I38" s="5">
        <v>1</v>
      </c>
      <c r="J38" s="31">
        <v>6589751</v>
      </c>
      <c r="K38" s="31">
        <v>724872</v>
      </c>
      <c r="L38" s="5">
        <v>0</v>
      </c>
      <c r="M38" s="5" t="s">
        <v>13</v>
      </c>
      <c r="N38" s="5" t="s">
        <v>97</v>
      </c>
      <c r="O38" s="5" t="s">
        <v>13</v>
      </c>
      <c r="P38" s="5" t="s">
        <v>15</v>
      </c>
      <c r="Q38" s="5" t="s">
        <v>111</v>
      </c>
      <c r="R38" s="5" t="s">
        <v>15</v>
      </c>
      <c r="S38" s="5"/>
    </row>
    <row r="39" spans="1:19" x14ac:dyDescent="0.25">
      <c r="A39" s="4">
        <v>38</v>
      </c>
      <c r="B39" s="5" t="s">
        <v>79</v>
      </c>
      <c r="C39" s="5" t="s">
        <v>80</v>
      </c>
      <c r="D39" s="5" t="s">
        <v>112</v>
      </c>
      <c r="E39" s="5" t="s">
        <v>113</v>
      </c>
      <c r="F39" s="5">
        <v>1</v>
      </c>
      <c r="G39" s="5">
        <v>2024</v>
      </c>
      <c r="H39" s="5" t="s">
        <v>12</v>
      </c>
      <c r="I39" s="5">
        <v>1</v>
      </c>
      <c r="J39" s="31">
        <v>1579243</v>
      </c>
      <c r="K39" s="31">
        <v>173716</v>
      </c>
      <c r="L39" s="5">
        <v>0</v>
      </c>
      <c r="M39" s="5" t="s">
        <v>13</v>
      </c>
      <c r="N39" s="5" t="s">
        <v>114</v>
      </c>
      <c r="O39" s="5" t="s">
        <v>13</v>
      </c>
      <c r="P39" s="5" t="s">
        <v>15</v>
      </c>
      <c r="Q39" s="5" t="s">
        <v>115</v>
      </c>
      <c r="R39" s="5" t="s">
        <v>15</v>
      </c>
      <c r="S39" s="5"/>
    </row>
    <row r="40" spans="1:19" x14ac:dyDescent="0.25">
      <c r="A40" s="4">
        <v>39</v>
      </c>
      <c r="B40" s="5" t="s">
        <v>79</v>
      </c>
      <c r="C40" s="5" t="s">
        <v>80</v>
      </c>
      <c r="D40" s="5" t="s">
        <v>116</v>
      </c>
      <c r="E40" s="5" t="s">
        <v>69</v>
      </c>
      <c r="F40" s="5">
        <v>1</v>
      </c>
      <c r="G40" s="5">
        <v>2024</v>
      </c>
      <c r="H40" s="5" t="s">
        <v>12</v>
      </c>
      <c r="I40" s="5">
        <v>1</v>
      </c>
      <c r="J40" s="31">
        <v>32215814</v>
      </c>
      <c r="K40" s="31">
        <v>3543739</v>
      </c>
      <c r="L40" s="5">
        <v>0</v>
      </c>
      <c r="M40" s="5" t="s">
        <v>13</v>
      </c>
      <c r="N40" s="5" t="s">
        <v>114</v>
      </c>
      <c r="O40" s="5" t="s">
        <v>13</v>
      </c>
      <c r="P40" s="5" t="s">
        <v>15</v>
      </c>
      <c r="Q40" s="5" t="s">
        <v>117</v>
      </c>
      <c r="R40" s="5" t="s">
        <v>15</v>
      </c>
      <c r="S40" s="5"/>
    </row>
    <row r="41" spans="1:19" x14ac:dyDescent="0.25">
      <c r="A41" s="4">
        <v>40</v>
      </c>
      <c r="B41" s="5" t="s">
        <v>79</v>
      </c>
      <c r="C41" s="5" t="s">
        <v>80</v>
      </c>
      <c r="D41" s="5" t="s">
        <v>118</v>
      </c>
      <c r="E41" s="5" t="s">
        <v>69</v>
      </c>
      <c r="F41" s="5">
        <v>1</v>
      </c>
      <c r="G41" s="5">
        <v>2024</v>
      </c>
      <c r="H41" s="5" t="s">
        <v>12</v>
      </c>
      <c r="I41" s="5">
        <v>1</v>
      </c>
      <c r="J41" s="31">
        <v>7843275</v>
      </c>
      <c r="K41" s="31">
        <v>862760</v>
      </c>
      <c r="L41" s="5">
        <v>0</v>
      </c>
      <c r="M41" s="5" t="s">
        <v>13</v>
      </c>
      <c r="N41" s="5" t="s">
        <v>114</v>
      </c>
      <c r="O41" s="5" t="s">
        <v>13</v>
      </c>
      <c r="P41" s="5" t="s">
        <v>15</v>
      </c>
      <c r="Q41" s="5" t="s">
        <v>119</v>
      </c>
      <c r="R41" s="5" t="s">
        <v>15</v>
      </c>
      <c r="S41" s="5"/>
    </row>
    <row r="42" spans="1:19" x14ac:dyDescent="0.25">
      <c r="A42" s="4">
        <v>41</v>
      </c>
      <c r="B42" s="5" t="s">
        <v>79</v>
      </c>
      <c r="C42" s="5" t="s">
        <v>80</v>
      </c>
      <c r="D42" s="5" t="s">
        <v>120</v>
      </c>
      <c r="E42" s="5" t="s">
        <v>69</v>
      </c>
      <c r="F42" s="5">
        <v>1</v>
      </c>
      <c r="G42" s="5">
        <v>2024</v>
      </c>
      <c r="H42" s="5" t="s">
        <v>12</v>
      </c>
      <c r="I42" s="5">
        <v>1</v>
      </c>
      <c r="J42" s="31">
        <v>7007891</v>
      </c>
      <c r="K42" s="31">
        <v>770868</v>
      </c>
      <c r="L42" s="5">
        <v>0</v>
      </c>
      <c r="M42" s="5" t="s">
        <v>13</v>
      </c>
      <c r="N42" s="5" t="s">
        <v>114</v>
      </c>
      <c r="O42" s="5" t="s">
        <v>13</v>
      </c>
      <c r="P42" s="5" t="s">
        <v>15</v>
      </c>
      <c r="Q42" s="5" t="s">
        <v>121</v>
      </c>
      <c r="R42" s="5" t="s">
        <v>15</v>
      </c>
      <c r="S42" s="5"/>
    </row>
    <row r="43" spans="1:19" x14ac:dyDescent="0.25">
      <c r="A43" s="4">
        <v>42</v>
      </c>
      <c r="B43" s="5" t="s">
        <v>79</v>
      </c>
      <c r="C43" s="5" t="s">
        <v>80</v>
      </c>
      <c r="D43" s="5" t="s">
        <v>122</v>
      </c>
      <c r="E43" s="5" t="s">
        <v>123</v>
      </c>
      <c r="F43" s="5">
        <v>1</v>
      </c>
      <c r="G43" s="5">
        <v>2024</v>
      </c>
      <c r="H43" s="5" t="s">
        <v>12</v>
      </c>
      <c r="I43" s="5">
        <v>1</v>
      </c>
      <c r="J43" s="31">
        <v>4842414</v>
      </c>
      <c r="K43" s="31">
        <v>532665</v>
      </c>
      <c r="L43" s="5">
        <v>0</v>
      </c>
      <c r="M43" s="5" t="s">
        <v>13</v>
      </c>
      <c r="N43" s="5" t="s">
        <v>114</v>
      </c>
      <c r="O43" s="5" t="s">
        <v>13</v>
      </c>
      <c r="P43" s="5" t="s">
        <v>15</v>
      </c>
      <c r="Q43" s="5" t="s">
        <v>124</v>
      </c>
      <c r="R43" s="5" t="s">
        <v>15</v>
      </c>
      <c r="S43" s="5"/>
    </row>
    <row r="44" spans="1:19" x14ac:dyDescent="0.25">
      <c r="A44" s="4">
        <v>43</v>
      </c>
      <c r="B44" s="5" t="s">
        <v>79</v>
      </c>
      <c r="C44" s="5" t="s">
        <v>80</v>
      </c>
      <c r="D44" s="5" t="s">
        <v>125</v>
      </c>
      <c r="E44" s="5" t="s">
        <v>126</v>
      </c>
      <c r="F44" s="5">
        <v>1</v>
      </c>
      <c r="G44" s="5">
        <v>2024</v>
      </c>
      <c r="H44" s="5" t="s">
        <v>12</v>
      </c>
      <c r="I44" s="5">
        <v>1</v>
      </c>
      <c r="J44" s="31">
        <v>16477668</v>
      </c>
      <c r="K44" s="31">
        <v>1812543</v>
      </c>
      <c r="L44" s="5">
        <v>0</v>
      </c>
      <c r="M44" s="5" t="s">
        <v>13</v>
      </c>
      <c r="N44" s="5" t="s">
        <v>114</v>
      </c>
      <c r="O44" s="5" t="s">
        <v>13</v>
      </c>
      <c r="P44" s="5" t="s">
        <v>15</v>
      </c>
      <c r="Q44" s="5" t="s">
        <v>127</v>
      </c>
      <c r="R44" s="5" t="s">
        <v>15</v>
      </c>
      <c r="S44" s="5"/>
    </row>
    <row r="45" spans="1:19" x14ac:dyDescent="0.25">
      <c r="A45" s="4">
        <v>44</v>
      </c>
      <c r="B45" s="5" t="s">
        <v>79</v>
      </c>
      <c r="C45" s="5" t="s">
        <v>80</v>
      </c>
      <c r="D45" s="5" t="s">
        <v>128</v>
      </c>
      <c r="E45" s="5" t="s">
        <v>126</v>
      </c>
      <c r="F45" s="5">
        <v>1</v>
      </c>
      <c r="G45" s="5">
        <v>2024</v>
      </c>
      <c r="H45" s="5" t="s">
        <v>12</v>
      </c>
      <c r="I45" s="5">
        <v>1</v>
      </c>
      <c r="J45" s="31">
        <v>3660972</v>
      </c>
      <c r="K45" s="31">
        <v>402707</v>
      </c>
      <c r="L45" s="5">
        <v>0</v>
      </c>
      <c r="M45" s="5" t="s">
        <v>13</v>
      </c>
      <c r="N45" s="5" t="s">
        <v>114</v>
      </c>
      <c r="O45" s="5" t="s">
        <v>13</v>
      </c>
      <c r="P45" s="5" t="s">
        <v>15</v>
      </c>
      <c r="Q45" s="5" t="s">
        <v>129</v>
      </c>
      <c r="R45" s="5" t="s">
        <v>15</v>
      </c>
      <c r="S45" s="5"/>
    </row>
    <row r="46" spans="1:19" x14ac:dyDescent="0.25">
      <c r="A46" s="4">
        <v>45</v>
      </c>
      <c r="B46" s="5" t="s">
        <v>79</v>
      </c>
      <c r="C46" s="5" t="s">
        <v>80</v>
      </c>
      <c r="D46" s="5" t="s">
        <v>130</v>
      </c>
      <c r="E46" s="5" t="s">
        <v>131</v>
      </c>
      <c r="F46" s="5">
        <v>1</v>
      </c>
      <c r="G46" s="5">
        <v>2024</v>
      </c>
      <c r="H46" s="5" t="s">
        <v>12</v>
      </c>
      <c r="I46" s="5">
        <v>1</v>
      </c>
      <c r="J46" s="31">
        <v>12647106</v>
      </c>
      <c r="K46" s="31">
        <v>1391181</v>
      </c>
      <c r="L46" s="5">
        <v>0</v>
      </c>
      <c r="M46" s="5" t="s">
        <v>13</v>
      </c>
      <c r="N46" s="5" t="s">
        <v>132</v>
      </c>
      <c r="O46" s="5" t="s">
        <v>13</v>
      </c>
      <c r="P46" s="5" t="s">
        <v>15</v>
      </c>
      <c r="Q46" s="5" t="s">
        <v>133</v>
      </c>
      <c r="R46" s="5" t="s">
        <v>15</v>
      </c>
      <c r="S46" s="5"/>
    </row>
    <row r="47" spans="1:19" x14ac:dyDescent="0.25">
      <c r="A47" s="4">
        <v>46</v>
      </c>
      <c r="B47" s="5" t="s">
        <v>79</v>
      </c>
      <c r="C47" s="5" t="s">
        <v>80</v>
      </c>
      <c r="D47" s="5" t="s">
        <v>134</v>
      </c>
      <c r="E47" s="5" t="s">
        <v>131</v>
      </c>
      <c r="F47" s="5">
        <v>1</v>
      </c>
      <c r="G47" s="5">
        <v>2024</v>
      </c>
      <c r="H47" s="5" t="s">
        <v>12</v>
      </c>
      <c r="I47" s="5">
        <v>1</v>
      </c>
      <c r="J47" s="31">
        <v>3445621</v>
      </c>
      <c r="K47" s="31">
        <v>379018</v>
      </c>
      <c r="L47" s="5">
        <v>0</v>
      </c>
      <c r="M47" s="5" t="s">
        <v>13</v>
      </c>
      <c r="N47" s="5" t="s">
        <v>132</v>
      </c>
      <c r="O47" s="5" t="s">
        <v>13</v>
      </c>
      <c r="P47" s="5" t="s">
        <v>15</v>
      </c>
      <c r="Q47" s="5" t="s">
        <v>135</v>
      </c>
      <c r="R47" s="5" t="s">
        <v>15</v>
      </c>
      <c r="S47" s="5"/>
    </row>
    <row r="48" spans="1:19" x14ac:dyDescent="0.25">
      <c r="A48" s="4">
        <v>47</v>
      </c>
      <c r="B48" s="5" t="s">
        <v>79</v>
      </c>
      <c r="C48" s="5" t="s">
        <v>80</v>
      </c>
      <c r="D48" s="5" t="s">
        <v>136</v>
      </c>
      <c r="E48" s="5" t="s">
        <v>137</v>
      </c>
      <c r="F48" s="5">
        <v>1</v>
      </c>
      <c r="G48" s="5">
        <v>2024</v>
      </c>
      <c r="H48" s="5" t="s">
        <v>12</v>
      </c>
      <c r="I48" s="5">
        <v>1</v>
      </c>
      <c r="J48" s="31">
        <v>3187200</v>
      </c>
      <c r="K48" s="31">
        <v>350592</v>
      </c>
      <c r="L48" s="5">
        <v>0</v>
      </c>
      <c r="M48" s="5" t="s">
        <v>13</v>
      </c>
      <c r="N48" s="5" t="s">
        <v>132</v>
      </c>
      <c r="O48" s="5" t="s">
        <v>13</v>
      </c>
      <c r="P48" s="5" t="s">
        <v>15</v>
      </c>
      <c r="Q48" s="5" t="s">
        <v>138</v>
      </c>
      <c r="R48" s="5" t="s">
        <v>15</v>
      </c>
      <c r="S48" s="5"/>
    </row>
    <row r="49" spans="1:19" x14ac:dyDescent="0.25">
      <c r="A49" s="4">
        <v>48</v>
      </c>
      <c r="B49" s="5" t="s">
        <v>79</v>
      </c>
      <c r="C49" s="5" t="s">
        <v>80</v>
      </c>
      <c r="D49" s="5" t="s">
        <v>139</v>
      </c>
      <c r="E49" s="5" t="s">
        <v>140</v>
      </c>
      <c r="F49" s="5">
        <v>1</v>
      </c>
      <c r="G49" s="5">
        <v>2024</v>
      </c>
      <c r="H49" s="5" t="s">
        <v>12</v>
      </c>
      <c r="I49" s="5">
        <v>1</v>
      </c>
      <c r="J49" s="31">
        <v>5130745</v>
      </c>
      <c r="K49" s="31">
        <v>564382</v>
      </c>
      <c r="L49" s="5">
        <v>0</v>
      </c>
      <c r="M49" s="5" t="s">
        <v>13</v>
      </c>
      <c r="N49" s="5" t="s">
        <v>132</v>
      </c>
      <c r="O49" s="5" t="s">
        <v>13</v>
      </c>
      <c r="P49" s="5" t="s">
        <v>15</v>
      </c>
      <c r="Q49" s="5" t="s">
        <v>141</v>
      </c>
      <c r="R49" s="5" t="s">
        <v>15</v>
      </c>
      <c r="S49" s="5"/>
    </row>
    <row r="50" spans="1:19" x14ac:dyDescent="0.25">
      <c r="A50" s="4">
        <v>49</v>
      </c>
      <c r="B50" s="5" t="s">
        <v>79</v>
      </c>
      <c r="C50" s="5" t="s">
        <v>80</v>
      </c>
      <c r="D50" s="5" t="s">
        <v>142</v>
      </c>
      <c r="E50" s="5" t="s">
        <v>143</v>
      </c>
      <c r="F50" s="5">
        <v>1</v>
      </c>
      <c r="G50" s="5">
        <v>2024</v>
      </c>
      <c r="H50" s="5" t="s">
        <v>12</v>
      </c>
      <c r="I50" s="5">
        <v>1</v>
      </c>
      <c r="J50" s="31">
        <v>71157470</v>
      </c>
      <c r="K50" s="31">
        <v>7827321</v>
      </c>
      <c r="L50" s="5">
        <v>0</v>
      </c>
      <c r="M50" s="5" t="s">
        <v>13</v>
      </c>
      <c r="N50" s="5" t="s">
        <v>132</v>
      </c>
      <c r="O50" s="5" t="s">
        <v>13</v>
      </c>
      <c r="P50" s="5" t="s">
        <v>15</v>
      </c>
      <c r="Q50" s="5" t="s">
        <v>144</v>
      </c>
      <c r="R50" s="5" t="s">
        <v>15</v>
      </c>
      <c r="S50" s="5"/>
    </row>
    <row r="51" spans="1:19" x14ac:dyDescent="0.25">
      <c r="A51" s="4">
        <v>50</v>
      </c>
      <c r="B51" s="5" t="s">
        <v>79</v>
      </c>
      <c r="C51" s="5" t="s">
        <v>80</v>
      </c>
      <c r="D51" s="5" t="s">
        <v>145</v>
      </c>
      <c r="E51" s="5" t="s">
        <v>146</v>
      </c>
      <c r="F51" s="5">
        <v>1</v>
      </c>
      <c r="G51" s="5">
        <v>2024</v>
      </c>
      <c r="H51" s="5" t="s">
        <v>12</v>
      </c>
      <c r="I51" s="5">
        <v>1</v>
      </c>
      <c r="J51" s="31">
        <v>14552367</v>
      </c>
      <c r="K51" s="31">
        <v>1600760</v>
      </c>
      <c r="L51" s="5">
        <v>0</v>
      </c>
      <c r="M51" s="5" t="s">
        <v>13</v>
      </c>
      <c r="N51" s="5" t="s">
        <v>132</v>
      </c>
      <c r="O51" s="5" t="s">
        <v>13</v>
      </c>
      <c r="P51" s="5" t="s">
        <v>15</v>
      </c>
      <c r="Q51" s="5" t="s">
        <v>147</v>
      </c>
      <c r="R51" s="5" t="s">
        <v>15</v>
      </c>
      <c r="S51" s="5"/>
    </row>
    <row r="52" spans="1:19" x14ac:dyDescent="0.25">
      <c r="A52" s="4">
        <v>51</v>
      </c>
      <c r="B52" s="5" t="s">
        <v>79</v>
      </c>
      <c r="C52" s="5" t="s">
        <v>80</v>
      </c>
      <c r="D52" s="5" t="s">
        <v>148</v>
      </c>
      <c r="E52" s="5" t="s">
        <v>146</v>
      </c>
      <c r="F52" s="5">
        <v>1</v>
      </c>
      <c r="G52" s="5">
        <v>2024</v>
      </c>
      <c r="H52" s="5" t="s">
        <v>12</v>
      </c>
      <c r="I52" s="5">
        <v>1</v>
      </c>
      <c r="J52" s="31">
        <v>2928778</v>
      </c>
      <c r="K52" s="31">
        <v>322165</v>
      </c>
      <c r="L52" s="5">
        <v>0</v>
      </c>
      <c r="M52" s="5" t="s">
        <v>13</v>
      </c>
      <c r="N52" s="5" t="s">
        <v>132</v>
      </c>
      <c r="O52" s="5" t="s">
        <v>13</v>
      </c>
      <c r="P52" s="5" t="s">
        <v>15</v>
      </c>
      <c r="Q52" s="5" t="s">
        <v>149</v>
      </c>
      <c r="R52" s="5" t="s">
        <v>15</v>
      </c>
      <c r="S52" s="5"/>
    </row>
    <row r="53" spans="1:19" x14ac:dyDescent="0.25">
      <c r="A53" s="4">
        <v>52</v>
      </c>
      <c r="B53" s="5" t="s">
        <v>79</v>
      </c>
      <c r="C53" s="5" t="s">
        <v>80</v>
      </c>
      <c r="D53" s="5" t="s">
        <v>150</v>
      </c>
      <c r="E53" s="5" t="s">
        <v>76</v>
      </c>
      <c r="F53" s="5">
        <v>1</v>
      </c>
      <c r="G53" s="5">
        <v>2024</v>
      </c>
      <c r="H53" s="5" t="s">
        <v>12</v>
      </c>
      <c r="I53" s="5">
        <v>1</v>
      </c>
      <c r="J53" s="31">
        <v>11677427</v>
      </c>
      <c r="K53" s="31">
        <v>1284516</v>
      </c>
      <c r="L53" s="5">
        <v>0</v>
      </c>
      <c r="M53" s="5" t="s">
        <v>13</v>
      </c>
      <c r="N53" s="5" t="s">
        <v>151</v>
      </c>
      <c r="O53" s="5" t="s">
        <v>13</v>
      </c>
      <c r="P53" s="5" t="s">
        <v>15</v>
      </c>
      <c r="Q53" s="5" t="s">
        <v>152</v>
      </c>
      <c r="R53" s="5" t="s">
        <v>15</v>
      </c>
      <c r="S53" s="5"/>
    </row>
    <row r="54" spans="1:19" x14ac:dyDescent="0.25">
      <c r="A54" s="4">
        <v>53</v>
      </c>
      <c r="B54" s="5" t="s">
        <v>79</v>
      </c>
      <c r="C54" s="5" t="s">
        <v>80</v>
      </c>
      <c r="D54" s="5" t="s">
        <v>153</v>
      </c>
      <c r="E54" s="5" t="s">
        <v>154</v>
      </c>
      <c r="F54" s="5">
        <v>1</v>
      </c>
      <c r="G54" s="5">
        <v>2024</v>
      </c>
      <c r="H54" s="5" t="s">
        <v>12</v>
      </c>
      <c r="I54" s="5">
        <v>1</v>
      </c>
      <c r="J54" s="31">
        <v>1008562</v>
      </c>
      <c r="K54" s="31">
        <v>110941</v>
      </c>
      <c r="L54" s="5">
        <v>0</v>
      </c>
      <c r="M54" s="5" t="s">
        <v>13</v>
      </c>
      <c r="N54" s="5" t="s">
        <v>151</v>
      </c>
      <c r="O54" s="5" t="s">
        <v>13</v>
      </c>
      <c r="P54" s="5" t="s">
        <v>15</v>
      </c>
      <c r="Q54" s="5" t="s">
        <v>155</v>
      </c>
      <c r="R54" s="5" t="s">
        <v>15</v>
      </c>
      <c r="S54" s="5"/>
    </row>
    <row r="55" spans="1:19" x14ac:dyDescent="0.25">
      <c r="A55" s="4">
        <v>54</v>
      </c>
      <c r="B55" s="5" t="s">
        <v>79</v>
      </c>
      <c r="C55" s="5" t="s">
        <v>80</v>
      </c>
      <c r="D55" s="5" t="s">
        <v>156</v>
      </c>
      <c r="E55" s="5" t="s">
        <v>157</v>
      </c>
      <c r="F55" s="5">
        <v>1</v>
      </c>
      <c r="G55" s="5">
        <v>2024</v>
      </c>
      <c r="H55" s="5" t="s">
        <v>12</v>
      </c>
      <c r="I55" s="5">
        <v>1</v>
      </c>
      <c r="J55" s="31">
        <v>4068345</v>
      </c>
      <c r="K55" s="31">
        <v>447518</v>
      </c>
      <c r="L55" s="5">
        <v>0</v>
      </c>
      <c r="M55" s="5" t="s">
        <v>13</v>
      </c>
      <c r="N55" s="5" t="s">
        <v>151</v>
      </c>
      <c r="O55" s="5" t="s">
        <v>13</v>
      </c>
      <c r="P55" s="5" t="s">
        <v>15</v>
      </c>
      <c r="Q55" s="5" t="s">
        <v>158</v>
      </c>
      <c r="R55" s="5" t="s">
        <v>15</v>
      </c>
      <c r="S55" s="5"/>
    </row>
    <row r="56" spans="1:19" x14ac:dyDescent="0.25">
      <c r="A56" s="4">
        <v>55</v>
      </c>
      <c r="B56" s="5" t="s">
        <v>159</v>
      </c>
      <c r="C56" s="5" t="s">
        <v>160</v>
      </c>
      <c r="D56" s="5" t="s">
        <v>161</v>
      </c>
      <c r="E56" s="5" t="s">
        <v>113</v>
      </c>
      <c r="F56" s="5">
        <v>1</v>
      </c>
      <c r="G56" s="5">
        <v>2024</v>
      </c>
      <c r="H56" s="5" t="s">
        <v>12</v>
      </c>
      <c r="I56" s="5">
        <v>1</v>
      </c>
      <c r="J56" s="31">
        <v>5104005</v>
      </c>
      <c r="K56" s="31">
        <v>561441</v>
      </c>
      <c r="L56" s="5">
        <v>0</v>
      </c>
      <c r="M56" s="5" t="s">
        <v>13</v>
      </c>
      <c r="N56" s="5" t="s">
        <v>151</v>
      </c>
      <c r="O56" s="5" t="s">
        <v>13</v>
      </c>
      <c r="P56" s="5" t="s">
        <v>15</v>
      </c>
      <c r="Q56" s="5" t="s">
        <v>162</v>
      </c>
      <c r="R56" s="5" t="s">
        <v>15</v>
      </c>
      <c r="S56" s="5"/>
    </row>
    <row r="57" spans="1:19" x14ac:dyDescent="0.25">
      <c r="A57" s="4">
        <v>56</v>
      </c>
      <c r="B57" s="5" t="s">
        <v>159</v>
      </c>
      <c r="C57" s="5" t="s">
        <v>160</v>
      </c>
      <c r="D57" s="5" t="s">
        <v>163</v>
      </c>
      <c r="E57" s="5" t="s">
        <v>154</v>
      </c>
      <c r="F57" s="5">
        <v>1</v>
      </c>
      <c r="G57" s="5">
        <v>2024</v>
      </c>
      <c r="H57" s="5" t="s">
        <v>12</v>
      </c>
      <c r="I57" s="5">
        <v>1</v>
      </c>
      <c r="J57" s="31">
        <v>14052406</v>
      </c>
      <c r="K57" s="31">
        <v>1545764</v>
      </c>
      <c r="L57" s="5">
        <v>0</v>
      </c>
      <c r="M57" s="5" t="s">
        <v>13</v>
      </c>
      <c r="N57" s="5" t="s">
        <v>151</v>
      </c>
      <c r="O57" s="5" t="s">
        <v>13</v>
      </c>
      <c r="P57" s="5" t="s">
        <v>15</v>
      </c>
      <c r="Q57" s="5" t="s">
        <v>164</v>
      </c>
      <c r="R57" s="5" t="s">
        <v>15</v>
      </c>
      <c r="S57" s="5"/>
    </row>
    <row r="58" spans="1:19" x14ac:dyDescent="0.25">
      <c r="A58" s="4">
        <v>57</v>
      </c>
      <c r="B58" s="5" t="s">
        <v>165</v>
      </c>
      <c r="C58" s="5" t="s">
        <v>166</v>
      </c>
      <c r="D58" s="5" t="s">
        <v>167</v>
      </c>
      <c r="E58" s="5" t="s">
        <v>131</v>
      </c>
      <c r="F58" s="5">
        <v>1</v>
      </c>
      <c r="G58" s="5">
        <v>2024</v>
      </c>
      <c r="H58" s="5" t="s">
        <v>12</v>
      </c>
      <c r="I58" s="5">
        <v>1</v>
      </c>
      <c r="J58" s="31">
        <v>1717703</v>
      </c>
      <c r="K58" s="31">
        <v>188947</v>
      </c>
      <c r="L58" s="5">
        <v>0</v>
      </c>
      <c r="M58" s="5" t="s">
        <v>13</v>
      </c>
      <c r="N58" s="5" t="s">
        <v>151</v>
      </c>
      <c r="O58" s="5" t="s">
        <v>13</v>
      </c>
      <c r="P58" s="5" t="s">
        <v>15</v>
      </c>
      <c r="Q58" s="5" t="s">
        <v>168</v>
      </c>
      <c r="R58" s="5" t="s">
        <v>15</v>
      </c>
      <c r="S58" s="5"/>
    </row>
    <row r="59" spans="1:19" x14ac:dyDescent="0.25">
      <c r="A59" s="4">
        <v>58</v>
      </c>
      <c r="B59" s="5" t="s">
        <v>169</v>
      </c>
      <c r="C59" s="5" t="s">
        <v>170</v>
      </c>
      <c r="D59" s="5" t="s">
        <v>171</v>
      </c>
      <c r="E59" s="5" t="s">
        <v>44</v>
      </c>
      <c r="F59" s="5">
        <v>1</v>
      </c>
      <c r="G59" s="5">
        <v>2024</v>
      </c>
      <c r="H59" s="5" t="s">
        <v>12</v>
      </c>
      <c r="I59" s="5">
        <v>1</v>
      </c>
      <c r="J59" s="31">
        <v>17186568</v>
      </c>
      <c r="K59" s="31">
        <v>1890522</v>
      </c>
      <c r="L59" s="5">
        <v>0</v>
      </c>
      <c r="M59" s="5" t="s">
        <v>13</v>
      </c>
      <c r="N59" s="5" t="s">
        <v>172</v>
      </c>
      <c r="O59" s="5" t="s">
        <v>13</v>
      </c>
      <c r="P59" s="5" t="s">
        <v>15</v>
      </c>
      <c r="Q59" s="5" t="s">
        <v>173</v>
      </c>
      <c r="R59" s="5" t="s">
        <v>15</v>
      </c>
      <c r="S59" s="5"/>
    </row>
    <row r="60" spans="1:19" x14ac:dyDescent="0.25">
      <c r="A60" s="4">
        <v>59</v>
      </c>
      <c r="B60" s="5" t="s">
        <v>8</v>
      </c>
      <c r="C60" s="5" t="s">
        <v>9</v>
      </c>
      <c r="D60" s="5" t="s">
        <v>174</v>
      </c>
      <c r="E60" s="5" t="s">
        <v>113</v>
      </c>
      <c r="F60" s="5">
        <v>1</v>
      </c>
      <c r="G60" s="5">
        <v>2024</v>
      </c>
      <c r="H60" s="5" t="s">
        <v>12</v>
      </c>
      <c r="I60" s="5">
        <v>1</v>
      </c>
      <c r="J60" s="31">
        <v>12562509</v>
      </c>
      <c r="K60" s="31">
        <v>1381875</v>
      </c>
      <c r="L60" s="5">
        <v>0</v>
      </c>
      <c r="M60" s="5" t="s">
        <v>13</v>
      </c>
      <c r="N60" s="5" t="s">
        <v>151</v>
      </c>
      <c r="O60" s="5" t="s">
        <v>13</v>
      </c>
      <c r="P60" s="5" t="s">
        <v>15</v>
      </c>
      <c r="Q60" s="5" t="s">
        <v>175</v>
      </c>
      <c r="R60" s="5" t="s">
        <v>15</v>
      </c>
      <c r="S60" s="5"/>
    </row>
    <row r="61" spans="1:19" x14ac:dyDescent="0.25">
      <c r="A61" s="4">
        <v>60</v>
      </c>
      <c r="B61" s="5" t="s">
        <v>8</v>
      </c>
      <c r="C61" s="5" t="s">
        <v>9</v>
      </c>
      <c r="D61" s="5" t="s">
        <v>176</v>
      </c>
      <c r="E61" s="5" t="s">
        <v>113</v>
      </c>
      <c r="F61" s="5">
        <v>1</v>
      </c>
      <c r="G61" s="5">
        <v>2024</v>
      </c>
      <c r="H61" s="5" t="s">
        <v>12</v>
      </c>
      <c r="I61" s="5">
        <v>1</v>
      </c>
      <c r="J61" s="31">
        <v>7003168</v>
      </c>
      <c r="K61" s="31">
        <v>770348</v>
      </c>
      <c r="L61" s="5">
        <v>0</v>
      </c>
      <c r="M61" s="5" t="s">
        <v>13</v>
      </c>
      <c r="N61" s="5" t="s">
        <v>151</v>
      </c>
      <c r="O61" s="5" t="s">
        <v>13</v>
      </c>
      <c r="P61" s="5" t="s">
        <v>15</v>
      </c>
      <c r="Q61" s="5" t="s">
        <v>177</v>
      </c>
      <c r="R61" s="5" t="s">
        <v>15</v>
      </c>
      <c r="S61" s="5"/>
    </row>
    <row r="62" spans="1:19" x14ac:dyDescent="0.25">
      <c r="A62" s="4">
        <v>61</v>
      </c>
      <c r="B62" s="5" t="s">
        <v>8</v>
      </c>
      <c r="C62" s="5" t="s">
        <v>9</v>
      </c>
      <c r="D62" s="5" t="s">
        <v>178</v>
      </c>
      <c r="E62" s="5" t="s">
        <v>69</v>
      </c>
      <c r="F62" s="5">
        <v>1</v>
      </c>
      <c r="G62" s="5">
        <v>2024</v>
      </c>
      <c r="H62" s="5" t="s">
        <v>12</v>
      </c>
      <c r="I62" s="5">
        <v>1</v>
      </c>
      <c r="J62" s="31">
        <v>5855594</v>
      </c>
      <c r="K62" s="31">
        <v>644115</v>
      </c>
      <c r="L62" s="5">
        <v>0</v>
      </c>
      <c r="M62" s="5" t="s">
        <v>13</v>
      </c>
      <c r="N62" s="5" t="s">
        <v>151</v>
      </c>
      <c r="O62" s="5" t="s">
        <v>13</v>
      </c>
      <c r="P62" s="5" t="s">
        <v>15</v>
      </c>
      <c r="Q62" s="5" t="s">
        <v>179</v>
      </c>
      <c r="R62" s="5" t="s">
        <v>15</v>
      </c>
      <c r="S62" s="5"/>
    </row>
    <row r="63" spans="1:19" x14ac:dyDescent="0.25">
      <c r="A63" s="4">
        <v>62</v>
      </c>
      <c r="B63" s="5" t="s">
        <v>8</v>
      </c>
      <c r="C63" s="5" t="s">
        <v>9</v>
      </c>
      <c r="D63" s="5" t="s">
        <v>180</v>
      </c>
      <c r="E63" s="5" t="s">
        <v>123</v>
      </c>
      <c r="F63" s="5">
        <v>1</v>
      </c>
      <c r="G63" s="5">
        <v>2024</v>
      </c>
      <c r="H63" s="5" t="s">
        <v>12</v>
      </c>
      <c r="I63" s="5">
        <v>1</v>
      </c>
      <c r="J63" s="31">
        <v>1415371</v>
      </c>
      <c r="K63" s="31">
        <v>155690</v>
      </c>
      <c r="L63" s="5">
        <v>0</v>
      </c>
      <c r="M63" s="5" t="s">
        <v>13</v>
      </c>
      <c r="N63" s="5" t="s">
        <v>151</v>
      </c>
      <c r="O63" s="5" t="s">
        <v>13</v>
      </c>
      <c r="P63" s="5" t="s">
        <v>15</v>
      </c>
      <c r="Q63" s="5" t="s">
        <v>181</v>
      </c>
      <c r="R63" s="5" t="s">
        <v>15</v>
      </c>
      <c r="S63" s="5"/>
    </row>
    <row r="64" spans="1:19" x14ac:dyDescent="0.25">
      <c r="A64" s="4">
        <v>63</v>
      </c>
      <c r="B64" s="5" t="s">
        <v>8</v>
      </c>
      <c r="C64" s="5" t="s">
        <v>9</v>
      </c>
      <c r="D64" s="5" t="s">
        <v>182</v>
      </c>
      <c r="E64" s="5" t="s">
        <v>126</v>
      </c>
      <c r="F64" s="5">
        <v>1</v>
      </c>
      <c r="G64" s="5">
        <v>2024</v>
      </c>
      <c r="H64" s="5" t="s">
        <v>12</v>
      </c>
      <c r="I64" s="5">
        <v>1</v>
      </c>
      <c r="J64" s="31">
        <v>17869029</v>
      </c>
      <c r="K64" s="31">
        <v>1965593</v>
      </c>
      <c r="L64" s="5">
        <v>0</v>
      </c>
      <c r="M64" s="5" t="s">
        <v>13</v>
      </c>
      <c r="N64" s="5" t="s">
        <v>183</v>
      </c>
      <c r="O64" s="5" t="s">
        <v>13</v>
      </c>
      <c r="P64" s="5" t="s">
        <v>15</v>
      </c>
      <c r="Q64" s="5" t="s">
        <v>184</v>
      </c>
      <c r="R64" s="5" t="s">
        <v>15</v>
      </c>
      <c r="S64" s="5"/>
    </row>
    <row r="65" spans="1:19" x14ac:dyDescent="0.25">
      <c r="A65" s="4">
        <v>64</v>
      </c>
      <c r="B65" s="5" t="s">
        <v>8</v>
      </c>
      <c r="C65" s="5" t="s">
        <v>9</v>
      </c>
      <c r="D65" s="5" t="s">
        <v>185</v>
      </c>
      <c r="E65" s="5" t="s">
        <v>126</v>
      </c>
      <c r="F65" s="5">
        <v>1</v>
      </c>
      <c r="G65" s="5">
        <v>2024</v>
      </c>
      <c r="H65" s="5" t="s">
        <v>12</v>
      </c>
      <c r="I65" s="5">
        <v>1</v>
      </c>
      <c r="J65" s="31">
        <v>4577117</v>
      </c>
      <c r="K65" s="31">
        <v>503482</v>
      </c>
      <c r="L65" s="5">
        <v>0</v>
      </c>
      <c r="M65" s="5" t="s">
        <v>13</v>
      </c>
      <c r="N65" s="5" t="s">
        <v>183</v>
      </c>
      <c r="O65" s="5" t="s">
        <v>13</v>
      </c>
      <c r="P65" s="5" t="s">
        <v>15</v>
      </c>
      <c r="Q65" s="5" t="s">
        <v>186</v>
      </c>
      <c r="R65" s="5" t="s">
        <v>15</v>
      </c>
      <c r="S65" s="5"/>
    </row>
    <row r="66" spans="1:19" x14ac:dyDescent="0.25">
      <c r="A66" s="4">
        <v>65</v>
      </c>
      <c r="B66" s="5" t="s">
        <v>8</v>
      </c>
      <c r="C66" s="5" t="s">
        <v>9</v>
      </c>
      <c r="D66" s="5" t="s">
        <v>187</v>
      </c>
      <c r="E66" s="5" t="s">
        <v>131</v>
      </c>
      <c r="F66" s="5">
        <v>1</v>
      </c>
      <c r="G66" s="5">
        <v>2024</v>
      </c>
      <c r="H66" s="5" t="s">
        <v>12</v>
      </c>
      <c r="I66" s="5">
        <v>1</v>
      </c>
      <c r="J66" s="31">
        <v>6430729</v>
      </c>
      <c r="K66" s="31">
        <v>707380</v>
      </c>
      <c r="L66" s="5">
        <v>0</v>
      </c>
      <c r="M66" s="5" t="s">
        <v>13</v>
      </c>
      <c r="N66" s="5" t="s">
        <v>183</v>
      </c>
      <c r="O66" s="5" t="s">
        <v>13</v>
      </c>
      <c r="P66" s="5" t="s">
        <v>15</v>
      </c>
      <c r="Q66" s="5" t="s">
        <v>188</v>
      </c>
      <c r="R66" s="5" t="s">
        <v>15</v>
      </c>
      <c r="S66" s="5"/>
    </row>
    <row r="67" spans="1:19" x14ac:dyDescent="0.25">
      <c r="A67" s="4">
        <v>66</v>
      </c>
      <c r="B67" s="5" t="s">
        <v>8</v>
      </c>
      <c r="C67" s="5" t="s">
        <v>9</v>
      </c>
      <c r="D67" s="5" t="s">
        <v>189</v>
      </c>
      <c r="E67" s="5" t="s">
        <v>140</v>
      </c>
      <c r="F67" s="5">
        <v>1</v>
      </c>
      <c r="G67" s="5">
        <v>2024</v>
      </c>
      <c r="H67" s="5" t="s">
        <v>12</v>
      </c>
      <c r="I67" s="5">
        <v>1</v>
      </c>
      <c r="J67" s="31">
        <v>7579202</v>
      </c>
      <c r="K67" s="31">
        <v>833712</v>
      </c>
      <c r="L67" s="5">
        <v>0</v>
      </c>
      <c r="M67" s="5" t="s">
        <v>13</v>
      </c>
      <c r="N67" s="5" t="s">
        <v>183</v>
      </c>
      <c r="O67" s="5" t="s">
        <v>13</v>
      </c>
      <c r="P67" s="5" t="s">
        <v>15</v>
      </c>
      <c r="Q67" s="5" t="s">
        <v>190</v>
      </c>
      <c r="R67" s="5" t="s">
        <v>15</v>
      </c>
      <c r="S67" s="5"/>
    </row>
    <row r="68" spans="1:19" x14ac:dyDescent="0.25">
      <c r="A68" s="4">
        <v>67</v>
      </c>
      <c r="B68" s="5" t="s">
        <v>8</v>
      </c>
      <c r="C68" s="5" t="s">
        <v>9</v>
      </c>
      <c r="D68" s="5" t="s">
        <v>191</v>
      </c>
      <c r="E68" s="5" t="s">
        <v>143</v>
      </c>
      <c r="F68" s="5">
        <v>1</v>
      </c>
      <c r="G68" s="5">
        <v>2024</v>
      </c>
      <c r="H68" s="5" t="s">
        <v>12</v>
      </c>
      <c r="I68" s="5">
        <v>1</v>
      </c>
      <c r="J68" s="31">
        <v>1035243</v>
      </c>
      <c r="K68" s="31">
        <v>113876</v>
      </c>
      <c r="L68" s="5">
        <v>0</v>
      </c>
      <c r="M68" s="5" t="s">
        <v>13</v>
      </c>
      <c r="N68" s="5" t="s">
        <v>183</v>
      </c>
      <c r="O68" s="5" t="s">
        <v>13</v>
      </c>
      <c r="P68" s="5" t="s">
        <v>15</v>
      </c>
      <c r="Q68" s="5" t="s">
        <v>192</v>
      </c>
      <c r="R68" s="5" t="s">
        <v>15</v>
      </c>
      <c r="S68" s="5"/>
    </row>
    <row r="69" spans="1:19" x14ac:dyDescent="0.25">
      <c r="A69" s="4">
        <v>68</v>
      </c>
      <c r="B69" s="5" t="s">
        <v>8</v>
      </c>
      <c r="C69" s="5" t="s">
        <v>9</v>
      </c>
      <c r="D69" s="5" t="s">
        <v>193</v>
      </c>
      <c r="E69" s="5" t="s">
        <v>154</v>
      </c>
      <c r="F69" s="5">
        <v>1</v>
      </c>
      <c r="G69" s="5">
        <v>2024</v>
      </c>
      <c r="H69" s="5" t="s">
        <v>12</v>
      </c>
      <c r="I69" s="5">
        <v>1</v>
      </c>
      <c r="J69" s="31">
        <v>9617337</v>
      </c>
      <c r="K69" s="31">
        <v>1057907</v>
      </c>
      <c r="L69" s="5">
        <v>0</v>
      </c>
      <c r="M69" s="5" t="s">
        <v>13</v>
      </c>
      <c r="N69" s="5" t="s">
        <v>183</v>
      </c>
      <c r="O69" s="5" t="s">
        <v>13</v>
      </c>
      <c r="P69" s="5" t="s">
        <v>15</v>
      </c>
      <c r="Q69" s="5" t="s">
        <v>194</v>
      </c>
      <c r="R69" s="5" t="s">
        <v>15</v>
      </c>
      <c r="S69" s="5"/>
    </row>
    <row r="70" spans="1:19" x14ac:dyDescent="0.25">
      <c r="A70" s="4">
        <v>69</v>
      </c>
      <c r="B70" s="5" t="s">
        <v>8</v>
      </c>
      <c r="C70" s="5" t="s">
        <v>9</v>
      </c>
      <c r="D70" s="5" t="s">
        <v>195</v>
      </c>
      <c r="E70" s="5" t="s">
        <v>196</v>
      </c>
      <c r="F70" s="5">
        <v>1</v>
      </c>
      <c r="G70" s="5">
        <v>2024</v>
      </c>
      <c r="H70" s="5" t="s">
        <v>12</v>
      </c>
      <c r="I70" s="5">
        <v>1</v>
      </c>
      <c r="J70" s="31">
        <v>8782043</v>
      </c>
      <c r="K70" s="31">
        <v>966024</v>
      </c>
      <c r="L70" s="5">
        <v>0</v>
      </c>
      <c r="M70" s="5" t="s">
        <v>13</v>
      </c>
      <c r="N70" s="5" t="s">
        <v>183</v>
      </c>
      <c r="O70" s="5" t="s">
        <v>13</v>
      </c>
      <c r="P70" s="5" t="s">
        <v>15</v>
      </c>
      <c r="Q70" s="5" t="s">
        <v>197</v>
      </c>
      <c r="R70" s="5" t="s">
        <v>15</v>
      </c>
      <c r="S70" s="5"/>
    </row>
    <row r="71" spans="1:19" x14ac:dyDescent="0.25">
      <c r="A71" s="4">
        <v>70</v>
      </c>
      <c r="B71" s="5" t="s">
        <v>8</v>
      </c>
      <c r="C71" s="5" t="s">
        <v>9</v>
      </c>
      <c r="D71" s="5" t="s">
        <v>198</v>
      </c>
      <c r="E71" s="5" t="s">
        <v>199</v>
      </c>
      <c r="F71" s="5">
        <v>1</v>
      </c>
      <c r="G71" s="5">
        <v>2024</v>
      </c>
      <c r="H71" s="5" t="s">
        <v>12</v>
      </c>
      <c r="I71" s="5">
        <v>1</v>
      </c>
      <c r="J71" s="31">
        <v>8488036</v>
      </c>
      <c r="K71" s="31">
        <v>933683</v>
      </c>
      <c r="L71" s="5">
        <v>0</v>
      </c>
      <c r="M71" s="5" t="s">
        <v>13</v>
      </c>
      <c r="N71" s="5" t="s">
        <v>183</v>
      </c>
      <c r="O71" s="5" t="s">
        <v>13</v>
      </c>
      <c r="P71" s="5" t="s">
        <v>15</v>
      </c>
      <c r="Q71" s="5" t="s">
        <v>200</v>
      </c>
      <c r="R71" s="5" t="s">
        <v>15</v>
      </c>
      <c r="S71" s="5"/>
    </row>
    <row r="72" spans="1:19" x14ac:dyDescent="0.25">
      <c r="A72" s="4">
        <v>71</v>
      </c>
      <c r="B72" s="5" t="s">
        <v>201</v>
      </c>
      <c r="C72" s="5" t="s">
        <v>202</v>
      </c>
      <c r="D72" s="5" t="s">
        <v>203</v>
      </c>
      <c r="E72" s="5" t="s">
        <v>11</v>
      </c>
      <c r="F72" s="5">
        <v>1</v>
      </c>
      <c r="G72" s="5">
        <v>2024</v>
      </c>
      <c r="H72" s="5" t="s">
        <v>12</v>
      </c>
      <c r="I72" s="5">
        <v>1</v>
      </c>
      <c r="J72" s="31">
        <v>10544144</v>
      </c>
      <c r="K72" s="31">
        <v>1159855</v>
      </c>
      <c r="L72" s="5">
        <v>0</v>
      </c>
      <c r="M72" s="5" t="s">
        <v>13</v>
      </c>
      <c r="N72" s="5" t="s">
        <v>204</v>
      </c>
      <c r="O72" s="5" t="s">
        <v>13</v>
      </c>
      <c r="P72" s="5" t="s">
        <v>15</v>
      </c>
      <c r="Q72" s="5" t="s">
        <v>205</v>
      </c>
      <c r="R72" s="5" t="s">
        <v>15</v>
      </c>
      <c r="S72" s="5"/>
    </row>
    <row r="73" spans="1:19" x14ac:dyDescent="0.25">
      <c r="A73" s="4">
        <v>72</v>
      </c>
      <c r="B73" s="5" t="s">
        <v>201</v>
      </c>
      <c r="C73" s="5" t="s">
        <v>202</v>
      </c>
      <c r="D73" s="5" t="s">
        <v>206</v>
      </c>
      <c r="E73" s="5" t="s">
        <v>62</v>
      </c>
      <c r="F73" s="5">
        <v>1</v>
      </c>
      <c r="G73" s="5">
        <v>2024</v>
      </c>
      <c r="H73" s="5" t="s">
        <v>12</v>
      </c>
      <c r="I73" s="5">
        <v>1</v>
      </c>
      <c r="J73" s="31">
        <v>6650000</v>
      </c>
      <c r="K73" s="31">
        <v>731500</v>
      </c>
      <c r="L73" s="5">
        <v>0</v>
      </c>
      <c r="M73" s="5" t="s">
        <v>13</v>
      </c>
      <c r="N73" s="5" t="s">
        <v>207</v>
      </c>
      <c r="O73" s="5" t="s">
        <v>13</v>
      </c>
      <c r="P73" s="5" t="s">
        <v>15</v>
      </c>
      <c r="Q73" s="5" t="s">
        <v>208</v>
      </c>
      <c r="R73" s="5" t="s">
        <v>15</v>
      </c>
      <c r="S73" s="5"/>
    </row>
    <row r="74" spans="1:19" x14ac:dyDescent="0.25">
      <c r="A74" s="4">
        <v>73</v>
      </c>
      <c r="B74" s="5" t="s">
        <v>201</v>
      </c>
      <c r="C74" s="5" t="s">
        <v>202</v>
      </c>
      <c r="D74" s="5" t="s">
        <v>209</v>
      </c>
      <c r="E74" s="5" t="s">
        <v>113</v>
      </c>
      <c r="F74" s="5">
        <v>1</v>
      </c>
      <c r="G74" s="5">
        <v>2024</v>
      </c>
      <c r="H74" s="5" t="s">
        <v>12</v>
      </c>
      <c r="I74" s="5">
        <v>1</v>
      </c>
      <c r="J74" s="31">
        <v>6650000</v>
      </c>
      <c r="K74" s="31">
        <v>731500</v>
      </c>
      <c r="L74" s="5">
        <v>0</v>
      </c>
      <c r="M74" s="5" t="s">
        <v>13</v>
      </c>
      <c r="N74" s="5" t="s">
        <v>207</v>
      </c>
      <c r="O74" s="5" t="s">
        <v>13</v>
      </c>
      <c r="P74" s="5" t="s">
        <v>15</v>
      </c>
      <c r="Q74" s="5" t="s">
        <v>210</v>
      </c>
      <c r="R74" s="5" t="s">
        <v>15</v>
      </c>
      <c r="S74" s="5"/>
    </row>
    <row r="75" spans="1:19" x14ac:dyDescent="0.25">
      <c r="A75" s="4">
        <v>74</v>
      </c>
      <c r="B75" s="5" t="s">
        <v>201</v>
      </c>
      <c r="C75" s="5" t="s">
        <v>202</v>
      </c>
      <c r="D75" s="5" t="s">
        <v>211</v>
      </c>
      <c r="E75" s="5" t="s">
        <v>154</v>
      </c>
      <c r="F75" s="5">
        <v>1</v>
      </c>
      <c r="G75" s="5">
        <v>2024</v>
      </c>
      <c r="H75" s="5" t="s">
        <v>12</v>
      </c>
      <c r="I75" s="5">
        <v>1</v>
      </c>
      <c r="J75" s="31">
        <v>7189189</v>
      </c>
      <c r="K75" s="31">
        <v>790810</v>
      </c>
      <c r="L75" s="5">
        <v>0</v>
      </c>
      <c r="M75" s="5" t="s">
        <v>13</v>
      </c>
      <c r="N75" s="5" t="s">
        <v>183</v>
      </c>
      <c r="O75" s="5" t="s">
        <v>13</v>
      </c>
      <c r="P75" s="5" t="s">
        <v>15</v>
      </c>
      <c r="Q75" s="5" t="s">
        <v>212</v>
      </c>
      <c r="R75" s="5" t="s">
        <v>15</v>
      </c>
      <c r="S75" s="5"/>
    </row>
    <row r="76" spans="1:19" x14ac:dyDescent="0.25">
      <c r="B76" s="5"/>
      <c r="C76" s="5"/>
      <c r="D76" s="5"/>
      <c r="E76" s="5"/>
      <c r="F76" s="5"/>
      <c r="G76" s="5"/>
      <c r="H76" s="5"/>
      <c r="I76" s="5"/>
      <c r="J76" s="32">
        <f>SUM(J2:J75)</f>
        <v>1094495793</v>
      </c>
      <c r="K76" s="32">
        <f>SUM(K2:K75)</f>
        <v>120394505</v>
      </c>
      <c r="L76" s="5"/>
      <c r="M76" s="5"/>
      <c r="N76" s="5"/>
      <c r="O76" s="5"/>
      <c r="P76" s="5"/>
      <c r="Q76" s="5"/>
      <c r="R76" s="5"/>
      <c r="S76" s="5"/>
    </row>
    <row r="77" spans="1:19" x14ac:dyDescent="0.25">
      <c r="B77" s="5"/>
      <c r="C77" s="5"/>
      <c r="D77" s="5"/>
      <c r="E77" s="5"/>
      <c r="F77" s="5"/>
      <c r="G77" s="5"/>
      <c r="H77" s="5"/>
      <c r="I77" s="5"/>
      <c r="J77" s="31"/>
      <c r="K77" s="31"/>
      <c r="L77" s="5"/>
      <c r="M77" s="5"/>
      <c r="N77" s="5"/>
      <c r="O77" s="5"/>
      <c r="P77" s="5"/>
      <c r="Q77" s="5"/>
      <c r="R77" s="5"/>
      <c r="S77" s="5"/>
    </row>
    <row r="78" spans="1:19" x14ac:dyDescent="0.25">
      <c r="I78" s="7"/>
      <c r="J78" s="33" t="s">
        <v>1</v>
      </c>
      <c r="K78" s="33" t="s">
        <v>2</v>
      </c>
    </row>
    <row r="79" spans="1:19" x14ac:dyDescent="0.25">
      <c r="I79" s="8" t="s">
        <v>3</v>
      </c>
      <c r="J79" s="34">
        <f>J234</f>
        <v>1338091272.0720718</v>
      </c>
      <c r="K79" s="34">
        <f>K234</f>
        <v>147190039.92792785</v>
      </c>
    </row>
    <row r="80" spans="1:19" ht="15.75" thickBot="1" x14ac:dyDescent="0.3">
      <c r="I80" s="8" t="s">
        <v>0</v>
      </c>
      <c r="J80" s="34">
        <f>J76</f>
        <v>1094495793</v>
      </c>
      <c r="K80" s="34">
        <f>K76</f>
        <v>120394505</v>
      </c>
    </row>
    <row r="81" spans="1:19" x14ac:dyDescent="0.25">
      <c r="I81" s="7"/>
      <c r="J81" s="35">
        <f>J79-J80</f>
        <v>243595479.07207179</v>
      </c>
      <c r="K81" s="35">
        <f>K79-K80</f>
        <v>26795534.927927852</v>
      </c>
    </row>
    <row r="83" spans="1:19" s="2" customFormat="1" x14ac:dyDescent="0.25">
      <c r="A83" s="1" t="s">
        <v>3</v>
      </c>
      <c r="J83" s="3" t="s">
        <v>1</v>
      </c>
      <c r="K83" s="3" t="s">
        <v>2</v>
      </c>
      <c r="L83" s="2" t="s">
        <v>4</v>
      </c>
      <c r="Q83" s="3"/>
    </row>
    <row r="84" spans="1:19" x14ac:dyDescent="0.25">
      <c r="A84" s="9">
        <v>1</v>
      </c>
      <c r="B84" s="24" t="s">
        <v>213</v>
      </c>
      <c r="C84" s="21" t="s">
        <v>214</v>
      </c>
      <c r="D84" s="7" t="s">
        <v>215</v>
      </c>
      <c r="E84" s="7" t="s">
        <v>216</v>
      </c>
      <c r="F84" s="7" t="s">
        <v>217</v>
      </c>
      <c r="G84" s="14" t="s">
        <v>218</v>
      </c>
      <c r="H84" s="30"/>
      <c r="I84" s="20">
        <v>45293</v>
      </c>
      <c r="J84" s="36">
        <f>L84/1.11</f>
        <v>18068513.513513513</v>
      </c>
      <c r="K84" s="36">
        <f>J84*11%</f>
        <v>1987536.4864864864</v>
      </c>
      <c r="L84" s="21">
        <v>20056050</v>
      </c>
      <c r="N84" s="15" t="s">
        <v>5</v>
      </c>
      <c r="Q84" s="6">
        <f>SUM(L84:L233)</f>
        <v>1485281312</v>
      </c>
    </row>
    <row r="85" spans="1:19" x14ac:dyDescent="0.25">
      <c r="A85" s="9">
        <v>2</v>
      </c>
      <c r="B85" s="24" t="s">
        <v>219</v>
      </c>
      <c r="C85" s="14" t="s">
        <v>220</v>
      </c>
      <c r="D85" s="7" t="s">
        <v>221</v>
      </c>
      <c r="E85" s="7" t="s">
        <v>222</v>
      </c>
      <c r="F85" s="7" t="s">
        <v>223</v>
      </c>
      <c r="G85" s="14" t="s">
        <v>224</v>
      </c>
      <c r="H85" s="30"/>
      <c r="I85" s="20">
        <v>45301</v>
      </c>
      <c r="J85" s="36">
        <f>L85/1.11</f>
        <v>403783.78378378373</v>
      </c>
      <c r="K85" s="36">
        <f>J85*11%</f>
        <v>44416.216216216213</v>
      </c>
      <c r="L85" s="21">
        <v>448200</v>
      </c>
      <c r="N85" s="15" t="s">
        <v>1</v>
      </c>
      <c r="Q85" s="6">
        <f>SUM(J84:J233)</f>
        <v>1338091272.0720718</v>
      </c>
    </row>
    <row r="86" spans="1:19" x14ac:dyDescent="0.25">
      <c r="A86" s="9">
        <v>3</v>
      </c>
      <c r="B86" s="24" t="s">
        <v>225</v>
      </c>
      <c r="C86" s="21" t="s">
        <v>226</v>
      </c>
      <c r="D86" s="7" t="s">
        <v>227</v>
      </c>
      <c r="E86" s="7" t="s">
        <v>228</v>
      </c>
      <c r="F86" s="7" t="s">
        <v>217</v>
      </c>
      <c r="G86" s="14" t="s">
        <v>229</v>
      </c>
      <c r="H86" s="30"/>
      <c r="I86" s="20">
        <v>45294</v>
      </c>
      <c r="J86" s="36">
        <f t="shared" ref="J86:J149" si="0">L86/1.11</f>
        <v>2854054.054054054</v>
      </c>
      <c r="K86" s="36">
        <f t="shared" ref="K86:K149" si="1">J86*11%</f>
        <v>313945.94594594592</v>
      </c>
      <c r="L86" s="21">
        <v>3168000</v>
      </c>
      <c r="N86" s="15" t="s">
        <v>2</v>
      </c>
      <c r="Q86" s="6">
        <f>SUM(K84:K233)</f>
        <v>147190039.92792785</v>
      </c>
    </row>
    <row r="87" spans="1:19" x14ac:dyDescent="0.25">
      <c r="A87" s="9">
        <v>4</v>
      </c>
      <c r="B87" s="24" t="s">
        <v>230</v>
      </c>
      <c r="C87" s="21" t="s">
        <v>231</v>
      </c>
      <c r="D87" s="7" t="s">
        <v>232</v>
      </c>
      <c r="E87" s="7" t="s">
        <v>233</v>
      </c>
      <c r="F87" s="7" t="s">
        <v>234</v>
      </c>
      <c r="G87" s="14" t="s">
        <v>235</v>
      </c>
      <c r="H87" s="30"/>
      <c r="I87" s="20">
        <v>45294</v>
      </c>
      <c r="J87" s="36">
        <f t="shared" si="0"/>
        <v>475675.67567567562</v>
      </c>
      <c r="K87" s="36">
        <f t="shared" si="1"/>
        <v>52324.32432432432</v>
      </c>
      <c r="L87" s="21">
        <v>528000</v>
      </c>
      <c r="N87" s="15"/>
    </row>
    <row r="88" spans="1:19" x14ac:dyDescent="0.25">
      <c r="A88" s="9">
        <v>5</v>
      </c>
      <c r="B88" s="24" t="s">
        <v>236</v>
      </c>
      <c r="C88" s="21" t="s">
        <v>237</v>
      </c>
      <c r="D88" s="7" t="s">
        <v>232</v>
      </c>
      <c r="E88" s="7" t="s">
        <v>233</v>
      </c>
      <c r="F88" s="7" t="s">
        <v>234</v>
      </c>
      <c r="G88" s="14" t="s">
        <v>238</v>
      </c>
      <c r="H88" s="30"/>
      <c r="I88" s="20">
        <v>45294</v>
      </c>
      <c r="J88" s="36">
        <f t="shared" si="0"/>
        <v>478378.37837837834</v>
      </c>
      <c r="K88" s="36">
        <f t="shared" si="1"/>
        <v>52621.62162162162</v>
      </c>
      <c r="L88" s="21">
        <v>531000</v>
      </c>
      <c r="N88" s="15" t="s">
        <v>6</v>
      </c>
      <c r="Q88" s="6">
        <f>SUM(L84:L136)</f>
        <v>605973753</v>
      </c>
    </row>
    <row r="89" spans="1:19" x14ac:dyDescent="0.25">
      <c r="A89" s="9">
        <v>6</v>
      </c>
      <c r="B89" s="24" t="s">
        <v>239</v>
      </c>
      <c r="C89" s="21" t="s">
        <v>240</v>
      </c>
      <c r="D89" s="7" t="s">
        <v>241</v>
      </c>
      <c r="E89" s="22" t="s">
        <v>242</v>
      </c>
      <c r="F89" s="7" t="s">
        <v>243</v>
      </c>
      <c r="G89" s="14" t="s">
        <v>244</v>
      </c>
      <c r="H89" s="30"/>
      <c r="I89" s="20">
        <v>45295</v>
      </c>
      <c r="J89" s="36">
        <f t="shared" si="0"/>
        <v>8917448.6486486476</v>
      </c>
      <c r="K89" s="36">
        <f t="shared" si="1"/>
        <v>980919.35135135124</v>
      </c>
      <c r="L89" s="21">
        <v>9898368</v>
      </c>
      <c r="N89" s="15" t="s">
        <v>1</v>
      </c>
      <c r="Q89" s="6">
        <f>SUM(J84:J136)</f>
        <v>545922300</v>
      </c>
    </row>
    <row r="90" spans="1:19" x14ac:dyDescent="0.25">
      <c r="A90" s="9">
        <v>7</v>
      </c>
      <c r="B90" s="24" t="s">
        <v>245</v>
      </c>
      <c r="C90" s="21" t="s">
        <v>246</v>
      </c>
      <c r="D90" s="7" t="s">
        <v>247</v>
      </c>
      <c r="E90" s="7" t="s">
        <v>248</v>
      </c>
      <c r="F90" s="7" t="s">
        <v>249</v>
      </c>
      <c r="G90" s="14" t="s">
        <v>250</v>
      </c>
      <c r="H90" s="30"/>
      <c r="I90" s="20">
        <v>45295</v>
      </c>
      <c r="J90" s="36">
        <f t="shared" si="0"/>
        <v>5352389.1891891891</v>
      </c>
      <c r="K90" s="36">
        <f t="shared" si="1"/>
        <v>588762.81081081077</v>
      </c>
      <c r="L90" s="21">
        <v>5941152</v>
      </c>
      <c r="N90" s="15" t="s">
        <v>2</v>
      </c>
      <c r="Q90" s="6">
        <f>SUM(K84:K136)</f>
        <v>60051452.999999978</v>
      </c>
    </row>
    <row r="91" spans="1:19" x14ac:dyDescent="0.25">
      <c r="A91" s="9">
        <v>8</v>
      </c>
      <c r="B91" s="24" t="s">
        <v>251</v>
      </c>
      <c r="C91" s="21" t="s">
        <v>252</v>
      </c>
      <c r="D91" s="7" t="s">
        <v>215</v>
      </c>
      <c r="E91" s="7" t="s">
        <v>216</v>
      </c>
      <c r="F91" s="7" t="s">
        <v>217</v>
      </c>
      <c r="G91" s="14" t="s">
        <v>253</v>
      </c>
      <c r="H91" s="30"/>
      <c r="I91" s="20">
        <v>45296</v>
      </c>
      <c r="J91" s="36">
        <f t="shared" si="0"/>
        <v>2440540.5405405401</v>
      </c>
      <c r="K91" s="36">
        <f t="shared" si="1"/>
        <v>268459.45945945941</v>
      </c>
      <c r="L91" s="21">
        <v>2709000</v>
      </c>
      <c r="N91" s="15"/>
    </row>
    <row r="92" spans="1:19" x14ac:dyDescent="0.25">
      <c r="A92" s="9">
        <v>9</v>
      </c>
      <c r="B92" s="24" t="s">
        <v>254</v>
      </c>
      <c r="C92" s="21" t="s">
        <v>255</v>
      </c>
      <c r="D92" s="7" t="s">
        <v>215</v>
      </c>
      <c r="E92" s="7" t="s">
        <v>216</v>
      </c>
      <c r="F92" s="7" t="s">
        <v>217</v>
      </c>
      <c r="G92" s="14" t="s">
        <v>256</v>
      </c>
      <c r="H92" s="30"/>
      <c r="I92" s="20">
        <v>45297</v>
      </c>
      <c r="J92" s="36">
        <f t="shared" si="0"/>
        <v>73044369.369369358</v>
      </c>
      <c r="K92" s="36">
        <f t="shared" si="1"/>
        <v>8034880.6306306291</v>
      </c>
      <c r="L92" s="21">
        <v>81079250</v>
      </c>
      <c r="N92" s="15" t="s">
        <v>7</v>
      </c>
      <c r="Q92" s="6">
        <f>SUM(L137:L233)</f>
        <v>879307559</v>
      </c>
    </row>
    <row r="93" spans="1:19" x14ac:dyDescent="0.25">
      <c r="A93" s="9">
        <v>10</v>
      </c>
      <c r="B93" s="24" t="s">
        <v>257</v>
      </c>
      <c r="C93" s="21" t="s">
        <v>258</v>
      </c>
      <c r="D93" s="7" t="s">
        <v>215</v>
      </c>
      <c r="E93" s="7" t="s">
        <v>216</v>
      </c>
      <c r="F93" s="7" t="s">
        <v>217</v>
      </c>
      <c r="G93" s="14" t="s">
        <v>259</v>
      </c>
      <c r="H93" s="30"/>
      <c r="I93" s="20">
        <v>45297</v>
      </c>
      <c r="J93" s="36">
        <f t="shared" si="0"/>
        <v>72905315.315315306</v>
      </c>
      <c r="K93" s="36">
        <f t="shared" si="1"/>
        <v>8019584.6846846836</v>
      </c>
      <c r="L93" s="21">
        <v>80924900</v>
      </c>
      <c r="N93" s="15" t="s">
        <v>1</v>
      </c>
      <c r="Q93" s="6">
        <f>SUM(J137:J233)</f>
        <v>792168972.07207203</v>
      </c>
      <c r="S93" s="6"/>
    </row>
    <row r="94" spans="1:19" x14ac:dyDescent="0.25">
      <c r="A94" s="9">
        <v>11</v>
      </c>
      <c r="B94" s="24" t="s">
        <v>260</v>
      </c>
      <c r="C94" s="21" t="s">
        <v>261</v>
      </c>
      <c r="D94" s="7" t="s">
        <v>262</v>
      </c>
      <c r="E94" s="7" t="s">
        <v>263</v>
      </c>
      <c r="F94" s="7" t="s">
        <v>264</v>
      </c>
      <c r="G94" s="14" t="s">
        <v>265</v>
      </c>
      <c r="H94" s="30"/>
      <c r="I94" s="20">
        <v>45297</v>
      </c>
      <c r="J94" s="36">
        <f t="shared" si="0"/>
        <v>4427027.0270270268</v>
      </c>
      <c r="K94" s="36">
        <f t="shared" si="1"/>
        <v>486972.97297297296</v>
      </c>
      <c r="L94" s="21">
        <v>4914000</v>
      </c>
      <c r="N94" s="15" t="s">
        <v>2</v>
      </c>
      <c r="Q94" s="6">
        <f>SUM(K137:K233)</f>
        <v>87138586.927927941</v>
      </c>
      <c r="S94" s="6"/>
    </row>
    <row r="95" spans="1:19" x14ac:dyDescent="0.25">
      <c r="A95" s="9">
        <v>12</v>
      </c>
      <c r="B95" s="24" t="s">
        <v>266</v>
      </c>
      <c r="C95" s="21" t="s">
        <v>267</v>
      </c>
      <c r="D95" s="7" t="s">
        <v>268</v>
      </c>
      <c r="E95" s="7" t="s">
        <v>269</v>
      </c>
      <c r="F95" s="7" t="s">
        <v>243</v>
      </c>
      <c r="G95" s="14" t="s">
        <v>270</v>
      </c>
      <c r="H95" s="30"/>
      <c r="I95" s="20">
        <v>45297</v>
      </c>
      <c r="J95" s="36">
        <f t="shared" si="0"/>
        <v>860270.27027027018</v>
      </c>
      <c r="K95" s="36">
        <f t="shared" si="1"/>
        <v>94629.729729729719</v>
      </c>
      <c r="L95" s="21">
        <v>954900</v>
      </c>
    </row>
    <row r="96" spans="1:19" x14ac:dyDescent="0.25">
      <c r="A96" s="9">
        <v>13</v>
      </c>
      <c r="B96" s="24" t="s">
        <v>271</v>
      </c>
      <c r="C96" s="21" t="s">
        <v>272</v>
      </c>
      <c r="D96" s="7" t="s">
        <v>273</v>
      </c>
      <c r="E96" s="7" t="s">
        <v>274</v>
      </c>
      <c r="F96" s="7" t="s">
        <v>264</v>
      </c>
      <c r="G96" s="14" t="s">
        <v>275</v>
      </c>
      <c r="H96" s="30"/>
      <c r="I96" s="20">
        <v>45297</v>
      </c>
      <c r="J96" s="36">
        <f t="shared" si="0"/>
        <v>26251576.576576576</v>
      </c>
      <c r="K96" s="36">
        <f t="shared" si="1"/>
        <v>2887673.4234234234</v>
      </c>
      <c r="L96" s="21">
        <v>29139250</v>
      </c>
    </row>
    <row r="97" spans="1:12" x14ac:dyDescent="0.25">
      <c r="A97" s="9">
        <v>14</v>
      </c>
      <c r="B97" s="24" t="s">
        <v>276</v>
      </c>
      <c r="C97" s="21" t="s">
        <v>277</v>
      </c>
      <c r="D97" s="7" t="s">
        <v>215</v>
      </c>
      <c r="E97" s="7" t="s">
        <v>216</v>
      </c>
      <c r="F97" s="7" t="s">
        <v>217</v>
      </c>
      <c r="G97" s="14" t="s">
        <v>278</v>
      </c>
      <c r="H97" s="30"/>
      <c r="I97" s="20">
        <v>45300</v>
      </c>
      <c r="J97" s="36">
        <f t="shared" si="0"/>
        <v>13555405.405405404</v>
      </c>
      <c r="K97" s="36">
        <f t="shared" si="1"/>
        <v>1491094.5945945946</v>
      </c>
      <c r="L97" s="21">
        <v>15046500</v>
      </c>
    </row>
    <row r="98" spans="1:12" x14ac:dyDescent="0.25">
      <c r="A98" s="9">
        <v>15</v>
      </c>
      <c r="B98" s="24" t="s">
        <v>279</v>
      </c>
      <c r="C98" s="21" t="s">
        <v>280</v>
      </c>
      <c r="D98" s="7" t="s">
        <v>241</v>
      </c>
      <c r="E98" s="22" t="s">
        <v>242</v>
      </c>
      <c r="F98" s="7" t="s">
        <v>243</v>
      </c>
      <c r="G98" s="14" t="s">
        <v>281</v>
      </c>
      <c r="H98" s="30"/>
      <c r="I98" s="20">
        <v>45300</v>
      </c>
      <c r="J98" s="36">
        <f t="shared" si="0"/>
        <v>49942138.738738738</v>
      </c>
      <c r="K98" s="36">
        <f t="shared" si="1"/>
        <v>5493635.2612612611</v>
      </c>
      <c r="L98" s="21">
        <v>55435774</v>
      </c>
    </row>
    <row r="99" spans="1:12" x14ac:dyDescent="0.25">
      <c r="A99" s="9">
        <v>16</v>
      </c>
      <c r="B99" s="24" t="s">
        <v>282</v>
      </c>
      <c r="C99" s="21" t="s">
        <v>283</v>
      </c>
      <c r="D99" s="7" t="s">
        <v>247</v>
      </c>
      <c r="E99" s="7" t="s">
        <v>248</v>
      </c>
      <c r="F99" s="7" t="s">
        <v>249</v>
      </c>
      <c r="G99" s="14" t="s">
        <v>284</v>
      </c>
      <c r="H99" s="30"/>
      <c r="I99" s="20">
        <v>45301</v>
      </c>
      <c r="J99" s="36">
        <f t="shared" si="0"/>
        <v>19078783.783783782</v>
      </c>
      <c r="K99" s="36">
        <f t="shared" si="1"/>
        <v>2098666.2162162159</v>
      </c>
      <c r="L99" s="21">
        <v>21177450</v>
      </c>
    </row>
    <row r="100" spans="1:12" x14ac:dyDescent="0.25">
      <c r="A100" s="9">
        <v>17</v>
      </c>
      <c r="B100" s="24" t="s">
        <v>285</v>
      </c>
      <c r="C100" s="21" t="s">
        <v>286</v>
      </c>
      <c r="D100" s="7" t="s">
        <v>268</v>
      </c>
      <c r="E100" s="7" t="s">
        <v>269</v>
      </c>
      <c r="F100" s="7" t="s">
        <v>243</v>
      </c>
      <c r="G100" s="14" t="s">
        <v>287</v>
      </c>
      <c r="H100" s="30"/>
      <c r="I100" s="20">
        <v>45302</v>
      </c>
      <c r="J100" s="36">
        <f t="shared" si="0"/>
        <v>1216216.2162162161</v>
      </c>
      <c r="K100" s="36">
        <f t="shared" si="1"/>
        <v>133783.78378378376</v>
      </c>
      <c r="L100" s="21">
        <v>1350000</v>
      </c>
    </row>
    <row r="101" spans="1:12" x14ac:dyDescent="0.25">
      <c r="A101" s="9">
        <v>18</v>
      </c>
      <c r="B101" s="24" t="s">
        <v>288</v>
      </c>
      <c r="C101" s="21" t="s">
        <v>289</v>
      </c>
      <c r="D101" s="7" t="s">
        <v>247</v>
      </c>
      <c r="E101" s="7" t="s">
        <v>248</v>
      </c>
      <c r="F101" s="7" t="s">
        <v>249</v>
      </c>
      <c r="G101" s="14" t="s">
        <v>290</v>
      </c>
      <c r="H101" s="30"/>
      <c r="I101" s="20">
        <v>45303</v>
      </c>
      <c r="J101" s="36">
        <f t="shared" si="0"/>
        <v>5900900.9009009004</v>
      </c>
      <c r="K101" s="36">
        <f t="shared" si="1"/>
        <v>649099.09909909905</v>
      </c>
      <c r="L101" s="21">
        <v>6550000</v>
      </c>
    </row>
    <row r="102" spans="1:12" x14ac:dyDescent="0.25">
      <c r="A102" s="9">
        <v>19</v>
      </c>
      <c r="B102" s="24" t="s">
        <v>291</v>
      </c>
      <c r="C102" s="21" t="s">
        <v>292</v>
      </c>
      <c r="D102" s="7" t="s">
        <v>241</v>
      </c>
      <c r="E102" s="22" t="s">
        <v>242</v>
      </c>
      <c r="F102" s="7" t="s">
        <v>243</v>
      </c>
      <c r="G102" s="14" t="s">
        <v>293</v>
      </c>
      <c r="H102" s="30"/>
      <c r="I102" s="20">
        <v>45304</v>
      </c>
      <c r="J102" s="36">
        <f t="shared" si="0"/>
        <v>1309189.1891891891</v>
      </c>
      <c r="K102" s="36">
        <f t="shared" si="1"/>
        <v>144010.8108108108</v>
      </c>
      <c r="L102" s="21">
        <v>1453200</v>
      </c>
    </row>
    <row r="103" spans="1:12" x14ac:dyDescent="0.25">
      <c r="A103" s="9">
        <v>20</v>
      </c>
      <c r="B103" s="24" t="s">
        <v>294</v>
      </c>
      <c r="C103" s="21" t="s">
        <v>295</v>
      </c>
      <c r="D103" s="7" t="s">
        <v>296</v>
      </c>
      <c r="E103" s="7" t="s">
        <v>297</v>
      </c>
      <c r="F103" s="7" t="s">
        <v>298</v>
      </c>
      <c r="G103" s="14" t="s">
        <v>299</v>
      </c>
      <c r="H103" s="30"/>
      <c r="I103" s="20">
        <v>45304</v>
      </c>
      <c r="J103" s="36">
        <f t="shared" si="0"/>
        <v>1187200</v>
      </c>
      <c r="K103" s="36">
        <f t="shared" si="1"/>
        <v>130592</v>
      </c>
      <c r="L103" s="21">
        <v>1317792</v>
      </c>
    </row>
    <row r="104" spans="1:12" x14ac:dyDescent="0.25">
      <c r="A104" s="9">
        <v>21</v>
      </c>
      <c r="B104" s="24" t="s">
        <v>300</v>
      </c>
      <c r="C104" s="21" t="s">
        <v>301</v>
      </c>
      <c r="D104" s="7" t="s">
        <v>241</v>
      </c>
      <c r="E104" s="22" t="s">
        <v>242</v>
      </c>
      <c r="F104" s="7" t="s">
        <v>243</v>
      </c>
      <c r="G104" s="14" t="s">
        <v>302</v>
      </c>
      <c r="H104" s="30"/>
      <c r="I104" s="20">
        <v>45306</v>
      </c>
      <c r="J104" s="36">
        <f t="shared" si="0"/>
        <v>11951027.027027026</v>
      </c>
      <c r="K104" s="36">
        <f t="shared" si="1"/>
        <v>1314612.9729729728</v>
      </c>
      <c r="L104" s="21">
        <v>13265640</v>
      </c>
    </row>
    <row r="105" spans="1:12" x14ac:dyDescent="0.25">
      <c r="A105" s="9">
        <v>22</v>
      </c>
      <c r="B105" s="24" t="s">
        <v>303</v>
      </c>
      <c r="C105" s="21" t="s">
        <v>304</v>
      </c>
      <c r="D105" s="22" t="s">
        <v>305</v>
      </c>
      <c r="E105" s="22" t="s">
        <v>306</v>
      </c>
      <c r="F105" s="22" t="s">
        <v>307</v>
      </c>
      <c r="G105" s="14" t="s">
        <v>308</v>
      </c>
      <c r="H105" s="30"/>
      <c r="I105" s="20">
        <v>45307</v>
      </c>
      <c r="J105" s="36">
        <f t="shared" si="0"/>
        <v>7394594.5945945941</v>
      </c>
      <c r="K105" s="36">
        <f t="shared" si="1"/>
        <v>813405.40540540533</v>
      </c>
      <c r="L105" s="21">
        <v>8208000</v>
      </c>
    </row>
    <row r="106" spans="1:12" x14ac:dyDescent="0.25">
      <c r="A106" s="9">
        <v>23</v>
      </c>
      <c r="B106" s="24" t="s">
        <v>309</v>
      </c>
      <c r="C106" s="21" t="s">
        <v>310</v>
      </c>
      <c r="D106" s="7" t="s">
        <v>247</v>
      </c>
      <c r="E106" s="7" t="s">
        <v>248</v>
      </c>
      <c r="F106" s="7" t="s">
        <v>249</v>
      </c>
      <c r="G106" s="14" t="s">
        <v>311</v>
      </c>
      <c r="H106" s="30"/>
      <c r="I106" s="20">
        <v>45307</v>
      </c>
      <c r="J106" s="36">
        <f t="shared" si="0"/>
        <v>17367567.567567565</v>
      </c>
      <c r="K106" s="36">
        <f t="shared" si="1"/>
        <v>1910432.4324324322</v>
      </c>
      <c r="L106" s="21">
        <v>19278000</v>
      </c>
    </row>
    <row r="107" spans="1:12" x14ac:dyDescent="0.25">
      <c r="A107" s="9">
        <v>24</v>
      </c>
      <c r="B107" s="24" t="s">
        <v>312</v>
      </c>
      <c r="C107" s="21" t="s">
        <v>313</v>
      </c>
      <c r="D107" s="7" t="s">
        <v>241</v>
      </c>
      <c r="E107" s="22" t="s">
        <v>242</v>
      </c>
      <c r="F107" s="7" t="s">
        <v>243</v>
      </c>
      <c r="G107" s="14" t="s">
        <v>314</v>
      </c>
      <c r="H107" s="30"/>
      <c r="I107" s="20">
        <v>45307</v>
      </c>
      <c r="J107" s="36">
        <f t="shared" si="0"/>
        <v>5975513.5135135129</v>
      </c>
      <c r="K107" s="36">
        <f t="shared" si="1"/>
        <v>657306.48648648639</v>
      </c>
      <c r="L107" s="21">
        <v>6632820</v>
      </c>
    </row>
    <row r="108" spans="1:12" x14ac:dyDescent="0.25">
      <c r="A108" s="9">
        <v>25</v>
      </c>
      <c r="B108" s="24" t="s">
        <v>315</v>
      </c>
      <c r="C108" s="21" t="s">
        <v>316</v>
      </c>
      <c r="D108" s="7" t="s">
        <v>215</v>
      </c>
      <c r="E108" s="7" t="s">
        <v>216</v>
      </c>
      <c r="F108" s="7" t="s">
        <v>217</v>
      </c>
      <c r="G108" s="14" t="s">
        <v>317</v>
      </c>
      <c r="H108" s="30"/>
      <c r="I108" s="20">
        <v>45307</v>
      </c>
      <c r="J108" s="36">
        <f t="shared" si="0"/>
        <v>16700675.675675673</v>
      </c>
      <c r="K108" s="36">
        <f t="shared" si="1"/>
        <v>1837074.324324324</v>
      </c>
      <c r="L108" s="21">
        <v>18537750</v>
      </c>
    </row>
    <row r="109" spans="1:12" x14ac:dyDescent="0.25">
      <c r="A109" s="9">
        <v>26</v>
      </c>
      <c r="B109" s="24" t="s">
        <v>318</v>
      </c>
      <c r="C109" s="21" t="s">
        <v>319</v>
      </c>
      <c r="D109" s="7" t="s">
        <v>262</v>
      </c>
      <c r="E109" s="7" t="s">
        <v>263</v>
      </c>
      <c r="F109" s="7" t="s">
        <v>264</v>
      </c>
      <c r="G109" s="14" t="s">
        <v>320</v>
      </c>
      <c r="H109" s="30"/>
      <c r="I109" s="20">
        <v>45308</v>
      </c>
      <c r="J109" s="36">
        <f t="shared" si="0"/>
        <v>7514594.5945945941</v>
      </c>
      <c r="K109" s="36">
        <f t="shared" si="1"/>
        <v>826605.40540540533</v>
      </c>
      <c r="L109" s="21">
        <v>8341200</v>
      </c>
    </row>
    <row r="110" spans="1:12" x14ac:dyDescent="0.25">
      <c r="A110" s="9">
        <v>27</v>
      </c>
      <c r="B110" s="24" t="s">
        <v>321</v>
      </c>
      <c r="C110" s="21" t="s">
        <v>322</v>
      </c>
      <c r="D110" s="7" t="s">
        <v>323</v>
      </c>
      <c r="E110" s="7" t="s">
        <v>324</v>
      </c>
      <c r="F110" s="7" t="s">
        <v>325</v>
      </c>
      <c r="G110" s="14" t="s">
        <v>326</v>
      </c>
      <c r="H110" s="30"/>
      <c r="I110" s="20">
        <v>45309</v>
      </c>
      <c r="J110" s="36">
        <f t="shared" si="0"/>
        <v>704504.5045045045</v>
      </c>
      <c r="K110" s="36">
        <f t="shared" si="1"/>
        <v>77495.495495495488</v>
      </c>
      <c r="L110" s="21">
        <v>782000</v>
      </c>
    </row>
    <row r="111" spans="1:12" x14ac:dyDescent="0.25">
      <c r="A111" s="9">
        <v>28</v>
      </c>
      <c r="B111" s="24" t="s">
        <v>327</v>
      </c>
      <c r="C111" s="21" t="s">
        <v>328</v>
      </c>
      <c r="D111" s="7" t="s">
        <v>232</v>
      </c>
      <c r="E111" s="7" t="s">
        <v>233</v>
      </c>
      <c r="F111" s="7" t="s">
        <v>234</v>
      </c>
      <c r="G111" s="14" t="s">
        <v>329</v>
      </c>
      <c r="H111" s="30"/>
      <c r="I111" s="20">
        <v>45303</v>
      </c>
      <c r="J111" s="36">
        <f t="shared" si="0"/>
        <v>1214369.3693693692</v>
      </c>
      <c r="K111" s="36">
        <f t="shared" si="1"/>
        <v>133580.63063063062</v>
      </c>
      <c r="L111" s="21">
        <v>1347950</v>
      </c>
    </row>
    <row r="112" spans="1:12" x14ac:dyDescent="0.25">
      <c r="A112" s="9">
        <v>29</v>
      </c>
      <c r="B112" s="24" t="s">
        <v>330</v>
      </c>
      <c r="C112" s="21" t="s">
        <v>331</v>
      </c>
      <c r="D112" s="7" t="s">
        <v>332</v>
      </c>
      <c r="E112" s="7" t="s">
        <v>333</v>
      </c>
      <c r="F112" s="7" t="s">
        <v>334</v>
      </c>
      <c r="G112" s="14" t="s">
        <v>335</v>
      </c>
      <c r="H112" s="30"/>
      <c r="I112" s="20">
        <v>45310</v>
      </c>
      <c r="J112" s="36">
        <f t="shared" si="0"/>
        <v>736345.94594594592</v>
      </c>
      <c r="K112" s="36">
        <f t="shared" si="1"/>
        <v>80998.054054054053</v>
      </c>
      <c r="L112" s="21">
        <v>817344</v>
      </c>
    </row>
    <row r="113" spans="1:12" x14ac:dyDescent="0.25">
      <c r="A113" s="9">
        <v>30</v>
      </c>
      <c r="B113" s="24" t="s">
        <v>336</v>
      </c>
      <c r="C113" s="21" t="s">
        <v>337</v>
      </c>
      <c r="D113" s="7" t="s">
        <v>338</v>
      </c>
      <c r="E113" s="22" t="s">
        <v>339</v>
      </c>
      <c r="F113" s="7" t="s">
        <v>340</v>
      </c>
      <c r="G113" s="14" t="s">
        <v>341</v>
      </c>
      <c r="H113" s="30"/>
      <c r="I113" s="20">
        <v>45310</v>
      </c>
      <c r="J113" s="36">
        <f t="shared" si="0"/>
        <v>2888756.7567567565</v>
      </c>
      <c r="K113" s="36">
        <f t="shared" si="1"/>
        <v>317763.2432432432</v>
      </c>
      <c r="L113" s="21">
        <v>3206520</v>
      </c>
    </row>
    <row r="114" spans="1:12" x14ac:dyDescent="0.25">
      <c r="A114" s="9">
        <v>31</v>
      </c>
      <c r="B114" s="24" t="s">
        <v>342</v>
      </c>
      <c r="C114" s="21" t="s">
        <v>343</v>
      </c>
      <c r="D114" s="7" t="s">
        <v>338</v>
      </c>
      <c r="E114" s="22" t="s">
        <v>339</v>
      </c>
      <c r="F114" s="7" t="s">
        <v>340</v>
      </c>
      <c r="G114" s="14" t="s">
        <v>344</v>
      </c>
      <c r="H114" s="30"/>
      <c r="I114" s="20">
        <v>45311</v>
      </c>
      <c r="J114" s="36">
        <f t="shared" si="0"/>
        <v>1062162.1621621621</v>
      </c>
      <c r="K114" s="36">
        <f t="shared" si="1"/>
        <v>116837.83783783784</v>
      </c>
      <c r="L114" s="21">
        <v>1179000</v>
      </c>
    </row>
    <row r="115" spans="1:12" x14ac:dyDescent="0.25">
      <c r="A115" s="9">
        <v>32</v>
      </c>
      <c r="B115" s="24" t="s">
        <v>345</v>
      </c>
      <c r="C115" s="21" t="s">
        <v>346</v>
      </c>
      <c r="D115" s="7" t="s">
        <v>247</v>
      </c>
      <c r="E115" s="7" t="s">
        <v>248</v>
      </c>
      <c r="F115" s="7" t="s">
        <v>249</v>
      </c>
      <c r="G115" s="14" t="s">
        <v>347</v>
      </c>
      <c r="H115" s="30"/>
      <c r="I115" s="20">
        <v>45313</v>
      </c>
      <c r="J115" s="36">
        <f t="shared" si="0"/>
        <v>6163783.7837837832</v>
      </c>
      <c r="K115" s="36">
        <f t="shared" si="1"/>
        <v>678016.21621621621</v>
      </c>
      <c r="L115" s="21">
        <v>6841800</v>
      </c>
    </row>
    <row r="116" spans="1:12" x14ac:dyDescent="0.25">
      <c r="A116" s="9">
        <v>33</v>
      </c>
      <c r="B116" s="24" t="s">
        <v>348</v>
      </c>
      <c r="C116" s="21" t="s">
        <v>349</v>
      </c>
      <c r="D116" s="7" t="s">
        <v>215</v>
      </c>
      <c r="E116" s="7" t="s">
        <v>216</v>
      </c>
      <c r="F116" s="7" t="s">
        <v>217</v>
      </c>
      <c r="G116" s="14" t="s">
        <v>350</v>
      </c>
      <c r="H116" s="30"/>
      <c r="I116" s="20">
        <v>45313</v>
      </c>
      <c r="J116" s="36">
        <f t="shared" si="0"/>
        <v>3081891.8918918916</v>
      </c>
      <c r="K116" s="36">
        <f t="shared" si="1"/>
        <v>339008.10810810811</v>
      </c>
      <c r="L116" s="21">
        <v>3420900</v>
      </c>
    </row>
    <row r="117" spans="1:12" x14ac:dyDescent="0.25">
      <c r="A117" s="9">
        <v>34</v>
      </c>
      <c r="B117" s="24" t="s">
        <v>351</v>
      </c>
      <c r="C117" s="21" t="s">
        <v>352</v>
      </c>
      <c r="D117" s="7" t="s">
        <v>262</v>
      </c>
      <c r="E117" s="7" t="s">
        <v>263</v>
      </c>
      <c r="F117" s="7" t="s">
        <v>264</v>
      </c>
      <c r="G117" s="14" t="s">
        <v>353</v>
      </c>
      <c r="H117" s="30"/>
      <c r="I117" s="20">
        <v>45313</v>
      </c>
      <c r="J117" s="36">
        <f t="shared" si="0"/>
        <v>5010810.81081081</v>
      </c>
      <c r="K117" s="36">
        <f t="shared" si="1"/>
        <v>551189.18918918911</v>
      </c>
      <c r="L117" s="21">
        <v>5562000</v>
      </c>
    </row>
    <row r="118" spans="1:12" x14ac:dyDescent="0.25">
      <c r="A118" s="9">
        <v>35</v>
      </c>
      <c r="B118" s="24" t="s">
        <v>354</v>
      </c>
      <c r="C118" s="21" t="s">
        <v>355</v>
      </c>
      <c r="D118" s="7" t="s">
        <v>338</v>
      </c>
      <c r="E118" s="22" t="s">
        <v>339</v>
      </c>
      <c r="F118" s="7" t="s">
        <v>340</v>
      </c>
      <c r="G118" s="14" t="s">
        <v>356</v>
      </c>
      <c r="H118" s="30"/>
      <c r="I118" s="20">
        <v>45313</v>
      </c>
      <c r="J118" s="36">
        <f t="shared" si="0"/>
        <v>1895675.6756756755</v>
      </c>
      <c r="K118" s="36">
        <f t="shared" si="1"/>
        <v>208524.32432432432</v>
      </c>
      <c r="L118" s="21">
        <v>2104200</v>
      </c>
    </row>
    <row r="119" spans="1:12" x14ac:dyDescent="0.25">
      <c r="A119" s="9">
        <v>36</v>
      </c>
      <c r="B119" s="24" t="s">
        <v>357</v>
      </c>
      <c r="C119" s="21" t="s">
        <v>358</v>
      </c>
      <c r="D119" s="7" t="s">
        <v>241</v>
      </c>
      <c r="E119" s="22" t="s">
        <v>242</v>
      </c>
      <c r="F119" s="7" t="s">
        <v>243</v>
      </c>
      <c r="G119" s="14" t="s">
        <v>359</v>
      </c>
      <c r="H119" s="30"/>
      <c r="I119" s="20">
        <v>45315</v>
      </c>
      <c r="J119" s="36">
        <f t="shared" si="0"/>
        <v>4612086.4864864862</v>
      </c>
      <c r="K119" s="36">
        <f t="shared" si="1"/>
        <v>507329.51351351349</v>
      </c>
      <c r="L119" s="21">
        <v>5119416</v>
      </c>
    </row>
    <row r="120" spans="1:12" x14ac:dyDescent="0.25">
      <c r="A120" s="9">
        <v>37</v>
      </c>
      <c r="B120" s="24" t="s">
        <v>360</v>
      </c>
      <c r="C120" s="21" t="s">
        <v>361</v>
      </c>
      <c r="D120" s="7" t="s">
        <v>362</v>
      </c>
      <c r="E120" s="7" t="s">
        <v>363</v>
      </c>
      <c r="F120" s="7" t="s">
        <v>364</v>
      </c>
      <c r="G120" s="14" t="s">
        <v>365</v>
      </c>
      <c r="H120" s="30"/>
      <c r="I120" s="20">
        <v>45315</v>
      </c>
      <c r="J120" s="36">
        <f t="shared" si="0"/>
        <v>1256193.6936936935</v>
      </c>
      <c r="K120" s="36">
        <f t="shared" si="1"/>
        <v>138181.30630630627</v>
      </c>
      <c r="L120" s="21">
        <v>1394375</v>
      </c>
    </row>
    <row r="121" spans="1:12" x14ac:dyDescent="0.25">
      <c r="A121" s="9">
        <v>38</v>
      </c>
      <c r="B121" s="24" t="s">
        <v>366</v>
      </c>
      <c r="C121" s="21" t="s">
        <v>367</v>
      </c>
      <c r="D121" s="7" t="s">
        <v>241</v>
      </c>
      <c r="E121" s="22" t="s">
        <v>242</v>
      </c>
      <c r="F121" s="7" t="s">
        <v>243</v>
      </c>
      <c r="G121" s="14" t="s">
        <v>368</v>
      </c>
      <c r="H121" s="30"/>
      <c r="I121" s="20">
        <v>45317</v>
      </c>
      <c r="J121" s="36">
        <f t="shared" si="0"/>
        <v>21882162.162162159</v>
      </c>
      <c r="K121" s="36">
        <f t="shared" si="1"/>
        <v>2407037.8378378376</v>
      </c>
      <c r="L121" s="21">
        <v>24289200</v>
      </c>
    </row>
    <row r="122" spans="1:12" x14ac:dyDescent="0.25">
      <c r="A122" s="9">
        <v>39</v>
      </c>
      <c r="B122" s="24" t="s">
        <v>369</v>
      </c>
      <c r="C122" s="21" t="s">
        <v>370</v>
      </c>
      <c r="D122" s="7" t="s">
        <v>241</v>
      </c>
      <c r="E122" s="22" t="s">
        <v>242</v>
      </c>
      <c r="F122" s="7" t="s">
        <v>243</v>
      </c>
      <c r="G122" s="14" t="s">
        <v>371</v>
      </c>
      <c r="H122" s="30"/>
      <c r="I122" s="20">
        <v>45320</v>
      </c>
      <c r="J122" s="36">
        <f t="shared" si="0"/>
        <v>13398616.216216216</v>
      </c>
      <c r="K122" s="36">
        <f t="shared" si="1"/>
        <v>1473847.7837837837</v>
      </c>
      <c r="L122" s="21">
        <v>14872464</v>
      </c>
    </row>
    <row r="123" spans="1:12" x14ac:dyDescent="0.25">
      <c r="A123" s="9">
        <v>40</v>
      </c>
      <c r="B123" s="24" t="s">
        <v>372</v>
      </c>
      <c r="C123" s="21" t="s">
        <v>373</v>
      </c>
      <c r="D123" s="7" t="s">
        <v>221</v>
      </c>
      <c r="E123" s="7" t="s">
        <v>222</v>
      </c>
      <c r="F123" s="7" t="s">
        <v>223</v>
      </c>
      <c r="G123" s="14" t="s">
        <v>374</v>
      </c>
      <c r="H123" s="30"/>
      <c r="I123" s="20">
        <v>45318</v>
      </c>
      <c r="J123" s="36">
        <f t="shared" si="0"/>
        <v>1706918.9189189188</v>
      </c>
      <c r="K123" s="36">
        <f t="shared" si="1"/>
        <v>187761.08108108107</v>
      </c>
      <c r="L123" s="21">
        <v>1894680</v>
      </c>
    </row>
    <row r="124" spans="1:12" x14ac:dyDescent="0.25">
      <c r="A124" s="9">
        <v>41</v>
      </c>
      <c r="B124" s="24" t="s">
        <v>375</v>
      </c>
      <c r="C124" s="21" t="s">
        <v>376</v>
      </c>
      <c r="D124" s="7" t="s">
        <v>268</v>
      </c>
      <c r="E124" s="7" t="s">
        <v>269</v>
      </c>
      <c r="F124" s="7" t="s">
        <v>243</v>
      </c>
      <c r="G124" s="23" t="s">
        <v>377</v>
      </c>
      <c r="H124" s="30"/>
      <c r="I124" s="20">
        <v>45318</v>
      </c>
      <c r="J124" s="36">
        <f t="shared" si="0"/>
        <v>471891.89189189184</v>
      </c>
      <c r="K124" s="36">
        <f t="shared" si="1"/>
        <v>51908.108108108099</v>
      </c>
      <c r="L124" s="21">
        <v>523800</v>
      </c>
    </row>
    <row r="125" spans="1:12" x14ac:dyDescent="0.25">
      <c r="A125" s="9">
        <v>42</v>
      </c>
      <c r="B125" s="24" t="s">
        <v>378</v>
      </c>
      <c r="C125" s="21" t="s">
        <v>379</v>
      </c>
      <c r="D125" s="7" t="s">
        <v>380</v>
      </c>
      <c r="E125" s="7" t="s">
        <v>381</v>
      </c>
      <c r="F125" s="7" t="s">
        <v>243</v>
      </c>
      <c r="G125" s="14" t="s">
        <v>382</v>
      </c>
      <c r="H125" s="30"/>
      <c r="I125" s="20">
        <v>45318</v>
      </c>
      <c r="J125" s="36">
        <f t="shared" si="0"/>
        <v>1022522.5225225225</v>
      </c>
      <c r="K125" s="36">
        <f t="shared" si="1"/>
        <v>112477.47747747747</v>
      </c>
      <c r="L125" s="21">
        <v>1135000</v>
      </c>
    </row>
    <row r="126" spans="1:12" x14ac:dyDescent="0.25">
      <c r="A126" s="9">
        <v>43</v>
      </c>
      <c r="B126" s="24" t="s">
        <v>383</v>
      </c>
      <c r="C126" s="21" t="s">
        <v>384</v>
      </c>
      <c r="D126" s="7" t="s">
        <v>247</v>
      </c>
      <c r="E126" s="7" t="s">
        <v>248</v>
      </c>
      <c r="F126" s="7" t="s">
        <v>249</v>
      </c>
      <c r="G126" s="14" t="s">
        <v>385</v>
      </c>
      <c r="H126" s="30"/>
      <c r="I126" s="20">
        <v>45320</v>
      </c>
      <c r="J126" s="36">
        <f t="shared" si="0"/>
        <v>5900900.9009009004</v>
      </c>
      <c r="K126" s="36">
        <f t="shared" si="1"/>
        <v>649099.09909909905</v>
      </c>
      <c r="L126" s="21">
        <v>6550000</v>
      </c>
    </row>
    <row r="127" spans="1:12" x14ac:dyDescent="0.25">
      <c r="A127" s="9">
        <v>44</v>
      </c>
      <c r="B127" s="24" t="s">
        <v>386</v>
      </c>
      <c r="C127" s="21" t="s">
        <v>387</v>
      </c>
      <c r="D127" s="7" t="s">
        <v>247</v>
      </c>
      <c r="E127" s="7" t="s">
        <v>248</v>
      </c>
      <c r="F127" s="7" t="s">
        <v>249</v>
      </c>
      <c r="G127" s="14" t="s">
        <v>388</v>
      </c>
      <c r="H127" s="30"/>
      <c r="I127" s="20">
        <v>45322</v>
      </c>
      <c r="J127" s="36">
        <f t="shared" si="0"/>
        <v>13281081.081081079</v>
      </c>
      <c r="K127" s="36">
        <f t="shared" si="1"/>
        <v>1460918.9189189188</v>
      </c>
      <c r="L127" s="21">
        <v>14742000</v>
      </c>
    </row>
    <row r="128" spans="1:12" x14ac:dyDescent="0.25">
      <c r="A128" s="9">
        <v>45</v>
      </c>
      <c r="B128" s="24" t="s">
        <v>389</v>
      </c>
      <c r="C128" s="21" t="s">
        <v>390</v>
      </c>
      <c r="D128" s="7" t="s">
        <v>241</v>
      </c>
      <c r="E128" s="22" t="s">
        <v>242</v>
      </c>
      <c r="F128" s="7" t="s">
        <v>243</v>
      </c>
      <c r="G128" s="14" t="s">
        <v>391</v>
      </c>
      <c r="H128" s="30"/>
      <c r="I128" s="20">
        <v>45322</v>
      </c>
      <c r="J128" s="36">
        <f t="shared" si="0"/>
        <v>4376432.4324324317</v>
      </c>
      <c r="K128" s="36">
        <f t="shared" si="1"/>
        <v>481407.56756756752</v>
      </c>
      <c r="L128" s="21">
        <v>4857840</v>
      </c>
    </row>
    <row r="129" spans="1:12" x14ac:dyDescent="0.25">
      <c r="A129" s="9">
        <v>46</v>
      </c>
      <c r="B129" s="24" t="s">
        <v>392</v>
      </c>
      <c r="C129" s="21" t="s">
        <v>393</v>
      </c>
      <c r="D129" s="7" t="s">
        <v>332</v>
      </c>
      <c r="E129" s="7" t="s">
        <v>333</v>
      </c>
      <c r="F129" s="7" t="s">
        <v>334</v>
      </c>
      <c r="G129" s="14" t="s">
        <v>394</v>
      </c>
      <c r="H129" s="30"/>
      <c r="I129" s="20">
        <v>45322</v>
      </c>
      <c r="J129" s="36">
        <f t="shared" si="0"/>
        <v>1069189.1891891891</v>
      </c>
      <c r="K129" s="36">
        <f t="shared" si="1"/>
        <v>117610.8108108108</v>
      </c>
      <c r="L129" s="21">
        <v>1186800</v>
      </c>
    </row>
    <row r="130" spans="1:12" x14ac:dyDescent="0.25">
      <c r="A130" s="9">
        <v>47</v>
      </c>
      <c r="B130" s="24" t="s">
        <v>395</v>
      </c>
      <c r="C130" s="21" t="s">
        <v>396</v>
      </c>
      <c r="D130" s="7" t="s">
        <v>215</v>
      </c>
      <c r="E130" s="7" t="s">
        <v>216</v>
      </c>
      <c r="F130" s="7" t="s">
        <v>217</v>
      </c>
      <c r="G130" s="14" t="s">
        <v>397</v>
      </c>
      <c r="H130" s="30"/>
      <c r="I130" s="20">
        <v>45322</v>
      </c>
      <c r="J130" s="36">
        <f t="shared" si="0"/>
        <v>11814864.864864863</v>
      </c>
      <c r="K130" s="36">
        <f t="shared" si="1"/>
        <v>1299635.1351351349</v>
      </c>
      <c r="L130" s="21">
        <v>13114500</v>
      </c>
    </row>
    <row r="131" spans="1:12" x14ac:dyDescent="0.25">
      <c r="A131" s="9">
        <v>48</v>
      </c>
      <c r="B131" s="24" t="s">
        <v>398</v>
      </c>
      <c r="C131" s="21" t="s">
        <v>399</v>
      </c>
      <c r="D131" s="7" t="s">
        <v>400</v>
      </c>
      <c r="E131" s="7" t="s">
        <v>401</v>
      </c>
      <c r="F131" s="7" t="s">
        <v>243</v>
      </c>
      <c r="G131" s="14" t="s">
        <v>402</v>
      </c>
      <c r="H131" s="30"/>
      <c r="I131" s="20">
        <v>45322</v>
      </c>
      <c r="J131" s="36">
        <f t="shared" si="0"/>
        <v>1958896.3963963962</v>
      </c>
      <c r="K131" s="36">
        <f t="shared" si="1"/>
        <v>215478.60360360358</v>
      </c>
      <c r="L131" s="21">
        <v>2174375</v>
      </c>
    </row>
    <row r="132" spans="1:12" x14ac:dyDescent="0.25">
      <c r="A132" s="9">
        <v>49</v>
      </c>
      <c r="B132" s="24" t="s">
        <v>403</v>
      </c>
      <c r="C132" s="21" t="s">
        <v>404</v>
      </c>
      <c r="D132" s="7" t="s">
        <v>241</v>
      </c>
      <c r="E132" s="22" t="s">
        <v>242</v>
      </c>
      <c r="F132" s="7" t="s">
        <v>243</v>
      </c>
      <c r="G132" s="14" t="s">
        <v>405</v>
      </c>
      <c r="H132" s="30"/>
      <c r="I132" s="20">
        <v>45322</v>
      </c>
      <c r="J132" s="36">
        <f t="shared" si="0"/>
        <v>11360800.9009009</v>
      </c>
      <c r="K132" s="36">
        <f t="shared" si="1"/>
        <v>1249688.0990990989</v>
      </c>
      <c r="L132" s="21">
        <v>12610489</v>
      </c>
    </row>
    <row r="133" spans="1:12" x14ac:dyDescent="0.25">
      <c r="A133" s="9">
        <v>50</v>
      </c>
      <c r="B133" s="24" t="s">
        <v>406</v>
      </c>
      <c r="C133" s="21" t="s">
        <v>407</v>
      </c>
      <c r="D133" s="7" t="s">
        <v>232</v>
      </c>
      <c r="E133" s="7" t="s">
        <v>233</v>
      </c>
      <c r="F133" s="7" t="s">
        <v>234</v>
      </c>
      <c r="G133" s="14" t="s">
        <v>408</v>
      </c>
      <c r="H133" s="30"/>
      <c r="I133" s="20">
        <v>45322</v>
      </c>
      <c r="J133" s="36">
        <f t="shared" si="0"/>
        <v>685135.13513513503</v>
      </c>
      <c r="K133" s="36">
        <f t="shared" si="1"/>
        <v>75364.864864864852</v>
      </c>
      <c r="L133" s="21">
        <v>760500</v>
      </c>
    </row>
    <row r="134" spans="1:12" x14ac:dyDescent="0.25">
      <c r="A134" s="9">
        <v>51</v>
      </c>
      <c r="B134" s="24" t="s">
        <v>409</v>
      </c>
      <c r="C134" s="21" t="s">
        <v>410</v>
      </c>
      <c r="D134" s="7" t="s">
        <v>232</v>
      </c>
      <c r="E134" s="7" t="s">
        <v>233</v>
      </c>
      <c r="F134" s="7" t="s">
        <v>234</v>
      </c>
      <c r="G134" s="14" t="s">
        <v>411</v>
      </c>
      <c r="H134" s="30"/>
      <c r="I134" s="20">
        <v>45322</v>
      </c>
      <c r="J134" s="36">
        <f t="shared" si="0"/>
        <v>915599.99999999988</v>
      </c>
      <c r="K134" s="36">
        <f t="shared" si="1"/>
        <v>100715.99999999999</v>
      </c>
      <c r="L134" s="21">
        <v>1016316</v>
      </c>
    </row>
    <row r="135" spans="1:12" x14ac:dyDescent="0.25">
      <c r="A135" s="9">
        <v>52</v>
      </c>
      <c r="B135" s="24" t="s">
        <v>412</v>
      </c>
      <c r="C135" s="21" t="s">
        <v>413</v>
      </c>
      <c r="D135" s="7" t="s">
        <v>241</v>
      </c>
      <c r="E135" s="22" t="s">
        <v>242</v>
      </c>
      <c r="F135" s="7" t="s">
        <v>243</v>
      </c>
      <c r="G135" s="14" t="s">
        <v>414</v>
      </c>
      <c r="H135" s="30"/>
      <c r="I135" s="20">
        <v>45322</v>
      </c>
      <c r="J135" s="36">
        <f t="shared" si="0"/>
        <v>43595999.999999993</v>
      </c>
      <c r="K135" s="36">
        <f t="shared" si="1"/>
        <v>4795559.9999999991</v>
      </c>
      <c r="L135" s="21">
        <v>48391560</v>
      </c>
    </row>
    <row r="136" spans="1:12" x14ac:dyDescent="0.25">
      <c r="A136" s="9">
        <v>53</v>
      </c>
      <c r="B136" s="24" t="s">
        <v>415</v>
      </c>
      <c r="C136" s="21" t="s">
        <v>416</v>
      </c>
      <c r="D136" s="7" t="s">
        <v>241</v>
      </c>
      <c r="E136" s="22" t="s">
        <v>242</v>
      </c>
      <c r="F136" s="7" t="s">
        <v>243</v>
      </c>
      <c r="G136" s="14" t="s">
        <v>417</v>
      </c>
      <c r="H136" s="30"/>
      <c r="I136" s="20">
        <v>45322</v>
      </c>
      <c r="J136" s="36">
        <f t="shared" si="0"/>
        <v>8281556.7567567565</v>
      </c>
      <c r="K136" s="36">
        <f t="shared" si="1"/>
        <v>910971.2432432432</v>
      </c>
      <c r="L136" s="21">
        <v>9192528</v>
      </c>
    </row>
    <row r="137" spans="1:12" x14ac:dyDescent="0.25">
      <c r="A137" s="9">
        <v>54</v>
      </c>
      <c r="B137" s="24" t="s">
        <v>418</v>
      </c>
      <c r="C137" s="21" t="s">
        <v>419</v>
      </c>
      <c r="D137" s="7"/>
      <c r="E137" s="7" t="s">
        <v>420</v>
      </c>
      <c r="F137" s="7" t="s">
        <v>264</v>
      </c>
      <c r="G137" s="14"/>
      <c r="H137" s="30"/>
      <c r="I137" s="20">
        <v>45293</v>
      </c>
      <c r="J137" s="36">
        <f t="shared" si="0"/>
        <v>36389738.738738738</v>
      </c>
      <c r="K137" s="36">
        <f t="shared" si="1"/>
        <v>4002871.2612612611</v>
      </c>
      <c r="L137" s="21">
        <f>(16320570+8624880)+(15123160+324000)</f>
        <v>40392610</v>
      </c>
    </row>
    <row r="138" spans="1:12" x14ac:dyDescent="0.25">
      <c r="A138" s="9">
        <v>55</v>
      </c>
      <c r="B138" s="24" t="s">
        <v>421</v>
      </c>
      <c r="C138" s="21" t="s">
        <v>422</v>
      </c>
      <c r="D138" s="7"/>
      <c r="E138" s="7" t="s">
        <v>423</v>
      </c>
      <c r="F138" s="7" t="s">
        <v>223</v>
      </c>
      <c r="G138" s="14"/>
      <c r="H138" s="30"/>
      <c r="I138" s="20">
        <v>45294</v>
      </c>
      <c r="J138" s="36">
        <f t="shared" si="0"/>
        <v>47062027.027027026</v>
      </c>
      <c r="K138" s="36">
        <f t="shared" si="1"/>
        <v>5176822.9729729732</v>
      </c>
      <c r="L138" s="21">
        <f>27393450+10747800+14097600</f>
        <v>52238850</v>
      </c>
    </row>
    <row r="139" spans="1:12" x14ac:dyDescent="0.25">
      <c r="A139" s="9">
        <v>56</v>
      </c>
      <c r="B139" s="24" t="s">
        <v>424</v>
      </c>
      <c r="C139" s="21" t="s">
        <v>425</v>
      </c>
      <c r="D139" s="7"/>
      <c r="E139" s="29" t="s">
        <v>423</v>
      </c>
      <c r="F139" s="7" t="s">
        <v>426</v>
      </c>
      <c r="G139" s="14"/>
      <c r="H139" s="30"/>
      <c r="I139" s="20">
        <v>45294</v>
      </c>
      <c r="J139" s="36">
        <f t="shared" si="0"/>
        <v>12940900.9009009</v>
      </c>
      <c r="K139" s="36">
        <f t="shared" si="1"/>
        <v>1423499.0990990989</v>
      </c>
      <c r="L139" s="21">
        <f>3975000+2999850+7389550</f>
        <v>14364400</v>
      </c>
    </row>
    <row r="140" spans="1:12" x14ac:dyDescent="0.25">
      <c r="A140" s="9">
        <v>57</v>
      </c>
      <c r="B140" s="24" t="s">
        <v>427</v>
      </c>
      <c r="C140" s="21" t="s">
        <v>428</v>
      </c>
      <c r="D140" s="7"/>
      <c r="E140" s="7" t="s">
        <v>429</v>
      </c>
      <c r="F140" s="7" t="s">
        <v>430</v>
      </c>
      <c r="G140" s="14"/>
      <c r="H140" s="30"/>
      <c r="I140" s="20">
        <v>45294</v>
      </c>
      <c r="J140" s="36">
        <f t="shared" si="0"/>
        <v>7963783.7837837832</v>
      </c>
      <c r="K140" s="36">
        <f t="shared" si="1"/>
        <v>876016.21621621621</v>
      </c>
      <c r="L140" s="21">
        <f>4613760+1526040+2700000</f>
        <v>8839800</v>
      </c>
    </row>
    <row r="141" spans="1:12" x14ac:dyDescent="0.25">
      <c r="A141" s="9">
        <v>58</v>
      </c>
      <c r="B141" s="24" t="s">
        <v>431</v>
      </c>
      <c r="C141" s="21" t="s">
        <v>432</v>
      </c>
      <c r="D141" s="7"/>
      <c r="E141" s="7" t="s">
        <v>433</v>
      </c>
      <c r="F141" s="7" t="s">
        <v>434</v>
      </c>
      <c r="G141" s="14"/>
      <c r="H141" s="30"/>
      <c r="I141" s="20">
        <v>45294</v>
      </c>
      <c r="J141" s="36">
        <f t="shared" si="0"/>
        <v>3741243.2432432431</v>
      </c>
      <c r="K141" s="36">
        <f t="shared" si="1"/>
        <v>411536.75675675675</v>
      </c>
      <c r="L141" s="21">
        <f>1712880+1228500+1211400</f>
        <v>4152780</v>
      </c>
    </row>
    <row r="142" spans="1:12" x14ac:dyDescent="0.25">
      <c r="A142" s="9">
        <v>59</v>
      </c>
      <c r="B142" s="24" t="s">
        <v>435</v>
      </c>
      <c r="C142" s="21" t="s">
        <v>436</v>
      </c>
      <c r="D142" s="7"/>
      <c r="E142" s="7" t="s">
        <v>437</v>
      </c>
      <c r="F142" s="7" t="s">
        <v>438</v>
      </c>
      <c r="G142" s="14"/>
      <c r="H142" s="30"/>
      <c r="I142" s="20">
        <v>45294</v>
      </c>
      <c r="J142" s="36">
        <f t="shared" si="0"/>
        <v>704360.36036036036</v>
      </c>
      <c r="K142" s="36">
        <f t="shared" si="1"/>
        <v>77479.639639639645</v>
      </c>
      <c r="L142" s="21">
        <v>781840</v>
      </c>
    </row>
    <row r="143" spans="1:12" x14ac:dyDescent="0.25">
      <c r="A143" s="9">
        <v>60</v>
      </c>
      <c r="B143" s="24" t="s">
        <v>439</v>
      </c>
      <c r="C143" s="21" t="s">
        <v>440</v>
      </c>
      <c r="D143" s="7"/>
      <c r="E143" s="7" t="s">
        <v>441</v>
      </c>
      <c r="F143" s="7" t="s">
        <v>426</v>
      </c>
      <c r="G143" s="14"/>
      <c r="H143" s="30"/>
      <c r="I143" s="20">
        <v>45294</v>
      </c>
      <c r="J143" s="36">
        <f t="shared" si="0"/>
        <v>3289527.0270270268</v>
      </c>
      <c r="K143" s="36">
        <f t="shared" si="1"/>
        <v>361847.97297297296</v>
      </c>
      <c r="L143" s="21">
        <v>3651375</v>
      </c>
    </row>
    <row r="144" spans="1:12" x14ac:dyDescent="0.25">
      <c r="A144" s="9">
        <v>61</v>
      </c>
      <c r="B144" s="24" t="s">
        <v>442</v>
      </c>
      <c r="C144" s="21" t="s">
        <v>443</v>
      </c>
      <c r="D144" s="7"/>
      <c r="E144" s="7" t="s">
        <v>444</v>
      </c>
      <c r="F144" s="7" t="s">
        <v>438</v>
      </c>
      <c r="G144" s="14"/>
      <c r="H144" s="30"/>
      <c r="I144" s="20">
        <v>45294</v>
      </c>
      <c r="J144" s="36">
        <f t="shared" si="0"/>
        <v>3448648.6486486485</v>
      </c>
      <c r="K144" s="36">
        <f t="shared" si="1"/>
        <v>379351.35135135136</v>
      </c>
      <c r="L144" s="21">
        <v>3828000</v>
      </c>
    </row>
    <row r="145" spans="1:12" x14ac:dyDescent="0.25">
      <c r="A145" s="9">
        <v>62</v>
      </c>
      <c r="B145" s="24" t="s">
        <v>445</v>
      </c>
      <c r="C145" s="21" t="s">
        <v>446</v>
      </c>
      <c r="D145" s="7"/>
      <c r="E145" s="7" t="s">
        <v>447</v>
      </c>
      <c r="F145" s="7" t="s">
        <v>448</v>
      </c>
      <c r="G145" s="14"/>
      <c r="H145" s="30"/>
      <c r="I145" s="20">
        <v>45295</v>
      </c>
      <c r="J145" s="36">
        <f t="shared" si="0"/>
        <v>778378.37837837834</v>
      </c>
      <c r="K145" s="36">
        <f t="shared" si="1"/>
        <v>85621.621621621613</v>
      </c>
      <c r="L145" s="21">
        <v>864000</v>
      </c>
    </row>
    <row r="146" spans="1:12" x14ac:dyDescent="0.25">
      <c r="A146" s="9">
        <v>63</v>
      </c>
      <c r="B146" s="24" t="s">
        <v>449</v>
      </c>
      <c r="C146" s="21" t="s">
        <v>450</v>
      </c>
      <c r="D146" s="7"/>
      <c r="E146" s="7" t="s">
        <v>451</v>
      </c>
      <c r="F146" s="7" t="s">
        <v>452</v>
      </c>
      <c r="G146" s="14"/>
      <c r="H146" s="30"/>
      <c r="I146" s="20">
        <v>45295</v>
      </c>
      <c r="J146" s="36">
        <f t="shared" si="0"/>
        <v>10208468.468468467</v>
      </c>
      <c r="K146" s="36">
        <f t="shared" si="1"/>
        <v>1122931.5315315314</v>
      </c>
      <c r="L146" s="21">
        <f>5355000+5976400</f>
        <v>11331400</v>
      </c>
    </row>
    <row r="147" spans="1:12" x14ac:dyDescent="0.25">
      <c r="A147" s="9">
        <v>64</v>
      </c>
      <c r="B147" s="24" t="s">
        <v>453</v>
      </c>
      <c r="C147" s="21" t="s">
        <v>454</v>
      </c>
      <c r="D147" s="7"/>
      <c r="E147" s="7" t="s">
        <v>455</v>
      </c>
      <c r="F147" s="7" t="s">
        <v>243</v>
      </c>
      <c r="G147" s="14"/>
      <c r="H147" s="30"/>
      <c r="I147" s="20">
        <v>45295</v>
      </c>
      <c r="J147" s="36">
        <f t="shared" si="0"/>
        <v>6357891.8918918911</v>
      </c>
      <c r="K147" s="36">
        <f t="shared" si="1"/>
        <v>699368.10810810805</v>
      </c>
      <c r="L147" s="21">
        <f>4416300+2041560+599400</f>
        <v>7057260</v>
      </c>
    </row>
    <row r="148" spans="1:12" x14ac:dyDescent="0.25">
      <c r="A148" s="9">
        <v>65</v>
      </c>
      <c r="B148" s="24" t="s">
        <v>456</v>
      </c>
      <c r="C148" s="21" t="s">
        <v>457</v>
      </c>
      <c r="D148" s="7"/>
      <c r="E148" s="7" t="s">
        <v>458</v>
      </c>
      <c r="F148" s="7" t="s">
        <v>243</v>
      </c>
      <c r="G148" s="14"/>
      <c r="H148" s="30"/>
      <c r="I148" s="20">
        <v>45295</v>
      </c>
      <c r="J148" s="36">
        <f t="shared" si="0"/>
        <v>3617117.1171171167</v>
      </c>
      <c r="K148" s="36">
        <f t="shared" si="1"/>
        <v>397882.88288288284</v>
      </c>
      <c r="L148" s="21">
        <f>1390000+765000+1860000</f>
        <v>4015000</v>
      </c>
    </row>
    <row r="149" spans="1:12" x14ac:dyDescent="0.25">
      <c r="A149" s="9">
        <v>66</v>
      </c>
      <c r="B149" s="24" t="s">
        <v>459</v>
      </c>
      <c r="C149" s="21" t="s">
        <v>460</v>
      </c>
      <c r="D149" s="7"/>
      <c r="E149" s="7" t="s">
        <v>461</v>
      </c>
      <c r="F149" s="7" t="s">
        <v>462</v>
      </c>
      <c r="G149" s="14"/>
      <c r="H149" s="30"/>
      <c r="I149" s="20">
        <v>45295</v>
      </c>
      <c r="J149" s="36">
        <f t="shared" si="0"/>
        <v>4040540.5405405401</v>
      </c>
      <c r="K149" s="36">
        <f t="shared" si="1"/>
        <v>444459.45945945941</v>
      </c>
      <c r="L149" s="21">
        <f>390000+4095000</f>
        <v>4485000</v>
      </c>
    </row>
    <row r="150" spans="1:12" x14ac:dyDescent="0.25">
      <c r="A150" s="9">
        <v>67</v>
      </c>
      <c r="B150" s="24" t="s">
        <v>463</v>
      </c>
      <c r="C150" s="21" t="s">
        <v>464</v>
      </c>
      <c r="D150" s="7"/>
      <c r="E150" s="7" t="s">
        <v>465</v>
      </c>
      <c r="F150" s="7" t="s">
        <v>466</v>
      </c>
      <c r="G150" s="14"/>
      <c r="H150" s="30"/>
      <c r="I150" s="20">
        <v>45295</v>
      </c>
      <c r="J150" s="36">
        <f t="shared" ref="J150:J213" si="2">L150/1.11</f>
        <v>2147387.387387387</v>
      </c>
      <c r="K150" s="36">
        <f t="shared" ref="K150:K213" si="3">J150*11%</f>
        <v>236212.61261261257</v>
      </c>
      <c r="L150" s="21">
        <v>2383600</v>
      </c>
    </row>
    <row r="151" spans="1:12" x14ac:dyDescent="0.25">
      <c r="A151" s="9">
        <v>68</v>
      </c>
      <c r="B151" s="24" t="s">
        <v>467</v>
      </c>
      <c r="C151" s="21" t="s">
        <v>468</v>
      </c>
      <c r="D151" s="7"/>
      <c r="E151" s="7" t="s">
        <v>469</v>
      </c>
      <c r="F151" s="7" t="s">
        <v>448</v>
      </c>
      <c r="G151" s="14"/>
      <c r="H151" s="30"/>
      <c r="I151" s="20">
        <v>45296</v>
      </c>
      <c r="J151" s="36">
        <f t="shared" si="2"/>
        <v>1171171.1711711711</v>
      </c>
      <c r="K151" s="36">
        <f t="shared" si="3"/>
        <v>128828.82882882883</v>
      </c>
      <c r="L151" s="21">
        <v>1300000</v>
      </c>
    </row>
    <row r="152" spans="1:12" x14ac:dyDescent="0.25">
      <c r="A152" s="9">
        <v>69</v>
      </c>
      <c r="B152" s="24" t="s">
        <v>470</v>
      </c>
      <c r="C152" s="21" t="s">
        <v>471</v>
      </c>
      <c r="D152" s="7"/>
      <c r="E152" s="7" t="s">
        <v>472</v>
      </c>
      <c r="F152" s="7" t="s">
        <v>249</v>
      </c>
      <c r="G152" s="14"/>
      <c r="H152" s="30"/>
      <c r="I152" s="20">
        <v>45296</v>
      </c>
      <c r="J152" s="36">
        <f t="shared" si="2"/>
        <v>13763040.540540539</v>
      </c>
      <c r="K152" s="36">
        <f t="shared" si="3"/>
        <v>1513934.4594594592</v>
      </c>
      <c r="L152" s="21">
        <f>2735250+8259825+4281900</f>
        <v>15276975</v>
      </c>
    </row>
    <row r="153" spans="1:12" x14ac:dyDescent="0.25">
      <c r="A153" s="9">
        <v>70</v>
      </c>
      <c r="B153" s="24" t="s">
        <v>473</v>
      </c>
      <c r="C153" s="21" t="s">
        <v>474</v>
      </c>
      <c r="D153" s="7"/>
      <c r="E153" s="7" t="s">
        <v>475</v>
      </c>
      <c r="F153" s="7" t="s">
        <v>476</v>
      </c>
      <c r="G153" s="14"/>
      <c r="H153" s="30"/>
      <c r="I153" s="20">
        <v>45296</v>
      </c>
      <c r="J153" s="36">
        <f t="shared" si="2"/>
        <v>5767153.1531531522</v>
      </c>
      <c r="K153" s="36">
        <f t="shared" si="3"/>
        <v>634386.84684684675</v>
      </c>
      <c r="L153" s="21">
        <f>1828280+1203660+3369600</f>
        <v>6401540</v>
      </c>
    </row>
    <row r="154" spans="1:12" x14ac:dyDescent="0.25">
      <c r="A154" s="9">
        <v>71</v>
      </c>
      <c r="B154" s="24" t="s">
        <v>477</v>
      </c>
      <c r="C154" s="21" t="s">
        <v>478</v>
      </c>
      <c r="D154" s="7"/>
      <c r="E154" s="7" t="s">
        <v>479</v>
      </c>
      <c r="F154" s="7" t="s">
        <v>307</v>
      </c>
      <c r="G154" s="14"/>
      <c r="H154" s="30"/>
      <c r="I154" s="20">
        <v>45296</v>
      </c>
      <c r="J154" s="36">
        <f t="shared" si="2"/>
        <v>319153.15315315314</v>
      </c>
      <c r="K154" s="36">
        <f t="shared" si="3"/>
        <v>35106.846846846842</v>
      </c>
      <c r="L154" s="21">
        <v>354260</v>
      </c>
    </row>
    <row r="155" spans="1:12" x14ac:dyDescent="0.25">
      <c r="A155" s="9">
        <v>72</v>
      </c>
      <c r="B155" s="24" t="s">
        <v>480</v>
      </c>
      <c r="C155" s="21" t="s">
        <v>481</v>
      </c>
      <c r="D155" s="7"/>
      <c r="E155" s="7" t="s">
        <v>482</v>
      </c>
      <c r="F155" s="7" t="s">
        <v>483</v>
      </c>
      <c r="G155" s="14"/>
      <c r="H155" s="30"/>
      <c r="I155" s="20">
        <v>45296</v>
      </c>
      <c r="J155" s="36">
        <f t="shared" si="2"/>
        <v>1635135.1351351349</v>
      </c>
      <c r="K155" s="36">
        <f t="shared" si="3"/>
        <v>179864.86486486485</v>
      </c>
      <c r="L155" s="21">
        <v>1815000</v>
      </c>
    </row>
    <row r="156" spans="1:12" x14ac:dyDescent="0.25">
      <c r="A156" s="9">
        <v>73</v>
      </c>
      <c r="B156" s="24" t="s">
        <v>484</v>
      </c>
      <c r="C156" s="21" t="s">
        <v>485</v>
      </c>
      <c r="D156" s="7"/>
      <c r="E156" s="7" t="s">
        <v>486</v>
      </c>
      <c r="F156" s="7" t="s">
        <v>243</v>
      </c>
      <c r="G156" s="14"/>
      <c r="H156" s="30"/>
      <c r="I156" s="39">
        <v>45296</v>
      </c>
      <c r="J156" s="36">
        <f t="shared" si="2"/>
        <v>1950324.3243243243</v>
      </c>
      <c r="K156" s="36">
        <f t="shared" si="3"/>
        <v>214535.67567567568</v>
      </c>
      <c r="L156" s="21">
        <v>2164860</v>
      </c>
    </row>
    <row r="157" spans="1:12" x14ac:dyDescent="0.25">
      <c r="A157" s="9">
        <v>74</v>
      </c>
      <c r="B157" s="24" t="s">
        <v>487</v>
      </c>
      <c r="C157" s="21" t="s">
        <v>488</v>
      </c>
      <c r="D157" s="7"/>
      <c r="E157" s="7" t="s">
        <v>489</v>
      </c>
      <c r="F157" s="7" t="s">
        <v>249</v>
      </c>
      <c r="G157" s="14"/>
      <c r="H157" s="30"/>
      <c r="I157" s="20">
        <v>45297</v>
      </c>
      <c r="J157" s="36">
        <f t="shared" si="2"/>
        <v>25443423.423423421</v>
      </c>
      <c r="K157" s="36">
        <f t="shared" si="3"/>
        <v>2798776.5765765761</v>
      </c>
      <c r="L157" s="21">
        <f>5476800+8414000+14351400</f>
        <v>28242200</v>
      </c>
    </row>
    <row r="158" spans="1:12" x14ac:dyDescent="0.25">
      <c r="A158" s="9">
        <v>75</v>
      </c>
      <c r="B158" s="24" t="s">
        <v>490</v>
      </c>
      <c r="C158" s="21" t="s">
        <v>491</v>
      </c>
      <c r="D158" s="7"/>
      <c r="E158" s="7" t="s">
        <v>492</v>
      </c>
      <c r="F158" s="7" t="s">
        <v>493</v>
      </c>
      <c r="G158" s="14"/>
      <c r="H158" s="30"/>
      <c r="I158" s="20">
        <v>45297</v>
      </c>
      <c r="J158" s="36">
        <f t="shared" si="2"/>
        <v>137837.83783783784</v>
      </c>
      <c r="K158" s="36">
        <f t="shared" si="3"/>
        <v>15162.162162162162</v>
      </c>
      <c r="L158" s="21">
        <v>153000</v>
      </c>
    </row>
    <row r="159" spans="1:12" x14ac:dyDescent="0.25">
      <c r="A159" s="9">
        <v>76</v>
      </c>
      <c r="B159" s="24" t="s">
        <v>494</v>
      </c>
      <c r="C159" s="21" t="s">
        <v>495</v>
      </c>
      <c r="D159" s="7"/>
      <c r="E159" s="7" t="s">
        <v>496</v>
      </c>
      <c r="F159" s="7" t="s">
        <v>497</v>
      </c>
      <c r="G159" s="14"/>
      <c r="H159" s="30"/>
      <c r="I159" s="20">
        <v>45297</v>
      </c>
      <c r="J159" s="36">
        <f t="shared" si="2"/>
        <v>2938783.7837837837</v>
      </c>
      <c r="K159" s="36">
        <f t="shared" si="3"/>
        <v>323266.21621621621</v>
      </c>
      <c r="L159" s="21">
        <f>1391250+1749300+121500</f>
        <v>3262050</v>
      </c>
    </row>
    <row r="160" spans="1:12" x14ac:dyDescent="0.25">
      <c r="A160" s="9">
        <v>77</v>
      </c>
      <c r="B160" s="24" t="s">
        <v>498</v>
      </c>
      <c r="C160" s="21" t="s">
        <v>499</v>
      </c>
      <c r="D160" s="7"/>
      <c r="E160" s="7" t="s">
        <v>500</v>
      </c>
      <c r="F160" s="7" t="s">
        <v>501</v>
      </c>
      <c r="G160" s="14"/>
      <c r="H160" s="30"/>
      <c r="I160" s="20">
        <v>45297</v>
      </c>
      <c r="J160" s="36">
        <f t="shared" si="2"/>
        <v>2581855.8558558556</v>
      </c>
      <c r="K160" s="36">
        <f t="shared" si="3"/>
        <v>284004.14414414414</v>
      </c>
      <c r="L160" s="21">
        <f>1341360+350000+1174500</f>
        <v>2865860</v>
      </c>
    </row>
    <row r="161" spans="1:12" x14ac:dyDescent="0.25">
      <c r="A161" s="9">
        <v>78</v>
      </c>
      <c r="B161" s="24" t="s">
        <v>502</v>
      </c>
      <c r="C161" s="21" t="s">
        <v>503</v>
      </c>
      <c r="D161" s="7"/>
      <c r="E161" s="7" t="s">
        <v>504</v>
      </c>
      <c r="F161" s="7" t="s">
        <v>501</v>
      </c>
      <c r="G161" s="14"/>
      <c r="H161" s="30"/>
      <c r="I161" s="20">
        <v>45297</v>
      </c>
      <c r="J161" s="36">
        <f t="shared" si="2"/>
        <v>10346594.594594594</v>
      </c>
      <c r="K161" s="36">
        <f t="shared" si="3"/>
        <v>1138125.4054054054</v>
      </c>
      <c r="L161" s="21">
        <f>3726000+760320+6998400</f>
        <v>11484720</v>
      </c>
    </row>
    <row r="162" spans="1:12" x14ac:dyDescent="0.25">
      <c r="A162" s="9">
        <v>79</v>
      </c>
      <c r="B162" s="24" t="s">
        <v>505</v>
      </c>
      <c r="C162" s="21" t="s">
        <v>506</v>
      </c>
      <c r="D162" s="7"/>
      <c r="E162" s="7" t="s">
        <v>507</v>
      </c>
      <c r="F162" s="7" t="s">
        <v>448</v>
      </c>
      <c r="G162" s="14"/>
      <c r="H162" s="30"/>
      <c r="I162" s="20">
        <v>45297</v>
      </c>
      <c r="J162" s="36">
        <f t="shared" si="2"/>
        <v>690990.99099099089</v>
      </c>
      <c r="K162" s="36">
        <f t="shared" si="3"/>
        <v>76009.009009008994</v>
      </c>
      <c r="L162" s="21">
        <v>767000</v>
      </c>
    </row>
    <row r="163" spans="1:12" x14ac:dyDescent="0.25">
      <c r="A163" s="9">
        <v>80</v>
      </c>
      <c r="B163" s="24" t="s">
        <v>508</v>
      </c>
      <c r="C163" s="21" t="s">
        <v>509</v>
      </c>
      <c r="D163" s="7"/>
      <c r="E163" s="7" t="s">
        <v>510</v>
      </c>
      <c r="F163" s="7" t="s">
        <v>511</v>
      </c>
      <c r="G163" s="14"/>
      <c r="H163" s="30"/>
      <c r="I163" s="20">
        <v>45297</v>
      </c>
      <c r="J163" s="36">
        <f t="shared" si="2"/>
        <v>3839106.3063063058</v>
      </c>
      <c r="K163" s="36">
        <f t="shared" si="3"/>
        <v>422301.69369369367</v>
      </c>
      <c r="L163" s="21">
        <f>1928808+1857600+475000</f>
        <v>4261408</v>
      </c>
    </row>
    <row r="164" spans="1:12" x14ac:dyDescent="0.25">
      <c r="A164" s="9">
        <v>81</v>
      </c>
      <c r="B164" s="24" t="s">
        <v>512</v>
      </c>
      <c r="C164" s="21" t="s">
        <v>513</v>
      </c>
      <c r="D164" s="7"/>
      <c r="E164" s="7" t="s">
        <v>514</v>
      </c>
      <c r="F164" s="7" t="s">
        <v>515</v>
      </c>
      <c r="G164" s="14"/>
      <c r="H164" s="30"/>
      <c r="I164" s="20">
        <v>45297</v>
      </c>
      <c r="J164" s="36">
        <f t="shared" si="2"/>
        <v>5585540.5405405397</v>
      </c>
      <c r="K164" s="36">
        <f t="shared" si="3"/>
        <v>614409.45945945941</v>
      </c>
      <c r="L164" s="21">
        <f>2696400+720000+2783550</f>
        <v>6199950</v>
      </c>
    </row>
    <row r="165" spans="1:12" x14ac:dyDescent="0.25">
      <c r="A165" s="9">
        <v>82</v>
      </c>
      <c r="B165" s="24" t="s">
        <v>516</v>
      </c>
      <c r="C165" s="21" t="s">
        <v>517</v>
      </c>
      <c r="D165" s="7"/>
      <c r="E165" s="7" t="s">
        <v>518</v>
      </c>
      <c r="F165" s="7" t="s">
        <v>430</v>
      </c>
      <c r="G165" s="14"/>
      <c r="H165" s="30"/>
      <c r="I165" s="20">
        <v>45297</v>
      </c>
      <c r="J165" s="36">
        <f t="shared" si="2"/>
        <v>12089797.297297297</v>
      </c>
      <c r="K165" s="36">
        <f t="shared" si="3"/>
        <v>1329877.7027027027</v>
      </c>
      <c r="L165" s="21">
        <f>4564320+1378800+7476555</f>
        <v>13419675</v>
      </c>
    </row>
    <row r="166" spans="1:12" x14ac:dyDescent="0.25">
      <c r="A166" s="9">
        <v>83</v>
      </c>
      <c r="B166" s="24" t="s">
        <v>519</v>
      </c>
      <c r="C166" s="21" t="s">
        <v>520</v>
      </c>
      <c r="D166" s="7"/>
      <c r="E166" s="7" t="s">
        <v>521</v>
      </c>
      <c r="F166" s="7" t="s">
        <v>223</v>
      </c>
      <c r="G166" s="14"/>
      <c r="H166" s="30"/>
      <c r="I166" s="20">
        <v>45299</v>
      </c>
      <c r="J166" s="36">
        <f t="shared" si="2"/>
        <v>4427027.0270270268</v>
      </c>
      <c r="K166" s="36">
        <f t="shared" si="3"/>
        <v>486972.97297297296</v>
      </c>
      <c r="L166" s="21">
        <f>1512000+3402000</f>
        <v>4914000</v>
      </c>
    </row>
    <row r="167" spans="1:12" x14ac:dyDescent="0.25">
      <c r="A167" s="9">
        <v>84</v>
      </c>
      <c r="B167" s="24" t="s">
        <v>522</v>
      </c>
      <c r="C167" s="21" t="s">
        <v>523</v>
      </c>
      <c r="D167" s="7"/>
      <c r="E167" s="7" t="s">
        <v>524</v>
      </c>
      <c r="F167" s="7" t="s">
        <v>525</v>
      </c>
      <c r="G167" s="14"/>
      <c r="H167" s="30"/>
      <c r="I167" s="39">
        <v>45299</v>
      </c>
      <c r="J167" s="36">
        <f t="shared" si="2"/>
        <v>3774774.7747747744</v>
      </c>
      <c r="K167" s="36">
        <f t="shared" si="3"/>
        <v>415225.22522522521</v>
      </c>
      <c r="L167" s="21">
        <f>1705000+1035000+1450000</f>
        <v>4190000</v>
      </c>
    </row>
    <row r="168" spans="1:12" x14ac:dyDescent="0.25">
      <c r="A168" s="9">
        <v>85</v>
      </c>
      <c r="B168" s="24" t="s">
        <v>526</v>
      </c>
      <c r="C168" s="21" t="s">
        <v>527</v>
      </c>
      <c r="D168" s="7"/>
      <c r="E168" s="29" t="s">
        <v>528</v>
      </c>
      <c r="F168" s="7" t="s">
        <v>249</v>
      </c>
      <c r="G168" s="14"/>
      <c r="H168" s="30"/>
      <c r="I168" s="39">
        <v>45299</v>
      </c>
      <c r="J168" s="36">
        <f t="shared" si="2"/>
        <v>5028018.0180180175</v>
      </c>
      <c r="K168" s="36">
        <f t="shared" si="3"/>
        <v>553081.98198198189</v>
      </c>
      <c r="L168" s="21">
        <f>892500+4688600</f>
        <v>5581100</v>
      </c>
    </row>
    <row r="169" spans="1:12" x14ac:dyDescent="0.25">
      <c r="A169" s="9">
        <v>86</v>
      </c>
      <c r="B169" s="24" t="s">
        <v>529</v>
      </c>
      <c r="C169" s="21" t="s">
        <v>530</v>
      </c>
      <c r="D169" s="7"/>
      <c r="E169" s="7" t="s">
        <v>423</v>
      </c>
      <c r="F169" s="7" t="s">
        <v>334</v>
      </c>
      <c r="G169" s="14"/>
      <c r="H169" s="30"/>
      <c r="I169" s="20">
        <v>45299</v>
      </c>
      <c r="J169" s="36">
        <f t="shared" si="2"/>
        <v>5973081.0810810803</v>
      </c>
      <c r="K169" s="36">
        <f t="shared" si="3"/>
        <v>657038.91891891882</v>
      </c>
      <c r="L169" s="21">
        <f>1986120+1944000+2700000</f>
        <v>6630120</v>
      </c>
    </row>
    <row r="170" spans="1:12" x14ac:dyDescent="0.25">
      <c r="A170" s="9">
        <v>87</v>
      </c>
      <c r="B170" s="24" t="s">
        <v>531</v>
      </c>
      <c r="C170" s="21" t="s">
        <v>532</v>
      </c>
      <c r="D170" s="7"/>
      <c r="E170" s="7" t="s">
        <v>423</v>
      </c>
      <c r="F170" s="7" t="s">
        <v>223</v>
      </c>
      <c r="G170" s="14"/>
      <c r="H170" s="30"/>
      <c r="I170" s="20">
        <v>45299</v>
      </c>
      <c r="J170" s="36">
        <f t="shared" si="2"/>
        <v>7952252.2522522518</v>
      </c>
      <c r="K170" s="36">
        <f t="shared" si="3"/>
        <v>874747.74774774769</v>
      </c>
      <c r="L170" s="21">
        <f>1029000+4396000+3402000</f>
        <v>8827000</v>
      </c>
    </row>
    <row r="171" spans="1:12" x14ac:dyDescent="0.25">
      <c r="A171" s="9">
        <v>88</v>
      </c>
      <c r="B171" s="24" t="s">
        <v>533</v>
      </c>
      <c r="C171" s="21" t="s">
        <v>534</v>
      </c>
      <c r="D171" s="7"/>
      <c r="E171" s="7" t="s">
        <v>535</v>
      </c>
      <c r="F171" s="7" t="s">
        <v>217</v>
      </c>
      <c r="G171" s="14"/>
      <c r="H171" s="30"/>
      <c r="I171" s="20">
        <v>45299</v>
      </c>
      <c r="J171" s="36">
        <f t="shared" si="2"/>
        <v>191891.89189189186</v>
      </c>
      <c r="K171" s="36">
        <f t="shared" si="3"/>
        <v>21108.108108108107</v>
      </c>
      <c r="L171" s="21">
        <v>213000</v>
      </c>
    </row>
    <row r="172" spans="1:12" x14ac:dyDescent="0.25">
      <c r="A172" s="9">
        <v>89</v>
      </c>
      <c r="B172" s="24" t="s">
        <v>536</v>
      </c>
      <c r="C172" s="21" t="s">
        <v>537</v>
      </c>
      <c r="D172" s="7"/>
      <c r="E172" s="7" t="s">
        <v>538</v>
      </c>
      <c r="F172" s="7" t="s">
        <v>334</v>
      </c>
      <c r="G172" s="14"/>
      <c r="H172" s="30"/>
      <c r="I172" s="20">
        <v>45300</v>
      </c>
      <c r="J172" s="36">
        <f t="shared" si="2"/>
        <v>49804054.054054052</v>
      </c>
      <c r="K172" s="36">
        <f t="shared" si="3"/>
        <v>5478445.9459459456</v>
      </c>
      <c r="L172" s="21">
        <f>13608000+17104500+24570000</f>
        <v>55282500</v>
      </c>
    </row>
    <row r="173" spans="1:12" x14ac:dyDescent="0.25">
      <c r="A173" s="9">
        <v>90</v>
      </c>
      <c r="B173" s="24" t="s">
        <v>539</v>
      </c>
      <c r="C173" s="21" t="s">
        <v>540</v>
      </c>
      <c r="D173" s="7"/>
      <c r="E173" s="7" t="s">
        <v>541</v>
      </c>
      <c r="F173" s="7" t="s">
        <v>462</v>
      </c>
      <c r="G173" s="14"/>
      <c r="H173" s="30"/>
      <c r="I173" s="20">
        <v>45300</v>
      </c>
      <c r="J173" s="36">
        <f t="shared" si="2"/>
        <v>5359459.4594594594</v>
      </c>
      <c r="K173" s="36">
        <f t="shared" si="3"/>
        <v>589540.54054054059</v>
      </c>
      <c r="L173" s="21">
        <f>5199000+750000</f>
        <v>5949000</v>
      </c>
    </row>
    <row r="174" spans="1:12" x14ac:dyDescent="0.25">
      <c r="A174" s="9">
        <v>91</v>
      </c>
      <c r="B174" s="24" t="s">
        <v>542</v>
      </c>
      <c r="C174" s="21" t="s">
        <v>543</v>
      </c>
      <c r="D174" s="7"/>
      <c r="E174" s="7" t="s">
        <v>544</v>
      </c>
      <c r="F174" s="7" t="s">
        <v>340</v>
      </c>
      <c r="G174" s="14"/>
      <c r="H174" s="30"/>
      <c r="I174" s="20">
        <v>45300</v>
      </c>
      <c r="J174" s="36">
        <f t="shared" si="2"/>
        <v>141567.56756756754</v>
      </c>
      <c r="K174" s="36">
        <f t="shared" si="3"/>
        <v>15572.43243243243</v>
      </c>
      <c r="L174" s="21">
        <v>157140</v>
      </c>
    </row>
    <row r="175" spans="1:12" x14ac:dyDescent="0.25">
      <c r="A175" s="9">
        <v>92</v>
      </c>
      <c r="B175" s="24" t="s">
        <v>545</v>
      </c>
      <c r="C175" s="21" t="s">
        <v>546</v>
      </c>
      <c r="D175" s="7"/>
      <c r="E175" s="7" t="s">
        <v>547</v>
      </c>
      <c r="F175" s="7" t="s">
        <v>325</v>
      </c>
      <c r="G175" s="14"/>
      <c r="H175" s="30"/>
      <c r="I175" s="20">
        <v>45300</v>
      </c>
      <c r="J175" s="36">
        <f t="shared" si="2"/>
        <v>9654864.8648648635</v>
      </c>
      <c r="K175" s="36">
        <f t="shared" si="3"/>
        <v>1062035.1351351349</v>
      </c>
      <c r="L175" s="21">
        <f>2744280+1294650+6677970</f>
        <v>10716900</v>
      </c>
    </row>
    <row r="176" spans="1:12" x14ac:dyDescent="0.25">
      <c r="A176" s="9">
        <v>93</v>
      </c>
      <c r="B176" s="24" t="s">
        <v>548</v>
      </c>
      <c r="C176" s="21" t="s">
        <v>549</v>
      </c>
      <c r="D176" s="7"/>
      <c r="E176" s="7" t="s">
        <v>550</v>
      </c>
      <c r="F176" s="7" t="s">
        <v>511</v>
      </c>
      <c r="G176" s="14"/>
      <c r="H176" s="30"/>
      <c r="I176" s="20">
        <v>45301</v>
      </c>
      <c r="J176" s="36">
        <f t="shared" si="2"/>
        <v>9053960.3603603598</v>
      </c>
      <c r="K176" s="36">
        <f t="shared" si="3"/>
        <v>995935.63963963953</v>
      </c>
      <c r="L176" s="21">
        <f>8233404+934992+881500</f>
        <v>10049896</v>
      </c>
    </row>
    <row r="177" spans="1:12" x14ac:dyDescent="0.25">
      <c r="A177" s="9">
        <v>94</v>
      </c>
      <c r="B177" s="24" t="s">
        <v>551</v>
      </c>
      <c r="C177" s="21" t="s">
        <v>552</v>
      </c>
      <c r="D177" s="7"/>
      <c r="E177" s="7" t="s">
        <v>553</v>
      </c>
      <c r="F177" s="7" t="s">
        <v>554</v>
      </c>
      <c r="G177" s="14"/>
      <c r="H177" s="30"/>
      <c r="I177" s="20">
        <v>45293</v>
      </c>
      <c r="J177" s="36">
        <f t="shared" si="2"/>
        <v>7689639.6396396393</v>
      </c>
      <c r="K177" s="36">
        <f t="shared" si="3"/>
        <v>845860.36036036036</v>
      </c>
      <c r="L177" s="21">
        <f>2739000+5796500</f>
        <v>8535500</v>
      </c>
    </row>
    <row r="178" spans="1:12" x14ac:dyDescent="0.25">
      <c r="A178" s="9">
        <v>95</v>
      </c>
      <c r="B178" s="24" t="s">
        <v>555</v>
      </c>
      <c r="C178" s="21" t="s">
        <v>556</v>
      </c>
      <c r="D178" s="7"/>
      <c r="E178" s="7" t="s">
        <v>557</v>
      </c>
      <c r="F178" s="7" t="s">
        <v>558</v>
      </c>
      <c r="G178" s="14"/>
      <c r="H178" s="30"/>
      <c r="I178" s="20">
        <v>45300</v>
      </c>
      <c r="J178" s="36">
        <f t="shared" si="2"/>
        <v>6392792.7927927924</v>
      </c>
      <c r="K178" s="36">
        <f t="shared" si="3"/>
        <v>703207.20720720722</v>
      </c>
      <c r="L178" s="21">
        <f>2161000+3134250+1800750</f>
        <v>7096000</v>
      </c>
    </row>
    <row r="179" spans="1:12" x14ac:dyDescent="0.25">
      <c r="A179" s="9">
        <v>96</v>
      </c>
      <c r="B179" s="24" t="s">
        <v>559</v>
      </c>
      <c r="C179" s="25" t="s">
        <v>560</v>
      </c>
      <c r="D179" s="26"/>
      <c r="E179" s="14" t="s">
        <v>561</v>
      </c>
      <c r="F179" s="14" t="s">
        <v>325</v>
      </c>
      <c r="G179" s="14"/>
      <c r="H179" s="30"/>
      <c r="I179" s="18">
        <v>45300</v>
      </c>
      <c r="J179" s="36">
        <f t="shared" si="2"/>
        <v>1032702.7027027026</v>
      </c>
      <c r="K179" s="36">
        <f t="shared" si="3"/>
        <v>113597.29729729729</v>
      </c>
      <c r="L179" s="21">
        <v>1146300</v>
      </c>
    </row>
    <row r="180" spans="1:12" x14ac:dyDescent="0.25">
      <c r="A180" s="9">
        <v>97</v>
      </c>
      <c r="B180" s="24" t="s">
        <v>562</v>
      </c>
      <c r="C180" s="21" t="s">
        <v>563</v>
      </c>
      <c r="D180" s="7"/>
      <c r="E180" s="7" t="s">
        <v>564</v>
      </c>
      <c r="F180" s="7" t="s">
        <v>565</v>
      </c>
      <c r="G180" s="14"/>
      <c r="H180" s="30"/>
      <c r="I180" s="20">
        <v>45300</v>
      </c>
      <c r="J180" s="36">
        <f t="shared" si="2"/>
        <v>12855878.378378376</v>
      </c>
      <c r="K180" s="36">
        <f t="shared" si="3"/>
        <v>1414146.6216216213</v>
      </c>
      <c r="L180" s="21">
        <f>10711050+774900+2784075</f>
        <v>14270025</v>
      </c>
    </row>
    <row r="181" spans="1:12" x14ac:dyDescent="0.25">
      <c r="A181" s="9">
        <v>98</v>
      </c>
      <c r="B181" s="24" t="s">
        <v>566</v>
      </c>
      <c r="C181" s="21" t="s">
        <v>567</v>
      </c>
      <c r="D181" s="7"/>
      <c r="E181" s="7" t="s">
        <v>568</v>
      </c>
      <c r="F181" s="7" t="s">
        <v>511</v>
      </c>
      <c r="G181" s="14"/>
      <c r="H181" s="30"/>
      <c r="I181" s="20">
        <v>45300</v>
      </c>
      <c r="J181" s="36">
        <f t="shared" si="2"/>
        <v>1862270.2702702701</v>
      </c>
      <c r="K181" s="36">
        <f t="shared" si="3"/>
        <v>204849.7297297297</v>
      </c>
      <c r="L181" s="21">
        <v>2067120</v>
      </c>
    </row>
    <row r="182" spans="1:12" x14ac:dyDescent="0.25">
      <c r="A182" s="9">
        <v>99</v>
      </c>
      <c r="B182" s="24" t="s">
        <v>569</v>
      </c>
      <c r="C182" s="21" t="s">
        <v>570</v>
      </c>
      <c r="D182" s="7"/>
      <c r="E182" s="7" t="s">
        <v>557</v>
      </c>
      <c r="F182" s="7" t="s">
        <v>340</v>
      </c>
      <c r="G182" s="14"/>
      <c r="H182" s="30"/>
      <c r="I182" s="20">
        <v>45300</v>
      </c>
      <c r="J182" s="36">
        <f t="shared" si="2"/>
        <v>1780540.5405405404</v>
      </c>
      <c r="K182" s="36">
        <f t="shared" si="3"/>
        <v>195859.45945945944</v>
      </c>
      <c r="L182" s="21">
        <v>1976400</v>
      </c>
    </row>
    <row r="183" spans="1:12" x14ac:dyDescent="0.25">
      <c r="A183" s="9">
        <v>100</v>
      </c>
      <c r="B183" s="24" t="s">
        <v>571</v>
      </c>
      <c r="C183" s="21" t="s">
        <v>572</v>
      </c>
      <c r="D183" s="7"/>
      <c r="E183" s="7" t="s">
        <v>573</v>
      </c>
      <c r="F183" s="7" t="s">
        <v>574</v>
      </c>
      <c r="G183" s="14"/>
      <c r="H183" s="30"/>
      <c r="I183" s="20">
        <v>45300</v>
      </c>
      <c r="J183" s="36">
        <f t="shared" si="2"/>
        <v>4536000</v>
      </c>
      <c r="K183" s="36">
        <f t="shared" si="3"/>
        <v>498960</v>
      </c>
      <c r="L183" s="21">
        <v>5034960</v>
      </c>
    </row>
    <row r="184" spans="1:12" x14ac:dyDescent="0.25">
      <c r="A184" s="9">
        <v>101</v>
      </c>
      <c r="B184" s="24" t="s">
        <v>575</v>
      </c>
      <c r="C184" s="21" t="s">
        <v>576</v>
      </c>
      <c r="D184" s="7"/>
      <c r="E184" s="7" t="s">
        <v>577</v>
      </c>
      <c r="F184" s="7" t="s">
        <v>515</v>
      </c>
      <c r="G184" s="14"/>
      <c r="H184" s="30"/>
      <c r="I184" s="20">
        <v>45301</v>
      </c>
      <c r="J184" s="36">
        <f t="shared" si="2"/>
        <v>356756.75675675675</v>
      </c>
      <c r="K184" s="36">
        <f t="shared" si="3"/>
        <v>39243.24324324324</v>
      </c>
      <c r="L184" s="21">
        <v>396000</v>
      </c>
    </row>
    <row r="185" spans="1:12" x14ac:dyDescent="0.25">
      <c r="A185" s="9">
        <v>102</v>
      </c>
      <c r="B185" s="24" t="s">
        <v>578</v>
      </c>
      <c r="C185" s="21" t="s">
        <v>579</v>
      </c>
      <c r="D185" s="7"/>
      <c r="E185" s="7" t="s">
        <v>580</v>
      </c>
      <c r="F185" s="7" t="s">
        <v>581</v>
      </c>
      <c r="G185" s="14"/>
      <c r="H185" s="30"/>
      <c r="I185" s="20">
        <v>45301</v>
      </c>
      <c r="J185" s="36">
        <f t="shared" si="2"/>
        <v>1036036.036036036</v>
      </c>
      <c r="K185" s="36">
        <f t="shared" si="3"/>
        <v>113963.96396396396</v>
      </c>
      <c r="L185" s="21">
        <v>1150000</v>
      </c>
    </row>
    <row r="186" spans="1:12" x14ac:dyDescent="0.25">
      <c r="A186" s="9">
        <v>103</v>
      </c>
      <c r="B186" s="24" t="s">
        <v>582</v>
      </c>
      <c r="C186" s="21" t="s">
        <v>583</v>
      </c>
      <c r="D186" s="7"/>
      <c r="E186" s="7" t="s">
        <v>584</v>
      </c>
      <c r="F186" s="7" t="s">
        <v>585</v>
      </c>
      <c r="G186" s="14"/>
      <c r="H186" s="30"/>
      <c r="I186" s="20">
        <v>45301</v>
      </c>
      <c r="J186" s="36">
        <f t="shared" si="2"/>
        <v>6650522.5225225221</v>
      </c>
      <c r="K186" s="36">
        <f t="shared" si="3"/>
        <v>731557.4774774774</v>
      </c>
      <c r="L186" s="21">
        <f>3732480+280000+3369600</f>
        <v>7382080</v>
      </c>
    </row>
    <row r="187" spans="1:12" x14ac:dyDescent="0.25">
      <c r="A187" s="9">
        <v>104</v>
      </c>
      <c r="B187" s="24" t="s">
        <v>586</v>
      </c>
      <c r="C187" s="21" t="s">
        <v>587</v>
      </c>
      <c r="D187" s="7"/>
      <c r="E187" s="7" t="s">
        <v>588</v>
      </c>
      <c r="F187" s="7" t="s">
        <v>589</v>
      </c>
      <c r="G187" s="14"/>
      <c r="H187" s="30"/>
      <c r="I187" s="20">
        <v>45301</v>
      </c>
      <c r="J187" s="36">
        <f t="shared" si="2"/>
        <v>293351.3513513513</v>
      </c>
      <c r="K187" s="36">
        <f t="shared" si="3"/>
        <v>32268.648648648643</v>
      </c>
      <c r="L187" s="21">
        <v>325620</v>
      </c>
    </row>
    <row r="188" spans="1:12" x14ac:dyDescent="0.25">
      <c r="A188" s="9">
        <v>105</v>
      </c>
      <c r="B188" s="24" t="s">
        <v>590</v>
      </c>
      <c r="C188" s="21" t="s">
        <v>591</v>
      </c>
      <c r="D188" s="7"/>
      <c r="E188" s="7" t="s">
        <v>592</v>
      </c>
      <c r="F188" s="7" t="s">
        <v>438</v>
      </c>
      <c r="G188" s="14"/>
      <c r="H188" s="30"/>
      <c r="I188" s="20">
        <v>45301</v>
      </c>
      <c r="J188" s="36">
        <f t="shared" si="2"/>
        <v>563063.06306306296</v>
      </c>
      <c r="K188" s="36">
        <f t="shared" si="3"/>
        <v>61936.936936936923</v>
      </c>
      <c r="L188" s="21">
        <v>625000</v>
      </c>
    </row>
    <row r="189" spans="1:12" x14ac:dyDescent="0.25">
      <c r="A189" s="9">
        <v>106</v>
      </c>
      <c r="B189" s="24" t="s">
        <v>593</v>
      </c>
      <c r="C189" s="21" t="s">
        <v>594</v>
      </c>
      <c r="D189" s="7"/>
      <c r="E189" s="7" t="s">
        <v>595</v>
      </c>
      <c r="F189" s="7" t="s">
        <v>589</v>
      </c>
      <c r="G189" s="14"/>
      <c r="H189" s="30"/>
      <c r="I189" s="20">
        <v>45301</v>
      </c>
      <c r="J189" s="36">
        <f t="shared" si="2"/>
        <v>265765.76576576574</v>
      </c>
      <c r="K189" s="36">
        <f t="shared" si="3"/>
        <v>29234.234234234231</v>
      </c>
      <c r="L189" s="21">
        <v>295000</v>
      </c>
    </row>
    <row r="190" spans="1:12" x14ac:dyDescent="0.25">
      <c r="A190" s="9">
        <v>107</v>
      </c>
      <c r="B190" s="24" t="s">
        <v>596</v>
      </c>
      <c r="C190" s="25" t="s">
        <v>597</v>
      </c>
      <c r="D190" s="26"/>
      <c r="E190" s="14" t="s">
        <v>598</v>
      </c>
      <c r="F190" s="14" t="s">
        <v>249</v>
      </c>
      <c r="G190" s="14"/>
      <c r="H190" s="30"/>
      <c r="I190" s="18">
        <v>45302</v>
      </c>
      <c r="J190" s="36">
        <f t="shared" si="2"/>
        <v>42856846.846846841</v>
      </c>
      <c r="K190" s="36">
        <f t="shared" si="3"/>
        <v>4714253.1531531522</v>
      </c>
      <c r="L190" s="21">
        <f>25376400+7031500+15163200</f>
        <v>47571100</v>
      </c>
    </row>
    <row r="191" spans="1:12" x14ac:dyDescent="0.25">
      <c r="A191" s="9">
        <v>108</v>
      </c>
      <c r="B191" s="24" t="s">
        <v>599</v>
      </c>
      <c r="C191" s="21" t="s">
        <v>600</v>
      </c>
      <c r="D191" s="7"/>
      <c r="E191" s="7" t="s">
        <v>601</v>
      </c>
      <c r="F191" s="7" t="s">
        <v>249</v>
      </c>
      <c r="G191" s="14"/>
      <c r="H191" s="30"/>
      <c r="I191" s="20">
        <v>45302</v>
      </c>
      <c r="J191" s="36">
        <f t="shared" si="2"/>
        <v>21513806.306306306</v>
      </c>
      <c r="K191" s="36">
        <f t="shared" si="3"/>
        <v>2366518.6936936937</v>
      </c>
      <c r="L191" s="21">
        <f>2961000+16080925+4838400</f>
        <v>23880325</v>
      </c>
    </row>
    <row r="192" spans="1:12" x14ac:dyDescent="0.25">
      <c r="A192" s="9">
        <v>109</v>
      </c>
      <c r="B192" s="24" t="s">
        <v>602</v>
      </c>
      <c r="C192" s="21" t="s">
        <v>603</v>
      </c>
      <c r="D192" s="7"/>
      <c r="E192" s="7" t="s">
        <v>604</v>
      </c>
      <c r="F192" s="7" t="s">
        <v>249</v>
      </c>
      <c r="G192" s="14"/>
      <c r="H192" s="30"/>
      <c r="I192" s="20">
        <v>45302</v>
      </c>
      <c r="J192" s="36">
        <f t="shared" si="2"/>
        <v>7503716.2162162159</v>
      </c>
      <c r="K192" s="36">
        <f t="shared" si="3"/>
        <v>825408.78378378379</v>
      </c>
      <c r="L192" s="21">
        <f>1499400+1449000+5380725</f>
        <v>8329125</v>
      </c>
    </row>
    <row r="193" spans="1:12" x14ac:dyDescent="0.25">
      <c r="A193" s="9">
        <v>110</v>
      </c>
      <c r="B193" s="24" t="s">
        <v>605</v>
      </c>
      <c r="C193" s="21" t="s">
        <v>606</v>
      </c>
      <c r="D193" s="7"/>
      <c r="E193" s="7" t="s">
        <v>607</v>
      </c>
      <c r="F193" s="7" t="s">
        <v>249</v>
      </c>
      <c r="G193" s="14"/>
      <c r="H193" s="30"/>
      <c r="I193" s="20">
        <v>45302</v>
      </c>
      <c r="J193" s="36">
        <f t="shared" si="2"/>
        <v>49753441.441441439</v>
      </c>
      <c r="K193" s="36">
        <f t="shared" si="3"/>
        <v>5472878.5585585581</v>
      </c>
      <c r="L193" s="21">
        <f>17813520+20638800+16774000</f>
        <v>55226320</v>
      </c>
    </row>
    <row r="194" spans="1:12" x14ac:dyDescent="0.25">
      <c r="A194" s="9">
        <v>111</v>
      </c>
      <c r="B194" s="24" t="s">
        <v>608</v>
      </c>
      <c r="C194" s="21" t="s">
        <v>609</v>
      </c>
      <c r="D194" s="7"/>
      <c r="E194" s="7" t="s">
        <v>610</v>
      </c>
      <c r="F194" s="7" t="s">
        <v>264</v>
      </c>
      <c r="G194" s="14"/>
      <c r="H194" s="30"/>
      <c r="I194" s="20">
        <v>45302</v>
      </c>
      <c r="J194" s="36">
        <f t="shared" si="2"/>
        <v>1296972.9729729728</v>
      </c>
      <c r="K194" s="36">
        <f t="shared" si="3"/>
        <v>142667.02702702701</v>
      </c>
      <c r="L194" s="21">
        <v>1439640</v>
      </c>
    </row>
    <row r="195" spans="1:12" x14ac:dyDescent="0.25">
      <c r="A195" s="9">
        <v>112</v>
      </c>
      <c r="B195" s="24" t="s">
        <v>611</v>
      </c>
      <c r="C195" s="21" t="s">
        <v>612</v>
      </c>
      <c r="D195" s="7"/>
      <c r="E195" s="7" t="s">
        <v>423</v>
      </c>
      <c r="F195" s="7" t="s">
        <v>426</v>
      </c>
      <c r="G195" s="14"/>
      <c r="H195" s="30"/>
      <c r="I195" s="20">
        <v>45306</v>
      </c>
      <c r="J195" s="36">
        <f t="shared" si="2"/>
        <v>16388468.468468467</v>
      </c>
      <c r="K195" s="36">
        <f t="shared" si="3"/>
        <v>1802731.5315315314</v>
      </c>
      <c r="L195" s="21">
        <f>8922500+4529700+4739000</f>
        <v>18191200</v>
      </c>
    </row>
    <row r="196" spans="1:12" x14ac:dyDescent="0.25">
      <c r="A196" s="9">
        <v>113</v>
      </c>
      <c r="B196" s="24" t="s">
        <v>613</v>
      </c>
      <c r="C196" s="21" t="s">
        <v>614</v>
      </c>
      <c r="D196" s="7"/>
      <c r="E196" s="7" t="s">
        <v>615</v>
      </c>
      <c r="F196" s="7" t="s">
        <v>249</v>
      </c>
      <c r="G196" s="14"/>
      <c r="H196" s="30"/>
      <c r="I196" s="20">
        <v>45296</v>
      </c>
      <c r="J196" s="36">
        <f t="shared" si="2"/>
        <v>15115180.180180179</v>
      </c>
      <c r="K196" s="36">
        <f t="shared" si="3"/>
        <v>1662669.8198198196</v>
      </c>
      <c r="L196" s="21">
        <f>5498850+9954000+1325000</f>
        <v>16777850</v>
      </c>
    </row>
    <row r="197" spans="1:12" x14ac:dyDescent="0.25">
      <c r="A197" s="9">
        <v>114</v>
      </c>
      <c r="B197" s="24" t="s">
        <v>616</v>
      </c>
      <c r="C197" s="21" t="s">
        <v>617</v>
      </c>
      <c r="D197" s="7"/>
      <c r="E197" s="7" t="s">
        <v>618</v>
      </c>
      <c r="F197" s="7" t="s">
        <v>619</v>
      </c>
      <c r="G197" s="14"/>
      <c r="H197" s="30"/>
      <c r="I197" s="20">
        <v>45302</v>
      </c>
      <c r="J197" s="36">
        <f t="shared" si="2"/>
        <v>2342342.3423423423</v>
      </c>
      <c r="K197" s="36">
        <f t="shared" si="3"/>
        <v>257657.65765765766</v>
      </c>
      <c r="L197" s="21">
        <v>2600000</v>
      </c>
    </row>
    <row r="198" spans="1:12" x14ac:dyDescent="0.25">
      <c r="A198" s="9">
        <v>115</v>
      </c>
      <c r="B198" s="24" t="s">
        <v>620</v>
      </c>
      <c r="C198" s="21" t="s">
        <v>621</v>
      </c>
      <c r="D198" s="7"/>
      <c r="E198" s="7" t="s">
        <v>622</v>
      </c>
      <c r="F198" s="7" t="s">
        <v>623</v>
      </c>
      <c r="G198" s="14"/>
      <c r="H198" s="30"/>
      <c r="I198" s="20">
        <v>45303</v>
      </c>
      <c r="J198" s="36">
        <f t="shared" si="2"/>
        <v>5171351.3513513505</v>
      </c>
      <c r="K198" s="36">
        <f t="shared" si="3"/>
        <v>568848.64864864852</v>
      </c>
      <c r="L198" s="21">
        <f>1728000+4012200</f>
        <v>5740200</v>
      </c>
    </row>
    <row r="199" spans="1:12" x14ac:dyDescent="0.25">
      <c r="A199" s="9">
        <v>116</v>
      </c>
      <c r="B199" s="24" t="s">
        <v>624</v>
      </c>
      <c r="C199" s="21" t="s">
        <v>625</v>
      </c>
      <c r="D199" s="7"/>
      <c r="E199" s="7" t="s">
        <v>626</v>
      </c>
      <c r="F199" s="7" t="s">
        <v>627</v>
      </c>
      <c r="G199" s="14"/>
      <c r="H199" s="30"/>
      <c r="I199" s="20">
        <v>45304</v>
      </c>
      <c r="J199" s="36">
        <f t="shared" si="2"/>
        <v>324324.32432432432</v>
      </c>
      <c r="K199" s="36">
        <f t="shared" si="3"/>
        <v>35675.675675675673</v>
      </c>
      <c r="L199" s="21">
        <v>360000</v>
      </c>
    </row>
    <row r="200" spans="1:12" x14ac:dyDescent="0.25">
      <c r="A200" s="9">
        <v>117</v>
      </c>
      <c r="B200" s="24" t="s">
        <v>628</v>
      </c>
      <c r="C200" s="21" t="s">
        <v>629</v>
      </c>
      <c r="D200" s="7"/>
      <c r="E200" s="7" t="s">
        <v>630</v>
      </c>
      <c r="F200" s="7" t="s">
        <v>631</v>
      </c>
      <c r="G200" s="14"/>
      <c r="H200" s="30"/>
      <c r="I200" s="20">
        <v>45304</v>
      </c>
      <c r="J200" s="36">
        <f t="shared" si="2"/>
        <v>7247297.297297297</v>
      </c>
      <c r="K200" s="36">
        <f t="shared" si="3"/>
        <v>797202.70270270272</v>
      </c>
      <c r="L200" s="21">
        <v>8044500</v>
      </c>
    </row>
    <row r="201" spans="1:12" x14ac:dyDescent="0.25">
      <c r="A201" s="9">
        <v>118</v>
      </c>
      <c r="B201" s="24" t="s">
        <v>632</v>
      </c>
      <c r="C201" s="25" t="s">
        <v>633</v>
      </c>
      <c r="D201" s="26"/>
      <c r="E201" s="14" t="s">
        <v>634</v>
      </c>
      <c r="F201" s="14" t="s">
        <v>635</v>
      </c>
      <c r="G201" s="14"/>
      <c r="H201" s="30"/>
      <c r="I201" s="18">
        <v>45304</v>
      </c>
      <c r="J201" s="36">
        <f t="shared" si="2"/>
        <v>1100360.3603603602</v>
      </c>
      <c r="K201" s="36">
        <f t="shared" si="3"/>
        <v>121039.63963963963</v>
      </c>
      <c r="L201" s="21">
        <f>246000+975400</f>
        <v>1221400</v>
      </c>
    </row>
    <row r="202" spans="1:12" x14ac:dyDescent="0.25">
      <c r="A202" s="9">
        <v>119</v>
      </c>
      <c r="B202" s="24" t="s">
        <v>636</v>
      </c>
      <c r="C202" s="21" t="s">
        <v>637</v>
      </c>
      <c r="D202" s="7"/>
      <c r="E202" s="7" t="s">
        <v>420</v>
      </c>
      <c r="F202" s="7" t="s">
        <v>264</v>
      </c>
      <c r="G202" s="14"/>
      <c r="H202" s="30"/>
      <c r="I202" s="20">
        <v>45304</v>
      </c>
      <c r="J202" s="36">
        <f t="shared" si="2"/>
        <v>6690675.6756756753</v>
      </c>
      <c r="K202" s="36">
        <f t="shared" si="3"/>
        <v>735974.32432432426</v>
      </c>
      <c r="L202" s="21">
        <f>5216400+2210250</f>
        <v>7426650</v>
      </c>
    </row>
    <row r="203" spans="1:12" x14ac:dyDescent="0.25">
      <c r="A203" s="9">
        <v>120</v>
      </c>
      <c r="B203" s="24" t="s">
        <v>638</v>
      </c>
      <c r="C203" s="21" t="s">
        <v>639</v>
      </c>
      <c r="D203" s="7"/>
      <c r="E203" s="7" t="s">
        <v>640</v>
      </c>
      <c r="F203" s="7" t="s">
        <v>641</v>
      </c>
      <c r="G203" s="14"/>
      <c r="H203" s="30"/>
      <c r="I203" s="20">
        <v>45306</v>
      </c>
      <c r="J203" s="36">
        <f t="shared" si="2"/>
        <v>839891.89189189184</v>
      </c>
      <c r="K203" s="36">
        <f t="shared" si="3"/>
        <v>92388.108108108107</v>
      </c>
      <c r="L203" s="21">
        <v>932280</v>
      </c>
    </row>
    <row r="204" spans="1:12" x14ac:dyDescent="0.25">
      <c r="A204" s="9">
        <v>121</v>
      </c>
      <c r="B204" s="24" t="s">
        <v>642</v>
      </c>
      <c r="C204" s="21" t="s">
        <v>643</v>
      </c>
      <c r="D204" s="7"/>
      <c r="E204" s="7" t="s">
        <v>644</v>
      </c>
      <c r="F204" s="7" t="s">
        <v>585</v>
      </c>
      <c r="G204" s="14"/>
      <c r="H204" s="30"/>
      <c r="I204" s="20">
        <v>45306</v>
      </c>
      <c r="J204" s="36">
        <f t="shared" si="2"/>
        <v>11935945.945945945</v>
      </c>
      <c r="K204" s="36">
        <f t="shared" si="3"/>
        <v>1312954.054054054</v>
      </c>
      <c r="L204" s="21">
        <f>8334900+4914000</f>
        <v>13248900</v>
      </c>
    </row>
    <row r="205" spans="1:12" x14ac:dyDescent="0.25">
      <c r="A205" s="9">
        <v>122</v>
      </c>
      <c r="B205" s="24" t="s">
        <v>645</v>
      </c>
      <c r="C205" s="21" t="s">
        <v>646</v>
      </c>
      <c r="D205" s="7"/>
      <c r="E205" s="7" t="s">
        <v>647</v>
      </c>
      <c r="F205" s="7" t="s">
        <v>648</v>
      </c>
      <c r="G205" s="14"/>
      <c r="H205" s="30"/>
      <c r="I205" s="20">
        <v>45306</v>
      </c>
      <c r="J205" s="36">
        <f t="shared" si="2"/>
        <v>513513.51351351349</v>
      </c>
      <c r="K205" s="36">
        <f t="shared" si="3"/>
        <v>56486.486486486487</v>
      </c>
      <c r="L205" s="21">
        <v>570000</v>
      </c>
    </row>
    <row r="206" spans="1:12" x14ac:dyDescent="0.25">
      <c r="A206" s="9">
        <v>123</v>
      </c>
      <c r="B206" s="24" t="s">
        <v>649</v>
      </c>
      <c r="C206" s="21" t="s">
        <v>650</v>
      </c>
      <c r="D206" s="7"/>
      <c r="E206" s="7" t="s">
        <v>423</v>
      </c>
      <c r="F206" s="7" t="s">
        <v>651</v>
      </c>
      <c r="G206" s="14"/>
      <c r="H206" s="30"/>
      <c r="I206" s="20">
        <v>45306</v>
      </c>
      <c r="J206" s="36">
        <f t="shared" si="2"/>
        <v>30078486.486486483</v>
      </c>
      <c r="K206" s="36">
        <f t="shared" si="3"/>
        <v>3308633.5135135134</v>
      </c>
      <c r="L206" s="21">
        <f>9908604+11160360+12318156</f>
        <v>33387120</v>
      </c>
    </row>
    <row r="207" spans="1:12" x14ac:dyDescent="0.25">
      <c r="A207" s="9">
        <v>124</v>
      </c>
      <c r="B207" s="24" t="s">
        <v>652</v>
      </c>
      <c r="C207" s="21" t="s">
        <v>653</v>
      </c>
      <c r="D207" s="7"/>
      <c r="E207" s="7" t="s">
        <v>654</v>
      </c>
      <c r="F207" s="7" t="s">
        <v>655</v>
      </c>
      <c r="G207" s="7"/>
      <c r="H207" s="30"/>
      <c r="I207" s="20">
        <v>45306</v>
      </c>
      <c r="J207" s="36">
        <f t="shared" si="2"/>
        <v>18080951.351351351</v>
      </c>
      <c r="K207" s="36">
        <f t="shared" si="3"/>
        <v>1988904.6486486485</v>
      </c>
      <c r="L207" s="21">
        <f>6671160+9771840+3626856</f>
        <v>20069856</v>
      </c>
    </row>
    <row r="208" spans="1:12" x14ac:dyDescent="0.25">
      <c r="A208" s="9">
        <v>125</v>
      </c>
      <c r="B208" s="24" t="s">
        <v>656</v>
      </c>
      <c r="C208" s="21" t="s">
        <v>657</v>
      </c>
      <c r="D208" s="7"/>
      <c r="E208" s="7" t="s">
        <v>658</v>
      </c>
      <c r="F208" s="7" t="s">
        <v>476</v>
      </c>
      <c r="G208" s="7"/>
      <c r="H208" s="30"/>
      <c r="I208" s="20">
        <v>45306</v>
      </c>
      <c r="J208" s="36">
        <f t="shared" si="2"/>
        <v>2979632.4324324322</v>
      </c>
      <c r="K208" s="36">
        <f t="shared" si="3"/>
        <v>327759.56756756752</v>
      </c>
      <c r="L208" s="21">
        <v>3307392</v>
      </c>
    </row>
    <row r="209" spans="1:12" x14ac:dyDescent="0.25">
      <c r="A209" s="9">
        <v>126</v>
      </c>
      <c r="B209" s="24" t="s">
        <v>659</v>
      </c>
      <c r="C209" s="21" t="s">
        <v>660</v>
      </c>
      <c r="D209" s="7"/>
      <c r="E209" s="7" t="s">
        <v>547</v>
      </c>
      <c r="F209" s="7" t="s">
        <v>325</v>
      </c>
      <c r="G209" s="7"/>
      <c r="H209" s="30"/>
      <c r="I209" s="20">
        <v>45307</v>
      </c>
      <c r="J209" s="36">
        <f t="shared" si="2"/>
        <v>7145675.6756756753</v>
      </c>
      <c r="K209" s="36">
        <f t="shared" si="3"/>
        <v>786024.32432432426</v>
      </c>
      <c r="L209" s="21">
        <f>2783700+4078000+1070000</f>
        <v>7931700</v>
      </c>
    </row>
    <row r="210" spans="1:12" x14ac:dyDescent="0.25">
      <c r="A210" s="9">
        <v>127</v>
      </c>
      <c r="B210" s="24" t="s">
        <v>661</v>
      </c>
      <c r="C210" s="21" t="s">
        <v>662</v>
      </c>
      <c r="D210" s="7"/>
      <c r="E210" s="7" t="s">
        <v>489</v>
      </c>
      <c r="F210" s="7" t="s">
        <v>249</v>
      </c>
      <c r="G210" s="7"/>
      <c r="H210" s="30"/>
      <c r="I210" s="20">
        <v>45307</v>
      </c>
      <c r="J210" s="36">
        <f t="shared" si="2"/>
        <v>23662268.468468465</v>
      </c>
      <c r="K210" s="36">
        <f t="shared" si="3"/>
        <v>2602849.5315315314</v>
      </c>
      <c r="L210" s="21">
        <f>11220718+1890000+13154400</f>
        <v>26265118</v>
      </c>
    </row>
    <row r="211" spans="1:12" x14ac:dyDescent="0.25">
      <c r="A211" s="9">
        <v>128</v>
      </c>
      <c r="B211" s="24" t="s">
        <v>663</v>
      </c>
      <c r="C211" s="21" t="s">
        <v>664</v>
      </c>
      <c r="D211" s="7"/>
      <c r="E211" s="7" t="s">
        <v>665</v>
      </c>
      <c r="F211" s="7" t="s">
        <v>581</v>
      </c>
      <c r="G211" s="7"/>
      <c r="H211" s="30"/>
      <c r="I211" s="20">
        <v>45307</v>
      </c>
      <c r="J211" s="36">
        <f t="shared" si="2"/>
        <v>9491621.6216216199</v>
      </c>
      <c r="K211" s="36">
        <f t="shared" si="3"/>
        <v>1044078.3783783782</v>
      </c>
      <c r="L211" s="21">
        <f>2730000+7805700</f>
        <v>10535700</v>
      </c>
    </row>
    <row r="212" spans="1:12" x14ac:dyDescent="0.25">
      <c r="A212" s="9">
        <v>129</v>
      </c>
      <c r="B212" s="24" t="s">
        <v>666</v>
      </c>
      <c r="C212" s="25" t="s">
        <v>667</v>
      </c>
      <c r="D212" s="26"/>
      <c r="E212" s="14" t="s">
        <v>607</v>
      </c>
      <c r="F212" s="14" t="s">
        <v>249</v>
      </c>
      <c r="G212" s="14"/>
      <c r="H212" s="30"/>
      <c r="I212" s="18">
        <v>45307</v>
      </c>
      <c r="J212" s="36">
        <f t="shared" si="2"/>
        <v>13674486.486486485</v>
      </c>
      <c r="K212" s="36">
        <f t="shared" si="3"/>
        <v>1504193.5135135134</v>
      </c>
      <c r="L212" s="21">
        <v>15178680</v>
      </c>
    </row>
    <row r="213" spans="1:12" x14ac:dyDescent="0.25">
      <c r="A213" s="9">
        <v>130</v>
      </c>
      <c r="B213" s="24" t="s">
        <v>668</v>
      </c>
      <c r="C213" s="21" t="s">
        <v>669</v>
      </c>
      <c r="D213" s="7"/>
      <c r="E213" s="7" t="s">
        <v>670</v>
      </c>
      <c r="F213" s="7" t="s">
        <v>585</v>
      </c>
      <c r="G213" s="7"/>
      <c r="H213" s="30"/>
      <c r="I213" s="20">
        <v>45307</v>
      </c>
      <c r="J213" s="36">
        <f t="shared" si="2"/>
        <v>3403603.6036036033</v>
      </c>
      <c r="K213" s="36">
        <f t="shared" si="3"/>
        <v>374396.39639639639</v>
      </c>
      <c r="L213" s="21">
        <f>3040000+738000</f>
        <v>3778000</v>
      </c>
    </row>
    <row r="214" spans="1:12" x14ac:dyDescent="0.25">
      <c r="A214" s="9">
        <v>131</v>
      </c>
      <c r="B214" s="24" t="s">
        <v>671</v>
      </c>
      <c r="C214" s="21" t="s">
        <v>672</v>
      </c>
      <c r="D214" s="7"/>
      <c r="E214" s="7" t="s">
        <v>423</v>
      </c>
      <c r="F214" s="7" t="s">
        <v>673</v>
      </c>
      <c r="G214" s="7"/>
      <c r="H214" s="30"/>
      <c r="I214" s="20">
        <v>45307</v>
      </c>
      <c r="J214" s="36">
        <f t="shared" ref="J214:J233" si="4">L214/1.11</f>
        <v>2392180.1801801799</v>
      </c>
      <c r="K214" s="36">
        <f t="shared" ref="K214:K233" si="5">J214*11%</f>
        <v>263139.81981981976</v>
      </c>
      <c r="L214" s="21">
        <f>815000+1840320</f>
        <v>2655320</v>
      </c>
    </row>
    <row r="215" spans="1:12" x14ac:dyDescent="0.25">
      <c r="A215" s="9">
        <v>132</v>
      </c>
      <c r="B215" s="24" t="s">
        <v>674</v>
      </c>
      <c r="C215" s="21" t="s">
        <v>675</v>
      </c>
      <c r="D215" s="7"/>
      <c r="E215" s="7" t="s">
        <v>676</v>
      </c>
      <c r="F215" s="7" t="s">
        <v>677</v>
      </c>
      <c r="G215" s="7"/>
      <c r="H215" s="30"/>
      <c r="I215" s="20">
        <v>45307</v>
      </c>
      <c r="J215" s="36">
        <f t="shared" si="4"/>
        <v>936936.93693693681</v>
      </c>
      <c r="K215" s="36">
        <f t="shared" si="5"/>
        <v>103063.06306306305</v>
      </c>
      <c r="L215" s="21">
        <v>1040000</v>
      </c>
    </row>
    <row r="216" spans="1:12" x14ac:dyDescent="0.25">
      <c r="A216" s="9">
        <v>133</v>
      </c>
      <c r="B216" s="24" t="s">
        <v>678</v>
      </c>
      <c r="C216" s="21" t="s">
        <v>679</v>
      </c>
      <c r="D216" s="7"/>
      <c r="E216" s="7" t="s">
        <v>680</v>
      </c>
      <c r="F216" s="7" t="s">
        <v>340</v>
      </c>
      <c r="G216" s="7"/>
      <c r="H216" s="30"/>
      <c r="I216" s="20">
        <v>45307</v>
      </c>
      <c r="J216" s="36">
        <f t="shared" si="4"/>
        <v>600810.81081081077</v>
      </c>
      <c r="K216" s="36">
        <f t="shared" si="5"/>
        <v>66089.189189189186</v>
      </c>
      <c r="L216" s="21">
        <f>666900</f>
        <v>666900</v>
      </c>
    </row>
    <row r="217" spans="1:12" x14ac:dyDescent="0.25">
      <c r="A217" s="9">
        <v>134</v>
      </c>
      <c r="B217" s="24" t="s">
        <v>681</v>
      </c>
      <c r="C217" s="21" t="s">
        <v>682</v>
      </c>
      <c r="D217" s="7"/>
      <c r="E217" s="7" t="s">
        <v>683</v>
      </c>
      <c r="F217" s="7" t="s">
        <v>684</v>
      </c>
      <c r="G217" s="7"/>
      <c r="H217" s="30"/>
      <c r="I217" s="20">
        <v>45307</v>
      </c>
      <c r="J217" s="36">
        <f t="shared" si="4"/>
        <v>3052531.5315315314</v>
      </c>
      <c r="K217" s="36">
        <f t="shared" si="5"/>
        <v>335778.46846846846</v>
      </c>
      <c r="L217" s="21">
        <f>939500+2448810</f>
        <v>3388310</v>
      </c>
    </row>
    <row r="218" spans="1:12" x14ac:dyDescent="0.25">
      <c r="A218" s="9">
        <v>135</v>
      </c>
      <c r="B218" s="24" t="s">
        <v>685</v>
      </c>
      <c r="C218" s="21" t="s">
        <v>686</v>
      </c>
      <c r="D218" s="7"/>
      <c r="E218" s="7" t="s">
        <v>687</v>
      </c>
      <c r="F218" s="7" t="s">
        <v>325</v>
      </c>
      <c r="G218" s="7"/>
      <c r="H218" s="30"/>
      <c r="I218" s="20">
        <v>45308</v>
      </c>
      <c r="J218" s="36">
        <f t="shared" si="4"/>
        <v>46439027.027027026</v>
      </c>
      <c r="K218" s="36">
        <f t="shared" si="5"/>
        <v>5108292.9729729732</v>
      </c>
      <c r="L218" s="21">
        <f>22584420+13250000+15712900</f>
        <v>51547320</v>
      </c>
    </row>
    <row r="219" spans="1:12" x14ac:dyDescent="0.25">
      <c r="A219" s="9">
        <v>136</v>
      </c>
      <c r="B219" s="24" t="s">
        <v>688</v>
      </c>
      <c r="C219" s="21" t="s">
        <v>689</v>
      </c>
      <c r="D219" s="7"/>
      <c r="E219" s="7" t="s">
        <v>690</v>
      </c>
      <c r="F219" s="7" t="s">
        <v>691</v>
      </c>
      <c r="G219" s="7"/>
      <c r="H219" s="30"/>
      <c r="I219" s="20">
        <v>45308</v>
      </c>
      <c r="J219" s="36">
        <f t="shared" si="4"/>
        <v>801801.80180180178</v>
      </c>
      <c r="K219" s="36">
        <f t="shared" si="5"/>
        <v>88198.198198198195</v>
      </c>
      <c r="L219" s="21">
        <v>890000</v>
      </c>
    </row>
    <row r="220" spans="1:12" x14ac:dyDescent="0.25">
      <c r="A220" s="9">
        <v>137</v>
      </c>
      <c r="B220" s="24" t="s">
        <v>692</v>
      </c>
      <c r="C220" s="21" t="s">
        <v>693</v>
      </c>
      <c r="D220" s="7"/>
      <c r="E220" s="7" t="s">
        <v>423</v>
      </c>
      <c r="F220" s="7" t="s">
        <v>651</v>
      </c>
      <c r="G220" s="7"/>
      <c r="H220" s="30"/>
      <c r="I220" s="20">
        <v>45308</v>
      </c>
      <c r="J220" s="36">
        <f t="shared" si="4"/>
        <v>5541664.8648648644</v>
      </c>
      <c r="K220" s="36">
        <f t="shared" si="5"/>
        <v>609583.13513513503</v>
      </c>
      <c r="L220" s="21">
        <f>2330208+3821040</f>
        <v>6151248</v>
      </c>
    </row>
    <row r="221" spans="1:12" x14ac:dyDescent="0.25">
      <c r="A221" s="9">
        <v>138</v>
      </c>
      <c r="B221" s="24" t="s">
        <v>694</v>
      </c>
      <c r="C221" s="21" t="s">
        <v>695</v>
      </c>
      <c r="D221" s="7"/>
      <c r="E221" s="7" t="s">
        <v>696</v>
      </c>
      <c r="F221" s="7" t="s">
        <v>426</v>
      </c>
      <c r="G221" s="7"/>
      <c r="H221" s="30"/>
      <c r="I221" s="20">
        <v>45309</v>
      </c>
      <c r="J221" s="36">
        <f t="shared" si="4"/>
        <v>1805837.8378378376</v>
      </c>
      <c r="K221" s="36">
        <f t="shared" si="5"/>
        <v>198642.16216216213</v>
      </c>
      <c r="L221" s="21">
        <f>140400+1864080</f>
        <v>2004480</v>
      </c>
    </row>
    <row r="222" spans="1:12" x14ac:dyDescent="0.25">
      <c r="A222" s="9">
        <v>139</v>
      </c>
      <c r="B222" s="24" t="s">
        <v>697</v>
      </c>
      <c r="C222" s="21" t="s">
        <v>698</v>
      </c>
      <c r="D222" s="7"/>
      <c r="E222" s="7" t="s">
        <v>699</v>
      </c>
      <c r="F222" s="7" t="s">
        <v>700</v>
      </c>
      <c r="G222" s="7"/>
      <c r="H222" s="30"/>
      <c r="I222" s="20">
        <v>45309</v>
      </c>
      <c r="J222" s="36">
        <f t="shared" si="4"/>
        <v>2218018.018018018</v>
      </c>
      <c r="K222" s="36">
        <f t="shared" si="5"/>
        <v>243981.98198198198</v>
      </c>
      <c r="L222" s="21">
        <v>2462000</v>
      </c>
    </row>
    <row r="223" spans="1:12" x14ac:dyDescent="0.25">
      <c r="A223" s="9">
        <v>140</v>
      </c>
      <c r="B223" s="24" t="s">
        <v>701</v>
      </c>
      <c r="C223" s="25" t="s">
        <v>702</v>
      </c>
      <c r="D223" s="26"/>
      <c r="E223" s="14" t="s">
        <v>703</v>
      </c>
      <c r="F223" s="14" t="s">
        <v>655</v>
      </c>
      <c r="G223" s="14"/>
      <c r="H223" s="30"/>
      <c r="I223" s="18">
        <v>45309</v>
      </c>
      <c r="J223" s="36">
        <f t="shared" si="4"/>
        <v>5447059.4594594594</v>
      </c>
      <c r="K223" s="36">
        <f t="shared" si="5"/>
        <v>599176.54054054059</v>
      </c>
      <c r="L223" s="21">
        <f>3256596+2789640</f>
        <v>6046236</v>
      </c>
    </row>
    <row r="224" spans="1:12" x14ac:dyDescent="0.25">
      <c r="A224" s="9">
        <v>141</v>
      </c>
      <c r="B224" s="24" t="s">
        <v>704</v>
      </c>
      <c r="C224" s="21" t="s">
        <v>705</v>
      </c>
      <c r="D224" s="7"/>
      <c r="E224" s="7" t="s">
        <v>706</v>
      </c>
      <c r="F224" s="7" t="s">
        <v>430</v>
      </c>
      <c r="G224" s="7"/>
      <c r="H224" s="30"/>
      <c r="I224" s="20">
        <v>45309</v>
      </c>
      <c r="J224" s="36">
        <f t="shared" si="4"/>
        <v>291891.89189189189</v>
      </c>
      <c r="K224" s="36">
        <f t="shared" si="5"/>
        <v>32108.10810810811</v>
      </c>
      <c r="L224" s="21">
        <v>324000</v>
      </c>
    </row>
    <row r="225" spans="1:12" x14ac:dyDescent="0.25">
      <c r="A225" s="9">
        <v>142</v>
      </c>
      <c r="B225" s="24" t="s">
        <v>707</v>
      </c>
      <c r="C225" s="21" t="s">
        <v>708</v>
      </c>
      <c r="D225" s="7"/>
      <c r="E225" s="7" t="s">
        <v>709</v>
      </c>
      <c r="F225" s="7" t="s">
        <v>438</v>
      </c>
      <c r="G225" s="7"/>
      <c r="H225" s="30"/>
      <c r="I225" s="20">
        <v>45309</v>
      </c>
      <c r="J225" s="36">
        <f t="shared" si="4"/>
        <v>3945945.9459459456</v>
      </c>
      <c r="K225" s="36">
        <f t="shared" si="5"/>
        <v>434054.05405405402</v>
      </c>
      <c r="L225" s="21">
        <v>4380000</v>
      </c>
    </row>
    <row r="226" spans="1:12" x14ac:dyDescent="0.25">
      <c r="A226" s="9">
        <v>143</v>
      </c>
      <c r="B226" s="24" t="s">
        <v>710</v>
      </c>
      <c r="C226" s="21" t="s">
        <v>711</v>
      </c>
      <c r="D226" s="7"/>
      <c r="E226" s="7" t="s">
        <v>423</v>
      </c>
      <c r="F226" s="7" t="s">
        <v>426</v>
      </c>
      <c r="G226" s="7"/>
      <c r="H226" s="30"/>
      <c r="I226" s="20">
        <v>45309</v>
      </c>
      <c r="J226" s="36">
        <f t="shared" si="4"/>
        <v>10710608.108108107</v>
      </c>
      <c r="K226" s="36">
        <f t="shared" si="5"/>
        <v>1178166.8918918918</v>
      </c>
      <c r="L226" s="21">
        <f>5273650+4488875+2126250</f>
        <v>11888775</v>
      </c>
    </row>
    <row r="227" spans="1:12" x14ac:dyDescent="0.25">
      <c r="A227" s="9">
        <v>144</v>
      </c>
      <c r="B227" s="24" t="s">
        <v>712</v>
      </c>
      <c r="C227" s="21" t="s">
        <v>713</v>
      </c>
      <c r="D227" s="7"/>
      <c r="E227" s="7" t="s">
        <v>714</v>
      </c>
      <c r="F227" s="7" t="s">
        <v>700</v>
      </c>
      <c r="G227" s="7"/>
      <c r="H227" s="30"/>
      <c r="I227" s="20">
        <v>45310</v>
      </c>
      <c r="J227" s="36">
        <f t="shared" si="4"/>
        <v>210810.8108108108</v>
      </c>
      <c r="K227" s="36">
        <f t="shared" si="5"/>
        <v>23189.189189189186</v>
      </c>
      <c r="L227" s="21">
        <v>234000</v>
      </c>
    </row>
    <row r="228" spans="1:12" x14ac:dyDescent="0.25">
      <c r="A228" s="9">
        <v>145</v>
      </c>
      <c r="B228" s="24" t="s">
        <v>715</v>
      </c>
      <c r="C228" s="25" t="s">
        <v>716</v>
      </c>
      <c r="D228" s="26"/>
      <c r="E228" s="14" t="s">
        <v>717</v>
      </c>
      <c r="F228" s="14" t="s">
        <v>558</v>
      </c>
      <c r="G228" s="14"/>
      <c r="H228" s="30"/>
      <c r="I228" s="18">
        <v>45310</v>
      </c>
      <c r="J228" s="36">
        <f t="shared" si="4"/>
        <v>9860540.5405405406</v>
      </c>
      <c r="K228" s="36">
        <f t="shared" si="5"/>
        <v>1084659.4594594594</v>
      </c>
      <c r="L228" s="21">
        <v>10945200</v>
      </c>
    </row>
    <row r="229" spans="1:12" x14ac:dyDescent="0.25">
      <c r="A229" s="9">
        <v>146</v>
      </c>
      <c r="B229" s="24" t="s">
        <v>718</v>
      </c>
      <c r="C229" s="21" t="s">
        <v>719</v>
      </c>
      <c r="D229" s="7"/>
      <c r="E229" s="7" t="s">
        <v>720</v>
      </c>
      <c r="F229" s="7" t="s">
        <v>462</v>
      </c>
      <c r="G229" s="7"/>
      <c r="H229" s="30"/>
      <c r="I229" s="20">
        <v>45310</v>
      </c>
      <c r="J229" s="36">
        <f t="shared" si="4"/>
        <v>540540.54054054047</v>
      </c>
      <c r="K229" s="36">
        <f t="shared" si="5"/>
        <v>59459.459459459453</v>
      </c>
      <c r="L229" s="21">
        <v>600000</v>
      </c>
    </row>
    <row r="230" spans="1:12" x14ac:dyDescent="0.25">
      <c r="A230" s="9">
        <v>147</v>
      </c>
      <c r="B230" s="24" t="s">
        <v>721</v>
      </c>
      <c r="C230" s="21" t="s">
        <v>722</v>
      </c>
      <c r="D230" s="7"/>
      <c r="E230" s="7" t="s">
        <v>723</v>
      </c>
      <c r="F230" s="7" t="s">
        <v>462</v>
      </c>
      <c r="G230" s="7"/>
      <c r="H230" s="30"/>
      <c r="I230" s="20">
        <v>45317</v>
      </c>
      <c r="J230" s="36">
        <f t="shared" si="4"/>
        <v>5335135.1351351347</v>
      </c>
      <c r="K230" s="36">
        <f t="shared" si="5"/>
        <v>586864.86486486485</v>
      </c>
      <c r="L230" s="21">
        <f>4914000+1008000</f>
        <v>5922000</v>
      </c>
    </row>
    <row r="231" spans="1:12" x14ac:dyDescent="0.25">
      <c r="A231" s="9">
        <v>148</v>
      </c>
      <c r="B231" s="24" t="s">
        <v>724</v>
      </c>
      <c r="C231" s="21" t="s">
        <v>725</v>
      </c>
      <c r="D231" s="7"/>
      <c r="E231" s="7" t="s">
        <v>726</v>
      </c>
      <c r="F231" s="7" t="s">
        <v>727</v>
      </c>
      <c r="G231" s="7"/>
      <c r="H231" s="30"/>
      <c r="I231" s="20">
        <v>45311</v>
      </c>
      <c r="J231" s="36">
        <f t="shared" si="4"/>
        <v>563063.06306306296</v>
      </c>
      <c r="K231" s="36">
        <f t="shared" si="5"/>
        <v>61936.936936936923</v>
      </c>
      <c r="L231" s="21">
        <f>397000+228000</f>
        <v>625000</v>
      </c>
    </row>
    <row r="232" spans="1:12" x14ac:dyDescent="0.25">
      <c r="A232" s="9">
        <v>149</v>
      </c>
      <c r="B232" s="24" t="s">
        <v>728</v>
      </c>
      <c r="C232" s="21" t="s">
        <v>729</v>
      </c>
      <c r="D232" s="7"/>
      <c r="E232" s="7" t="s">
        <v>730</v>
      </c>
      <c r="F232" s="7" t="s">
        <v>731</v>
      </c>
      <c r="G232" s="7"/>
      <c r="H232" s="30"/>
      <c r="I232" s="20">
        <v>45314</v>
      </c>
      <c r="J232" s="36">
        <f t="shared" si="4"/>
        <v>10488162.162162161</v>
      </c>
      <c r="K232" s="36">
        <f t="shared" si="5"/>
        <v>1153697.8378378376</v>
      </c>
      <c r="L232" s="21">
        <f>10017540+1624320</f>
        <v>11641860</v>
      </c>
    </row>
    <row r="233" spans="1:12" x14ac:dyDescent="0.25">
      <c r="A233" s="9">
        <v>150</v>
      </c>
      <c r="B233" s="24" t="s">
        <v>732</v>
      </c>
      <c r="C233" s="21" t="s">
        <v>733</v>
      </c>
      <c r="D233" s="7"/>
      <c r="E233" s="7" t="s">
        <v>734</v>
      </c>
      <c r="F233" s="7" t="s">
        <v>511</v>
      </c>
      <c r="G233" s="7"/>
      <c r="H233" s="30"/>
      <c r="I233" s="20">
        <v>45320</v>
      </c>
      <c r="J233" s="36">
        <f t="shared" si="4"/>
        <v>4249351.3513513505</v>
      </c>
      <c r="K233" s="36">
        <f t="shared" si="5"/>
        <v>467428.64864864858</v>
      </c>
      <c r="L233" s="21">
        <f>1275000+3441780</f>
        <v>4716780</v>
      </c>
    </row>
    <row r="234" spans="1:12" x14ac:dyDescent="0.25">
      <c r="A234" s="9"/>
      <c r="B234" s="10"/>
      <c r="C234" s="11"/>
      <c r="D234" s="12"/>
      <c r="E234" s="13"/>
      <c r="F234" s="19"/>
      <c r="G234" s="7"/>
      <c r="I234" s="20"/>
      <c r="J234" s="37">
        <f>SUM(J84:J233)</f>
        <v>1338091272.0720718</v>
      </c>
      <c r="K234" s="37">
        <f>SUM(K84:K233)</f>
        <v>147190039.92792785</v>
      </c>
      <c r="L234" s="28">
        <f>SUM(L84:L233)</f>
        <v>1485281312</v>
      </c>
    </row>
    <row r="235" spans="1:12" x14ac:dyDescent="0.25">
      <c r="A235" s="9"/>
      <c r="B235" s="10"/>
      <c r="C235" s="11"/>
      <c r="D235" s="12"/>
      <c r="E235" s="13"/>
      <c r="F235" s="19"/>
      <c r="G235" s="7"/>
      <c r="I235" s="20"/>
      <c r="J235" s="36"/>
      <c r="K235" s="36"/>
      <c r="L235" s="21"/>
    </row>
    <row r="236" spans="1:12" x14ac:dyDescent="0.25">
      <c r="A236" s="9"/>
      <c r="B236" s="10"/>
      <c r="C236" s="16"/>
      <c r="D236" s="9"/>
      <c r="E236" s="17"/>
      <c r="F236" s="14"/>
      <c r="G236" s="14"/>
      <c r="I236" s="18"/>
      <c r="J236" s="36"/>
      <c r="K236" s="36"/>
      <c r="L236" s="21"/>
    </row>
    <row r="237" spans="1:12" x14ac:dyDescent="0.25">
      <c r="A237" s="9"/>
      <c r="B237" s="10"/>
      <c r="C237" s="11"/>
      <c r="D237" s="12"/>
      <c r="E237" s="13"/>
      <c r="F237" s="19"/>
      <c r="G237" s="7"/>
      <c r="I237" s="20"/>
      <c r="J237" s="36"/>
      <c r="K237" s="36"/>
      <c r="L237" s="21"/>
    </row>
    <row r="238" spans="1:12" x14ac:dyDescent="0.25">
      <c r="A238" s="9"/>
      <c r="B238" s="10"/>
      <c r="C238" s="11"/>
      <c r="D238" s="12"/>
      <c r="E238" s="13"/>
      <c r="F238" s="19"/>
      <c r="G238" s="7"/>
      <c r="I238" s="20"/>
      <c r="J238" s="36"/>
      <c r="K238" s="36"/>
      <c r="L238" s="21"/>
    </row>
    <row r="239" spans="1:12" x14ac:dyDescent="0.25">
      <c r="A239" s="9"/>
      <c r="B239" s="10"/>
      <c r="C239" s="11"/>
      <c r="D239" s="12"/>
      <c r="E239" s="13"/>
      <c r="F239" s="19"/>
      <c r="G239" s="7"/>
      <c r="I239" s="20"/>
      <c r="J239" s="36"/>
      <c r="K239" s="36"/>
      <c r="L239" s="21"/>
    </row>
    <row r="240" spans="1:12" x14ac:dyDescent="0.25">
      <c r="J240" s="38"/>
      <c r="K240" s="38"/>
      <c r="L240" s="27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dcterms:created xsi:type="dcterms:W3CDTF">2023-07-18T02:55:08Z</dcterms:created>
  <dcterms:modified xsi:type="dcterms:W3CDTF">2024-02-21T03:58:48Z</dcterms:modified>
</cp:coreProperties>
</file>